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wsSortMap1.xml" ContentType="application/vnd.ms-excel.wsSortMap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9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main\Documents\Computer Science\Фісун Микола Тихонович\2-курс_ОБДЗ\ЛАБОРАТОРНІ РОБОТИ\Лабораторні гр 201-204\ЖУРНАЛИ\"/>
    </mc:Choice>
  </mc:AlternateContent>
  <bookViews>
    <workbookView xWindow="330" yWindow="105" windowWidth="26505" windowHeight="10695" tabRatio="843" firstSheet="5" activeTab="8"/>
  </bookViews>
  <sheets>
    <sheet name="Лекції" sheetId="1" r:id="rId1"/>
    <sheet name="Бали за контр" sheetId="2" r:id="rId2"/>
    <sheet name="Довідник" sheetId="3" r:id="rId3"/>
    <sheet name="Завдання" sheetId="4" r:id="rId4"/>
    <sheet name="Списки" sheetId="5" state="hidden" r:id="rId5"/>
    <sheet name="Підсумки" sheetId="6" r:id="rId6"/>
    <sheet name="201_1" sheetId="7" r:id="rId7"/>
    <sheet name="201_2" sheetId="8" r:id="rId8"/>
    <sheet name="202_1" sheetId="9" r:id="rId9"/>
    <sheet name="202_2" sheetId="10" r:id="rId10"/>
    <sheet name="203_1" sheetId="11" r:id="rId11"/>
    <sheet name="203_2" sheetId="12" r:id="rId12"/>
    <sheet name="Sheet1" sheetId="13" state="hidden" r:id="rId13"/>
    <sheet name="Sheet2" sheetId="14" state="hidden" r:id="rId14"/>
    <sheet name="204" sheetId="15" r:id="rId15"/>
    <sheet name="Sheet3" sheetId="16" r:id="rId16"/>
  </sheets>
  <externalReferences>
    <externalReference r:id="rId17"/>
  </externalReferences>
  <definedNames>
    <definedName name="_xlnm._FilterDatabase" localSheetId="5" hidden="1">Підсумки!$A$3:$N$56</definedName>
    <definedName name="ESTC">Довідник!$A$2:$B$9</definedName>
    <definedName name="Z_0DACDB9F_1DED_4CA1_A223_ED8CF3AAE059_.wvu.PrintArea" localSheetId="6" hidden="1">'201_1'!$A$2:$BA$47</definedName>
    <definedName name="Z_0DACDB9F_1DED_4CA1_A223_ED8CF3AAE059_.wvu.PrintArea" localSheetId="7" hidden="1">'201_2'!$A$2:$AO$46</definedName>
    <definedName name="Z_0DACDB9F_1DED_4CA1_A223_ED8CF3AAE059_.wvu.PrintArea" localSheetId="8" hidden="1">'202_1'!$A$2:$AK$48</definedName>
    <definedName name="Z_0DACDB9F_1DED_4CA1_A223_ED8CF3AAE059_.wvu.PrintArea" localSheetId="9" hidden="1">'202_2'!$A$2:$AK$46</definedName>
    <definedName name="Z_0DACDB9F_1DED_4CA1_A223_ED8CF3AAE059_.wvu.PrintArea" localSheetId="10" hidden="1">'203_1'!$A$2:$AK$47</definedName>
    <definedName name="Z_0DACDB9F_1DED_4CA1_A223_ED8CF3AAE059_.wvu.PrintArea" localSheetId="11" hidden="1">'203_2'!$A$2:$AK$46</definedName>
    <definedName name="Z_0DACDB9F_1DED_4CA1_A223_ED8CF3AAE059_.wvu.PrintArea" localSheetId="14" hidden="1">'204'!$A$2:$AK$47</definedName>
    <definedName name="Z_0DACDB9F_1DED_4CA1_A223_ED8CF3AAE059_.wvu.PrintTitles" localSheetId="6" hidden="1">'201_1'!$A:$C</definedName>
    <definedName name="Z_0DACDB9F_1DED_4CA1_A223_ED8CF3AAE059_.wvu.PrintTitles" localSheetId="7" hidden="1">'201_2'!$A:$C</definedName>
    <definedName name="Z_0DACDB9F_1DED_4CA1_A223_ED8CF3AAE059_.wvu.PrintTitles" localSheetId="8" hidden="1">'202_1'!$A:$C</definedName>
    <definedName name="Z_0DACDB9F_1DED_4CA1_A223_ED8CF3AAE059_.wvu.PrintTitles" localSheetId="9" hidden="1">'202_2'!$A:$C</definedName>
    <definedName name="Z_0DACDB9F_1DED_4CA1_A223_ED8CF3AAE059_.wvu.PrintTitles" localSheetId="10" hidden="1">'203_1'!$A:$C</definedName>
    <definedName name="Z_0DACDB9F_1DED_4CA1_A223_ED8CF3AAE059_.wvu.PrintTitles" localSheetId="11" hidden="1">'203_2'!$A:$C</definedName>
    <definedName name="Z_0DACDB9F_1DED_4CA1_A223_ED8CF3AAE059_.wvu.PrintTitles" localSheetId="14" hidden="1">'204'!$A:$C</definedName>
    <definedName name="Z_134EDDCA_7309_47EE_BAAB_632C7B2A96A3_.wvu.FilterData" localSheetId="5" hidden="1">Підсумки!$A$3:$N$56</definedName>
    <definedName name="Z_134EDDCA_7309_47EE_BAAB_632C7B2A96A3_.wvu.PrintArea" localSheetId="6" hidden="1">'201_1'!$A$2:$BA$47</definedName>
    <definedName name="Z_134EDDCA_7309_47EE_BAAB_632C7B2A96A3_.wvu.PrintArea" localSheetId="7" hidden="1">'201_2'!$A$2:$BA$46</definedName>
    <definedName name="Z_134EDDCA_7309_47EE_BAAB_632C7B2A96A3_.wvu.PrintArea" localSheetId="8" hidden="1">'202_1'!$A$2:$AK$48</definedName>
    <definedName name="Z_134EDDCA_7309_47EE_BAAB_632C7B2A96A3_.wvu.PrintArea" localSheetId="9" hidden="1">'202_2'!$A$2:$AK$46</definedName>
    <definedName name="Z_134EDDCA_7309_47EE_BAAB_632C7B2A96A3_.wvu.PrintArea" localSheetId="10" hidden="1">'203_1'!$A$2:$AK$47</definedName>
    <definedName name="Z_134EDDCA_7309_47EE_BAAB_632C7B2A96A3_.wvu.PrintArea" localSheetId="11" hidden="1">'203_2'!$A$2:$AK$46</definedName>
    <definedName name="Z_134EDDCA_7309_47EE_BAAB_632C7B2A96A3_.wvu.PrintArea" localSheetId="14" hidden="1">'204'!$A$2:$AK$47</definedName>
    <definedName name="Z_134EDDCA_7309_47EE_BAAB_632C7B2A96A3_.wvu.PrintTitles" localSheetId="6" hidden="1">'201_1'!$A:$C</definedName>
    <definedName name="Z_134EDDCA_7309_47EE_BAAB_632C7B2A96A3_.wvu.PrintTitles" localSheetId="7" hidden="1">'201_2'!$A:$C</definedName>
    <definedName name="Z_134EDDCA_7309_47EE_BAAB_632C7B2A96A3_.wvu.PrintTitles" localSheetId="8" hidden="1">'202_1'!$A:$C</definedName>
    <definedName name="Z_134EDDCA_7309_47EE_BAAB_632C7B2A96A3_.wvu.PrintTitles" localSheetId="9" hidden="1">'202_2'!$A:$C</definedName>
    <definedName name="Z_134EDDCA_7309_47EE_BAAB_632C7B2A96A3_.wvu.PrintTitles" localSheetId="10" hidden="1">'203_1'!$A:$C</definedName>
    <definedName name="Z_134EDDCA_7309_47EE_BAAB_632C7B2A96A3_.wvu.PrintTitles" localSheetId="11" hidden="1">'203_2'!$A:$C</definedName>
    <definedName name="Z_134EDDCA_7309_47EE_BAAB_632C7B2A96A3_.wvu.PrintTitles" localSheetId="14" hidden="1">'204'!$A:$C</definedName>
    <definedName name="Z_134EDDCA_7309_47EE_BAAB_632C7B2A96A3_.wvu.Rows" localSheetId="8" hidden="1">'202_1'!$19:$21</definedName>
    <definedName name="Z_134EDDCA_7309_47EE_BAAB_632C7B2A96A3_.wvu.Rows" localSheetId="10" hidden="1">'203_1'!$19:$21</definedName>
    <definedName name="Z_1431BB82_382B_49E3_A435_36D988AC7FF6_.wvu.FilterData" localSheetId="5" hidden="1">Підсумки!$A$3:$N$56</definedName>
    <definedName name="Z_1431BB82_382B_49E3_A435_36D988AC7FF6_.wvu.PrintArea" localSheetId="6" hidden="1">'201_1'!$A$2:$BA$47</definedName>
    <definedName name="Z_1431BB82_382B_49E3_A435_36D988AC7FF6_.wvu.PrintArea" localSheetId="7" hidden="1">'201_2'!$A$2:$AO$46</definedName>
    <definedName name="Z_1431BB82_382B_49E3_A435_36D988AC7FF6_.wvu.PrintArea" localSheetId="8" hidden="1">'202_1'!$A$2:$AK$48</definedName>
    <definedName name="Z_1431BB82_382B_49E3_A435_36D988AC7FF6_.wvu.PrintArea" localSheetId="9" hidden="1">'202_2'!$A$2:$AK$46</definedName>
    <definedName name="Z_1431BB82_382B_49E3_A435_36D988AC7FF6_.wvu.PrintArea" localSheetId="10" hidden="1">'203_1'!$A$2:$AK$47</definedName>
    <definedName name="Z_1431BB82_382B_49E3_A435_36D988AC7FF6_.wvu.PrintArea" localSheetId="11" hidden="1">'203_2'!$A$2:$AK$46</definedName>
    <definedName name="Z_1431BB82_382B_49E3_A435_36D988AC7FF6_.wvu.PrintArea" localSheetId="14" hidden="1">'204'!$A$2:$AK$47</definedName>
    <definedName name="Z_1431BB82_382B_49E3_A435_36D988AC7FF6_.wvu.PrintTitles" localSheetId="6" hidden="1">'201_1'!$A:$C</definedName>
    <definedName name="Z_1431BB82_382B_49E3_A435_36D988AC7FF6_.wvu.PrintTitles" localSheetId="7" hidden="1">'201_2'!$A:$C</definedName>
    <definedName name="Z_1431BB82_382B_49E3_A435_36D988AC7FF6_.wvu.PrintTitles" localSheetId="8" hidden="1">'202_1'!$A:$C</definedName>
    <definedName name="Z_1431BB82_382B_49E3_A435_36D988AC7FF6_.wvu.PrintTitles" localSheetId="9" hidden="1">'202_2'!$A:$C</definedName>
    <definedName name="Z_1431BB82_382B_49E3_A435_36D988AC7FF6_.wvu.PrintTitles" localSheetId="10" hidden="1">'203_1'!$A:$C</definedName>
    <definedName name="Z_1431BB82_382B_49E3_A435_36D988AC7FF6_.wvu.PrintTitles" localSheetId="11" hidden="1">'203_2'!$A:$C</definedName>
    <definedName name="Z_1431BB82_382B_49E3_A435_36D988AC7FF6_.wvu.PrintTitles" localSheetId="14" hidden="1">'204'!$A:$C</definedName>
    <definedName name="Z_1721CD95_9859_4B1B_8D0F_DFE373BD846C_.wvu.Cols" localSheetId="5" hidden="1">Підсумки!$F:$J</definedName>
    <definedName name="Z_1721CD95_9859_4B1B_8D0F_DFE373BD846C_.wvu.FilterData" localSheetId="5" hidden="1">Підсумки!$A$3:$N$56</definedName>
    <definedName name="Z_1721CD95_9859_4B1B_8D0F_DFE373BD846C_.wvu.PrintArea" localSheetId="6" hidden="1">'201_1'!$A$2:$BA$47</definedName>
    <definedName name="Z_1721CD95_9859_4B1B_8D0F_DFE373BD846C_.wvu.PrintArea" localSheetId="7" hidden="1">'201_2'!$A$2:$BA$46</definedName>
    <definedName name="Z_1721CD95_9859_4B1B_8D0F_DFE373BD846C_.wvu.PrintArea" localSheetId="8" hidden="1">'202_1'!$A$2:$AK$48</definedName>
    <definedName name="Z_1721CD95_9859_4B1B_8D0F_DFE373BD846C_.wvu.PrintArea" localSheetId="9" hidden="1">'202_2'!$A$2:$AK$46</definedName>
    <definedName name="Z_1721CD95_9859_4B1B_8D0F_DFE373BD846C_.wvu.PrintArea" localSheetId="10" hidden="1">'203_1'!$A$2:$AK$47</definedName>
    <definedName name="Z_1721CD95_9859_4B1B_8D0F_DFE373BD846C_.wvu.PrintArea" localSheetId="11" hidden="1">'203_2'!$A$2:$AK$46</definedName>
    <definedName name="Z_1721CD95_9859_4B1B_8D0F_DFE373BD846C_.wvu.PrintArea" localSheetId="14" hidden="1">'204'!$A$2:$AK$47</definedName>
    <definedName name="Z_1721CD95_9859_4B1B_8D0F_DFE373BD846C_.wvu.PrintTitles" localSheetId="6" hidden="1">'201_1'!$A:$C</definedName>
    <definedName name="Z_1721CD95_9859_4B1B_8D0F_DFE373BD846C_.wvu.PrintTitles" localSheetId="7" hidden="1">'201_2'!$A:$C</definedName>
    <definedName name="Z_1721CD95_9859_4B1B_8D0F_DFE373BD846C_.wvu.PrintTitles" localSheetId="8" hidden="1">'202_1'!$A:$C</definedName>
    <definedName name="Z_1721CD95_9859_4B1B_8D0F_DFE373BD846C_.wvu.PrintTitles" localSheetId="9" hidden="1">'202_2'!$A:$C</definedName>
    <definedName name="Z_1721CD95_9859_4B1B_8D0F_DFE373BD846C_.wvu.PrintTitles" localSheetId="10" hidden="1">'203_1'!$A:$C</definedName>
    <definedName name="Z_1721CD95_9859_4B1B_8D0F_DFE373BD846C_.wvu.PrintTitles" localSheetId="11" hidden="1">'203_2'!$A:$C</definedName>
    <definedName name="Z_1721CD95_9859_4B1B_8D0F_DFE373BD846C_.wvu.PrintTitles" localSheetId="14" hidden="1">'204'!$A:$C</definedName>
    <definedName name="Z_17400EAF_4B0B_49FE_8262_4A59DA70D10F_.wvu.Cols" localSheetId="5" hidden="1">Підсумки!$F:$J</definedName>
    <definedName name="Z_17400EAF_4B0B_49FE_8262_4A59DA70D10F_.wvu.FilterData" localSheetId="5" hidden="1">Підсумки!$A$3:$N$56</definedName>
    <definedName name="Z_17400EAF_4B0B_49FE_8262_4A59DA70D10F_.wvu.PrintArea" localSheetId="6" hidden="1">'201_1'!$A$2:$BA$47</definedName>
    <definedName name="Z_17400EAF_4B0B_49FE_8262_4A59DA70D10F_.wvu.PrintArea" localSheetId="7" hidden="1">'201_2'!$A$2:$BA$46</definedName>
    <definedName name="Z_17400EAF_4B0B_49FE_8262_4A59DA70D10F_.wvu.PrintArea" localSheetId="8" hidden="1">'202_1'!$A$2:$AK$48</definedName>
    <definedName name="Z_17400EAF_4B0B_49FE_8262_4A59DA70D10F_.wvu.PrintArea" localSheetId="9" hidden="1">'202_2'!$A$2:$AK$46</definedName>
    <definedName name="Z_17400EAF_4B0B_49FE_8262_4A59DA70D10F_.wvu.PrintArea" localSheetId="10" hidden="1">'203_1'!$A$2:$AK$47</definedName>
    <definedName name="Z_17400EAF_4B0B_49FE_8262_4A59DA70D10F_.wvu.PrintArea" localSheetId="11" hidden="1">'203_2'!$A$2:$AK$46</definedName>
    <definedName name="Z_17400EAF_4B0B_49FE_8262_4A59DA70D10F_.wvu.PrintArea" localSheetId="14" hidden="1">'204'!$A$2:$AK$47</definedName>
    <definedName name="Z_17400EAF_4B0B_49FE_8262_4A59DA70D10F_.wvu.PrintTitles" localSheetId="6" hidden="1">'201_1'!$A:$C</definedName>
    <definedName name="Z_17400EAF_4B0B_49FE_8262_4A59DA70D10F_.wvu.PrintTitles" localSheetId="7" hidden="1">'201_2'!$A:$C</definedName>
    <definedName name="Z_17400EAF_4B0B_49FE_8262_4A59DA70D10F_.wvu.PrintTitles" localSheetId="8" hidden="1">'202_1'!$A:$C</definedName>
    <definedName name="Z_17400EAF_4B0B_49FE_8262_4A59DA70D10F_.wvu.PrintTitles" localSheetId="9" hidden="1">'202_2'!$A:$C</definedName>
    <definedName name="Z_17400EAF_4B0B_49FE_8262_4A59DA70D10F_.wvu.PrintTitles" localSheetId="10" hidden="1">'203_1'!$A:$C</definedName>
    <definedName name="Z_17400EAF_4B0B_49FE_8262_4A59DA70D10F_.wvu.PrintTitles" localSheetId="11" hidden="1">'203_2'!$A:$C</definedName>
    <definedName name="Z_17400EAF_4B0B_49FE_8262_4A59DA70D10F_.wvu.PrintTitles" localSheetId="14" hidden="1">'204'!$A:$C</definedName>
    <definedName name="Z_1C44C54F_C0A4_451D_B8A0_B8C17D7E284D_.wvu.FilterData" localSheetId="5" hidden="1">Підсумки!$A$3:$N$56</definedName>
    <definedName name="Z_1C44C54F_C0A4_451D_B8A0_B8C17D7E284D_.wvu.PrintArea" localSheetId="6" hidden="1">'201_1'!$A$2:$BA$47</definedName>
    <definedName name="Z_1C44C54F_C0A4_451D_B8A0_B8C17D7E284D_.wvu.PrintArea" localSheetId="7" hidden="1">'201_2'!$A$2:$BA$46</definedName>
    <definedName name="Z_1C44C54F_C0A4_451D_B8A0_B8C17D7E284D_.wvu.PrintArea" localSheetId="8" hidden="1">'202_1'!$A$2:$AK$48</definedName>
    <definedName name="Z_1C44C54F_C0A4_451D_B8A0_B8C17D7E284D_.wvu.PrintArea" localSheetId="9" hidden="1">'202_2'!$A$2:$AK$46</definedName>
    <definedName name="Z_1C44C54F_C0A4_451D_B8A0_B8C17D7E284D_.wvu.PrintArea" localSheetId="10" hidden="1">'203_1'!$A$2:$AK$47</definedName>
    <definedName name="Z_1C44C54F_C0A4_451D_B8A0_B8C17D7E284D_.wvu.PrintArea" localSheetId="11" hidden="1">'203_2'!$A$2:$AK$46</definedName>
    <definedName name="Z_1C44C54F_C0A4_451D_B8A0_B8C17D7E284D_.wvu.PrintArea" localSheetId="14" hidden="1">'204'!$A$2:$AK$47</definedName>
    <definedName name="Z_1C44C54F_C0A4_451D_B8A0_B8C17D7E284D_.wvu.PrintTitles" localSheetId="6" hidden="1">'201_1'!$A:$C</definedName>
    <definedName name="Z_1C44C54F_C0A4_451D_B8A0_B8C17D7E284D_.wvu.PrintTitles" localSheetId="7" hidden="1">'201_2'!$A:$C</definedName>
    <definedName name="Z_1C44C54F_C0A4_451D_B8A0_B8C17D7E284D_.wvu.PrintTitles" localSheetId="8" hidden="1">'202_1'!$A:$C</definedName>
    <definedName name="Z_1C44C54F_C0A4_451D_B8A0_B8C17D7E284D_.wvu.PrintTitles" localSheetId="9" hidden="1">'202_2'!$A:$C</definedName>
    <definedName name="Z_1C44C54F_C0A4_451D_B8A0_B8C17D7E284D_.wvu.PrintTitles" localSheetId="10" hidden="1">'203_1'!$A:$C</definedName>
    <definedName name="Z_1C44C54F_C0A4_451D_B8A0_B8C17D7E284D_.wvu.PrintTitles" localSheetId="11" hidden="1">'203_2'!$A:$C</definedName>
    <definedName name="Z_1C44C54F_C0A4_451D_B8A0_B8C17D7E284D_.wvu.PrintTitles" localSheetId="14" hidden="1">'204'!$A:$C</definedName>
    <definedName name="Z_1F0D860E_98B2_498A_824D_8FEF04055655_.wvu.PrintArea" localSheetId="6" hidden="1">'201_1'!$A$2:$AO$47</definedName>
    <definedName name="Z_1F0D860E_98B2_498A_824D_8FEF04055655_.wvu.PrintArea" localSheetId="7" hidden="1">'201_2'!$A$2:$AO$46</definedName>
    <definedName name="Z_1F0D860E_98B2_498A_824D_8FEF04055655_.wvu.PrintArea" localSheetId="8" hidden="1">'202_1'!$A$2:$AK$48</definedName>
    <definedName name="Z_1F0D860E_98B2_498A_824D_8FEF04055655_.wvu.PrintArea" localSheetId="9" hidden="1">'202_2'!$A$2:$AK$46</definedName>
    <definedName name="Z_1F0D860E_98B2_498A_824D_8FEF04055655_.wvu.PrintArea" localSheetId="10" hidden="1">'203_1'!$A$2:$AK$47</definedName>
    <definedName name="Z_1F0D860E_98B2_498A_824D_8FEF04055655_.wvu.PrintArea" localSheetId="11" hidden="1">'203_2'!$A$2:$AK$46</definedName>
    <definedName name="Z_1F0D860E_98B2_498A_824D_8FEF04055655_.wvu.PrintArea" localSheetId="14" hidden="1">'204'!$A$2:$AK$47</definedName>
    <definedName name="Z_1F0D860E_98B2_498A_824D_8FEF04055655_.wvu.PrintTitles" localSheetId="6" hidden="1">'201_1'!$A:$C</definedName>
    <definedName name="Z_1F0D860E_98B2_498A_824D_8FEF04055655_.wvu.PrintTitles" localSheetId="7" hidden="1">'201_2'!$A:$C</definedName>
    <definedName name="Z_1F0D860E_98B2_498A_824D_8FEF04055655_.wvu.PrintTitles" localSheetId="8" hidden="1">'202_1'!$A:$C</definedName>
    <definedName name="Z_1F0D860E_98B2_498A_824D_8FEF04055655_.wvu.PrintTitles" localSheetId="9" hidden="1">'202_2'!$A:$C</definedName>
    <definedName name="Z_1F0D860E_98B2_498A_824D_8FEF04055655_.wvu.PrintTitles" localSheetId="10" hidden="1">'203_1'!$A:$C</definedName>
    <definedName name="Z_1F0D860E_98B2_498A_824D_8FEF04055655_.wvu.PrintTitles" localSheetId="11" hidden="1">'203_2'!$A:$C</definedName>
    <definedName name="Z_1F0D860E_98B2_498A_824D_8FEF04055655_.wvu.PrintTitles" localSheetId="14" hidden="1">'204'!$A:$C</definedName>
    <definedName name="Z_22DA0AE1_B88F_47E1_B433_AF546C17A3BE_.wvu.FilterData" localSheetId="5" hidden="1">Підсумки!$A$3:$N$56</definedName>
    <definedName name="Z_24E4B1B0_BD46_442E_9239_4999257F794B_.wvu.PrintArea" localSheetId="6" hidden="1">'201_1'!$A$2:$AU$32</definedName>
    <definedName name="Z_24E4B1B0_BD46_442E_9239_4999257F794B_.wvu.PrintArea" localSheetId="7" hidden="1">'201_2'!$A$2:$AU$31</definedName>
    <definedName name="Z_24E4B1B0_BD46_442E_9239_4999257F794B_.wvu.PrintArea" localSheetId="8" hidden="1">'202_1'!$A$2:$AU$33</definedName>
    <definedName name="Z_24E4B1B0_BD46_442E_9239_4999257F794B_.wvu.PrintArea" localSheetId="9" hidden="1">'202_2'!$A$2:$AU$31</definedName>
    <definedName name="Z_24E4B1B0_BD46_442E_9239_4999257F794B_.wvu.PrintArea" localSheetId="10" hidden="1">'203_1'!$A$2:$AU$32</definedName>
    <definedName name="Z_24E4B1B0_BD46_442E_9239_4999257F794B_.wvu.PrintArea" localSheetId="11" hidden="1">'203_2'!$A$2:$AU$31</definedName>
    <definedName name="Z_24E4B1B0_BD46_442E_9239_4999257F794B_.wvu.PrintArea" localSheetId="14" hidden="1">'204'!$A$2:$AU$32</definedName>
    <definedName name="Z_24E4B1B0_BD46_442E_9239_4999257F794B_.wvu.PrintTitles" localSheetId="6" hidden="1">'201_1'!$A:$C</definedName>
    <definedName name="Z_24E4B1B0_BD46_442E_9239_4999257F794B_.wvu.PrintTitles" localSheetId="7" hidden="1">'201_2'!$A:$C</definedName>
    <definedName name="Z_24E4B1B0_BD46_442E_9239_4999257F794B_.wvu.PrintTitles" localSheetId="8" hidden="1">'202_1'!$A:$C</definedName>
    <definedName name="Z_24E4B1B0_BD46_442E_9239_4999257F794B_.wvu.PrintTitles" localSheetId="9" hidden="1">'202_2'!$A:$C</definedName>
    <definedName name="Z_24E4B1B0_BD46_442E_9239_4999257F794B_.wvu.PrintTitles" localSheetId="10" hidden="1">'203_1'!$A:$C</definedName>
    <definedName name="Z_24E4B1B0_BD46_442E_9239_4999257F794B_.wvu.PrintTitles" localSheetId="11" hidden="1">'203_2'!$A:$C</definedName>
    <definedName name="Z_24E4B1B0_BD46_442E_9239_4999257F794B_.wvu.PrintTitles" localSheetId="14" hidden="1">'204'!$A:$C</definedName>
    <definedName name="Z_2B1F19F5_DDBC_46F8_92CB_9A790CB7FD61_.wvu.PrintArea" localSheetId="6" hidden="1">'201_1'!$A$2:$AU$32</definedName>
    <definedName name="Z_2B1F19F5_DDBC_46F8_92CB_9A790CB7FD61_.wvu.PrintArea" localSheetId="7" hidden="1">'201_2'!$A$2:$AU$31</definedName>
    <definedName name="Z_2B1F19F5_DDBC_46F8_92CB_9A790CB7FD61_.wvu.PrintArea" localSheetId="8" hidden="1">'202_1'!$A$2:$AU$33</definedName>
    <definedName name="Z_2B1F19F5_DDBC_46F8_92CB_9A790CB7FD61_.wvu.PrintArea" localSheetId="9" hidden="1">'202_2'!$A$2:$AU$31</definedName>
    <definedName name="Z_2B1F19F5_DDBC_46F8_92CB_9A790CB7FD61_.wvu.PrintArea" localSheetId="10" hidden="1">'203_1'!$A$2:$AU$32</definedName>
    <definedName name="Z_2B1F19F5_DDBC_46F8_92CB_9A790CB7FD61_.wvu.PrintArea" localSheetId="11" hidden="1">'203_2'!$A$2:$AU$31</definedName>
    <definedName name="Z_2B1F19F5_DDBC_46F8_92CB_9A790CB7FD61_.wvu.PrintArea" localSheetId="14" hidden="1">'204'!$A$2:$AU$32</definedName>
    <definedName name="Z_2B1F19F5_DDBC_46F8_92CB_9A790CB7FD61_.wvu.PrintTitles" localSheetId="6" hidden="1">'201_1'!$A:$C</definedName>
    <definedName name="Z_2B1F19F5_DDBC_46F8_92CB_9A790CB7FD61_.wvu.PrintTitles" localSheetId="7" hidden="1">'201_2'!$A:$C</definedName>
    <definedName name="Z_2B1F19F5_DDBC_46F8_92CB_9A790CB7FD61_.wvu.PrintTitles" localSheetId="8" hidden="1">'202_1'!$A:$C</definedName>
    <definedName name="Z_2B1F19F5_DDBC_46F8_92CB_9A790CB7FD61_.wvu.PrintTitles" localSheetId="9" hidden="1">'202_2'!$A:$C</definedName>
    <definedName name="Z_2B1F19F5_DDBC_46F8_92CB_9A790CB7FD61_.wvu.PrintTitles" localSheetId="10" hidden="1">'203_1'!$A:$C</definedName>
    <definedName name="Z_2B1F19F5_DDBC_46F8_92CB_9A790CB7FD61_.wvu.PrintTitles" localSheetId="11" hidden="1">'203_2'!$A:$C</definedName>
    <definedName name="Z_2B1F19F5_DDBC_46F8_92CB_9A790CB7FD61_.wvu.PrintTitles" localSheetId="14" hidden="1">'204'!$A:$C</definedName>
    <definedName name="Z_30318990_97FA_4B74_8A96_20B9CEE7B653_.wvu.PrintArea" localSheetId="6" hidden="1">'201_1'!$A$2:$BA$47</definedName>
    <definedName name="Z_30318990_97FA_4B74_8A96_20B9CEE7B653_.wvu.PrintArea" localSheetId="7" hidden="1">'201_2'!$A$2:$AO$46</definedName>
    <definedName name="Z_30318990_97FA_4B74_8A96_20B9CEE7B653_.wvu.PrintArea" localSheetId="8" hidden="1">'202_1'!$A$2:$AK$48</definedName>
    <definedName name="Z_30318990_97FA_4B74_8A96_20B9CEE7B653_.wvu.PrintArea" localSheetId="9" hidden="1">'202_2'!$A$2:$AK$46</definedName>
    <definedName name="Z_30318990_97FA_4B74_8A96_20B9CEE7B653_.wvu.PrintArea" localSheetId="10" hidden="1">'203_1'!$A$2:$AK$47</definedName>
    <definedName name="Z_30318990_97FA_4B74_8A96_20B9CEE7B653_.wvu.PrintArea" localSheetId="11" hidden="1">'203_2'!$A$2:$AK$46</definedName>
    <definedName name="Z_30318990_97FA_4B74_8A96_20B9CEE7B653_.wvu.PrintArea" localSheetId="14" hidden="1">'204'!$A$2:$AK$47</definedName>
    <definedName name="Z_30318990_97FA_4B74_8A96_20B9CEE7B653_.wvu.PrintTitles" localSheetId="6" hidden="1">'201_1'!$A:$C</definedName>
    <definedName name="Z_30318990_97FA_4B74_8A96_20B9CEE7B653_.wvu.PrintTitles" localSheetId="7" hidden="1">'201_2'!$A:$C</definedName>
    <definedName name="Z_30318990_97FA_4B74_8A96_20B9CEE7B653_.wvu.PrintTitles" localSheetId="8" hidden="1">'202_1'!$A:$C</definedName>
    <definedName name="Z_30318990_97FA_4B74_8A96_20B9CEE7B653_.wvu.PrintTitles" localSheetId="9" hidden="1">'202_2'!$A:$C</definedName>
    <definedName name="Z_30318990_97FA_4B74_8A96_20B9CEE7B653_.wvu.PrintTitles" localSheetId="10" hidden="1">'203_1'!$A:$C</definedName>
    <definedName name="Z_30318990_97FA_4B74_8A96_20B9CEE7B653_.wvu.PrintTitles" localSheetId="11" hidden="1">'203_2'!$A:$C</definedName>
    <definedName name="Z_30318990_97FA_4B74_8A96_20B9CEE7B653_.wvu.PrintTitles" localSheetId="14" hidden="1">'204'!$A:$C</definedName>
    <definedName name="Z_33A37079_C128_4ED3_AE01_CFA8F2347C5B_.wvu.FilterData" localSheetId="5" hidden="1">Підсумки!$A$3:$N$56</definedName>
    <definedName name="Z_348445A1_B2DB_46F6_BCED_E41A58336029_.wvu.FilterData" localSheetId="5" hidden="1">Підсумки!$A$3:$N$56</definedName>
    <definedName name="Z_3EF0F3E9_9201_4028_86FF_6B06B2998A48_.wvu.PrintArea" localSheetId="6" hidden="1">'201_1'!$A$2:$BA$47</definedName>
    <definedName name="Z_3EF0F3E9_9201_4028_86FF_6B06B2998A48_.wvu.PrintArea" localSheetId="7" hidden="1">'201_2'!$A$2:$AO$46</definedName>
    <definedName name="Z_3EF0F3E9_9201_4028_86FF_6B06B2998A48_.wvu.PrintArea" localSheetId="8" hidden="1">'202_1'!$A$2:$AK$48</definedName>
    <definedName name="Z_3EF0F3E9_9201_4028_86FF_6B06B2998A48_.wvu.PrintArea" localSheetId="9" hidden="1">'202_2'!$A$2:$AK$46</definedName>
    <definedName name="Z_3EF0F3E9_9201_4028_86FF_6B06B2998A48_.wvu.PrintArea" localSheetId="10" hidden="1">'203_1'!$A$2:$AK$47</definedName>
    <definedName name="Z_3EF0F3E9_9201_4028_86FF_6B06B2998A48_.wvu.PrintArea" localSheetId="11" hidden="1">'203_2'!$A$2:$AK$46</definedName>
    <definedName name="Z_3EF0F3E9_9201_4028_86FF_6B06B2998A48_.wvu.PrintArea" localSheetId="14" hidden="1">'204'!$A$2:$AK$47</definedName>
    <definedName name="Z_3EF0F3E9_9201_4028_86FF_6B06B2998A48_.wvu.PrintTitles" localSheetId="6" hidden="1">'201_1'!$A:$C</definedName>
    <definedName name="Z_3EF0F3E9_9201_4028_86FF_6B06B2998A48_.wvu.PrintTitles" localSheetId="7" hidden="1">'201_2'!$A:$C</definedName>
    <definedName name="Z_3EF0F3E9_9201_4028_86FF_6B06B2998A48_.wvu.PrintTitles" localSheetId="8" hidden="1">'202_1'!$A:$C</definedName>
    <definedName name="Z_3EF0F3E9_9201_4028_86FF_6B06B2998A48_.wvu.PrintTitles" localSheetId="9" hidden="1">'202_2'!$A:$C</definedName>
    <definedName name="Z_3EF0F3E9_9201_4028_86FF_6B06B2998A48_.wvu.PrintTitles" localSheetId="10" hidden="1">'203_1'!$A:$C</definedName>
    <definedName name="Z_3EF0F3E9_9201_4028_86FF_6B06B2998A48_.wvu.PrintTitles" localSheetId="11" hidden="1">'203_2'!$A:$C</definedName>
    <definedName name="Z_3EF0F3E9_9201_4028_86FF_6B06B2998A48_.wvu.PrintTitles" localSheetId="14" hidden="1">'204'!$A:$C</definedName>
    <definedName name="Z_4A4E10B3_98EA_434A_B904_9D953C49E914_.wvu.PrintArea" localSheetId="6" hidden="1">'201_1'!$A$2:$BA$47</definedName>
    <definedName name="Z_4A4E10B3_98EA_434A_B904_9D953C49E914_.wvu.PrintArea" localSheetId="7" hidden="1">'201_2'!$A$2:$AO$46</definedName>
    <definedName name="Z_4A4E10B3_98EA_434A_B904_9D953C49E914_.wvu.PrintArea" localSheetId="8" hidden="1">'202_1'!$A$2:$AK$48</definedName>
    <definedName name="Z_4A4E10B3_98EA_434A_B904_9D953C49E914_.wvu.PrintArea" localSheetId="9" hidden="1">'202_2'!$A$2:$AK$46</definedName>
    <definedName name="Z_4A4E10B3_98EA_434A_B904_9D953C49E914_.wvu.PrintArea" localSheetId="10" hidden="1">'203_1'!$A$2:$AK$47</definedName>
    <definedName name="Z_4A4E10B3_98EA_434A_B904_9D953C49E914_.wvu.PrintArea" localSheetId="11" hidden="1">'203_2'!$A$2:$AK$46</definedName>
    <definedName name="Z_4A4E10B3_98EA_434A_B904_9D953C49E914_.wvu.PrintArea" localSheetId="14" hidden="1">'204'!$A$2:$AK$47</definedName>
    <definedName name="Z_4A4E10B3_98EA_434A_B904_9D953C49E914_.wvu.PrintTitles" localSheetId="6" hidden="1">'201_1'!$A:$C</definedName>
    <definedName name="Z_4A4E10B3_98EA_434A_B904_9D953C49E914_.wvu.PrintTitles" localSheetId="7" hidden="1">'201_2'!$A:$C</definedName>
    <definedName name="Z_4A4E10B3_98EA_434A_B904_9D953C49E914_.wvu.PrintTitles" localSheetId="8" hidden="1">'202_1'!$A:$C</definedName>
    <definedName name="Z_4A4E10B3_98EA_434A_B904_9D953C49E914_.wvu.PrintTitles" localSheetId="9" hidden="1">'202_2'!$A:$C</definedName>
    <definedName name="Z_4A4E10B3_98EA_434A_B904_9D953C49E914_.wvu.PrintTitles" localSheetId="10" hidden="1">'203_1'!$A:$C</definedName>
    <definedName name="Z_4A4E10B3_98EA_434A_B904_9D953C49E914_.wvu.PrintTitles" localSheetId="11" hidden="1">'203_2'!$A:$C</definedName>
    <definedName name="Z_4A4E10B3_98EA_434A_B904_9D953C49E914_.wvu.PrintTitles" localSheetId="14" hidden="1">'204'!$A:$C</definedName>
    <definedName name="Z_4BCF288A_A595_4C42_82E7_535EDC2AC415_.wvu.FilterData" localSheetId="5" hidden="1">Підсумки!$A$3:$N$56</definedName>
    <definedName name="Z_4BCF288A_A595_4C42_82E7_535EDC2AC415_.wvu.PrintArea" localSheetId="6" hidden="1">'201_1'!$A$2:$BA$47</definedName>
    <definedName name="Z_4BCF288A_A595_4C42_82E7_535EDC2AC415_.wvu.PrintArea" localSheetId="7" hidden="1">'201_2'!$A$2:$BA$46</definedName>
    <definedName name="Z_4BCF288A_A595_4C42_82E7_535EDC2AC415_.wvu.PrintArea" localSheetId="8" hidden="1">'202_1'!$A$2:$AK$48</definedName>
    <definedName name="Z_4BCF288A_A595_4C42_82E7_535EDC2AC415_.wvu.PrintArea" localSheetId="9" hidden="1">'202_2'!$A$2:$AK$46</definedName>
    <definedName name="Z_4BCF288A_A595_4C42_82E7_535EDC2AC415_.wvu.PrintArea" localSheetId="10" hidden="1">'203_1'!$A$2:$AK$47</definedName>
    <definedName name="Z_4BCF288A_A595_4C42_82E7_535EDC2AC415_.wvu.PrintArea" localSheetId="11" hidden="1">'203_2'!$A$2:$AK$46</definedName>
    <definedName name="Z_4BCF288A_A595_4C42_82E7_535EDC2AC415_.wvu.PrintArea" localSheetId="14" hidden="1">'204'!$A$2:$AK$47</definedName>
    <definedName name="Z_4BCF288A_A595_4C42_82E7_535EDC2AC415_.wvu.PrintTitles" localSheetId="6" hidden="1">'201_1'!$A:$C</definedName>
    <definedName name="Z_4BCF288A_A595_4C42_82E7_535EDC2AC415_.wvu.PrintTitles" localSheetId="7" hidden="1">'201_2'!$A:$C</definedName>
    <definedName name="Z_4BCF288A_A595_4C42_82E7_535EDC2AC415_.wvu.PrintTitles" localSheetId="8" hidden="1">'202_1'!$A:$C</definedName>
    <definedName name="Z_4BCF288A_A595_4C42_82E7_535EDC2AC415_.wvu.PrintTitles" localSheetId="9" hidden="1">'202_2'!$A:$C</definedName>
    <definedName name="Z_4BCF288A_A595_4C42_82E7_535EDC2AC415_.wvu.PrintTitles" localSheetId="10" hidden="1">'203_1'!$A:$C</definedName>
    <definedName name="Z_4BCF288A_A595_4C42_82E7_535EDC2AC415_.wvu.PrintTitles" localSheetId="11" hidden="1">'203_2'!$A:$C</definedName>
    <definedName name="Z_4BCF288A_A595_4C42_82E7_535EDC2AC415_.wvu.PrintTitles" localSheetId="14" hidden="1">'204'!$A:$C</definedName>
    <definedName name="Z_5005E40B_75AC_42A7_BB0D_10B99394194D_.wvu.FilterData" localSheetId="5" hidden="1">Підсумки!$A$3:$N$56</definedName>
    <definedName name="Z_52C4EB7E_D421_4F3C_9418_E2E13C53098F_.wvu.FilterData" localSheetId="5" hidden="1">Підсумки!$A$3:$N$56</definedName>
    <definedName name="Z_52C4EB7E_D421_4F3C_9418_E2E13C53098F_.wvu.PrintArea" localSheetId="6" hidden="1">'201_1'!$A$2:$BA$47</definedName>
    <definedName name="Z_52C4EB7E_D421_4F3C_9418_E2E13C53098F_.wvu.PrintArea" localSheetId="7" hidden="1">'201_2'!$A$2:$AO$46</definedName>
    <definedName name="Z_52C4EB7E_D421_4F3C_9418_E2E13C53098F_.wvu.PrintArea" localSheetId="8" hidden="1">'202_1'!$A$2:$AK$48</definedName>
    <definedName name="Z_52C4EB7E_D421_4F3C_9418_E2E13C53098F_.wvu.PrintArea" localSheetId="9" hidden="1">'202_2'!$A$2:$AK$46</definedName>
    <definedName name="Z_52C4EB7E_D421_4F3C_9418_E2E13C53098F_.wvu.PrintArea" localSheetId="10" hidden="1">'203_1'!$A$2:$AK$47</definedName>
    <definedName name="Z_52C4EB7E_D421_4F3C_9418_E2E13C53098F_.wvu.PrintArea" localSheetId="11" hidden="1">'203_2'!$A$2:$AK$46</definedName>
    <definedName name="Z_52C4EB7E_D421_4F3C_9418_E2E13C53098F_.wvu.PrintArea" localSheetId="14" hidden="1">'204'!$A$2:$AK$47</definedName>
    <definedName name="Z_52C4EB7E_D421_4F3C_9418_E2E13C53098F_.wvu.PrintTitles" localSheetId="6" hidden="1">'201_1'!$A:$C</definedName>
    <definedName name="Z_52C4EB7E_D421_4F3C_9418_E2E13C53098F_.wvu.PrintTitles" localSheetId="7" hidden="1">'201_2'!$A:$C</definedName>
    <definedName name="Z_52C4EB7E_D421_4F3C_9418_E2E13C53098F_.wvu.PrintTitles" localSheetId="8" hidden="1">'202_1'!$A:$C</definedName>
    <definedName name="Z_52C4EB7E_D421_4F3C_9418_E2E13C53098F_.wvu.PrintTitles" localSheetId="9" hidden="1">'202_2'!$A:$C</definedName>
    <definedName name="Z_52C4EB7E_D421_4F3C_9418_E2E13C53098F_.wvu.PrintTitles" localSheetId="10" hidden="1">'203_1'!$A:$C</definedName>
    <definedName name="Z_52C4EB7E_D421_4F3C_9418_E2E13C53098F_.wvu.PrintTitles" localSheetId="11" hidden="1">'203_2'!$A:$C</definedName>
    <definedName name="Z_52C4EB7E_D421_4F3C_9418_E2E13C53098F_.wvu.PrintTitles" localSheetId="14" hidden="1">'204'!$A:$C</definedName>
    <definedName name="Z_53A38DA5_95FD_4A64_854F_5006F456A394_.wvu.FilterData" localSheetId="5" hidden="1">Підсумки!$A$3:$N$56</definedName>
    <definedName name="Z_54CA7618_6F98_4F47_B371_BA051FE75870_.wvu.PrintArea" localSheetId="6" hidden="1">'201_1'!$A$2:$BA$47</definedName>
    <definedName name="Z_54CA7618_6F98_4F47_B371_BA051FE75870_.wvu.PrintArea" localSheetId="7" hidden="1">'201_2'!$A$2:$AO$46</definedName>
    <definedName name="Z_54CA7618_6F98_4F47_B371_BA051FE75870_.wvu.PrintArea" localSheetId="8" hidden="1">'202_1'!$A$2:$AK$48</definedName>
    <definedName name="Z_54CA7618_6F98_4F47_B371_BA051FE75870_.wvu.PrintArea" localSheetId="9" hidden="1">'202_2'!$A$2:$AK$46</definedName>
    <definedName name="Z_54CA7618_6F98_4F47_B371_BA051FE75870_.wvu.PrintArea" localSheetId="10" hidden="1">'203_1'!$A$2:$AK$47</definedName>
    <definedName name="Z_54CA7618_6F98_4F47_B371_BA051FE75870_.wvu.PrintArea" localSheetId="11" hidden="1">'203_2'!$A$2:$AK$46</definedName>
    <definedName name="Z_54CA7618_6F98_4F47_B371_BA051FE75870_.wvu.PrintArea" localSheetId="14" hidden="1">'204'!$A$2:$AK$47</definedName>
    <definedName name="Z_54CA7618_6F98_4F47_B371_BA051FE75870_.wvu.PrintTitles" localSheetId="6" hidden="1">'201_1'!$A:$C</definedName>
    <definedName name="Z_54CA7618_6F98_4F47_B371_BA051FE75870_.wvu.PrintTitles" localSheetId="7" hidden="1">'201_2'!$A:$C</definedName>
    <definedName name="Z_54CA7618_6F98_4F47_B371_BA051FE75870_.wvu.PrintTitles" localSheetId="8" hidden="1">'202_1'!$A:$C</definedName>
    <definedName name="Z_54CA7618_6F98_4F47_B371_BA051FE75870_.wvu.PrintTitles" localSheetId="9" hidden="1">'202_2'!$A:$C</definedName>
    <definedName name="Z_54CA7618_6F98_4F47_B371_BA051FE75870_.wvu.PrintTitles" localSheetId="10" hidden="1">'203_1'!$A:$C</definedName>
    <definedName name="Z_54CA7618_6F98_4F47_B371_BA051FE75870_.wvu.PrintTitles" localSheetId="11" hidden="1">'203_2'!$A:$C</definedName>
    <definedName name="Z_54CA7618_6F98_4F47_B371_BA051FE75870_.wvu.PrintTitles" localSheetId="14" hidden="1">'204'!$A:$C</definedName>
    <definedName name="Z_575DD556_2391_4DD2_B247_D76EB2E70299_.wvu.FilterData" localSheetId="5" hidden="1">Підсумки!$A$3:$N$56</definedName>
    <definedName name="Z_575DD556_2391_4DD2_B247_D76EB2E70299_.wvu.PrintArea" localSheetId="6" hidden="1">'201_1'!$A$2:$BA$47</definedName>
    <definedName name="Z_575DD556_2391_4DD2_B247_D76EB2E70299_.wvu.PrintArea" localSheetId="7" hidden="1">'201_2'!$A$2:$AO$46</definedName>
    <definedName name="Z_575DD556_2391_4DD2_B247_D76EB2E70299_.wvu.PrintArea" localSheetId="8" hidden="1">'202_1'!$A$2:$AK$48</definedName>
    <definedName name="Z_575DD556_2391_4DD2_B247_D76EB2E70299_.wvu.PrintArea" localSheetId="9" hidden="1">'202_2'!$A$2:$AK$46</definedName>
    <definedName name="Z_575DD556_2391_4DD2_B247_D76EB2E70299_.wvu.PrintArea" localSheetId="10" hidden="1">'203_1'!$A$2:$AK$47</definedName>
    <definedName name="Z_575DD556_2391_4DD2_B247_D76EB2E70299_.wvu.PrintArea" localSheetId="11" hidden="1">'203_2'!$A$2:$AK$46</definedName>
    <definedName name="Z_575DD556_2391_4DD2_B247_D76EB2E70299_.wvu.PrintArea" localSheetId="14" hidden="1">'204'!$A$2:$AK$47</definedName>
    <definedName name="Z_575DD556_2391_4DD2_B247_D76EB2E70299_.wvu.PrintTitles" localSheetId="6" hidden="1">'201_1'!$A:$C</definedName>
    <definedName name="Z_575DD556_2391_4DD2_B247_D76EB2E70299_.wvu.PrintTitles" localSheetId="7" hidden="1">'201_2'!$A:$C</definedName>
    <definedName name="Z_575DD556_2391_4DD2_B247_D76EB2E70299_.wvu.PrintTitles" localSheetId="8" hidden="1">'202_1'!$A:$C</definedName>
    <definedName name="Z_575DD556_2391_4DD2_B247_D76EB2E70299_.wvu.PrintTitles" localSheetId="9" hidden="1">'202_2'!$A:$C</definedName>
    <definedName name="Z_575DD556_2391_4DD2_B247_D76EB2E70299_.wvu.PrintTitles" localSheetId="10" hidden="1">'203_1'!$A:$C</definedName>
    <definedName name="Z_575DD556_2391_4DD2_B247_D76EB2E70299_.wvu.PrintTitles" localSheetId="11" hidden="1">'203_2'!$A:$C</definedName>
    <definedName name="Z_575DD556_2391_4DD2_B247_D76EB2E70299_.wvu.PrintTitles" localSheetId="14" hidden="1">'204'!$A:$C</definedName>
    <definedName name="Z_5FE79F59_D06C_47E9_A091_8A454305106D_.wvu.PrintArea" localSheetId="6" hidden="1">'201_1'!$A$2:$BA$47</definedName>
    <definedName name="Z_5FE79F59_D06C_47E9_A091_8A454305106D_.wvu.PrintArea" localSheetId="7" hidden="1">'201_2'!$A$2:$AO$46</definedName>
    <definedName name="Z_5FE79F59_D06C_47E9_A091_8A454305106D_.wvu.PrintArea" localSheetId="8" hidden="1">'202_1'!$A$2:$AK$48</definedName>
    <definedName name="Z_5FE79F59_D06C_47E9_A091_8A454305106D_.wvu.PrintArea" localSheetId="9" hidden="1">'202_2'!$A$2:$AK$46</definedName>
    <definedName name="Z_5FE79F59_D06C_47E9_A091_8A454305106D_.wvu.PrintArea" localSheetId="10" hidden="1">'203_1'!$A$2:$AK$47</definedName>
    <definedName name="Z_5FE79F59_D06C_47E9_A091_8A454305106D_.wvu.PrintArea" localSheetId="11" hidden="1">'203_2'!$A$2:$AK$46</definedName>
    <definedName name="Z_5FE79F59_D06C_47E9_A091_8A454305106D_.wvu.PrintArea" localSheetId="14" hidden="1">'204'!$A$2:$AK$47</definedName>
    <definedName name="Z_5FE79F59_D06C_47E9_A091_8A454305106D_.wvu.PrintTitles" localSheetId="6" hidden="1">'201_1'!$A:$C</definedName>
    <definedName name="Z_5FE79F59_D06C_47E9_A091_8A454305106D_.wvu.PrintTitles" localSheetId="7" hidden="1">'201_2'!$A:$C</definedName>
    <definedName name="Z_5FE79F59_D06C_47E9_A091_8A454305106D_.wvu.PrintTitles" localSheetId="8" hidden="1">'202_1'!$A:$C</definedName>
    <definedName name="Z_5FE79F59_D06C_47E9_A091_8A454305106D_.wvu.PrintTitles" localSheetId="9" hidden="1">'202_2'!$A:$C</definedName>
    <definedName name="Z_5FE79F59_D06C_47E9_A091_8A454305106D_.wvu.PrintTitles" localSheetId="10" hidden="1">'203_1'!$A:$C</definedName>
    <definedName name="Z_5FE79F59_D06C_47E9_A091_8A454305106D_.wvu.PrintTitles" localSheetId="11" hidden="1">'203_2'!$A:$C</definedName>
    <definedName name="Z_5FE79F59_D06C_47E9_A091_8A454305106D_.wvu.PrintTitles" localSheetId="14" hidden="1">'204'!$A:$C</definedName>
    <definedName name="Z_6328EA24_1FA5_4B94_9ABC_245F045AD520_.wvu.PrintArea" localSheetId="6" hidden="1">'201_1'!$A$2:$AU$32</definedName>
    <definedName name="Z_6328EA24_1FA5_4B94_9ABC_245F045AD520_.wvu.PrintArea" localSheetId="7" hidden="1">'201_2'!$A$2:$AU$31</definedName>
    <definedName name="Z_6328EA24_1FA5_4B94_9ABC_245F045AD520_.wvu.PrintArea" localSheetId="8" hidden="1">'202_1'!$A$2:$AU$33</definedName>
    <definedName name="Z_6328EA24_1FA5_4B94_9ABC_245F045AD520_.wvu.PrintArea" localSheetId="9" hidden="1">'202_2'!$A$2:$AU$31</definedName>
    <definedName name="Z_6328EA24_1FA5_4B94_9ABC_245F045AD520_.wvu.PrintArea" localSheetId="10" hidden="1">'203_1'!$A$2:$AU$32</definedName>
    <definedName name="Z_6328EA24_1FA5_4B94_9ABC_245F045AD520_.wvu.PrintArea" localSheetId="11" hidden="1">'203_2'!$A$2:$AU$31</definedName>
    <definedName name="Z_6328EA24_1FA5_4B94_9ABC_245F045AD520_.wvu.PrintArea" localSheetId="14" hidden="1">'204'!$A$2:$AU$32</definedName>
    <definedName name="Z_6328EA24_1FA5_4B94_9ABC_245F045AD520_.wvu.PrintTitles" localSheetId="6" hidden="1">'201_1'!$A:$C</definedName>
    <definedName name="Z_6328EA24_1FA5_4B94_9ABC_245F045AD520_.wvu.PrintTitles" localSheetId="7" hidden="1">'201_2'!$A:$C</definedName>
    <definedName name="Z_6328EA24_1FA5_4B94_9ABC_245F045AD520_.wvu.PrintTitles" localSheetId="8" hidden="1">'202_1'!$A:$C</definedName>
    <definedName name="Z_6328EA24_1FA5_4B94_9ABC_245F045AD520_.wvu.PrintTitles" localSheetId="9" hidden="1">'202_2'!$A:$C</definedName>
    <definedName name="Z_6328EA24_1FA5_4B94_9ABC_245F045AD520_.wvu.PrintTitles" localSheetId="10" hidden="1">'203_1'!$A:$C</definedName>
    <definedName name="Z_6328EA24_1FA5_4B94_9ABC_245F045AD520_.wvu.PrintTitles" localSheetId="11" hidden="1">'203_2'!$A:$C</definedName>
    <definedName name="Z_6328EA24_1FA5_4B94_9ABC_245F045AD520_.wvu.PrintTitles" localSheetId="14" hidden="1">'204'!$A:$C</definedName>
    <definedName name="Z_63677729_B220_4674_B8DA_E23D188A7DD0_.wvu.PrintArea" localSheetId="6" hidden="1">'201_1'!$A$2:$BA$47</definedName>
    <definedName name="Z_63677729_B220_4674_B8DA_E23D188A7DD0_.wvu.PrintArea" localSheetId="7" hidden="1">'201_2'!$A$2:$AO$46</definedName>
    <definedName name="Z_63677729_B220_4674_B8DA_E23D188A7DD0_.wvu.PrintArea" localSheetId="8" hidden="1">'202_1'!$A$2:$AK$48</definedName>
    <definedName name="Z_63677729_B220_4674_B8DA_E23D188A7DD0_.wvu.PrintArea" localSheetId="9" hidden="1">'202_2'!$A$2:$AK$46</definedName>
    <definedName name="Z_63677729_B220_4674_B8DA_E23D188A7DD0_.wvu.PrintArea" localSheetId="10" hidden="1">'203_1'!$A$2:$AK$47</definedName>
    <definedName name="Z_63677729_B220_4674_B8DA_E23D188A7DD0_.wvu.PrintArea" localSheetId="11" hidden="1">'203_2'!$A$2:$AK$46</definedName>
    <definedName name="Z_63677729_B220_4674_B8DA_E23D188A7DD0_.wvu.PrintArea" localSheetId="14" hidden="1">'204'!$A$2:$AK$47</definedName>
    <definedName name="Z_63677729_B220_4674_B8DA_E23D188A7DD0_.wvu.PrintTitles" localSheetId="6" hidden="1">'201_1'!$A:$C</definedName>
    <definedName name="Z_63677729_B220_4674_B8DA_E23D188A7DD0_.wvu.PrintTitles" localSheetId="7" hidden="1">'201_2'!$A:$C</definedName>
    <definedName name="Z_63677729_B220_4674_B8DA_E23D188A7DD0_.wvu.PrintTitles" localSheetId="8" hidden="1">'202_1'!$A:$C</definedName>
    <definedName name="Z_63677729_B220_4674_B8DA_E23D188A7DD0_.wvu.PrintTitles" localSheetId="9" hidden="1">'202_2'!$A:$C</definedName>
    <definedName name="Z_63677729_B220_4674_B8DA_E23D188A7DD0_.wvu.PrintTitles" localSheetId="10" hidden="1">'203_1'!$A:$C</definedName>
    <definedName name="Z_63677729_B220_4674_B8DA_E23D188A7DD0_.wvu.PrintTitles" localSheetId="11" hidden="1">'203_2'!$A:$C</definedName>
    <definedName name="Z_63677729_B220_4674_B8DA_E23D188A7DD0_.wvu.PrintTitles" localSheetId="14" hidden="1">'204'!$A:$C</definedName>
    <definedName name="Z_639E5188_D90A_45C8_B0E7_531B3D055CC4_.wvu.PrintArea" localSheetId="6" hidden="1">'201_1'!$A$2:$BA$47</definedName>
    <definedName name="Z_639E5188_D90A_45C8_B0E7_531B3D055CC4_.wvu.PrintArea" localSheetId="7" hidden="1">'201_2'!$A$2:$AO$46</definedName>
    <definedName name="Z_639E5188_D90A_45C8_B0E7_531B3D055CC4_.wvu.PrintArea" localSheetId="8" hidden="1">'202_1'!$A$2:$AK$48</definedName>
    <definedName name="Z_639E5188_D90A_45C8_B0E7_531B3D055CC4_.wvu.PrintArea" localSheetId="9" hidden="1">'202_2'!$A$2:$AK$46</definedName>
    <definedName name="Z_639E5188_D90A_45C8_B0E7_531B3D055CC4_.wvu.PrintArea" localSheetId="10" hidden="1">'203_1'!$A$2:$AK$47</definedName>
    <definedName name="Z_639E5188_D90A_45C8_B0E7_531B3D055CC4_.wvu.PrintArea" localSheetId="11" hidden="1">'203_2'!$A$2:$AK$46</definedName>
    <definedName name="Z_639E5188_D90A_45C8_B0E7_531B3D055CC4_.wvu.PrintArea" localSheetId="14" hidden="1">'204'!$A$2:$AK$47</definedName>
    <definedName name="Z_639E5188_D90A_45C8_B0E7_531B3D055CC4_.wvu.PrintTitles" localSheetId="6" hidden="1">'201_1'!$A:$C</definedName>
    <definedName name="Z_639E5188_D90A_45C8_B0E7_531B3D055CC4_.wvu.PrintTitles" localSheetId="7" hidden="1">'201_2'!$A:$C</definedName>
    <definedName name="Z_639E5188_D90A_45C8_B0E7_531B3D055CC4_.wvu.PrintTitles" localSheetId="8" hidden="1">'202_1'!$A:$C</definedName>
    <definedName name="Z_639E5188_D90A_45C8_B0E7_531B3D055CC4_.wvu.PrintTitles" localSheetId="9" hidden="1">'202_2'!$A:$C</definedName>
    <definedName name="Z_639E5188_D90A_45C8_B0E7_531B3D055CC4_.wvu.PrintTitles" localSheetId="10" hidden="1">'203_1'!$A:$C</definedName>
    <definedName name="Z_639E5188_D90A_45C8_B0E7_531B3D055CC4_.wvu.PrintTitles" localSheetId="11" hidden="1">'203_2'!$A:$C</definedName>
    <definedName name="Z_639E5188_D90A_45C8_B0E7_531B3D055CC4_.wvu.PrintTitles" localSheetId="14" hidden="1">'204'!$A:$C</definedName>
    <definedName name="Z_6C8D603E_9A1B_49F4_AEFE_06707C7BCD53_.wvu.FilterData" localSheetId="5" hidden="1">Підсумки!$A$3:$N$56</definedName>
    <definedName name="Z_6C8D603E_9A1B_49F4_AEFE_06707C7BCD53_.wvu.PrintArea" localSheetId="6" hidden="1">'201_1'!$A$2:$BA$47</definedName>
    <definedName name="Z_6C8D603E_9A1B_49F4_AEFE_06707C7BCD53_.wvu.PrintArea" localSheetId="7" hidden="1">'201_2'!$A$2:$BA$46</definedName>
    <definedName name="Z_6C8D603E_9A1B_49F4_AEFE_06707C7BCD53_.wvu.PrintArea" localSheetId="8" hidden="1">'202_1'!$A$2:$AK$48</definedName>
    <definedName name="Z_6C8D603E_9A1B_49F4_AEFE_06707C7BCD53_.wvu.PrintArea" localSheetId="9" hidden="1">'202_2'!$A$2:$AK$46</definedName>
    <definedName name="Z_6C8D603E_9A1B_49F4_AEFE_06707C7BCD53_.wvu.PrintArea" localSheetId="10" hidden="1">'203_1'!$A$2:$AK$47</definedName>
    <definedName name="Z_6C8D603E_9A1B_49F4_AEFE_06707C7BCD53_.wvu.PrintArea" localSheetId="11" hidden="1">'203_2'!$A$2:$AK$46</definedName>
    <definedName name="Z_6C8D603E_9A1B_49F4_AEFE_06707C7BCD53_.wvu.PrintArea" localSheetId="14" hidden="1">'204'!$A$2:$AK$47</definedName>
    <definedName name="Z_6C8D603E_9A1B_49F4_AEFE_06707C7BCD53_.wvu.PrintTitles" localSheetId="6" hidden="1">'201_1'!$A:$C</definedName>
    <definedName name="Z_6C8D603E_9A1B_49F4_AEFE_06707C7BCD53_.wvu.PrintTitles" localSheetId="7" hidden="1">'201_2'!$A:$C</definedName>
    <definedName name="Z_6C8D603E_9A1B_49F4_AEFE_06707C7BCD53_.wvu.PrintTitles" localSheetId="8" hidden="1">'202_1'!$A:$C</definedName>
    <definedName name="Z_6C8D603E_9A1B_49F4_AEFE_06707C7BCD53_.wvu.PrintTitles" localSheetId="9" hidden="1">'202_2'!$A:$C</definedName>
    <definedName name="Z_6C8D603E_9A1B_49F4_AEFE_06707C7BCD53_.wvu.PrintTitles" localSheetId="10" hidden="1">'203_1'!$A:$C</definedName>
    <definedName name="Z_6C8D603E_9A1B_49F4_AEFE_06707C7BCD53_.wvu.PrintTitles" localSheetId="11" hidden="1">'203_2'!$A:$C</definedName>
    <definedName name="Z_6C8D603E_9A1B_49F4_AEFE_06707C7BCD53_.wvu.PrintTitles" localSheetId="14" hidden="1">'204'!$A:$C</definedName>
    <definedName name="Z_6FD4170C_FF34_4F29_9D4F_E51601E8E054_.wvu.PrintArea" localSheetId="6" hidden="1">'201_1'!$A$2:$AO$47</definedName>
    <definedName name="Z_6FD4170C_FF34_4F29_9D4F_E51601E8E054_.wvu.PrintArea" localSheetId="7" hidden="1">'201_2'!$A$2:$AW$46</definedName>
    <definedName name="Z_6FD4170C_FF34_4F29_9D4F_E51601E8E054_.wvu.PrintArea" localSheetId="8" hidden="1">'202_1'!$A$2:$AK$48</definedName>
    <definedName name="Z_6FD4170C_FF34_4F29_9D4F_E51601E8E054_.wvu.PrintArea" localSheetId="9" hidden="1">'202_2'!$A$2:$AK$46</definedName>
    <definedName name="Z_6FD4170C_FF34_4F29_9D4F_E51601E8E054_.wvu.PrintArea" localSheetId="10" hidden="1">'203_1'!$A$2:$AK$47</definedName>
    <definedName name="Z_6FD4170C_FF34_4F29_9D4F_E51601E8E054_.wvu.PrintArea" localSheetId="11" hidden="1">'203_2'!$A$2:$AK$46</definedName>
    <definedName name="Z_6FD4170C_FF34_4F29_9D4F_E51601E8E054_.wvu.PrintArea" localSheetId="14" hidden="1">'204'!$A$2:$AK$47</definedName>
    <definedName name="Z_6FD4170C_FF34_4F29_9D4F_E51601E8E054_.wvu.PrintTitles" localSheetId="6" hidden="1">'201_1'!$A:$C</definedName>
    <definedName name="Z_6FD4170C_FF34_4F29_9D4F_E51601E8E054_.wvu.PrintTitles" localSheetId="7" hidden="1">'201_2'!$A:$C</definedName>
    <definedName name="Z_6FD4170C_FF34_4F29_9D4F_E51601E8E054_.wvu.PrintTitles" localSheetId="8" hidden="1">'202_1'!$A:$C</definedName>
    <definedName name="Z_6FD4170C_FF34_4F29_9D4F_E51601E8E054_.wvu.PrintTitles" localSheetId="9" hidden="1">'202_2'!$A:$C</definedName>
    <definedName name="Z_6FD4170C_FF34_4F29_9D4F_E51601E8E054_.wvu.PrintTitles" localSheetId="10" hidden="1">'203_1'!$A:$C</definedName>
    <definedName name="Z_6FD4170C_FF34_4F29_9D4F_E51601E8E054_.wvu.PrintTitles" localSheetId="11" hidden="1">'203_2'!$A:$C</definedName>
    <definedName name="Z_6FD4170C_FF34_4F29_9D4F_E51601E8E054_.wvu.PrintTitles" localSheetId="14" hidden="1">'204'!$A:$C</definedName>
    <definedName name="Z_75769618_2852_4512_8EF1_DEA65DE197E1_.wvu.PrintArea" localSheetId="6" hidden="1">'201_1'!$A$2:$AO$47</definedName>
    <definedName name="Z_75769618_2852_4512_8EF1_DEA65DE197E1_.wvu.PrintArea" localSheetId="7" hidden="1">'201_2'!$A$2:$AO$46</definedName>
    <definedName name="Z_75769618_2852_4512_8EF1_DEA65DE197E1_.wvu.PrintArea" localSheetId="8" hidden="1">'202_1'!$A$2:$AK$48</definedName>
    <definedName name="Z_75769618_2852_4512_8EF1_DEA65DE197E1_.wvu.PrintArea" localSheetId="9" hidden="1">'202_2'!$A$2:$AK$46</definedName>
    <definedName name="Z_75769618_2852_4512_8EF1_DEA65DE197E1_.wvu.PrintArea" localSheetId="10" hidden="1">'203_1'!$A$2:$AK$47</definedName>
    <definedName name="Z_75769618_2852_4512_8EF1_DEA65DE197E1_.wvu.PrintArea" localSheetId="11" hidden="1">'203_2'!$A$2:$AK$46</definedName>
    <definedName name="Z_75769618_2852_4512_8EF1_DEA65DE197E1_.wvu.PrintArea" localSheetId="14" hidden="1">'204'!$A$2:$AK$47</definedName>
    <definedName name="Z_75769618_2852_4512_8EF1_DEA65DE197E1_.wvu.PrintTitles" localSheetId="6" hidden="1">'201_1'!$A:$C</definedName>
    <definedName name="Z_75769618_2852_4512_8EF1_DEA65DE197E1_.wvu.PrintTitles" localSheetId="7" hidden="1">'201_2'!$A:$C</definedName>
    <definedName name="Z_75769618_2852_4512_8EF1_DEA65DE197E1_.wvu.PrintTitles" localSheetId="8" hidden="1">'202_1'!$A:$C</definedName>
    <definedName name="Z_75769618_2852_4512_8EF1_DEA65DE197E1_.wvu.PrintTitles" localSheetId="9" hidden="1">'202_2'!$A:$C</definedName>
    <definedName name="Z_75769618_2852_4512_8EF1_DEA65DE197E1_.wvu.PrintTitles" localSheetId="10" hidden="1">'203_1'!$A:$C</definedName>
    <definedName name="Z_75769618_2852_4512_8EF1_DEA65DE197E1_.wvu.PrintTitles" localSheetId="11" hidden="1">'203_2'!$A:$C</definedName>
    <definedName name="Z_75769618_2852_4512_8EF1_DEA65DE197E1_.wvu.PrintTitles" localSheetId="14" hidden="1">'204'!$A:$C</definedName>
    <definedName name="Z_7828284E_5BC2_4532_AE4F_135B19275FE1_.wvu.PrintArea" localSheetId="6" hidden="1">'201_1'!$A$2:$AU$32</definedName>
    <definedName name="Z_7828284E_5BC2_4532_AE4F_135B19275FE1_.wvu.PrintArea" localSheetId="7" hidden="1">'201_2'!$A$2:$AU$31</definedName>
    <definedName name="Z_7828284E_5BC2_4532_AE4F_135B19275FE1_.wvu.PrintArea" localSheetId="8" hidden="1">'202_1'!$A$2:$AU$33</definedName>
    <definedName name="Z_7828284E_5BC2_4532_AE4F_135B19275FE1_.wvu.PrintArea" localSheetId="9" hidden="1">'202_2'!$A$2:$AU$31</definedName>
    <definedName name="Z_7828284E_5BC2_4532_AE4F_135B19275FE1_.wvu.PrintArea" localSheetId="10" hidden="1">'203_1'!$A$2:$AU$32</definedName>
    <definedName name="Z_7828284E_5BC2_4532_AE4F_135B19275FE1_.wvu.PrintArea" localSheetId="11" hidden="1">'203_2'!$A$2:$AU$31</definedName>
    <definedName name="Z_7828284E_5BC2_4532_AE4F_135B19275FE1_.wvu.PrintArea" localSheetId="14" hidden="1">'204'!$A$2:$AU$32</definedName>
    <definedName name="Z_7828284E_5BC2_4532_AE4F_135B19275FE1_.wvu.PrintTitles" localSheetId="6" hidden="1">'201_1'!$A:$C</definedName>
    <definedName name="Z_7828284E_5BC2_4532_AE4F_135B19275FE1_.wvu.PrintTitles" localSheetId="7" hidden="1">'201_2'!$A:$C</definedName>
    <definedName name="Z_7828284E_5BC2_4532_AE4F_135B19275FE1_.wvu.PrintTitles" localSheetId="8" hidden="1">'202_1'!$A:$C</definedName>
    <definedName name="Z_7828284E_5BC2_4532_AE4F_135B19275FE1_.wvu.PrintTitles" localSheetId="9" hidden="1">'202_2'!$A:$C</definedName>
    <definedName name="Z_7828284E_5BC2_4532_AE4F_135B19275FE1_.wvu.PrintTitles" localSheetId="10" hidden="1">'203_1'!$A:$C</definedName>
    <definedName name="Z_7828284E_5BC2_4532_AE4F_135B19275FE1_.wvu.PrintTitles" localSheetId="11" hidden="1">'203_2'!$A:$C</definedName>
    <definedName name="Z_7828284E_5BC2_4532_AE4F_135B19275FE1_.wvu.PrintTitles" localSheetId="14" hidden="1">'204'!$A:$C</definedName>
    <definedName name="Z_7DAD0CBB_837D_490E_8AD8_C7F6F6026BC2_.wvu.PrintArea" localSheetId="6" hidden="1">'201_1'!$A$2:$BA$47</definedName>
    <definedName name="Z_7DAD0CBB_837D_490E_8AD8_C7F6F6026BC2_.wvu.PrintArea" localSheetId="7" hidden="1">'201_2'!$A$2:$AO$46</definedName>
    <definedName name="Z_7DAD0CBB_837D_490E_8AD8_C7F6F6026BC2_.wvu.PrintArea" localSheetId="8" hidden="1">'202_1'!$A$2:$AK$48</definedName>
    <definedName name="Z_7DAD0CBB_837D_490E_8AD8_C7F6F6026BC2_.wvu.PrintArea" localSheetId="9" hidden="1">'202_2'!$A$2:$AK$46</definedName>
    <definedName name="Z_7DAD0CBB_837D_490E_8AD8_C7F6F6026BC2_.wvu.PrintArea" localSheetId="10" hidden="1">'203_1'!$A$2:$AK$47</definedName>
    <definedName name="Z_7DAD0CBB_837D_490E_8AD8_C7F6F6026BC2_.wvu.PrintArea" localSheetId="11" hidden="1">'203_2'!$A$2:$AK$46</definedName>
    <definedName name="Z_7DAD0CBB_837D_490E_8AD8_C7F6F6026BC2_.wvu.PrintArea" localSheetId="14" hidden="1">'204'!$A$2:$AK$47</definedName>
    <definedName name="Z_7DAD0CBB_837D_490E_8AD8_C7F6F6026BC2_.wvu.PrintTitles" localSheetId="6" hidden="1">'201_1'!$A:$C</definedName>
    <definedName name="Z_7DAD0CBB_837D_490E_8AD8_C7F6F6026BC2_.wvu.PrintTitles" localSheetId="7" hidden="1">'201_2'!$A:$C</definedName>
    <definedName name="Z_7DAD0CBB_837D_490E_8AD8_C7F6F6026BC2_.wvu.PrintTitles" localSheetId="8" hidden="1">'202_1'!$A:$C</definedName>
    <definedName name="Z_7DAD0CBB_837D_490E_8AD8_C7F6F6026BC2_.wvu.PrintTitles" localSheetId="9" hidden="1">'202_2'!$A:$C</definedName>
    <definedName name="Z_7DAD0CBB_837D_490E_8AD8_C7F6F6026BC2_.wvu.PrintTitles" localSheetId="10" hidden="1">'203_1'!$A:$C</definedName>
    <definedName name="Z_7DAD0CBB_837D_490E_8AD8_C7F6F6026BC2_.wvu.PrintTitles" localSheetId="11" hidden="1">'203_2'!$A:$C</definedName>
    <definedName name="Z_7DAD0CBB_837D_490E_8AD8_C7F6F6026BC2_.wvu.PrintTitles" localSheetId="14" hidden="1">'204'!$A:$C</definedName>
    <definedName name="Z_85387D8F_322B_4575_A31F_6C67D6D60B03_.wvu.PrintArea" localSheetId="6" hidden="1">'201_1'!$A$2:$AU$32</definedName>
    <definedName name="Z_85387D8F_322B_4575_A31F_6C67D6D60B03_.wvu.PrintArea" localSheetId="7" hidden="1">'201_2'!$A$2:$AU$31</definedName>
    <definedName name="Z_85387D8F_322B_4575_A31F_6C67D6D60B03_.wvu.PrintArea" localSheetId="8" hidden="1">'202_1'!$A$2:$AU$33</definedName>
    <definedName name="Z_85387D8F_322B_4575_A31F_6C67D6D60B03_.wvu.PrintArea" localSheetId="9" hidden="1">'202_2'!$A$2:$AU$31</definedName>
    <definedName name="Z_85387D8F_322B_4575_A31F_6C67D6D60B03_.wvu.PrintArea" localSheetId="10" hidden="1">'203_1'!$A$2:$AU$32</definedName>
    <definedName name="Z_85387D8F_322B_4575_A31F_6C67D6D60B03_.wvu.PrintArea" localSheetId="11" hidden="1">'203_2'!$A$2:$AU$31</definedName>
    <definedName name="Z_85387D8F_322B_4575_A31F_6C67D6D60B03_.wvu.PrintArea" localSheetId="14" hidden="1">'204'!$A$2:$AU$32</definedName>
    <definedName name="Z_85387D8F_322B_4575_A31F_6C67D6D60B03_.wvu.PrintTitles" localSheetId="6" hidden="1">'201_1'!$A:$C</definedName>
    <definedName name="Z_85387D8F_322B_4575_A31F_6C67D6D60B03_.wvu.PrintTitles" localSheetId="7" hidden="1">'201_2'!$A:$C</definedName>
    <definedName name="Z_85387D8F_322B_4575_A31F_6C67D6D60B03_.wvu.PrintTitles" localSheetId="8" hidden="1">'202_1'!$A:$C</definedName>
    <definedName name="Z_85387D8F_322B_4575_A31F_6C67D6D60B03_.wvu.PrintTitles" localSheetId="9" hidden="1">'202_2'!$A:$C</definedName>
    <definedName name="Z_85387D8F_322B_4575_A31F_6C67D6D60B03_.wvu.PrintTitles" localSheetId="10" hidden="1">'203_1'!$A:$C</definedName>
    <definedName name="Z_85387D8F_322B_4575_A31F_6C67D6D60B03_.wvu.PrintTitles" localSheetId="11" hidden="1">'203_2'!$A:$C</definedName>
    <definedName name="Z_85387D8F_322B_4575_A31F_6C67D6D60B03_.wvu.PrintTitles" localSheetId="14" hidden="1">'204'!$A:$C</definedName>
    <definedName name="Z_86E46D09_7AE0_4152_9FFC_C08D0784D8A7_.wvu.PrintArea" localSheetId="6" hidden="1">'201_1'!$A$2:$AU$32</definedName>
    <definedName name="Z_86E46D09_7AE0_4152_9FFC_C08D0784D8A7_.wvu.PrintArea" localSheetId="7" hidden="1">'201_2'!$A$2:$AU$31</definedName>
    <definedName name="Z_86E46D09_7AE0_4152_9FFC_C08D0784D8A7_.wvu.PrintArea" localSheetId="8" hidden="1">'202_1'!$A$2:$AU$33</definedName>
    <definedName name="Z_86E46D09_7AE0_4152_9FFC_C08D0784D8A7_.wvu.PrintArea" localSheetId="9" hidden="1">'202_2'!$A$2:$AU$31</definedName>
    <definedName name="Z_86E46D09_7AE0_4152_9FFC_C08D0784D8A7_.wvu.PrintArea" localSheetId="10" hidden="1">'203_1'!$A$2:$AU$32</definedName>
    <definedName name="Z_86E46D09_7AE0_4152_9FFC_C08D0784D8A7_.wvu.PrintArea" localSheetId="11" hidden="1">'203_2'!$A$2:$AU$31</definedName>
    <definedName name="Z_86E46D09_7AE0_4152_9FFC_C08D0784D8A7_.wvu.PrintArea" localSheetId="14" hidden="1">'204'!$A$2:$AU$32</definedName>
    <definedName name="Z_86E46D09_7AE0_4152_9FFC_C08D0784D8A7_.wvu.PrintTitles" localSheetId="6" hidden="1">'201_1'!$A:$C</definedName>
    <definedName name="Z_86E46D09_7AE0_4152_9FFC_C08D0784D8A7_.wvu.PrintTitles" localSheetId="7" hidden="1">'201_2'!$A:$C</definedName>
    <definedName name="Z_86E46D09_7AE0_4152_9FFC_C08D0784D8A7_.wvu.PrintTitles" localSheetId="8" hidden="1">'202_1'!$A:$C</definedName>
    <definedName name="Z_86E46D09_7AE0_4152_9FFC_C08D0784D8A7_.wvu.PrintTitles" localSheetId="9" hidden="1">'202_2'!$A:$C</definedName>
    <definedName name="Z_86E46D09_7AE0_4152_9FFC_C08D0784D8A7_.wvu.PrintTitles" localSheetId="10" hidden="1">'203_1'!$A:$C</definedName>
    <definedName name="Z_86E46D09_7AE0_4152_9FFC_C08D0784D8A7_.wvu.PrintTitles" localSheetId="11" hidden="1">'203_2'!$A:$C</definedName>
    <definedName name="Z_86E46D09_7AE0_4152_9FFC_C08D0784D8A7_.wvu.PrintTitles" localSheetId="14" hidden="1">'204'!$A:$C</definedName>
    <definedName name="Z_8DFD9D66_8B11_4E3E_B614_03CD90A02DAE_.wvu.PrintArea" localSheetId="6" hidden="1">'201_1'!$A$2:$AO$47</definedName>
    <definedName name="Z_8DFD9D66_8B11_4E3E_B614_03CD90A02DAE_.wvu.PrintArea" localSheetId="7" hidden="1">'201_2'!$A$2:$AO$46</definedName>
    <definedName name="Z_8DFD9D66_8B11_4E3E_B614_03CD90A02DAE_.wvu.PrintArea" localSheetId="8" hidden="1">'202_1'!$A$2:$AK$48</definedName>
    <definedName name="Z_8DFD9D66_8B11_4E3E_B614_03CD90A02DAE_.wvu.PrintArea" localSheetId="9" hidden="1">'202_2'!$A$2:$AK$46</definedName>
    <definedName name="Z_8DFD9D66_8B11_4E3E_B614_03CD90A02DAE_.wvu.PrintArea" localSheetId="10" hidden="1">'203_1'!$A$2:$AK$47</definedName>
    <definedName name="Z_8DFD9D66_8B11_4E3E_B614_03CD90A02DAE_.wvu.PrintArea" localSheetId="11" hidden="1">'203_2'!$A$2:$AK$46</definedName>
    <definedName name="Z_8DFD9D66_8B11_4E3E_B614_03CD90A02DAE_.wvu.PrintArea" localSheetId="14" hidden="1">'204'!$A$2:$AK$47</definedName>
    <definedName name="Z_8DFD9D66_8B11_4E3E_B614_03CD90A02DAE_.wvu.PrintTitles" localSheetId="6" hidden="1">'201_1'!$A:$C</definedName>
    <definedName name="Z_8DFD9D66_8B11_4E3E_B614_03CD90A02DAE_.wvu.PrintTitles" localSheetId="7" hidden="1">'201_2'!$A:$C</definedName>
    <definedName name="Z_8DFD9D66_8B11_4E3E_B614_03CD90A02DAE_.wvu.PrintTitles" localSheetId="8" hidden="1">'202_1'!$A:$C</definedName>
    <definedName name="Z_8DFD9D66_8B11_4E3E_B614_03CD90A02DAE_.wvu.PrintTitles" localSheetId="9" hidden="1">'202_2'!$A:$C</definedName>
    <definedName name="Z_8DFD9D66_8B11_4E3E_B614_03CD90A02DAE_.wvu.PrintTitles" localSheetId="10" hidden="1">'203_1'!$A:$C</definedName>
    <definedName name="Z_8DFD9D66_8B11_4E3E_B614_03CD90A02DAE_.wvu.PrintTitles" localSheetId="11" hidden="1">'203_2'!$A:$C</definedName>
    <definedName name="Z_8DFD9D66_8B11_4E3E_B614_03CD90A02DAE_.wvu.PrintTitles" localSheetId="14" hidden="1">'204'!$A:$C</definedName>
    <definedName name="Z_8DFD9D66_8B11_4E3E_B614_03CD90A02DAE_.wvu.Rows" localSheetId="6" hidden="1">'201_1'!$34:$34,'201_1'!$38:$38,'201_1'!$44:$44,'201_1'!$46:$46</definedName>
    <definedName name="Z_8DFD9D66_8B11_4E3E_B614_03CD90A02DAE_.wvu.Rows" localSheetId="7" hidden="1">'201_2'!$33:$33,'201_2'!$37:$37,'201_2'!$43:$43,'201_2'!$45:$45</definedName>
    <definedName name="Z_8DFD9D66_8B11_4E3E_B614_03CD90A02DAE_.wvu.Rows" localSheetId="8" hidden="1">'202_1'!$35:$35,'202_1'!$39:$39,'202_1'!$45:$45,'202_1'!$47:$47</definedName>
    <definedName name="Z_8DFD9D66_8B11_4E3E_B614_03CD90A02DAE_.wvu.Rows" localSheetId="9" hidden="1">'202_2'!$33:$33,'202_2'!$37:$37,'202_2'!$43:$43,'202_2'!$45:$45</definedName>
    <definedName name="Z_8DFD9D66_8B11_4E3E_B614_03CD90A02DAE_.wvu.Rows" localSheetId="10" hidden="1">'203_1'!$34:$34,'203_1'!$38:$38,'203_1'!$44:$44,'203_1'!$46:$46</definedName>
    <definedName name="Z_8DFD9D66_8B11_4E3E_B614_03CD90A02DAE_.wvu.Rows" localSheetId="11" hidden="1">'203_2'!$33:$33,'203_2'!$37:$37,'203_2'!$43:$43,'203_2'!$45:$45</definedName>
    <definedName name="Z_8DFD9D66_8B11_4E3E_B614_03CD90A02DAE_.wvu.Rows" localSheetId="14" hidden="1">'204'!$34:$34,'204'!$38:$38,'204'!$44:$44,'204'!$46:$46</definedName>
    <definedName name="Z_8FD84C4E_2C18_420F_8708_98FB7EED86F5_.wvu.PrintArea" localSheetId="6" hidden="1">'201_1'!$A$2:$BA$47</definedName>
    <definedName name="Z_8FD84C4E_2C18_420F_8708_98FB7EED86F5_.wvu.PrintArea" localSheetId="7" hidden="1">'201_2'!$A$2:$AO$46</definedName>
    <definedName name="Z_8FD84C4E_2C18_420F_8708_98FB7EED86F5_.wvu.PrintArea" localSheetId="8" hidden="1">'202_1'!$A$2:$AK$48</definedName>
    <definedName name="Z_8FD84C4E_2C18_420F_8708_98FB7EED86F5_.wvu.PrintArea" localSheetId="9" hidden="1">'202_2'!$A$2:$AK$46</definedName>
    <definedName name="Z_8FD84C4E_2C18_420F_8708_98FB7EED86F5_.wvu.PrintArea" localSheetId="10" hidden="1">'203_1'!$A$2:$AK$47</definedName>
    <definedName name="Z_8FD84C4E_2C18_420F_8708_98FB7EED86F5_.wvu.PrintArea" localSheetId="11" hidden="1">'203_2'!$A$2:$AK$46</definedName>
    <definedName name="Z_8FD84C4E_2C18_420F_8708_98FB7EED86F5_.wvu.PrintArea" localSheetId="14" hidden="1">'204'!$A$2:$AK$47</definedName>
    <definedName name="Z_8FD84C4E_2C18_420F_8708_98FB7EED86F5_.wvu.PrintTitles" localSheetId="6" hidden="1">'201_1'!$A:$C</definedName>
    <definedName name="Z_8FD84C4E_2C18_420F_8708_98FB7EED86F5_.wvu.PrintTitles" localSheetId="7" hidden="1">'201_2'!$A:$C</definedName>
    <definedName name="Z_8FD84C4E_2C18_420F_8708_98FB7EED86F5_.wvu.PrintTitles" localSheetId="8" hidden="1">'202_1'!$A:$C</definedName>
    <definedName name="Z_8FD84C4E_2C18_420F_8708_98FB7EED86F5_.wvu.PrintTitles" localSheetId="9" hidden="1">'202_2'!$A:$C</definedName>
    <definedName name="Z_8FD84C4E_2C18_420F_8708_98FB7EED86F5_.wvu.PrintTitles" localSheetId="10" hidden="1">'203_1'!$A:$C</definedName>
    <definedName name="Z_8FD84C4E_2C18_420F_8708_98FB7EED86F5_.wvu.PrintTitles" localSheetId="11" hidden="1">'203_2'!$A:$C</definedName>
    <definedName name="Z_8FD84C4E_2C18_420F_8708_98FB7EED86F5_.wvu.PrintTitles" localSheetId="14" hidden="1">'204'!$A:$C</definedName>
    <definedName name="Z_93F6C3DE_1F92_4632_8907_1A4A95278937_.wvu.PrintArea" localSheetId="6" hidden="1">'201_1'!$A$2:$AU$32</definedName>
    <definedName name="Z_93F6C3DE_1F92_4632_8907_1A4A95278937_.wvu.PrintArea" localSheetId="7" hidden="1">'201_2'!$A$2:$AU$31</definedName>
    <definedName name="Z_93F6C3DE_1F92_4632_8907_1A4A95278937_.wvu.PrintArea" localSheetId="8" hidden="1">'202_1'!$A$2:$AU$33</definedName>
    <definedName name="Z_93F6C3DE_1F92_4632_8907_1A4A95278937_.wvu.PrintArea" localSheetId="9" hidden="1">'202_2'!$A$2:$AU$31</definedName>
    <definedName name="Z_93F6C3DE_1F92_4632_8907_1A4A95278937_.wvu.PrintArea" localSheetId="10" hidden="1">'203_1'!$A$2:$AU$32</definedName>
    <definedName name="Z_93F6C3DE_1F92_4632_8907_1A4A95278937_.wvu.PrintArea" localSheetId="11" hidden="1">'203_2'!$A$2:$AU$31</definedName>
    <definedName name="Z_93F6C3DE_1F92_4632_8907_1A4A95278937_.wvu.PrintArea" localSheetId="14" hidden="1">'204'!$A$2:$AU$32</definedName>
    <definedName name="Z_93F6C3DE_1F92_4632_8907_1A4A95278937_.wvu.PrintTitles" localSheetId="6" hidden="1">'201_1'!$A:$C</definedName>
    <definedName name="Z_93F6C3DE_1F92_4632_8907_1A4A95278937_.wvu.PrintTitles" localSheetId="7" hidden="1">'201_2'!$A:$C</definedName>
    <definedName name="Z_93F6C3DE_1F92_4632_8907_1A4A95278937_.wvu.PrintTitles" localSheetId="8" hidden="1">'202_1'!$A:$C</definedName>
    <definedName name="Z_93F6C3DE_1F92_4632_8907_1A4A95278937_.wvu.PrintTitles" localSheetId="9" hidden="1">'202_2'!$A:$C</definedName>
    <definedName name="Z_93F6C3DE_1F92_4632_8907_1A4A95278937_.wvu.PrintTitles" localSheetId="10" hidden="1">'203_1'!$A:$C</definedName>
    <definedName name="Z_93F6C3DE_1F92_4632_8907_1A4A95278937_.wvu.PrintTitles" localSheetId="11" hidden="1">'203_2'!$A:$C</definedName>
    <definedName name="Z_93F6C3DE_1F92_4632_8907_1A4A95278937_.wvu.PrintTitles" localSheetId="14" hidden="1">'204'!$A:$C</definedName>
    <definedName name="Z_9441459E_E2AF_4712_941E_3718915AA278_.wvu.PrintArea" localSheetId="6" hidden="1">'201_1'!$A$2:$AU$32</definedName>
    <definedName name="Z_9441459E_E2AF_4712_941E_3718915AA278_.wvu.PrintArea" localSheetId="7" hidden="1">'201_2'!$A$2:$AU$31</definedName>
    <definedName name="Z_9441459E_E2AF_4712_941E_3718915AA278_.wvu.PrintArea" localSheetId="8" hidden="1">'202_1'!$A$2:$AU$33</definedName>
    <definedName name="Z_9441459E_E2AF_4712_941E_3718915AA278_.wvu.PrintArea" localSheetId="9" hidden="1">'202_2'!$A$2:$AU$31</definedName>
    <definedName name="Z_9441459E_E2AF_4712_941E_3718915AA278_.wvu.PrintArea" localSheetId="10" hidden="1">'203_1'!$A$2:$AU$32</definedName>
    <definedName name="Z_9441459E_E2AF_4712_941E_3718915AA278_.wvu.PrintArea" localSheetId="11" hidden="1">'203_2'!$A$2:$AU$31</definedName>
    <definedName name="Z_9441459E_E2AF_4712_941E_3718915AA278_.wvu.PrintArea" localSheetId="14" hidden="1">'204'!$A$2:$AU$32</definedName>
    <definedName name="Z_9441459E_E2AF_4712_941E_3718915AA278_.wvu.PrintTitles" localSheetId="6" hidden="1">'201_1'!$A:$C</definedName>
    <definedName name="Z_9441459E_E2AF_4712_941E_3718915AA278_.wvu.PrintTitles" localSheetId="7" hidden="1">'201_2'!$A:$C</definedName>
    <definedName name="Z_9441459E_E2AF_4712_941E_3718915AA278_.wvu.PrintTitles" localSheetId="8" hidden="1">'202_1'!$A:$C</definedName>
    <definedName name="Z_9441459E_E2AF_4712_941E_3718915AA278_.wvu.PrintTitles" localSheetId="9" hidden="1">'202_2'!$A:$C</definedName>
    <definedName name="Z_9441459E_E2AF_4712_941E_3718915AA278_.wvu.PrintTitles" localSheetId="10" hidden="1">'203_1'!$A:$C</definedName>
    <definedName name="Z_9441459E_E2AF_4712_941E_3718915AA278_.wvu.PrintTitles" localSheetId="11" hidden="1">'203_2'!$A:$C</definedName>
    <definedName name="Z_9441459E_E2AF_4712_941E_3718915AA278_.wvu.PrintTitles" localSheetId="14" hidden="1">'204'!$A:$C</definedName>
    <definedName name="Z_9581BC83_4638_4839_B4A7_A6430282DE49_.wvu.PrintArea" localSheetId="6" hidden="1">'201_1'!$A$1:$BC$47</definedName>
    <definedName name="Z_9581BC83_4638_4839_B4A7_A6430282DE49_.wvu.PrintArea" localSheetId="7" hidden="1">'201_2'!$A$2:$AO$46</definedName>
    <definedName name="Z_9581BC83_4638_4839_B4A7_A6430282DE49_.wvu.PrintArea" localSheetId="8" hidden="1">'202_1'!$A$1:$BC$48</definedName>
    <definedName name="Z_9581BC83_4638_4839_B4A7_A6430282DE49_.wvu.PrintArea" localSheetId="9" hidden="1">'202_2'!$A$1:$BC$46</definedName>
    <definedName name="Z_9581BC83_4638_4839_B4A7_A6430282DE49_.wvu.PrintArea" localSheetId="10" hidden="1">'203_1'!$A$1:$BC$47</definedName>
    <definedName name="Z_9581BC83_4638_4839_B4A7_A6430282DE49_.wvu.PrintArea" localSheetId="11" hidden="1">'203_2'!$A$1:$BC$46</definedName>
    <definedName name="Z_9581BC83_4638_4839_B4A7_A6430282DE49_.wvu.PrintArea" localSheetId="14" hidden="1">'204'!$A$1:$BC$47</definedName>
    <definedName name="Z_9581BC83_4638_4839_B4A7_A6430282DE49_.wvu.PrintTitles" localSheetId="6" hidden="1">'201_1'!$A:$C</definedName>
    <definedName name="Z_9581BC83_4638_4839_B4A7_A6430282DE49_.wvu.PrintTitles" localSheetId="7" hidden="1">'201_2'!$A:$C</definedName>
    <definedName name="Z_9581BC83_4638_4839_B4A7_A6430282DE49_.wvu.PrintTitles" localSheetId="8" hidden="1">'202_1'!$A:$C</definedName>
    <definedName name="Z_9581BC83_4638_4839_B4A7_A6430282DE49_.wvu.PrintTitles" localSheetId="9" hidden="1">'202_2'!$A:$C</definedName>
    <definedName name="Z_9581BC83_4638_4839_B4A7_A6430282DE49_.wvu.PrintTitles" localSheetId="10" hidden="1">'203_1'!$A:$C</definedName>
    <definedName name="Z_9581BC83_4638_4839_B4A7_A6430282DE49_.wvu.PrintTitles" localSheetId="11" hidden="1">'203_2'!$A:$C</definedName>
    <definedName name="Z_9581BC83_4638_4839_B4A7_A6430282DE49_.wvu.PrintTitles" localSheetId="14" hidden="1">'204'!$A:$C</definedName>
    <definedName name="Z_9581BC83_4638_4839_B4A7_A6430282DE49_.wvu.Rows" localSheetId="5" hidden="1">Підсумки!$16:$27</definedName>
    <definedName name="Z_96506512_4E88_4EBC_B2E5_F270E8DFA42E_.wvu.FilterData" localSheetId="5" hidden="1">Підсумки!$A$3:$N$56</definedName>
    <definedName name="Z_96BFE75B_9E94_4DC9_803C_D5A288E717C0_.wvu.FilterData" localSheetId="5" hidden="1">Підсумки!$A$3:$N$56</definedName>
    <definedName name="Z_96BFE75B_9E94_4DC9_803C_D5A288E717C0_.wvu.PrintArea" localSheetId="6" hidden="1">'201_1'!$A$2:$BA$47</definedName>
    <definedName name="Z_96BFE75B_9E94_4DC9_803C_D5A288E717C0_.wvu.PrintArea" localSheetId="7" hidden="1">'201_2'!$A$2:$AO$46</definedName>
    <definedName name="Z_96BFE75B_9E94_4DC9_803C_D5A288E717C0_.wvu.PrintArea" localSheetId="8" hidden="1">'202_1'!$A$2:$AK$48</definedName>
    <definedName name="Z_96BFE75B_9E94_4DC9_803C_D5A288E717C0_.wvu.PrintArea" localSheetId="9" hidden="1">'202_2'!$A$2:$AK$46</definedName>
    <definedName name="Z_96BFE75B_9E94_4DC9_803C_D5A288E717C0_.wvu.PrintArea" localSheetId="10" hidden="1">'203_1'!$A$2:$AK$47</definedName>
    <definedName name="Z_96BFE75B_9E94_4DC9_803C_D5A288E717C0_.wvu.PrintArea" localSheetId="11" hidden="1">'203_2'!$A$2:$AK$46</definedName>
    <definedName name="Z_96BFE75B_9E94_4DC9_803C_D5A288E717C0_.wvu.PrintArea" localSheetId="14" hidden="1">'204'!$A$2:$AK$47</definedName>
    <definedName name="Z_96BFE75B_9E94_4DC9_803C_D5A288E717C0_.wvu.PrintTitles" localSheetId="6" hidden="1">'201_1'!$A:$C</definedName>
    <definedName name="Z_96BFE75B_9E94_4DC9_803C_D5A288E717C0_.wvu.PrintTitles" localSheetId="7" hidden="1">'201_2'!$A:$C</definedName>
    <definedName name="Z_96BFE75B_9E94_4DC9_803C_D5A288E717C0_.wvu.PrintTitles" localSheetId="8" hidden="1">'202_1'!$A:$C</definedName>
    <definedName name="Z_96BFE75B_9E94_4DC9_803C_D5A288E717C0_.wvu.PrintTitles" localSheetId="9" hidden="1">'202_2'!$A:$C</definedName>
    <definedName name="Z_96BFE75B_9E94_4DC9_803C_D5A288E717C0_.wvu.PrintTitles" localSheetId="10" hidden="1">'203_1'!$A:$C</definedName>
    <definedName name="Z_96BFE75B_9E94_4DC9_803C_D5A288E717C0_.wvu.PrintTitles" localSheetId="11" hidden="1">'203_2'!$A:$C</definedName>
    <definedName name="Z_96BFE75B_9E94_4DC9_803C_D5A288E717C0_.wvu.PrintTitles" localSheetId="14" hidden="1">'204'!$A:$C</definedName>
    <definedName name="Z_96BFE75B_9E94_4DC9_803C_D5A288E717C0_.wvu.Rows" localSheetId="5" hidden="1">Підсумки!$16:$27</definedName>
    <definedName name="Z_9C7739AD_D79A_4615_8907_26825AF05259_.wvu.FilterData" localSheetId="5" hidden="1">Підсумки!$A$3:$N$56</definedName>
    <definedName name="Z_AAE6FF24_C1F0_4266_B899_2398D5DAFFD0_.wvu.PrintArea" localSheetId="6" hidden="1">'201_1'!$A$2:$AU$32</definedName>
    <definedName name="Z_AAE6FF24_C1F0_4266_B899_2398D5DAFFD0_.wvu.PrintArea" localSheetId="7" hidden="1">'201_2'!$A$2:$AU$31</definedName>
    <definedName name="Z_AAE6FF24_C1F0_4266_B899_2398D5DAFFD0_.wvu.PrintArea" localSheetId="8" hidden="1">'202_1'!$A$2:$AU$33</definedName>
    <definedName name="Z_AAE6FF24_C1F0_4266_B899_2398D5DAFFD0_.wvu.PrintArea" localSheetId="9" hidden="1">'202_2'!$A$2:$AU$31</definedName>
    <definedName name="Z_AAE6FF24_C1F0_4266_B899_2398D5DAFFD0_.wvu.PrintArea" localSheetId="10" hidden="1">'203_1'!$A$2:$AU$32</definedName>
    <definedName name="Z_AAE6FF24_C1F0_4266_B899_2398D5DAFFD0_.wvu.PrintArea" localSheetId="11" hidden="1">'203_2'!$A$2:$AU$31</definedName>
    <definedName name="Z_AAE6FF24_C1F0_4266_B899_2398D5DAFFD0_.wvu.PrintArea" localSheetId="14" hidden="1">'204'!$A$2:$AU$32</definedName>
    <definedName name="Z_AAE6FF24_C1F0_4266_B899_2398D5DAFFD0_.wvu.PrintTitles" localSheetId="6" hidden="1">'201_1'!$A:$C</definedName>
    <definedName name="Z_AAE6FF24_C1F0_4266_B899_2398D5DAFFD0_.wvu.PrintTitles" localSheetId="7" hidden="1">'201_2'!$A:$C</definedName>
    <definedName name="Z_AAE6FF24_C1F0_4266_B899_2398D5DAFFD0_.wvu.PrintTitles" localSheetId="8" hidden="1">'202_1'!$A:$C</definedName>
    <definedName name="Z_AAE6FF24_C1F0_4266_B899_2398D5DAFFD0_.wvu.PrintTitles" localSheetId="9" hidden="1">'202_2'!$A:$C</definedName>
    <definedName name="Z_AAE6FF24_C1F0_4266_B899_2398D5DAFFD0_.wvu.PrintTitles" localSheetId="10" hidden="1">'203_1'!$A:$C</definedName>
    <definedName name="Z_AAE6FF24_C1F0_4266_B899_2398D5DAFFD0_.wvu.PrintTitles" localSheetId="11" hidden="1">'203_2'!$A:$C</definedName>
    <definedName name="Z_AAE6FF24_C1F0_4266_B899_2398D5DAFFD0_.wvu.PrintTitles" localSheetId="14" hidden="1">'204'!$A:$C</definedName>
    <definedName name="Z_B1194D16_FC6C_47F9_9935_F16FF2F45C20_.wvu.FilterData" localSheetId="5" hidden="1">Підсумки!$A$3:$N$56</definedName>
    <definedName name="Z_B1194D16_FC6C_47F9_9935_F16FF2F45C20_.wvu.PrintArea" localSheetId="6" hidden="1">'201_1'!$A$2:$BA$47</definedName>
    <definedName name="Z_B1194D16_FC6C_47F9_9935_F16FF2F45C20_.wvu.PrintArea" localSheetId="7" hidden="1">'201_2'!$A$2:$BA$46</definedName>
    <definedName name="Z_B1194D16_FC6C_47F9_9935_F16FF2F45C20_.wvu.PrintArea" localSheetId="8" hidden="1">'202_1'!$A$2:$AK$48</definedName>
    <definedName name="Z_B1194D16_FC6C_47F9_9935_F16FF2F45C20_.wvu.PrintArea" localSheetId="9" hidden="1">'202_2'!$A$2:$AK$46</definedName>
    <definedName name="Z_B1194D16_FC6C_47F9_9935_F16FF2F45C20_.wvu.PrintArea" localSheetId="10" hidden="1">'203_1'!$A$2:$AK$47</definedName>
    <definedName name="Z_B1194D16_FC6C_47F9_9935_F16FF2F45C20_.wvu.PrintArea" localSheetId="11" hidden="1">'203_2'!$A$2:$AK$46</definedName>
    <definedName name="Z_B1194D16_FC6C_47F9_9935_F16FF2F45C20_.wvu.PrintArea" localSheetId="14" hidden="1">'204'!$A$2:$AK$47</definedName>
    <definedName name="Z_B1194D16_FC6C_47F9_9935_F16FF2F45C20_.wvu.PrintTitles" localSheetId="6" hidden="1">'201_1'!$A:$C</definedName>
    <definedName name="Z_B1194D16_FC6C_47F9_9935_F16FF2F45C20_.wvu.PrintTitles" localSheetId="7" hidden="1">'201_2'!$A:$C</definedName>
    <definedName name="Z_B1194D16_FC6C_47F9_9935_F16FF2F45C20_.wvu.PrintTitles" localSheetId="8" hidden="1">'202_1'!$A:$C</definedName>
    <definedName name="Z_B1194D16_FC6C_47F9_9935_F16FF2F45C20_.wvu.PrintTitles" localSheetId="9" hidden="1">'202_2'!$A:$C</definedName>
    <definedName name="Z_B1194D16_FC6C_47F9_9935_F16FF2F45C20_.wvu.PrintTitles" localSheetId="10" hidden="1">'203_1'!$A:$C</definedName>
    <definedName name="Z_B1194D16_FC6C_47F9_9935_F16FF2F45C20_.wvu.PrintTitles" localSheetId="11" hidden="1">'203_2'!$A:$C</definedName>
    <definedName name="Z_B1194D16_FC6C_47F9_9935_F16FF2F45C20_.wvu.PrintTitles" localSheetId="14" hidden="1">'204'!$A:$C</definedName>
    <definedName name="Z_BA384526_2B52_499B_A6CB_A20D93F7D458_.wvu.PrintArea" localSheetId="6" hidden="1">'201_1'!$A$2:$AU$32</definedName>
    <definedName name="Z_BA384526_2B52_499B_A6CB_A20D93F7D458_.wvu.PrintArea" localSheetId="7" hidden="1">'201_2'!$A$2:$AU$31</definedName>
    <definedName name="Z_BA384526_2B52_499B_A6CB_A20D93F7D458_.wvu.PrintArea" localSheetId="8" hidden="1">'202_1'!$A$2:$AU$33</definedName>
    <definedName name="Z_BA384526_2B52_499B_A6CB_A20D93F7D458_.wvu.PrintArea" localSheetId="9" hidden="1">'202_2'!$A$2:$AU$31</definedName>
    <definedName name="Z_BA384526_2B52_499B_A6CB_A20D93F7D458_.wvu.PrintArea" localSheetId="10" hidden="1">'203_1'!$A$2:$AU$32</definedName>
    <definedName name="Z_BA384526_2B52_499B_A6CB_A20D93F7D458_.wvu.PrintArea" localSheetId="11" hidden="1">'203_2'!$A$2:$AU$31</definedName>
    <definedName name="Z_BA384526_2B52_499B_A6CB_A20D93F7D458_.wvu.PrintArea" localSheetId="14" hidden="1">'204'!$A$2:$AU$32</definedName>
    <definedName name="Z_BA384526_2B52_499B_A6CB_A20D93F7D458_.wvu.PrintTitles" localSheetId="6" hidden="1">'201_1'!$A:$C</definedName>
    <definedName name="Z_BA384526_2B52_499B_A6CB_A20D93F7D458_.wvu.PrintTitles" localSheetId="7" hidden="1">'201_2'!$A:$C</definedName>
    <definedName name="Z_BA384526_2B52_499B_A6CB_A20D93F7D458_.wvu.PrintTitles" localSheetId="8" hidden="1">'202_1'!$A:$C</definedName>
    <definedName name="Z_BA384526_2B52_499B_A6CB_A20D93F7D458_.wvu.PrintTitles" localSheetId="9" hidden="1">'202_2'!$A:$C</definedName>
    <definedName name="Z_BA384526_2B52_499B_A6CB_A20D93F7D458_.wvu.PrintTitles" localSheetId="10" hidden="1">'203_1'!$A:$C</definedName>
    <definedName name="Z_BA384526_2B52_499B_A6CB_A20D93F7D458_.wvu.PrintTitles" localSheetId="11" hidden="1">'203_2'!$A:$C</definedName>
    <definedName name="Z_BA384526_2B52_499B_A6CB_A20D93F7D458_.wvu.PrintTitles" localSheetId="14" hidden="1">'204'!$A:$C</definedName>
    <definedName name="Z_BE29CB45_C44C_4909_A8C9_0850A17CCE3A_.wvu.PrintArea" localSheetId="6" hidden="1">'201_1'!$A$2:$AU$32</definedName>
    <definedName name="Z_BE29CB45_C44C_4909_A8C9_0850A17CCE3A_.wvu.PrintArea" localSheetId="7" hidden="1">'201_2'!$A$2:$AU$31</definedName>
    <definedName name="Z_BE29CB45_C44C_4909_A8C9_0850A17CCE3A_.wvu.PrintArea" localSheetId="8" hidden="1">'202_1'!$A$2:$AU$33</definedName>
    <definedName name="Z_BE29CB45_C44C_4909_A8C9_0850A17CCE3A_.wvu.PrintArea" localSheetId="9" hidden="1">'202_2'!$A$2:$AU$31</definedName>
    <definedName name="Z_BE29CB45_C44C_4909_A8C9_0850A17CCE3A_.wvu.PrintArea" localSheetId="10" hidden="1">'203_1'!$A$2:$AU$32</definedName>
    <definedName name="Z_BE29CB45_C44C_4909_A8C9_0850A17CCE3A_.wvu.PrintArea" localSheetId="11" hidden="1">'203_2'!$A$2:$AU$31</definedName>
    <definedName name="Z_BE29CB45_C44C_4909_A8C9_0850A17CCE3A_.wvu.PrintArea" localSheetId="14" hidden="1">'204'!$A$2:$AU$32</definedName>
    <definedName name="Z_BE29CB45_C44C_4909_A8C9_0850A17CCE3A_.wvu.PrintTitles" localSheetId="6" hidden="1">'201_1'!$A:$C</definedName>
    <definedName name="Z_BE29CB45_C44C_4909_A8C9_0850A17CCE3A_.wvu.PrintTitles" localSheetId="7" hidden="1">'201_2'!$A:$C</definedName>
    <definedName name="Z_BE29CB45_C44C_4909_A8C9_0850A17CCE3A_.wvu.PrintTitles" localSheetId="8" hidden="1">'202_1'!$A:$C</definedName>
    <definedName name="Z_BE29CB45_C44C_4909_A8C9_0850A17CCE3A_.wvu.PrintTitles" localSheetId="9" hidden="1">'202_2'!$A:$C</definedName>
    <definedName name="Z_BE29CB45_C44C_4909_A8C9_0850A17CCE3A_.wvu.PrintTitles" localSheetId="10" hidden="1">'203_1'!$A:$C</definedName>
    <definedName name="Z_BE29CB45_C44C_4909_A8C9_0850A17CCE3A_.wvu.PrintTitles" localSheetId="11" hidden="1">'203_2'!$A:$C</definedName>
    <definedName name="Z_BE29CB45_C44C_4909_A8C9_0850A17CCE3A_.wvu.PrintTitles" localSheetId="14" hidden="1">'204'!$A:$C</definedName>
    <definedName name="Z_BFDDA753_D9FF_405A_BBB3_8EC16FDB9500_.wvu.PrintArea" localSheetId="6" hidden="1">'201_1'!$A$2:$AO$47</definedName>
    <definedName name="Z_BFDDA753_D9FF_405A_BBB3_8EC16FDB9500_.wvu.PrintArea" localSheetId="7" hidden="1">'201_2'!$A$2:$AO$46</definedName>
    <definedName name="Z_BFDDA753_D9FF_405A_BBB3_8EC16FDB9500_.wvu.PrintArea" localSheetId="8" hidden="1">'202_1'!$A$2:$AK$48</definedName>
    <definedName name="Z_BFDDA753_D9FF_405A_BBB3_8EC16FDB9500_.wvu.PrintArea" localSheetId="9" hidden="1">'202_2'!$A$2:$AK$46</definedName>
    <definedName name="Z_BFDDA753_D9FF_405A_BBB3_8EC16FDB9500_.wvu.PrintArea" localSheetId="10" hidden="1">'203_1'!$A$2:$AK$47</definedName>
    <definedName name="Z_BFDDA753_D9FF_405A_BBB3_8EC16FDB9500_.wvu.PrintArea" localSheetId="11" hidden="1">'203_2'!$A$2:$AK$46</definedName>
    <definedName name="Z_BFDDA753_D9FF_405A_BBB3_8EC16FDB9500_.wvu.PrintArea" localSheetId="14" hidden="1">'204'!$A$2:$AK$47</definedName>
    <definedName name="Z_BFDDA753_D9FF_405A_BBB3_8EC16FDB9500_.wvu.PrintTitles" localSheetId="6" hidden="1">'201_1'!$A:$C</definedName>
    <definedName name="Z_BFDDA753_D9FF_405A_BBB3_8EC16FDB9500_.wvu.PrintTitles" localSheetId="7" hidden="1">'201_2'!$A:$C</definedName>
    <definedName name="Z_BFDDA753_D9FF_405A_BBB3_8EC16FDB9500_.wvu.PrintTitles" localSheetId="8" hidden="1">'202_1'!$A:$C</definedName>
    <definedName name="Z_BFDDA753_D9FF_405A_BBB3_8EC16FDB9500_.wvu.PrintTitles" localSheetId="9" hidden="1">'202_2'!$A:$C</definedName>
    <definedName name="Z_BFDDA753_D9FF_405A_BBB3_8EC16FDB9500_.wvu.PrintTitles" localSheetId="10" hidden="1">'203_1'!$A:$C</definedName>
    <definedName name="Z_BFDDA753_D9FF_405A_BBB3_8EC16FDB9500_.wvu.PrintTitles" localSheetId="11" hidden="1">'203_2'!$A:$C</definedName>
    <definedName name="Z_BFDDA753_D9FF_405A_BBB3_8EC16FDB9500_.wvu.PrintTitles" localSheetId="14" hidden="1">'204'!$A:$C</definedName>
    <definedName name="Z_C2F30B35_D639_4BB4_A50F_41AB6A913442_.wvu.FilterData" localSheetId="5" hidden="1">Підсумки!$A$3:$N$56</definedName>
    <definedName name="Z_C2F30B35_D639_4BB4_A50F_41AB6A913442_.wvu.PrintArea" localSheetId="10" hidden="1">'203_1'!$A$2:$AK$47</definedName>
    <definedName name="Z_C2F30B35_D639_4BB4_A50F_41AB6A913442_.wvu.PrintArea" localSheetId="11" hidden="1">'203_2'!$A$2:$AK$46</definedName>
    <definedName name="Z_C2F30B35_D639_4BB4_A50F_41AB6A913442_.wvu.PrintArea" localSheetId="14" hidden="1">'204'!$A$2:$AK$47</definedName>
    <definedName name="Z_C2F30B35_D639_4BB4_A50F_41AB6A913442_.wvu.PrintTitles" localSheetId="10" hidden="1">'203_1'!$A:$C</definedName>
    <definedName name="Z_C2F30B35_D639_4BB4_A50F_41AB6A913442_.wvu.PrintTitles" localSheetId="11" hidden="1">'203_2'!$A:$C</definedName>
    <definedName name="Z_C2F30B35_D639_4BB4_A50F_41AB6A913442_.wvu.PrintTitles" localSheetId="14" hidden="1">'204'!$A:$C</definedName>
    <definedName name="Z_C2F30B35_D639_4BB4_A50F_41AB6A913442_.wvu.Rows" localSheetId="6" hidden="1">'201_1'!$21:$21</definedName>
    <definedName name="Z_C2F30B35_D639_4BB4_A50F_41AB6A913442_.wvu.Rows" localSheetId="8" hidden="1">'202_1'!$19:$21</definedName>
    <definedName name="Z_C2F30B35_D639_4BB4_A50F_41AB6A913442_.wvu.Rows" localSheetId="10" hidden="1">'203_1'!$19:$21</definedName>
    <definedName name="Z_C5D960BD_C1A6_4228_A267_A87ADCF0AB55_.wvu.Cols" localSheetId="5" hidden="1">Підсумки!$F:$J</definedName>
    <definedName name="Z_C5D960BD_C1A6_4228_A267_A87ADCF0AB55_.wvu.FilterData" localSheetId="5" hidden="1">Підсумки!$A$3:$N$56</definedName>
    <definedName name="Z_C5D960BD_C1A6_4228_A267_A87ADCF0AB55_.wvu.PrintArea" localSheetId="6" hidden="1">'201_1'!$A$2:$BA$47</definedName>
    <definedName name="Z_C5D960BD_C1A6_4228_A267_A87ADCF0AB55_.wvu.PrintArea" localSheetId="7" hidden="1">'201_2'!$A$2:$BA$46</definedName>
    <definedName name="Z_C5D960BD_C1A6_4228_A267_A87ADCF0AB55_.wvu.PrintArea" localSheetId="8" hidden="1">'202_1'!$A$2:$AK$48</definedName>
    <definedName name="Z_C5D960BD_C1A6_4228_A267_A87ADCF0AB55_.wvu.PrintArea" localSheetId="9" hidden="1">'202_2'!$A$2:$AK$46</definedName>
    <definedName name="Z_C5D960BD_C1A6_4228_A267_A87ADCF0AB55_.wvu.PrintArea" localSheetId="10" hidden="1">'203_1'!$A$2:$AK$47</definedName>
    <definedName name="Z_C5D960BD_C1A6_4228_A267_A87ADCF0AB55_.wvu.PrintArea" localSheetId="11" hidden="1">'203_2'!$A$2:$AK$46</definedName>
    <definedName name="Z_C5D960BD_C1A6_4228_A267_A87ADCF0AB55_.wvu.PrintArea" localSheetId="14" hidden="1">'204'!$A$2:$AK$47</definedName>
    <definedName name="Z_C5D960BD_C1A6_4228_A267_A87ADCF0AB55_.wvu.PrintTitles" localSheetId="6" hidden="1">'201_1'!$A:$C</definedName>
    <definedName name="Z_C5D960BD_C1A6_4228_A267_A87ADCF0AB55_.wvu.PrintTitles" localSheetId="7" hidden="1">'201_2'!$A:$C</definedName>
    <definedName name="Z_C5D960BD_C1A6_4228_A267_A87ADCF0AB55_.wvu.PrintTitles" localSheetId="8" hidden="1">'202_1'!$A:$C</definedName>
    <definedName name="Z_C5D960BD_C1A6_4228_A267_A87ADCF0AB55_.wvu.PrintTitles" localSheetId="9" hidden="1">'202_2'!$A:$C</definedName>
    <definedName name="Z_C5D960BD_C1A6_4228_A267_A87ADCF0AB55_.wvu.PrintTitles" localSheetId="10" hidden="1">'203_1'!$A:$C</definedName>
    <definedName name="Z_C5D960BD_C1A6_4228_A267_A87ADCF0AB55_.wvu.PrintTitles" localSheetId="11" hidden="1">'203_2'!$A:$C</definedName>
    <definedName name="Z_C5D960BD_C1A6_4228_A267_A87ADCF0AB55_.wvu.PrintTitles" localSheetId="14" hidden="1">'204'!$A:$C</definedName>
    <definedName name="Z_CCC0C40E_6D64_44D7_9C77_D75A2E2899A6_.wvu.PrintArea" localSheetId="6" hidden="1">'201_1'!$A$2:$AO$47</definedName>
    <definedName name="Z_CCC0C40E_6D64_44D7_9C77_D75A2E2899A6_.wvu.PrintArea" localSheetId="7" hidden="1">'201_2'!$A$2:$AO$46</definedName>
    <definedName name="Z_CCC0C40E_6D64_44D7_9C77_D75A2E2899A6_.wvu.PrintArea" localSheetId="8" hidden="1">'202_1'!$A$2:$AK$48</definedName>
    <definedName name="Z_CCC0C40E_6D64_44D7_9C77_D75A2E2899A6_.wvu.PrintArea" localSheetId="9" hidden="1">'202_2'!$A$2:$AK$46</definedName>
    <definedName name="Z_CCC0C40E_6D64_44D7_9C77_D75A2E2899A6_.wvu.PrintArea" localSheetId="10" hidden="1">'203_1'!$A$2:$AK$47</definedName>
    <definedName name="Z_CCC0C40E_6D64_44D7_9C77_D75A2E2899A6_.wvu.PrintArea" localSheetId="11" hidden="1">'203_2'!$A$2:$AK$46</definedName>
    <definedName name="Z_CCC0C40E_6D64_44D7_9C77_D75A2E2899A6_.wvu.PrintArea" localSheetId="14" hidden="1">'204'!$A$2:$AK$47</definedName>
    <definedName name="Z_CCC0C40E_6D64_44D7_9C77_D75A2E2899A6_.wvu.PrintTitles" localSheetId="6" hidden="1">'201_1'!$A:$C</definedName>
    <definedName name="Z_CCC0C40E_6D64_44D7_9C77_D75A2E2899A6_.wvu.PrintTitles" localSheetId="7" hidden="1">'201_2'!$A:$C</definedName>
    <definedName name="Z_CCC0C40E_6D64_44D7_9C77_D75A2E2899A6_.wvu.PrintTitles" localSheetId="8" hidden="1">'202_1'!$A:$C</definedName>
    <definedName name="Z_CCC0C40E_6D64_44D7_9C77_D75A2E2899A6_.wvu.PrintTitles" localSheetId="9" hidden="1">'202_2'!$A:$C</definedName>
    <definedName name="Z_CCC0C40E_6D64_44D7_9C77_D75A2E2899A6_.wvu.PrintTitles" localSheetId="10" hidden="1">'203_1'!$A:$C</definedName>
    <definedName name="Z_CCC0C40E_6D64_44D7_9C77_D75A2E2899A6_.wvu.PrintTitles" localSheetId="11" hidden="1">'203_2'!$A:$C</definedName>
    <definedName name="Z_CCC0C40E_6D64_44D7_9C77_D75A2E2899A6_.wvu.PrintTitles" localSheetId="14" hidden="1">'204'!$A:$C</definedName>
    <definedName name="Z_CCC0C40E_6D64_44D7_9C77_D75A2E2899A6_.wvu.Rows" localSheetId="6" hidden="1">'201_1'!$34:$34,'201_1'!$38:$38,'201_1'!$44:$44,'201_1'!$46:$46</definedName>
    <definedName name="Z_CCC0C40E_6D64_44D7_9C77_D75A2E2899A6_.wvu.Rows" localSheetId="7" hidden="1">'201_2'!$33:$33,'201_2'!$37:$37,'201_2'!$43:$43,'201_2'!$45:$45</definedName>
    <definedName name="Z_CCC0C40E_6D64_44D7_9C77_D75A2E2899A6_.wvu.Rows" localSheetId="8" hidden="1">'202_1'!$35:$35,'202_1'!$39:$39,'202_1'!$45:$45,'202_1'!$47:$47</definedName>
    <definedName name="Z_CCC0C40E_6D64_44D7_9C77_D75A2E2899A6_.wvu.Rows" localSheetId="9" hidden="1">'202_2'!$33:$33,'202_2'!$37:$37,'202_2'!$43:$43,'202_2'!$45:$45</definedName>
    <definedName name="Z_CCC0C40E_6D64_44D7_9C77_D75A2E2899A6_.wvu.Rows" localSheetId="10" hidden="1">'203_1'!$34:$34,'203_1'!$38:$38,'203_1'!$44:$44,'203_1'!$46:$46</definedName>
    <definedName name="Z_CCC0C40E_6D64_44D7_9C77_D75A2E2899A6_.wvu.Rows" localSheetId="11" hidden="1">'203_2'!$33:$33,'203_2'!$37:$37,'203_2'!$43:$43,'203_2'!$45:$45</definedName>
    <definedName name="Z_CCC0C40E_6D64_44D7_9C77_D75A2E2899A6_.wvu.Rows" localSheetId="14" hidden="1">'204'!$34:$34,'204'!$38:$38,'204'!$44:$44,'204'!$46:$46</definedName>
    <definedName name="Z_D36C8CE2_BD51_473C_907A_C6FC583FFDFD_.wvu.PrintArea" localSheetId="6" hidden="1">'201_1'!$A$2:$BA$47</definedName>
    <definedName name="Z_D36C8CE2_BD51_473C_907A_C6FC583FFDFD_.wvu.PrintArea" localSheetId="7" hidden="1">'201_2'!$A$2:$AO$46</definedName>
    <definedName name="Z_D36C8CE2_BD51_473C_907A_C6FC583FFDFD_.wvu.PrintArea" localSheetId="8" hidden="1">'202_1'!$A$2:$AK$48</definedName>
    <definedName name="Z_D36C8CE2_BD51_473C_907A_C6FC583FFDFD_.wvu.PrintArea" localSheetId="9" hidden="1">'202_2'!$A$2:$AK$46</definedName>
    <definedName name="Z_D36C8CE2_BD51_473C_907A_C6FC583FFDFD_.wvu.PrintArea" localSheetId="10" hidden="1">'203_1'!$A$2:$AK$47</definedName>
    <definedName name="Z_D36C8CE2_BD51_473C_907A_C6FC583FFDFD_.wvu.PrintArea" localSheetId="11" hidden="1">'203_2'!$A$2:$AK$46</definedName>
    <definedName name="Z_D36C8CE2_BD51_473C_907A_C6FC583FFDFD_.wvu.PrintArea" localSheetId="14" hidden="1">'204'!$A$2:$AK$47</definedName>
    <definedName name="Z_D36C8CE2_BD51_473C_907A_C6FC583FFDFD_.wvu.PrintTitles" localSheetId="6" hidden="1">'201_1'!$A:$C</definedName>
    <definedName name="Z_D36C8CE2_BD51_473C_907A_C6FC583FFDFD_.wvu.PrintTitles" localSheetId="7" hidden="1">'201_2'!$A:$C</definedName>
    <definedName name="Z_D36C8CE2_BD51_473C_907A_C6FC583FFDFD_.wvu.PrintTitles" localSheetId="8" hidden="1">'202_1'!$A:$C</definedName>
    <definedName name="Z_D36C8CE2_BD51_473C_907A_C6FC583FFDFD_.wvu.PrintTitles" localSheetId="9" hidden="1">'202_2'!$A:$C</definedName>
    <definedName name="Z_D36C8CE2_BD51_473C_907A_C6FC583FFDFD_.wvu.PrintTitles" localSheetId="10" hidden="1">'203_1'!$A:$C</definedName>
    <definedName name="Z_D36C8CE2_BD51_473C_907A_C6FC583FFDFD_.wvu.PrintTitles" localSheetId="11" hidden="1">'203_2'!$A:$C</definedName>
    <definedName name="Z_D36C8CE2_BD51_473C_907A_C6FC583FFDFD_.wvu.PrintTitles" localSheetId="14" hidden="1">'204'!$A:$C</definedName>
    <definedName name="Z_DB247C62_AD53_4E02_85BF_C5978A17182C_.wvu.PrintArea" localSheetId="6" hidden="1">'201_1'!$A$2:$AO$47</definedName>
    <definedName name="Z_DB247C62_AD53_4E02_85BF_C5978A17182C_.wvu.PrintArea" localSheetId="7" hidden="1">'201_2'!$A$2:$AO$46</definedName>
    <definedName name="Z_DB247C62_AD53_4E02_85BF_C5978A17182C_.wvu.PrintArea" localSheetId="8" hidden="1">'202_1'!$A$2:$AK$48</definedName>
    <definedName name="Z_DB247C62_AD53_4E02_85BF_C5978A17182C_.wvu.PrintArea" localSheetId="9" hidden="1">'202_2'!$A$2:$AK$46</definedName>
    <definedName name="Z_DB247C62_AD53_4E02_85BF_C5978A17182C_.wvu.PrintArea" localSheetId="10" hidden="1">'203_1'!$A$2:$AK$47</definedName>
    <definedName name="Z_DB247C62_AD53_4E02_85BF_C5978A17182C_.wvu.PrintArea" localSheetId="11" hidden="1">'203_2'!$A$2:$AK$46</definedName>
    <definedName name="Z_DB247C62_AD53_4E02_85BF_C5978A17182C_.wvu.PrintArea" localSheetId="14" hidden="1">'204'!$A$2:$AK$47</definedName>
    <definedName name="Z_DB247C62_AD53_4E02_85BF_C5978A17182C_.wvu.PrintTitles" localSheetId="6" hidden="1">'201_1'!$A:$C</definedName>
    <definedName name="Z_DB247C62_AD53_4E02_85BF_C5978A17182C_.wvu.PrintTitles" localSheetId="7" hidden="1">'201_2'!$A:$C</definedName>
    <definedName name="Z_DB247C62_AD53_4E02_85BF_C5978A17182C_.wvu.PrintTitles" localSheetId="8" hidden="1">'202_1'!$A:$C</definedName>
    <definedName name="Z_DB247C62_AD53_4E02_85BF_C5978A17182C_.wvu.PrintTitles" localSheetId="9" hidden="1">'202_2'!$A:$C</definedName>
    <definedName name="Z_DB247C62_AD53_4E02_85BF_C5978A17182C_.wvu.PrintTitles" localSheetId="10" hidden="1">'203_1'!$A:$C</definedName>
    <definedName name="Z_DB247C62_AD53_4E02_85BF_C5978A17182C_.wvu.PrintTitles" localSheetId="11" hidden="1">'203_2'!$A:$C</definedName>
    <definedName name="Z_DB247C62_AD53_4E02_85BF_C5978A17182C_.wvu.PrintTitles" localSheetId="14" hidden="1">'204'!$A:$C</definedName>
    <definedName name="Z_DB247C62_AD53_4E02_85BF_C5978A17182C_.wvu.Rows" localSheetId="6" hidden="1">'201_1'!$34:$34,'201_1'!$38:$38,'201_1'!$44:$44,'201_1'!$46:$46</definedName>
    <definedName name="Z_DB247C62_AD53_4E02_85BF_C5978A17182C_.wvu.Rows" localSheetId="7" hidden="1">'201_2'!$33:$33,'201_2'!$37:$37,'201_2'!$43:$43,'201_2'!$45:$45</definedName>
    <definedName name="Z_DB247C62_AD53_4E02_85BF_C5978A17182C_.wvu.Rows" localSheetId="8" hidden="1">'202_1'!$35:$35,'202_1'!$39:$39,'202_1'!$45:$45,'202_1'!$47:$47</definedName>
    <definedName name="Z_DB247C62_AD53_4E02_85BF_C5978A17182C_.wvu.Rows" localSheetId="9" hidden="1">'202_2'!$33:$33,'202_2'!$37:$37,'202_2'!$43:$43,'202_2'!$45:$45</definedName>
    <definedName name="Z_DB247C62_AD53_4E02_85BF_C5978A17182C_.wvu.Rows" localSheetId="10" hidden="1">'203_1'!$34:$34,'203_1'!$38:$38,'203_1'!$44:$44,'203_1'!$46:$46</definedName>
    <definedName name="Z_DB247C62_AD53_4E02_85BF_C5978A17182C_.wvu.Rows" localSheetId="11" hidden="1">'203_2'!$33:$33,'203_2'!$37:$37,'203_2'!$43:$43,'203_2'!$45:$45</definedName>
    <definedName name="Z_DB247C62_AD53_4E02_85BF_C5978A17182C_.wvu.Rows" localSheetId="14" hidden="1">'204'!$34:$34,'204'!$38:$38,'204'!$44:$44,'204'!$46:$46</definedName>
    <definedName name="Z_DC418718_8A23_11D8_9B08_00605205386C_.wvu.PrintArea" localSheetId="6" hidden="1">'201_1'!$A$2:$AU$32</definedName>
    <definedName name="Z_DC418718_8A23_11D8_9B08_00605205386C_.wvu.PrintArea" localSheetId="7" hidden="1">'201_2'!$A$2:$AU$31</definedName>
    <definedName name="Z_DC418718_8A23_11D8_9B08_00605205386C_.wvu.PrintArea" localSheetId="8" hidden="1">'202_1'!$A$2:$AU$33</definedName>
    <definedName name="Z_DC418718_8A23_11D8_9B08_00605205386C_.wvu.PrintArea" localSheetId="9" hidden="1">'202_2'!$A$2:$AU$31</definedName>
    <definedName name="Z_DC418718_8A23_11D8_9B08_00605205386C_.wvu.PrintArea" localSheetId="10" hidden="1">'203_1'!$A$2:$AU$32</definedName>
    <definedName name="Z_DC418718_8A23_11D8_9B08_00605205386C_.wvu.PrintArea" localSheetId="11" hidden="1">'203_2'!$A$2:$AU$31</definedName>
    <definedName name="Z_DC418718_8A23_11D8_9B08_00605205386C_.wvu.PrintArea" localSheetId="14" hidden="1">'204'!$A$2:$AU$32</definedName>
    <definedName name="Z_DC418718_8A23_11D8_9B08_00605205386C_.wvu.PrintTitles" localSheetId="6" hidden="1">'201_1'!$A:$C</definedName>
    <definedName name="Z_DC418718_8A23_11D8_9B08_00605205386C_.wvu.PrintTitles" localSheetId="7" hidden="1">'201_2'!$A:$C</definedName>
    <definedName name="Z_DC418718_8A23_11D8_9B08_00605205386C_.wvu.PrintTitles" localSheetId="8" hidden="1">'202_1'!$A:$C</definedName>
    <definedName name="Z_DC418718_8A23_11D8_9B08_00605205386C_.wvu.PrintTitles" localSheetId="9" hidden="1">'202_2'!$A:$C</definedName>
    <definedName name="Z_DC418718_8A23_11D8_9B08_00605205386C_.wvu.PrintTitles" localSheetId="10" hidden="1">'203_1'!$A:$C</definedName>
    <definedName name="Z_DC418718_8A23_11D8_9B08_00605205386C_.wvu.PrintTitles" localSheetId="11" hidden="1">'203_2'!$A:$C</definedName>
    <definedName name="Z_DC418718_8A23_11D8_9B08_00605205386C_.wvu.PrintTitles" localSheetId="14" hidden="1">'204'!$A:$C</definedName>
    <definedName name="Z_DD783D5A_D326_44F8_82C1_529ADF80E68D_.wvu.PrintArea" localSheetId="6" hidden="1">'201_1'!$A$2:$BA$47</definedName>
    <definedName name="Z_DD783D5A_D326_44F8_82C1_529ADF80E68D_.wvu.PrintArea" localSheetId="7" hidden="1">'201_2'!$A$2:$AO$46</definedName>
    <definedName name="Z_DD783D5A_D326_44F8_82C1_529ADF80E68D_.wvu.PrintArea" localSheetId="8" hidden="1">'202_1'!$A$2:$AK$48</definedName>
    <definedName name="Z_DD783D5A_D326_44F8_82C1_529ADF80E68D_.wvu.PrintArea" localSheetId="9" hidden="1">'202_2'!$A$2:$AK$46</definedName>
    <definedName name="Z_DD783D5A_D326_44F8_82C1_529ADF80E68D_.wvu.PrintArea" localSheetId="10" hidden="1">'203_1'!$A$2:$AK$47</definedName>
    <definedName name="Z_DD783D5A_D326_44F8_82C1_529ADF80E68D_.wvu.PrintArea" localSheetId="11" hidden="1">'203_2'!$A$2:$AK$46</definedName>
    <definedName name="Z_DD783D5A_D326_44F8_82C1_529ADF80E68D_.wvu.PrintArea" localSheetId="14" hidden="1">'204'!$A$2:$AK$47</definedName>
    <definedName name="Z_DD783D5A_D326_44F8_82C1_529ADF80E68D_.wvu.PrintTitles" localSheetId="6" hidden="1">'201_1'!$A:$C</definedName>
    <definedName name="Z_DD783D5A_D326_44F8_82C1_529ADF80E68D_.wvu.PrintTitles" localSheetId="7" hidden="1">'201_2'!$A:$C</definedName>
    <definedName name="Z_DD783D5A_D326_44F8_82C1_529ADF80E68D_.wvu.PrintTitles" localSheetId="8" hidden="1">'202_1'!$A:$C</definedName>
    <definedName name="Z_DD783D5A_D326_44F8_82C1_529ADF80E68D_.wvu.PrintTitles" localSheetId="9" hidden="1">'202_2'!$A:$C</definedName>
    <definedName name="Z_DD783D5A_D326_44F8_82C1_529ADF80E68D_.wvu.PrintTitles" localSheetId="10" hidden="1">'203_1'!$A:$C</definedName>
    <definedName name="Z_DD783D5A_D326_44F8_82C1_529ADF80E68D_.wvu.PrintTitles" localSheetId="11" hidden="1">'203_2'!$A:$C</definedName>
    <definedName name="Z_DD783D5A_D326_44F8_82C1_529ADF80E68D_.wvu.PrintTitles" localSheetId="14" hidden="1">'204'!$A:$C</definedName>
    <definedName name="Z_E3076869_5D4E_4B4E_B56C_23BD0053E0A2_.wvu.FilterData" localSheetId="5" hidden="1">Підсумки!$A$3:$N$56</definedName>
    <definedName name="Z_E3076869_5D4E_4B4E_B56C_23BD0053E0A2_.wvu.PrintArea" localSheetId="6" hidden="1">'201_1'!$A$2:$BA$47</definedName>
    <definedName name="Z_E3076869_5D4E_4B4E_B56C_23BD0053E0A2_.wvu.PrintArea" localSheetId="7" hidden="1">'201_2'!$A$2:$BA$46</definedName>
    <definedName name="Z_E3076869_5D4E_4B4E_B56C_23BD0053E0A2_.wvu.PrintArea" localSheetId="8" hidden="1">'202_1'!$A$2:$AK$48</definedName>
    <definedName name="Z_E3076869_5D4E_4B4E_B56C_23BD0053E0A2_.wvu.PrintArea" localSheetId="9" hidden="1">'202_2'!$A$2:$AK$46</definedName>
    <definedName name="Z_E3076869_5D4E_4B4E_B56C_23BD0053E0A2_.wvu.PrintArea" localSheetId="10" hidden="1">'203_1'!$A$2:$AK$47</definedName>
    <definedName name="Z_E3076869_5D4E_4B4E_B56C_23BD0053E0A2_.wvu.PrintArea" localSheetId="11" hidden="1">'203_2'!$A$2:$AK$46</definedName>
    <definedName name="Z_E3076869_5D4E_4B4E_B56C_23BD0053E0A2_.wvu.PrintArea" localSheetId="14" hidden="1">'204'!$A$2:$AK$47</definedName>
    <definedName name="Z_E3076869_5D4E_4B4E_B56C_23BD0053E0A2_.wvu.PrintTitles" localSheetId="6" hidden="1">'201_1'!$A:$C</definedName>
    <definedName name="Z_E3076869_5D4E_4B4E_B56C_23BD0053E0A2_.wvu.PrintTitles" localSheetId="7" hidden="1">'201_2'!$A:$C</definedName>
    <definedName name="Z_E3076869_5D4E_4B4E_B56C_23BD0053E0A2_.wvu.PrintTitles" localSheetId="8" hidden="1">'202_1'!$A:$C</definedName>
    <definedName name="Z_E3076869_5D4E_4B4E_B56C_23BD0053E0A2_.wvu.PrintTitles" localSheetId="9" hidden="1">'202_2'!$A:$C</definedName>
    <definedName name="Z_E3076869_5D4E_4B4E_B56C_23BD0053E0A2_.wvu.PrintTitles" localSheetId="10" hidden="1">'203_1'!$A:$C</definedName>
    <definedName name="Z_E3076869_5D4E_4B4E_B56C_23BD0053E0A2_.wvu.PrintTitles" localSheetId="11" hidden="1">'203_2'!$A:$C</definedName>
    <definedName name="Z_E3076869_5D4E_4B4E_B56C_23BD0053E0A2_.wvu.PrintTitles" localSheetId="14" hidden="1">'204'!$A:$C</definedName>
    <definedName name="Z_E3076869_5D4E_4B4E_B56C_23BD0053E0A2_.wvu.Rows" localSheetId="8" hidden="1">'202_1'!$19:$21</definedName>
    <definedName name="Z_E3076869_5D4E_4B4E_B56C_23BD0053E0A2_.wvu.Rows" localSheetId="10" hidden="1">'203_1'!$19:$21</definedName>
    <definedName name="Z_F192F399_4534_420C_ACF1_6D68A82354D2_.wvu.FilterData" localSheetId="5" hidden="1">Підсумки!$A$3:$N$56</definedName>
    <definedName name="Z_F5BB156E_46BF_4970_8BDC_FACCC2530DB4_.wvu.PrintArea" localSheetId="6" hidden="1">'201_1'!$A$2:$AO$47</definedName>
    <definedName name="Z_F5BB156E_46BF_4970_8BDC_FACCC2530DB4_.wvu.PrintArea" localSheetId="7" hidden="1">'201_2'!$A$2:$AO$46</definedName>
    <definedName name="Z_F5BB156E_46BF_4970_8BDC_FACCC2530DB4_.wvu.PrintArea" localSheetId="8" hidden="1">'202_1'!$A$2:$AK$48</definedName>
    <definedName name="Z_F5BB156E_46BF_4970_8BDC_FACCC2530DB4_.wvu.PrintArea" localSheetId="9" hidden="1">'202_2'!$A$2:$AK$46</definedName>
    <definedName name="Z_F5BB156E_46BF_4970_8BDC_FACCC2530DB4_.wvu.PrintArea" localSheetId="10" hidden="1">'203_1'!$A$2:$AK$47</definedName>
    <definedName name="Z_F5BB156E_46BF_4970_8BDC_FACCC2530DB4_.wvu.PrintArea" localSheetId="11" hidden="1">'203_2'!$A$2:$AK$46</definedName>
    <definedName name="Z_F5BB156E_46BF_4970_8BDC_FACCC2530DB4_.wvu.PrintArea" localSheetId="14" hidden="1">'204'!$A$2:$AK$47</definedName>
    <definedName name="Z_F5BB156E_46BF_4970_8BDC_FACCC2530DB4_.wvu.PrintTitles" localSheetId="6" hidden="1">'201_1'!$A:$C</definedName>
    <definedName name="Z_F5BB156E_46BF_4970_8BDC_FACCC2530DB4_.wvu.PrintTitles" localSheetId="7" hidden="1">'201_2'!$A:$C</definedName>
    <definedName name="Z_F5BB156E_46BF_4970_8BDC_FACCC2530DB4_.wvu.PrintTitles" localSheetId="8" hidden="1">'202_1'!$A:$C</definedName>
    <definedName name="Z_F5BB156E_46BF_4970_8BDC_FACCC2530DB4_.wvu.PrintTitles" localSheetId="9" hidden="1">'202_2'!$A:$C</definedName>
    <definedName name="Z_F5BB156E_46BF_4970_8BDC_FACCC2530DB4_.wvu.PrintTitles" localSheetId="10" hidden="1">'203_1'!$A:$C</definedName>
    <definedName name="Z_F5BB156E_46BF_4970_8BDC_FACCC2530DB4_.wvu.PrintTitles" localSheetId="11" hidden="1">'203_2'!$A:$C</definedName>
    <definedName name="Z_F5BB156E_46BF_4970_8BDC_FACCC2530DB4_.wvu.PrintTitles" localSheetId="14" hidden="1">'204'!$A:$C</definedName>
    <definedName name="Z_F5BB156E_46BF_4970_8BDC_FACCC2530DB4_.wvu.Rows" localSheetId="6" hidden="1">'201_1'!$34:$34,'201_1'!$38:$38,'201_1'!$44:$44,'201_1'!$46:$46</definedName>
    <definedName name="Z_F5BB156E_46BF_4970_8BDC_FACCC2530DB4_.wvu.Rows" localSheetId="7" hidden="1">'201_2'!$33:$33,'201_2'!$37:$37,'201_2'!$43:$43,'201_2'!$45:$45</definedName>
    <definedName name="Z_F5BB156E_46BF_4970_8BDC_FACCC2530DB4_.wvu.Rows" localSheetId="8" hidden="1">'202_1'!$35:$35,'202_1'!$39:$39,'202_1'!$45:$45,'202_1'!$47:$47</definedName>
    <definedName name="Z_F5BB156E_46BF_4970_8BDC_FACCC2530DB4_.wvu.Rows" localSheetId="9" hidden="1">'202_2'!$33:$33,'202_2'!$37:$37,'202_2'!$43:$43,'202_2'!$45:$45</definedName>
    <definedName name="Z_F5BB156E_46BF_4970_8BDC_FACCC2530DB4_.wvu.Rows" localSheetId="10" hidden="1">'203_1'!$34:$34,'203_1'!$38:$38,'203_1'!$44:$44,'203_1'!$46:$46</definedName>
    <definedName name="Z_F5BB156E_46BF_4970_8BDC_FACCC2530DB4_.wvu.Rows" localSheetId="11" hidden="1">'203_2'!$33:$33,'203_2'!$37:$37,'203_2'!$43:$43,'203_2'!$45:$45</definedName>
    <definedName name="Z_F5BB156E_46BF_4970_8BDC_FACCC2530DB4_.wvu.Rows" localSheetId="14" hidden="1">'204'!$34:$34,'204'!$38:$38,'204'!$44:$44,'204'!$46:$46</definedName>
    <definedName name="Z_F6031743_2EF4_4963_B0D7_9FFF72490A27_.wvu.PrintArea" localSheetId="6" hidden="1">'201_1'!$A$2:$AU$32</definedName>
    <definedName name="Z_F6031743_2EF4_4963_B0D7_9FFF72490A27_.wvu.PrintArea" localSheetId="7" hidden="1">'201_2'!$A$2:$AU$31</definedName>
    <definedName name="Z_F6031743_2EF4_4963_B0D7_9FFF72490A27_.wvu.PrintArea" localSheetId="8" hidden="1">'202_1'!$A$2:$AU$33</definedName>
    <definedName name="Z_F6031743_2EF4_4963_B0D7_9FFF72490A27_.wvu.PrintArea" localSheetId="9" hidden="1">'202_2'!$A$2:$AU$31</definedName>
    <definedName name="Z_F6031743_2EF4_4963_B0D7_9FFF72490A27_.wvu.PrintArea" localSheetId="10" hidden="1">'203_1'!$A$2:$AU$32</definedName>
    <definedName name="Z_F6031743_2EF4_4963_B0D7_9FFF72490A27_.wvu.PrintArea" localSheetId="11" hidden="1">'203_2'!$A$2:$AU$31</definedName>
    <definedName name="Z_F6031743_2EF4_4963_B0D7_9FFF72490A27_.wvu.PrintArea" localSheetId="14" hidden="1">'204'!$A$2:$AU$32</definedName>
    <definedName name="Z_F6031743_2EF4_4963_B0D7_9FFF72490A27_.wvu.PrintTitles" localSheetId="6" hidden="1">'201_1'!$A:$C</definedName>
    <definedName name="Z_F6031743_2EF4_4963_B0D7_9FFF72490A27_.wvu.PrintTitles" localSheetId="7" hidden="1">'201_2'!$A:$C</definedName>
    <definedName name="Z_F6031743_2EF4_4963_B0D7_9FFF72490A27_.wvu.PrintTitles" localSheetId="8" hidden="1">'202_1'!$A:$C</definedName>
    <definedName name="Z_F6031743_2EF4_4963_B0D7_9FFF72490A27_.wvu.PrintTitles" localSheetId="9" hidden="1">'202_2'!$A:$C</definedName>
    <definedName name="Z_F6031743_2EF4_4963_B0D7_9FFF72490A27_.wvu.PrintTitles" localSheetId="10" hidden="1">'203_1'!$A:$C</definedName>
    <definedName name="Z_F6031743_2EF4_4963_B0D7_9FFF72490A27_.wvu.PrintTitles" localSheetId="11" hidden="1">'203_2'!$A:$C</definedName>
    <definedName name="Z_F6031743_2EF4_4963_B0D7_9FFF72490A27_.wvu.PrintTitles" localSheetId="14" hidden="1">'204'!$A:$C</definedName>
    <definedName name="_xlnm.Print_Titles" localSheetId="6">'201_1'!$A:$C</definedName>
    <definedName name="_xlnm.Print_Titles" localSheetId="7">'201_2'!$A:$C</definedName>
    <definedName name="_xlnm.Print_Titles" localSheetId="8">'202_1'!$A:$C</definedName>
    <definedName name="_xlnm.Print_Titles" localSheetId="9">'202_2'!$A:$C</definedName>
    <definedName name="_xlnm.Print_Titles" localSheetId="10">'203_1'!$A:$C</definedName>
    <definedName name="_xlnm.Print_Titles" localSheetId="11">'203_2'!$A:$C</definedName>
    <definedName name="_xlnm.Print_Titles" localSheetId="14">'204'!$A:$C</definedName>
    <definedName name="_xlnm.Print_Area" localSheetId="6">'201_1'!$A$2:$BA$47</definedName>
    <definedName name="_xlnm.Print_Area" localSheetId="7">'201_2'!$A$2:$BA$46</definedName>
    <definedName name="_xlnm.Print_Area" localSheetId="8">'202_1'!$A$2:$AK$48</definedName>
    <definedName name="_xlnm.Print_Area" localSheetId="9">'202_2'!$A$2:$AK$46</definedName>
    <definedName name="_xlnm.Print_Area" localSheetId="10">'203_1'!$A$2:$AK$47</definedName>
    <definedName name="_xlnm.Print_Area" localSheetId="11">'203_2'!$A$2:$AK$46</definedName>
    <definedName name="_xlnm.Print_Area" localSheetId="14">'204'!$A$2:$AK$47</definedName>
    <definedName name="Підс">'201_1'!$S$32:$U$47</definedName>
    <definedName name="Підс1">'201_2'!$S$31:$U$46</definedName>
    <definedName name="Підс2" localSheetId="10">'203_1'!$S$32:$U$47</definedName>
    <definedName name="Підс2">'202_1'!$S$33:$U$48</definedName>
    <definedName name="Підс3" localSheetId="11">'203_2'!$S$31:$U$47</definedName>
    <definedName name="Підс3" localSheetId="14">'204'!$S$32:$U$48</definedName>
    <definedName name="Підс3">'202_2'!$S$31:$U$47</definedName>
    <definedName name="Підс4" localSheetId="10">#REF!</definedName>
    <definedName name="Підс4" localSheetId="11">#REF!</definedName>
    <definedName name="Підс4" localSheetId="14">#REF!</definedName>
    <definedName name="Підс4">#REF!</definedName>
    <definedName name="Підс5" localSheetId="10">#REF!</definedName>
    <definedName name="Підс5" localSheetId="11">#REF!</definedName>
    <definedName name="Підс5" localSheetId="14">#REF!</definedName>
    <definedName name="Підс5">#REF!</definedName>
  </definedNames>
  <calcPr calcId="162913"/>
  <customWorkbookViews>
    <customWorkbookView name="Ніколенко Світлана Григорівна - Личное представление" guid="{17400EAF-4B0B-49FE-8262-4A59DA70D10F}" mergeInterval="0" personalView="1" xWindow="35" yWindow="101" windowWidth="1836" windowHeight="896" tabRatio="843" activeSheetId="9"/>
    <customWorkbookView name="Струкова Анна Володимирівна - Личное представление" guid="{1721CD95-9859-4B1B-8D0F-DFE373BD846C}" mergeInterval="0" personalView="1" maximized="1" windowWidth="1916" windowHeight="801" tabRatio="843" activeSheetId="8"/>
    <customWorkbookView name="Фісун Микола Тихонович - Personal View" guid="{C2F30B35-D639-4BB4-A50F-41AB6A913442}" mergeInterval="0" personalView="1" maximized="1" windowWidth="1020" windowHeight="503" tabRatio="768" activeSheetId="6"/>
    <customWorkbookView name="Кулаковська Інесса Василівна - Personal View" guid="{134EDDCA-7309-47EE-BAAB-632C7B2A96A3}" mergeInterval="0" personalView="1" maximized="1" windowWidth="1148" windowHeight="635" tabRatio="768" activeSheetId="8"/>
    <customWorkbookView name="XTreme.ws - Личное представление" guid="{E3076869-5D4E-4B4E-B56C-23BD0053E0A2}" mergeInterval="0" personalView="1" maximized="1" windowWidth="1362" windowHeight="543" tabRatio="768" activeSheetId="8"/>
    <customWorkbookView name="Тельнов Дмитро Євгенович - Personal View" guid="{1431BB82-382B-49E3-A435-36D988AC7FF6}" mergeInterval="0" personalView="1" maximized="1" windowWidth="1276" windowHeight="777" tabRatio="752" activeSheetId="7"/>
    <customWorkbookView name="Nikolenko - Personal View" guid="{52C4EB7E-D421-4F3C-9418-E2E13C53098F}" mergeInterval="0" personalView="1" maximized="1" windowWidth="1276" windowHeight="799" tabRatio="671" activeSheetId="13"/>
    <customWorkbookView name="nil - Личное представление" guid="{575DD556-2391-4DD2-B247-D76EB2E70299}" mergeInterval="0" personalView="1" maximized="1" windowWidth="1015" windowHeight="491" tabRatio="671" activeSheetId="11"/>
    <customWorkbookView name="nil - Personal View" guid="{0DACDB9F-1DED-4CA1-A223-ED8CF3AAE059}" mergeInterval="0" personalView="1" xWindow="16" yWindow="44" windowWidth="968" windowHeight="527" tabRatio="671" activeSheetId="11" showStatusbar="0"/>
    <customWorkbookView name="Медвідь Костянтин Андрійович - Personal View" guid="{54CA7618-6F98-4F47-B371-BA051FE75870}" mergeInterval="0" personalView="1" maximized="1" windowWidth="1020" windowHeight="543" tabRatio="768" activeSheetId="13"/>
    <customWorkbookView name="Нагорна Ірина Леонідівна - Личное представление" guid="{3EF0F3E9-9201-4028-86FF-6B06B2998A48}" mergeInterval="0" personalView="1" xWindow="-20" yWindow="32" windowWidth="987" windowHeight="475" tabRatio="752" activeSheetId="6"/>
    <customWorkbookView name="deathfuck - Личное представление" guid="{30318990-97FA-4B74-8A96-20B9CEE7B653}" mergeInterval="0" personalView="1" maximized="1" windowWidth="1356" windowHeight="596" tabRatio="671" activeSheetId="13"/>
    <customWorkbookView name="nika - Личное представление" guid="{D36C8CE2-BD51-473C-907A-C6FC583FFDFD}" mergeInterval="0" personalView="1" xWindow="-40" yWindow="58" windowWidth="968" windowHeight="457" tabRatio="824" activeSheetId="6"/>
    <customWorkbookView name="nika - Personal View" guid="{8FD84C4E-2C18-420F-8708-98FB7EED86F5}" mergeInterval="0" personalView="1" xWindow="9" yWindow="17" windowWidth="1031" windowHeight="551" tabRatio="824" activeSheetId="6" showComments="commIndAndComment"/>
    <customWorkbookView name="emma - Личное представление" guid="{BFDDA753-D9FF-405A-BBB3-8EC16FDB9500}" mergeInterval="0" personalView="1" maximized="1" windowWidth="989" windowHeight="595" tabRatio="671" activeSheetId="6"/>
    <customWorkbookView name="adk - Personal View" guid="{F5BB156E-46BF-4970-8BDC-FACCC2530DB4}" mergeInterval="0" personalView="1" maximized="1" windowWidth="843" windowHeight="543" tabRatio="671" activeSheetId="5"/>
    <customWorkbookView name="tigra - Personal View" guid="{8DFD9D66-8B11-4E3E-B614-03CD90A02DAE}" mergeInterval="0" personalView="1" maximized="1" windowWidth="1020" windowHeight="629" tabRatio="671" activeSheetId="10"/>
    <customWorkbookView name="slarisa - Personal View" guid="{BE29CB45-C44C-4909-A8C9-0850A17CCE3A}" mergeInterval="0" personalView="1" maximized="1" windowWidth="796" windowHeight="437" tabRatio="671" activeSheetId="5"/>
    <customWorkbookView name="veronique - Personal View" guid="{6EA0E7B6-C486-4B39-8128-16821F7A9C03}" mergeInterval="0" personalView="1" maximized="1" windowWidth="994" windowHeight="596" activeSheetId="7"/>
    <customWorkbookView name="2210103 - Personal View" guid="{2B1F19F5-DDBC-46F8-92CB-9A790CB7FD61}" mergeInterval="0" personalView="1" maximized="1" windowWidth="1020" windowHeight="633" tabRatio="671" activeSheetId="10"/>
    <customWorkbookView name="cash - Personal View" guid="{24E4B1B0-BD46-442E-9239-4999257F794B}" mergeInterval="0" personalView="1" maximized="1" xWindow="7" yWindow="28" windowWidth="796" windowHeight="574" activeSheetId="4"/>
    <customWorkbookView name="Batrak U. A. - Личное представление" guid="{DC418718-8A23-11D8-9B08-00605205386C}" mergeInterval="0" personalView="1" maximized="1" windowWidth="796" windowHeight="438" activeSheetId="3"/>
    <customWorkbookView name="pain - Personal View" guid="{7828284E-5BC2-4532-AE4F-135B19275FE1}" mergeInterval="0" personalView="1" maximized="1" windowWidth="1020" windowHeight="606" activeSheetId="4"/>
    <customWorkbookView name="pak - Personal View" guid="{6328EA24-1FA5-4B94-9ABC-245F045AD520}" mergeInterval="0" personalView="1" maximized="1" windowWidth="1020" windowHeight="629" activeSheetId="10"/>
    <customWorkbookView name="Decoy - Personal View" guid="{93F6C3DE-1F92-4632-8907-1A4A95278937}" mergeInterval="0" personalView="1" maximized="1" windowWidth="1020" windowHeight="607" activeSheetId="4"/>
    <customWorkbookView name="2210301 - Personal View" guid="{86E46D09-7AE0-4152-9FFC-C08D0784D8A7}" mergeInterval="0" personalView="1" maximized="1" windowWidth="1020" windowHeight="631" activeSheetId="8"/>
    <customWorkbookView name="Zorg - Personal View" guid="{F6031743-2EF4-4963-B0D7-9FFF72490A27}" mergeInterval="0" personalView="1" maximized="1" windowWidth="1020" windowHeight="606" activeSheetId="5"/>
    <customWorkbookView name="2010227 - Personal View" guid="{85387D8F-322B-4575-A31F-6C67D6D60B03}" mergeInterval="0" personalView="1" maximized="1" windowWidth="995" windowHeight="589" activeSheetId="5"/>
    <customWorkbookView name="980119 - Personal View" guid="{AAE6FF24-C1F0-4266-B899-2398D5DAFFD0}" mergeInterval="0" personalView="1" maximized="1" windowWidth="1020" windowHeight="605" activeSheetId="9"/>
    <customWorkbookView name="2410413 - Personal View" guid="{9441459E-E2AF-4712-941E-3718915AA278}" mergeInterval="0" personalView="1" maximized="1" windowWidth="1020" windowHeight="568" activeSheetId="10"/>
    <customWorkbookView name="tsybenko - Personal View" guid="{BA384526-2B52-499B-A6CB-A20D93F7D458}" mergeInterval="0" personalView="1" maximized="1" windowWidth="1020" windowHeight="576" activeSheetId="1"/>
    <customWorkbookView name="tigra - Личное представление" guid="{CCC0C40E-6D64-44D7-9C77-D75A2E2899A6}" mergeInterval="0" personalView="1" maximized="1" windowWidth="1020" windowHeight="629" tabRatio="671" activeSheetId="11"/>
    <customWorkbookView name="2510212 - Личное представление" guid="{DB247C62-AD53-4E02-85BF-C5978A17182C}" mergeInterval="0" personalView="1" maximized="1" windowWidth="1020" windowHeight="629" tabRatio="671" activeSheetId="8"/>
    <customWorkbookView name="davidoff - Personal View" guid="{6FD4170C-FF34-4F29-9D4F-E51601E8E054}" mergeInterval="0" personalView="1" xWindow="6" yWindow="39" windowWidth="1176" windowHeight="747" tabRatio="671" activeSheetId="5"/>
    <customWorkbookView name="tsybenko - Личное представление" guid="{75769618-2852-4512-8EF1-DEA65DE197E1}" mergeInterval="0" personalView="1" maximized="1" windowWidth="1020" windowHeight="631" tabRatio="671" activeSheetId="6"/>
    <customWorkbookView name="phisoon - Личное представление" guid="{1F0D860E-98B2-498A-824D-8FEF04055655}" mergeInterval="0" personalView="1" maximized="1" windowWidth="1020" windowHeight="605" tabRatio="671" activeSheetId="6"/>
    <customWorkbookView name="palmmute - Личное представление" guid="{639E5188-D90A-45C8-B0E7-531B3D055CC4}" mergeInterval="0" personalView="1" maximized="1" windowWidth="1020" windowHeight="629" tabRatio="671" activeSheetId="8"/>
    <customWorkbookView name="bag - Личное представление" guid="{4A4E10B3-98EA-434A-B904-9D953C49E914}" mergeInterval="0" personalView="1" maximized="1" windowWidth="909" windowHeight="523" tabRatio="671" activeSheetId="12"/>
    <customWorkbookView name="phisoon - Personal View" guid="{5FE79F59-D06C-47E9-A091-8A454305106D}" mergeInterval="0" personalView="1" maximized="1" windowWidth="1020" windowHeight="603" activeSheetId="6"/>
    <customWorkbookView name="alex - Личное представление" guid="{63677729-B220-4674-B8DA-E23D188A7DD0}" mergeInterval="0" personalView="1" maximized="1" windowWidth="938" windowHeight="435" activeSheetId="7"/>
    <customWorkbookView name="Євпак Д.В. - Personal View" guid="{DD783D5A-D326-44F8-82C1-529ADF80E68D}" mergeInterval="0" personalView="1" maximized="1" windowWidth="1276" windowHeight="799" activeSheetId="14"/>
    <customWorkbookView name="Irina - Personal View" guid="{7DAD0CBB-837D-490E-8AD8-C7F6F6026BC2}" mergeInterval="0" personalView="1" xWindow="-3" yWindow="32" windowWidth="1109" windowHeight="554" tabRatio="768" activeSheetId="13"/>
    <customWorkbookView name="User - Личное представление" guid="{9581BC83-4638-4839-B4A7-A6430282DE49}" mergeInterval="0" personalView="1" xWindow="165" yWindow="40" windowWidth="1003" windowHeight="486" tabRatio="671" activeSheetId="12"/>
    <customWorkbookView name="Нагорна Ірина Леонідівна - Personal View" guid="{96BFE75B-9E94-4DC9-803C-D5A288E717C0}" mergeInterval="0" personalView="1" maximized="1" windowWidth="1008" windowHeight="453" tabRatio="768" activeSheetId="6"/>
    <customWorkbookView name="Фисун Николай - Personal View" guid="{33A37079-C128-4ED3-AE01-CFA8F2347C5B}" mergeInterval="0" personalView="1" maximized="1" windowWidth="1115" windowHeight="397" tabRatio="768" activeSheetId="6"/>
    <customWorkbookView name="Nikolenko - Личное представление" guid="{4BCF288A-A595-4C42-82E7-535EDC2AC415}" mergeInterval="0" personalView="1" maximized="1" windowWidth="958" windowHeight="595" tabRatio="752" activeSheetId="6"/>
    <customWorkbookView name="мама - Личное представление" guid="{1C44C54F-C0A4-451D-B8A0-B8C17D7E284D}" mergeInterval="0" personalView="1" xWindow="9" yWindow="43" windowWidth="1280" windowHeight="500" tabRatio="843" activeSheetId="7"/>
    <customWorkbookView name="Давиденко Євген Олександрович - Personal View" guid="{6C8D603E-9A1B-49F4-AEFE-06707C7BCD53}" mergeInterval="0" personalView="1" maximized="1" windowWidth="1276" windowHeight="795" tabRatio="768" activeSheetId="12"/>
    <customWorkbookView name="Давиденко Євген Олександрович - Личное представление" guid="{B1194D16-FC6C-47F9-9935-F16FF2F45C20}" mergeInterval="0" personalView="1" maximized="1" windowWidth="1916" windowHeight="855" tabRatio="843" activeSheetId="10"/>
    <customWorkbookView name="Ніколенко Світлана Григорівна - Personal View" guid="{C5D960BD-C1A6-4228-A267-A87ADCF0AB55}" mergeInterval="0" personalView="1" xWindow="6" yWindow="43" windowWidth="1230" windowHeight="696" tabRatio="843" activeSheetId="6"/>
  </customWorkbookViews>
</workbook>
</file>

<file path=xl/calcChain.xml><?xml version="1.0" encoding="utf-8"?>
<calcChain xmlns="http://schemas.openxmlformats.org/spreadsheetml/2006/main">
  <c r="AK18" i="11" l="1"/>
  <c r="AH18" i="11"/>
  <c r="F86" i="6" l="1"/>
  <c r="AH13" i="9" l="1"/>
  <c r="K21" i="10" l="1"/>
  <c r="AJ21" i="10"/>
  <c r="K21" i="8" l="1"/>
  <c r="AJ21" i="8"/>
  <c r="AH11" i="9" l="1"/>
  <c r="AH10" i="9"/>
  <c r="AK18" i="9" l="1"/>
  <c r="AH18" i="9"/>
  <c r="AK17" i="10"/>
  <c r="AH17" i="10"/>
  <c r="AG21" i="8" l="1"/>
  <c r="X21" i="8"/>
  <c r="S21" i="8"/>
  <c r="P21" i="8"/>
  <c r="D21" i="8"/>
  <c r="E21" i="8" s="1"/>
  <c r="AJ20" i="8"/>
  <c r="AG20" i="8"/>
  <c r="X20" i="8"/>
  <c r="S20" i="8"/>
  <c r="P20" i="8"/>
  <c r="K20" i="8"/>
  <c r="AJ19" i="8"/>
  <c r="AG19" i="8"/>
  <c r="X19" i="8"/>
  <c r="S19" i="8"/>
  <c r="P19" i="8"/>
  <c r="K19" i="8"/>
  <c r="D19" i="8"/>
  <c r="E19" i="8" s="1"/>
  <c r="AJ18" i="8"/>
  <c r="AG18" i="8"/>
  <c r="X18" i="8"/>
  <c r="S18" i="8"/>
  <c r="P18" i="8"/>
  <c r="K18" i="8"/>
  <c r="AJ17" i="8"/>
  <c r="AG17" i="8"/>
  <c r="X17" i="8"/>
  <c r="S17" i="8"/>
  <c r="P17" i="8"/>
  <c r="K17" i="8"/>
  <c r="D17" i="8"/>
  <c r="E17" i="8" s="1"/>
  <c r="AJ16" i="8"/>
  <c r="AG16" i="8"/>
  <c r="X16" i="8"/>
  <c r="S16" i="8"/>
  <c r="P16" i="8"/>
  <c r="K16" i="8"/>
  <c r="D16" i="8"/>
  <c r="E16" i="8" s="1"/>
  <c r="AJ15" i="8"/>
  <c r="AG15" i="8"/>
  <c r="X15" i="8"/>
  <c r="S15" i="8"/>
  <c r="P15" i="8"/>
  <c r="K15" i="8"/>
  <c r="D15" i="8"/>
  <c r="E15" i="8" s="1"/>
  <c r="AJ14" i="8"/>
  <c r="AG14" i="8"/>
  <c r="X14" i="8"/>
  <c r="S14" i="8"/>
  <c r="P14" i="8"/>
  <c r="K14" i="8"/>
  <c r="D14" i="8"/>
  <c r="E14" i="8" s="1"/>
  <c r="AJ13" i="8"/>
  <c r="AG13" i="8"/>
  <c r="X13" i="8"/>
  <c r="S13" i="8"/>
  <c r="P13" i="8"/>
  <c r="K13" i="8"/>
  <c r="AJ12" i="8"/>
  <c r="AG12" i="8"/>
  <c r="X12" i="8"/>
  <c r="S12" i="8"/>
  <c r="P12" i="8"/>
  <c r="K12" i="8"/>
  <c r="D12" i="8"/>
  <c r="E12" i="8" s="1"/>
  <c r="AJ11" i="8"/>
  <c r="AG11" i="8"/>
  <c r="X11" i="8"/>
  <c r="S11" i="8"/>
  <c r="P11" i="8"/>
  <c r="K11" i="8"/>
  <c r="AJ10" i="8"/>
  <c r="AG10" i="8"/>
  <c r="X10" i="8"/>
  <c r="S10" i="8"/>
  <c r="P10" i="8"/>
  <c r="K10" i="8"/>
  <c r="D10" i="8"/>
  <c r="E10" i="8" s="1"/>
  <c r="AJ9" i="8"/>
  <c r="AG9" i="8"/>
  <c r="X9" i="8"/>
  <c r="S9" i="8"/>
  <c r="P9" i="8"/>
  <c r="K9" i="8"/>
  <c r="D9" i="8"/>
  <c r="E9" i="8" s="1"/>
  <c r="AJ8" i="8"/>
  <c r="AG8" i="8"/>
  <c r="X8" i="8"/>
  <c r="S8" i="8"/>
  <c r="P8" i="8"/>
  <c r="K8" i="8"/>
  <c r="D8" i="8"/>
  <c r="E8" i="8" s="1"/>
  <c r="AK15" i="7"/>
  <c r="AH15" i="7"/>
  <c r="AH9" i="10" l="1"/>
  <c r="AH14" i="10"/>
  <c r="AK13" i="10"/>
  <c r="AK14" i="10"/>
  <c r="AH16" i="9"/>
  <c r="AH12" i="9"/>
  <c r="AK16" i="12" l="1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3" i="6"/>
  <c r="K62" i="6"/>
  <c r="K61" i="6"/>
  <c r="K60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2" i="6"/>
  <c r="K41" i="6"/>
  <c r="K40" i="6"/>
  <c r="K39" i="6"/>
  <c r="K38" i="6"/>
  <c r="K37" i="6"/>
  <c r="K36" i="6"/>
  <c r="K35" i="6"/>
  <c r="K34" i="6"/>
  <c r="K33" i="6"/>
  <c r="K32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AK20" i="7"/>
  <c r="AK17" i="7"/>
  <c r="AH17" i="7"/>
  <c r="AH16" i="7"/>
  <c r="AH13" i="7"/>
  <c r="AH9" i="7"/>
  <c r="AK17" i="12" l="1"/>
  <c r="AK15" i="12" l="1"/>
  <c r="AK9" i="12"/>
  <c r="AH15" i="12"/>
  <c r="AH9" i="12"/>
  <c r="AK20" i="10"/>
  <c r="AK12" i="10"/>
  <c r="AK8" i="10"/>
  <c r="AK8" i="11" l="1"/>
  <c r="AK13" i="11"/>
  <c r="AH16" i="11"/>
  <c r="AH11" i="11"/>
  <c r="AH9" i="11"/>
  <c r="AH19" i="11"/>
  <c r="AH13" i="11"/>
  <c r="AH10" i="11"/>
  <c r="AH8" i="11"/>
  <c r="AH20" i="10" l="1"/>
  <c r="AH8" i="10"/>
  <c r="C30" i="6"/>
  <c r="AH17" i="12" l="1"/>
  <c r="AH11" i="12" l="1"/>
  <c r="AH14" i="12"/>
  <c r="AK13" i="12" l="1"/>
  <c r="AK18" i="12"/>
  <c r="AK12" i="12"/>
  <c r="AK9" i="10"/>
  <c r="AK11" i="10"/>
  <c r="AH11" i="10"/>
  <c r="AH12" i="10"/>
  <c r="AK11" i="12"/>
  <c r="AK10" i="12"/>
  <c r="AK14" i="12"/>
  <c r="AK8" i="12"/>
  <c r="AK19" i="12"/>
  <c r="AH19" i="12"/>
  <c r="AH13" i="12"/>
  <c r="AH10" i="12"/>
  <c r="AH18" i="12" l="1"/>
  <c r="AH8" i="12"/>
  <c r="AH12" i="12"/>
  <c r="AH16" i="12"/>
  <c r="C83" i="6" l="1"/>
  <c r="C84" i="6"/>
  <c r="C85" i="6"/>
  <c r="C82" i="6"/>
  <c r="C17" i="6"/>
  <c r="I40" i="10" l="1"/>
  <c r="I40" i="12" l="1"/>
  <c r="D40" i="12"/>
  <c r="E40" i="12"/>
  <c r="F40" i="12"/>
  <c r="G40" i="12"/>
  <c r="H40" i="12"/>
  <c r="J40" i="12"/>
  <c r="K40" i="12"/>
  <c r="L40" i="12"/>
  <c r="M40" i="12"/>
  <c r="N40" i="12"/>
  <c r="O40" i="12"/>
  <c r="P40" i="12"/>
  <c r="C18" i="6" l="1"/>
  <c r="C19" i="6"/>
  <c r="C20" i="6"/>
  <c r="C21" i="6"/>
  <c r="C22" i="6"/>
  <c r="C23" i="6"/>
  <c r="C24" i="6"/>
  <c r="C25" i="6"/>
  <c r="C26" i="6"/>
  <c r="C27" i="6"/>
  <c r="C28" i="6"/>
  <c r="C29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88" i="6"/>
  <c r="J7" i="15"/>
  <c r="O7" i="15" s="1"/>
  <c r="U7" i="15" s="1"/>
  <c r="Z7" i="15" s="1"/>
  <c r="AD7" i="15" s="1"/>
  <c r="AI7" i="15" s="1"/>
  <c r="M7" i="15"/>
  <c r="R7" i="15" s="1"/>
  <c r="W7" i="15" s="1"/>
  <c r="AB7" i="15" s="1"/>
  <c r="AF7" i="15" s="1"/>
  <c r="AL7" i="15" s="1"/>
  <c r="H7" i="11"/>
  <c r="D21" i="15"/>
  <c r="E21" i="15" s="1"/>
  <c r="D101" i="6" s="1"/>
  <c r="E101" i="6" s="1"/>
  <c r="D42" i="9"/>
  <c r="AJ21" i="15"/>
  <c r="AJ22" i="15"/>
  <c r="AG21" i="15"/>
  <c r="X21" i="15"/>
  <c r="S21" i="15"/>
  <c r="P21" i="15"/>
  <c r="P22" i="15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D47" i="15"/>
  <c r="U33" i="15" s="1"/>
  <c r="E47" i="15"/>
  <c r="U34" i="15" s="1"/>
  <c r="F47" i="15"/>
  <c r="U35" i="15" s="1"/>
  <c r="G47" i="15"/>
  <c r="U36" i="15" s="1"/>
  <c r="H47" i="15"/>
  <c r="U37" i="15" s="1"/>
  <c r="I47" i="15"/>
  <c r="U38" i="15" s="1"/>
  <c r="J47" i="15"/>
  <c r="U39" i="15" s="1"/>
  <c r="K47" i="15"/>
  <c r="U40" i="15" s="1"/>
  <c r="L47" i="15"/>
  <c r="U41" i="15" s="1"/>
  <c r="M47" i="15"/>
  <c r="U42" i="15" s="1"/>
  <c r="N47" i="15"/>
  <c r="U43" i="15" s="1"/>
  <c r="O47" i="15"/>
  <c r="U44" i="15" s="1"/>
  <c r="P47" i="15"/>
  <c r="U45" i="15" s="1"/>
  <c r="Q47" i="15"/>
  <c r="U46" i="15" s="1"/>
  <c r="R47" i="15"/>
  <c r="U47" i="15" s="1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D40" i="10"/>
  <c r="E40" i="10"/>
  <c r="F40" i="10"/>
  <c r="G40" i="10"/>
  <c r="H40" i="10"/>
  <c r="J40" i="10"/>
  <c r="K40" i="10"/>
  <c r="L40" i="10"/>
  <c r="M40" i="10"/>
  <c r="N40" i="10"/>
  <c r="O40" i="10"/>
  <c r="P40" i="10"/>
  <c r="Q40" i="10"/>
  <c r="R40" i="10"/>
  <c r="T40" i="12"/>
  <c r="Q40" i="12"/>
  <c r="R40" i="12"/>
  <c r="D41" i="15"/>
  <c r="T33" i="15" s="1"/>
  <c r="E41" i="15"/>
  <c r="T34" i="15" s="1"/>
  <c r="F41" i="15"/>
  <c r="T35" i="15" s="1"/>
  <c r="G41" i="15"/>
  <c r="T36" i="15" s="1"/>
  <c r="H41" i="15"/>
  <c r="T37" i="15" s="1"/>
  <c r="I41" i="15"/>
  <c r="T38" i="15" s="1"/>
  <c r="J41" i="15"/>
  <c r="T39" i="15" s="1"/>
  <c r="K41" i="15"/>
  <c r="T40" i="15" s="1"/>
  <c r="L41" i="15"/>
  <c r="T41" i="15" s="1"/>
  <c r="M41" i="15"/>
  <c r="T42" i="15" s="1"/>
  <c r="N41" i="15"/>
  <c r="T43" i="15" s="1"/>
  <c r="O41" i="15"/>
  <c r="T44" i="15" s="1"/>
  <c r="P41" i="15"/>
  <c r="T45" i="15" s="1"/>
  <c r="Q41" i="15"/>
  <c r="T46" i="15" s="1"/>
  <c r="R41" i="15"/>
  <c r="T47" i="15" s="1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D21" i="9"/>
  <c r="E21" i="9" s="1"/>
  <c r="AJ21" i="9"/>
  <c r="AG21" i="9"/>
  <c r="X21" i="9"/>
  <c r="C47" i="15"/>
  <c r="C41" i="15"/>
  <c r="AM23" i="15"/>
  <c r="AK23" i="15"/>
  <c r="AH23" i="15"/>
  <c r="T23" i="15"/>
  <c r="L23" i="15"/>
  <c r="AG22" i="15"/>
  <c r="X22" i="15"/>
  <c r="S22" i="15"/>
  <c r="AJ20" i="15"/>
  <c r="AG20" i="15"/>
  <c r="X20" i="15"/>
  <c r="S20" i="15"/>
  <c r="P20" i="15"/>
  <c r="AJ19" i="15"/>
  <c r="AG19" i="15"/>
  <c r="X19" i="15"/>
  <c r="S19" i="15"/>
  <c r="P19" i="15"/>
  <c r="AJ18" i="15"/>
  <c r="AG18" i="15"/>
  <c r="X18" i="15"/>
  <c r="S18" i="15"/>
  <c r="P18" i="15"/>
  <c r="AJ17" i="15"/>
  <c r="AG17" i="15"/>
  <c r="X17" i="15"/>
  <c r="S17" i="15"/>
  <c r="P17" i="15"/>
  <c r="AJ16" i="15"/>
  <c r="AG16" i="15"/>
  <c r="X16" i="15"/>
  <c r="S16" i="15"/>
  <c r="P16" i="15"/>
  <c r="AJ15" i="15"/>
  <c r="AG15" i="15"/>
  <c r="X15" i="15"/>
  <c r="S15" i="15"/>
  <c r="P15" i="15"/>
  <c r="AJ14" i="15"/>
  <c r="AG14" i="15"/>
  <c r="X14" i="15"/>
  <c r="S14" i="15"/>
  <c r="P14" i="15"/>
  <c r="AJ13" i="15"/>
  <c r="AG13" i="15"/>
  <c r="X13" i="15"/>
  <c r="S13" i="15"/>
  <c r="P13" i="15"/>
  <c r="AJ12" i="15"/>
  <c r="AG12" i="15"/>
  <c r="X12" i="15"/>
  <c r="S12" i="15"/>
  <c r="P12" i="15"/>
  <c r="AJ11" i="15"/>
  <c r="AG11" i="15"/>
  <c r="X11" i="15"/>
  <c r="S11" i="15"/>
  <c r="P11" i="15"/>
  <c r="AJ10" i="15"/>
  <c r="AG10" i="15"/>
  <c r="X10" i="15"/>
  <c r="S10" i="15"/>
  <c r="P10" i="15"/>
  <c r="AJ9" i="15"/>
  <c r="AG9" i="15"/>
  <c r="X9" i="15"/>
  <c r="S9" i="15"/>
  <c r="P9" i="15"/>
  <c r="AJ8" i="15"/>
  <c r="AG8" i="15"/>
  <c r="X8" i="15"/>
  <c r="S8" i="15"/>
  <c r="P8" i="15"/>
  <c r="L101" i="6" l="1"/>
  <c r="M101" i="6" s="1"/>
  <c r="F101" i="6"/>
  <c r="Y19" i="15"/>
  <c r="Q15" i="15"/>
  <c r="Y9" i="15"/>
  <c r="AR23" i="15"/>
  <c r="Y11" i="15"/>
  <c r="Y13" i="15"/>
  <c r="Y15" i="15"/>
  <c r="Q17" i="15"/>
  <c r="Q8" i="15"/>
  <c r="U48" i="15"/>
  <c r="D22" i="15"/>
  <c r="E22" i="15" s="1"/>
  <c r="D102" i="6" s="1"/>
  <c r="E102" i="6" s="1"/>
  <c r="Y8" i="15"/>
  <c r="AW23" i="15"/>
  <c r="Y10" i="15"/>
  <c r="Y12" i="15"/>
  <c r="Y14" i="15"/>
  <c r="Y17" i="15"/>
  <c r="Q11" i="15"/>
  <c r="Q9" i="15"/>
  <c r="D9" i="15" s="1"/>
  <c r="E9" i="15" s="1"/>
  <c r="D89" i="6" s="1"/>
  <c r="E89" i="6" s="1"/>
  <c r="Q13" i="15"/>
  <c r="Q19" i="15"/>
  <c r="D19" i="15" s="1"/>
  <c r="E19" i="15" s="1"/>
  <c r="D99" i="6" s="1"/>
  <c r="T48" i="15"/>
  <c r="Q12" i="15"/>
  <c r="Q14" i="15"/>
  <c r="Q10" i="15"/>
  <c r="D17" i="15"/>
  <c r="E17" i="15" s="1"/>
  <c r="D97" i="6" s="1"/>
  <c r="E97" i="6" s="1"/>
  <c r="D20" i="15"/>
  <c r="E20" i="15" s="1"/>
  <c r="D100" i="6" s="1"/>
  <c r="E100" i="6" s="1"/>
  <c r="T22" i="10"/>
  <c r="L102" i="6" l="1"/>
  <c r="M102" i="6" s="1"/>
  <c r="F102" i="6"/>
  <c r="L89" i="6"/>
  <c r="M89" i="6" s="1"/>
  <c r="F89" i="6"/>
  <c r="L100" i="6"/>
  <c r="M100" i="6" s="1"/>
  <c r="F100" i="6"/>
  <c r="L97" i="6"/>
  <c r="M97" i="6" s="1"/>
  <c r="F97" i="6"/>
  <c r="D10" i="15"/>
  <c r="E10" i="15" s="1"/>
  <c r="D90" i="6" s="1"/>
  <c r="E90" i="6" s="1"/>
  <c r="D15" i="15"/>
  <c r="E15" i="15" s="1"/>
  <c r="D95" i="6" s="1"/>
  <c r="E95" i="6" s="1"/>
  <c r="D11" i="15"/>
  <c r="E11" i="15" s="1"/>
  <c r="D91" i="6" s="1"/>
  <c r="E91" i="6" s="1"/>
  <c r="D12" i="15"/>
  <c r="E12" i="15" s="1"/>
  <c r="D92" i="6" s="1"/>
  <c r="E92" i="6" s="1"/>
  <c r="D14" i="15"/>
  <c r="E14" i="15" s="1"/>
  <c r="D94" i="6" s="1"/>
  <c r="E94" i="6" s="1"/>
  <c r="D13" i="15"/>
  <c r="E13" i="15" s="1"/>
  <c r="D93" i="6" s="1"/>
  <c r="Y23" i="15"/>
  <c r="D8" i="15"/>
  <c r="E8" i="15" s="1"/>
  <c r="D88" i="6" s="1"/>
  <c r="E88" i="6" s="1"/>
  <c r="D18" i="15"/>
  <c r="E18" i="15" s="1"/>
  <c r="D98" i="6" s="1"/>
  <c r="E98" i="6" s="1"/>
  <c r="D16" i="15"/>
  <c r="E16" i="15" s="1"/>
  <c r="D96" i="6" s="1"/>
  <c r="E96" i="6" s="1"/>
  <c r="Q23" i="15"/>
  <c r="L91" i="6" l="1"/>
  <c r="M91" i="6" s="1"/>
  <c r="F91" i="6"/>
  <c r="L98" i="6"/>
  <c r="M98" i="6" s="1"/>
  <c r="F98" i="6"/>
  <c r="L94" i="6"/>
  <c r="M94" i="6" s="1"/>
  <c r="F94" i="6"/>
  <c r="L90" i="6"/>
  <c r="M90" i="6" s="1"/>
  <c r="F90" i="6"/>
  <c r="L88" i="6"/>
  <c r="M88" i="6" s="1"/>
  <c r="F88" i="6"/>
  <c r="L92" i="6"/>
  <c r="M92" i="6" s="1"/>
  <c r="F92" i="6"/>
  <c r="L96" i="6"/>
  <c r="M96" i="6" s="1"/>
  <c r="F96" i="6"/>
  <c r="L95" i="6"/>
  <c r="M95" i="6" s="1"/>
  <c r="F95" i="6"/>
  <c r="AJ20" i="12"/>
  <c r="AG20" i="12"/>
  <c r="X20" i="12"/>
  <c r="S20" i="12"/>
  <c r="P20" i="12"/>
  <c r="K20" i="12"/>
  <c r="AJ19" i="12"/>
  <c r="AG19" i="12"/>
  <c r="X19" i="12"/>
  <c r="S19" i="12"/>
  <c r="P19" i="12"/>
  <c r="K19" i="12"/>
  <c r="AJ18" i="12"/>
  <c r="AG18" i="12"/>
  <c r="X18" i="12"/>
  <c r="S18" i="12"/>
  <c r="P18" i="12"/>
  <c r="K18" i="12"/>
  <c r="AJ17" i="12"/>
  <c r="AG17" i="12"/>
  <c r="X17" i="12"/>
  <c r="S17" i="12"/>
  <c r="P17" i="12"/>
  <c r="K17" i="12"/>
  <c r="AJ16" i="12"/>
  <c r="AG16" i="12"/>
  <c r="X16" i="12"/>
  <c r="S16" i="12"/>
  <c r="P16" i="12"/>
  <c r="K16" i="12"/>
  <c r="AJ15" i="12"/>
  <c r="AG15" i="12"/>
  <c r="X15" i="12"/>
  <c r="S15" i="12"/>
  <c r="P15" i="12"/>
  <c r="K15" i="12"/>
  <c r="AJ14" i="12"/>
  <c r="AG14" i="12"/>
  <c r="X14" i="12"/>
  <c r="S14" i="12"/>
  <c r="P14" i="12"/>
  <c r="K14" i="12"/>
  <c r="AJ13" i="12"/>
  <c r="AG13" i="12"/>
  <c r="X13" i="12"/>
  <c r="S13" i="12"/>
  <c r="P13" i="12"/>
  <c r="K13" i="12"/>
  <c r="AJ12" i="12"/>
  <c r="AG12" i="12"/>
  <c r="X12" i="12"/>
  <c r="S12" i="12"/>
  <c r="P12" i="12"/>
  <c r="K12" i="12"/>
  <c r="AJ11" i="12"/>
  <c r="AG11" i="12"/>
  <c r="X11" i="12"/>
  <c r="S11" i="12"/>
  <c r="P11" i="12"/>
  <c r="K11" i="12"/>
  <c r="AJ10" i="12"/>
  <c r="AG10" i="12"/>
  <c r="X10" i="12"/>
  <c r="S10" i="12"/>
  <c r="P10" i="12"/>
  <c r="K10" i="12"/>
  <c r="AJ9" i="12"/>
  <c r="AG9" i="12"/>
  <c r="X9" i="12"/>
  <c r="S9" i="12"/>
  <c r="P9" i="12"/>
  <c r="K9" i="12"/>
  <c r="AJ8" i="12"/>
  <c r="AG8" i="12"/>
  <c r="X8" i="12"/>
  <c r="S8" i="12"/>
  <c r="P8" i="12"/>
  <c r="K8" i="12"/>
  <c r="D41" i="11"/>
  <c r="E41" i="11"/>
  <c r="E93" i="6" s="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D47" i="11"/>
  <c r="E47" i="11"/>
  <c r="E99" i="6" s="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AJ19" i="11"/>
  <c r="AG19" i="11"/>
  <c r="X19" i="11"/>
  <c r="S19" i="11"/>
  <c r="P19" i="11"/>
  <c r="K19" i="11"/>
  <c r="AJ18" i="11"/>
  <c r="AG18" i="11"/>
  <c r="X18" i="11"/>
  <c r="S18" i="11"/>
  <c r="P18" i="11"/>
  <c r="K18" i="11"/>
  <c r="AJ17" i="11"/>
  <c r="AG17" i="11"/>
  <c r="X17" i="11"/>
  <c r="S17" i="11"/>
  <c r="P17" i="11"/>
  <c r="K17" i="11"/>
  <c r="AJ16" i="11"/>
  <c r="AG16" i="11"/>
  <c r="X16" i="11"/>
  <c r="S16" i="11"/>
  <c r="P16" i="11"/>
  <c r="K16" i="11"/>
  <c r="AJ15" i="11"/>
  <c r="AG15" i="11"/>
  <c r="X15" i="11"/>
  <c r="S15" i="11"/>
  <c r="P15" i="11"/>
  <c r="K15" i="11"/>
  <c r="AJ14" i="11"/>
  <c r="AG14" i="11"/>
  <c r="X14" i="11"/>
  <c r="S14" i="11"/>
  <c r="P14" i="11"/>
  <c r="K14" i="11"/>
  <c r="AJ13" i="11"/>
  <c r="AG13" i="11"/>
  <c r="X13" i="11"/>
  <c r="S13" i="11"/>
  <c r="P13" i="11"/>
  <c r="K13" i="11"/>
  <c r="AJ12" i="11"/>
  <c r="AG12" i="11"/>
  <c r="X12" i="11"/>
  <c r="S12" i="11"/>
  <c r="P12" i="11"/>
  <c r="K12" i="11"/>
  <c r="AJ11" i="11"/>
  <c r="AG11" i="11"/>
  <c r="X11" i="11"/>
  <c r="S11" i="11"/>
  <c r="P11" i="11"/>
  <c r="K11" i="11"/>
  <c r="AJ10" i="11"/>
  <c r="AG10" i="11"/>
  <c r="X10" i="11"/>
  <c r="S10" i="11"/>
  <c r="P10" i="11"/>
  <c r="K10" i="11"/>
  <c r="AJ9" i="11"/>
  <c r="AG9" i="11"/>
  <c r="X9" i="11"/>
  <c r="S9" i="11"/>
  <c r="P9" i="11"/>
  <c r="K9" i="11"/>
  <c r="AJ8" i="11"/>
  <c r="AG8" i="11"/>
  <c r="X8" i="11"/>
  <c r="S8" i="11"/>
  <c r="P8" i="11"/>
  <c r="K8" i="11"/>
  <c r="L93" i="6" l="1"/>
  <c r="M93" i="6" s="1"/>
  <c r="F93" i="6"/>
  <c r="L99" i="6"/>
  <c r="M99" i="6" s="1"/>
  <c r="F99" i="6"/>
  <c r="L22" i="10"/>
  <c r="AK22" i="12" l="1"/>
  <c r="AH22" i="12"/>
  <c r="L22" i="12"/>
  <c r="AK22" i="8" l="1"/>
  <c r="AH22" i="8"/>
  <c r="L22" i="8"/>
  <c r="C74" i="6" l="1"/>
  <c r="C75" i="6"/>
  <c r="C76" i="6"/>
  <c r="C77" i="6"/>
  <c r="C78" i="6"/>
  <c r="C79" i="6"/>
  <c r="C80" i="6"/>
  <c r="C81" i="6"/>
  <c r="C15" i="6"/>
  <c r="T22" i="12"/>
  <c r="J7" i="10" l="1"/>
  <c r="O7" i="10" s="1"/>
  <c r="U7" i="10" s="1"/>
  <c r="Z7" i="10" s="1"/>
  <c r="AD7" i="10" s="1"/>
  <c r="M7" i="10"/>
  <c r="R7" i="10" s="1"/>
  <c r="W7" i="10" s="1"/>
  <c r="AB7" i="10" s="1"/>
  <c r="AF7" i="10" s="1"/>
  <c r="H7" i="8"/>
  <c r="AL7" i="10" l="1"/>
  <c r="AI7" i="10"/>
  <c r="K21" i="7"/>
  <c r="AJ21" i="7"/>
  <c r="AJ10" i="9" l="1"/>
  <c r="AJ11" i="9"/>
  <c r="AJ12" i="9"/>
  <c r="AJ13" i="9"/>
  <c r="AJ14" i="9"/>
  <c r="AJ15" i="9"/>
  <c r="AJ16" i="9"/>
  <c r="AJ17" i="9"/>
  <c r="AJ18" i="9"/>
  <c r="AJ19" i="9"/>
  <c r="AJ20" i="9"/>
  <c r="AJ10" i="10"/>
  <c r="AJ11" i="10"/>
  <c r="AJ12" i="10"/>
  <c r="AJ13" i="10"/>
  <c r="AJ14" i="10"/>
  <c r="AJ15" i="10"/>
  <c r="AJ16" i="10"/>
  <c r="AJ17" i="10"/>
  <c r="AJ18" i="10"/>
  <c r="AJ19" i="10"/>
  <c r="AJ20" i="10"/>
  <c r="AJ20" i="11"/>
  <c r="AJ10" i="7"/>
  <c r="AJ11" i="7"/>
  <c r="AJ12" i="7"/>
  <c r="AJ13" i="7"/>
  <c r="AJ14" i="7"/>
  <c r="AJ15" i="7"/>
  <c r="AJ16" i="7"/>
  <c r="AJ17" i="7"/>
  <c r="AJ18" i="7"/>
  <c r="AJ19" i="7"/>
  <c r="AJ20" i="7"/>
  <c r="AJ9" i="9"/>
  <c r="AJ9" i="10"/>
  <c r="AJ9" i="7"/>
  <c r="AJ8" i="9"/>
  <c r="AJ8" i="10"/>
  <c r="AJ8" i="7"/>
  <c r="AG9" i="9"/>
  <c r="AG10" i="9"/>
  <c r="AG11" i="9"/>
  <c r="AG12" i="9"/>
  <c r="AG13" i="9"/>
  <c r="AG14" i="9"/>
  <c r="AG15" i="9"/>
  <c r="AG16" i="9"/>
  <c r="AG17" i="9"/>
  <c r="AG18" i="9"/>
  <c r="AG19" i="9"/>
  <c r="AG20" i="9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0" i="11"/>
  <c r="AG21" i="11"/>
  <c r="AG21" i="12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8" i="9"/>
  <c r="AG8" i="10"/>
  <c r="AG8" i="7"/>
  <c r="X10" i="9"/>
  <c r="X11" i="9"/>
  <c r="X12" i="9"/>
  <c r="X13" i="9"/>
  <c r="X14" i="9"/>
  <c r="X15" i="9"/>
  <c r="X16" i="9"/>
  <c r="X17" i="9"/>
  <c r="X18" i="9"/>
  <c r="X19" i="9"/>
  <c r="X20" i="9"/>
  <c r="X10" i="10"/>
  <c r="X11" i="10"/>
  <c r="X12" i="10"/>
  <c r="X13" i="10"/>
  <c r="X14" i="10"/>
  <c r="X15" i="10"/>
  <c r="X16" i="10"/>
  <c r="X17" i="10"/>
  <c r="X18" i="10"/>
  <c r="X19" i="10"/>
  <c r="X20" i="10"/>
  <c r="X21" i="10"/>
  <c r="X20" i="11"/>
  <c r="X21" i="11"/>
  <c r="X21" i="12"/>
  <c r="X10" i="7"/>
  <c r="X11" i="7"/>
  <c r="X12" i="7"/>
  <c r="X13" i="7"/>
  <c r="X14" i="7"/>
  <c r="X15" i="7"/>
  <c r="X16" i="7"/>
  <c r="X17" i="7"/>
  <c r="X18" i="7"/>
  <c r="X19" i="7"/>
  <c r="X20" i="7"/>
  <c r="X21" i="7"/>
  <c r="X9" i="9"/>
  <c r="X9" i="10"/>
  <c r="X9" i="7"/>
  <c r="X8" i="9"/>
  <c r="X8" i="10"/>
  <c r="X8" i="7"/>
  <c r="S10" i="9"/>
  <c r="S11" i="9"/>
  <c r="S12" i="9"/>
  <c r="S13" i="9"/>
  <c r="S14" i="9"/>
  <c r="S15" i="9"/>
  <c r="S16" i="9"/>
  <c r="S17" i="9"/>
  <c r="S18" i="9"/>
  <c r="S19" i="9"/>
  <c r="S20" i="9"/>
  <c r="S10" i="10"/>
  <c r="S11" i="10"/>
  <c r="S12" i="10"/>
  <c r="S13" i="10"/>
  <c r="S14" i="10"/>
  <c r="S15" i="10"/>
  <c r="S16" i="10"/>
  <c r="S17" i="10"/>
  <c r="S18" i="10"/>
  <c r="S19" i="10"/>
  <c r="S20" i="10"/>
  <c r="S21" i="10"/>
  <c r="S20" i="11"/>
  <c r="S21" i="11"/>
  <c r="S21" i="12"/>
  <c r="S10" i="7"/>
  <c r="S11" i="7"/>
  <c r="S12" i="7"/>
  <c r="S13" i="7"/>
  <c r="S14" i="7"/>
  <c r="S15" i="7"/>
  <c r="S16" i="7"/>
  <c r="S17" i="7"/>
  <c r="S18" i="7"/>
  <c r="S19" i="7"/>
  <c r="S20" i="7"/>
  <c r="S21" i="7"/>
  <c r="S9" i="9"/>
  <c r="S9" i="10"/>
  <c r="S9" i="7"/>
  <c r="S8" i="9"/>
  <c r="S8" i="10"/>
  <c r="S8" i="7"/>
  <c r="K10" i="10"/>
  <c r="K11" i="10"/>
  <c r="K12" i="10"/>
  <c r="K13" i="10"/>
  <c r="K14" i="10"/>
  <c r="K15" i="10"/>
  <c r="K16" i="10"/>
  <c r="K17" i="10"/>
  <c r="K18" i="10"/>
  <c r="K19" i="10"/>
  <c r="K20" i="10"/>
  <c r="K20" i="11"/>
  <c r="K10" i="7"/>
  <c r="K11" i="7"/>
  <c r="K12" i="7"/>
  <c r="K13" i="7"/>
  <c r="K14" i="7"/>
  <c r="K15" i="7"/>
  <c r="K16" i="7"/>
  <c r="K17" i="7"/>
  <c r="K18" i="7"/>
  <c r="K19" i="7"/>
  <c r="K20" i="7"/>
  <c r="K9" i="10"/>
  <c r="K9" i="7"/>
  <c r="K8" i="10"/>
  <c r="K8" i="7"/>
  <c r="P9" i="9"/>
  <c r="P10" i="9"/>
  <c r="P11" i="9"/>
  <c r="P12" i="9"/>
  <c r="P13" i="9"/>
  <c r="P14" i="9"/>
  <c r="P15" i="9"/>
  <c r="P16" i="9"/>
  <c r="P17" i="9"/>
  <c r="P18" i="9"/>
  <c r="P19" i="9"/>
  <c r="P20" i="9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0" i="11"/>
  <c r="P21" i="11"/>
  <c r="P21" i="12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8" i="9"/>
  <c r="P8" i="10"/>
  <c r="P8" i="7"/>
  <c r="C46" i="6" l="1"/>
  <c r="C47" i="6"/>
  <c r="C48" i="6"/>
  <c r="C49" i="6"/>
  <c r="C50" i="6"/>
  <c r="C51" i="6"/>
  <c r="C52" i="6"/>
  <c r="C53" i="6"/>
  <c r="C54" i="6"/>
  <c r="C55" i="6"/>
  <c r="C56" i="6"/>
  <c r="C57" i="6"/>
  <c r="C33" i="6"/>
  <c r="C34" i="6"/>
  <c r="C35" i="6"/>
  <c r="C36" i="6"/>
  <c r="C37" i="6"/>
  <c r="C38" i="6"/>
  <c r="C40" i="6"/>
  <c r="C41" i="6"/>
  <c r="C42" i="6"/>
  <c r="C43" i="6"/>
  <c r="C44" i="6"/>
  <c r="T33" i="10"/>
  <c r="T34" i="10"/>
  <c r="T35" i="10"/>
  <c r="T36" i="10"/>
  <c r="T37" i="10"/>
  <c r="T38" i="10"/>
  <c r="T39" i="10"/>
  <c r="Q15" i="10" s="1"/>
  <c r="T40" i="10"/>
  <c r="T41" i="10"/>
  <c r="T42" i="10"/>
  <c r="T43" i="10"/>
  <c r="Q19" i="10" s="1"/>
  <c r="Q18" i="10" l="1"/>
  <c r="Q16" i="10"/>
  <c r="Q17" i="10"/>
  <c r="Q14" i="10"/>
  <c r="Q12" i="10"/>
  <c r="Q13" i="10"/>
  <c r="Q11" i="10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T22" i="8" l="1"/>
  <c r="M7" i="11" l="1"/>
  <c r="R7" i="11" s="1"/>
  <c r="W7" i="11" s="1"/>
  <c r="J7" i="11"/>
  <c r="O7" i="11" s="1"/>
  <c r="U7" i="11" s="1"/>
  <c r="Z7" i="11" s="1"/>
  <c r="AD7" i="11" l="1"/>
  <c r="AI7" i="11" s="1"/>
  <c r="AB7" i="11"/>
  <c r="AF7" i="11" s="1"/>
  <c r="AL7" i="11" s="1"/>
  <c r="AK22" i="7"/>
  <c r="AH22" i="7"/>
  <c r="T22" i="7"/>
  <c r="L22" i="7"/>
  <c r="AK24" i="9"/>
  <c r="AH24" i="9"/>
  <c r="T24" i="9"/>
  <c r="L22" i="11" l="1"/>
  <c r="G36" i="2" l="1"/>
  <c r="K13" i="2"/>
  <c r="L24" i="9" l="1"/>
  <c r="C73" i="6" l="1"/>
  <c r="C61" i="6"/>
  <c r="C62" i="6"/>
  <c r="C63" i="6"/>
  <c r="C64" i="6"/>
  <c r="C65" i="6"/>
  <c r="C66" i="6"/>
  <c r="C67" i="6"/>
  <c r="C68" i="6"/>
  <c r="C69" i="6"/>
  <c r="C70" i="6"/>
  <c r="C71" i="6"/>
  <c r="C72" i="6"/>
  <c r="C60" i="6"/>
  <c r="C58" i="6"/>
  <c r="C45" i="6"/>
  <c r="C4" i="6"/>
  <c r="C5" i="6"/>
  <c r="C6" i="6"/>
  <c r="C7" i="6"/>
  <c r="C8" i="6"/>
  <c r="C9" i="6"/>
  <c r="C10" i="6"/>
  <c r="C11" i="6"/>
  <c r="C12" i="6"/>
  <c r="C13" i="6"/>
  <c r="C14" i="6"/>
  <c r="U46" i="12"/>
  <c r="U45" i="12"/>
  <c r="U44" i="12"/>
  <c r="U43" i="12"/>
  <c r="U42" i="12"/>
  <c r="U41" i="12"/>
  <c r="U40" i="12"/>
  <c r="U39" i="12"/>
  <c r="Y15" i="12" s="1"/>
  <c r="U38" i="12"/>
  <c r="U37" i="12"/>
  <c r="U36" i="12"/>
  <c r="U35" i="12"/>
  <c r="Y19" i="12" s="1"/>
  <c r="U34" i="12"/>
  <c r="U33" i="12"/>
  <c r="Y21" i="12" s="1"/>
  <c r="U32" i="12"/>
  <c r="C46" i="12"/>
  <c r="T46" i="12"/>
  <c r="T45" i="12"/>
  <c r="T44" i="12"/>
  <c r="T43" i="12"/>
  <c r="T42" i="12"/>
  <c r="T41" i="12"/>
  <c r="T39" i="12"/>
  <c r="Q15" i="12" s="1"/>
  <c r="T38" i="12"/>
  <c r="T37" i="12"/>
  <c r="T36" i="12"/>
  <c r="T35" i="12"/>
  <c r="Q11" i="12" s="1"/>
  <c r="T34" i="12"/>
  <c r="Q10" i="12" s="1"/>
  <c r="T33" i="12"/>
  <c r="Q9" i="12" s="1"/>
  <c r="T32" i="12"/>
  <c r="C40" i="12"/>
  <c r="AW22" i="12"/>
  <c r="AR22" i="12"/>
  <c r="AM22" i="12"/>
  <c r="H7" i="12"/>
  <c r="J7" i="12" s="1"/>
  <c r="M7" i="12" s="1"/>
  <c r="O7" i="12" s="1"/>
  <c r="R7" i="12" s="1"/>
  <c r="U7" i="12" s="1"/>
  <c r="W7" i="12" s="1"/>
  <c r="Z7" i="12" s="1"/>
  <c r="AB7" i="12" s="1"/>
  <c r="AD7" i="12" s="1"/>
  <c r="AF7" i="12" s="1"/>
  <c r="AI7" i="12" s="1"/>
  <c r="AL7" i="12" s="1"/>
  <c r="U47" i="11"/>
  <c r="U46" i="11"/>
  <c r="Y21" i="11" s="1"/>
  <c r="U45" i="11"/>
  <c r="Y20" i="11" s="1"/>
  <c r="U44" i="11"/>
  <c r="Y19" i="11" s="1"/>
  <c r="U43" i="11"/>
  <c r="Y18" i="11" s="1"/>
  <c r="U42" i="11"/>
  <c r="Y17" i="11" s="1"/>
  <c r="U41" i="11"/>
  <c r="Y16" i="11" s="1"/>
  <c r="U40" i="11"/>
  <c r="Y15" i="11" s="1"/>
  <c r="U39" i="11"/>
  <c r="Y14" i="11" s="1"/>
  <c r="U38" i="11"/>
  <c r="Y13" i="11" s="1"/>
  <c r="U37" i="11"/>
  <c r="Y12" i="11" s="1"/>
  <c r="U35" i="11"/>
  <c r="Y10" i="11" s="1"/>
  <c r="U34" i="11"/>
  <c r="Y9" i="11" s="1"/>
  <c r="U33" i="11"/>
  <c r="Y8" i="11" s="1"/>
  <c r="C47" i="11"/>
  <c r="T47" i="11"/>
  <c r="T46" i="11"/>
  <c r="Q21" i="11" s="1"/>
  <c r="T45" i="11"/>
  <c r="Q20" i="11" s="1"/>
  <c r="T44" i="11"/>
  <c r="Q19" i="11" s="1"/>
  <c r="T43" i="11"/>
  <c r="Q18" i="11" s="1"/>
  <c r="T42" i="11"/>
  <c r="Q17" i="11" s="1"/>
  <c r="T41" i="11"/>
  <c r="Q16" i="11" s="1"/>
  <c r="T40" i="11"/>
  <c r="Q15" i="11" s="1"/>
  <c r="T39" i="11"/>
  <c r="Q14" i="11" s="1"/>
  <c r="T38" i="11"/>
  <c r="Q13" i="11" s="1"/>
  <c r="T37" i="11"/>
  <c r="Q12" i="11" s="1"/>
  <c r="T36" i="11"/>
  <c r="Q11" i="11" s="1"/>
  <c r="T35" i="11"/>
  <c r="Q10" i="11" s="1"/>
  <c r="T34" i="11"/>
  <c r="Q9" i="11" s="1"/>
  <c r="T33" i="11"/>
  <c r="Q8" i="11" s="1"/>
  <c r="C41" i="11"/>
  <c r="U36" i="11"/>
  <c r="Y11" i="11" s="1"/>
  <c r="K30" i="11"/>
  <c r="Q8" i="12" l="1"/>
  <c r="Y20" i="12"/>
  <c r="Y16" i="12"/>
  <c r="Q18" i="12"/>
  <c r="Q13" i="12"/>
  <c r="Q16" i="12"/>
  <c r="Q14" i="12"/>
  <c r="Q17" i="12"/>
  <c r="Q12" i="12"/>
  <c r="Q19" i="12"/>
  <c r="D19" i="12" s="1"/>
  <c r="E19" i="12" s="1"/>
  <c r="D13" i="11"/>
  <c r="E13" i="11" s="1"/>
  <c r="D65" i="6" s="1"/>
  <c r="D21" i="11"/>
  <c r="E21" i="11" s="1"/>
  <c r="Y18" i="12"/>
  <c r="Y12" i="12"/>
  <c r="Y9" i="12"/>
  <c r="Y13" i="12"/>
  <c r="Y17" i="12"/>
  <c r="Y14" i="12"/>
  <c r="Y10" i="12"/>
  <c r="Y11" i="12"/>
  <c r="Y8" i="12"/>
  <c r="Q20" i="12"/>
  <c r="T22" i="11"/>
  <c r="D12" i="11"/>
  <c r="E12" i="11" s="1"/>
  <c r="D64" i="6" s="1"/>
  <c r="D20" i="11"/>
  <c r="E20" i="11" s="1"/>
  <c r="D72" i="6" s="1"/>
  <c r="E72" i="6" s="1"/>
  <c r="D16" i="11"/>
  <c r="E16" i="11" s="1"/>
  <c r="D68" i="6" s="1"/>
  <c r="E68" i="6" s="1"/>
  <c r="F68" i="6" s="1"/>
  <c r="D18" i="11"/>
  <c r="E18" i="11" s="1"/>
  <c r="D70" i="6" s="1"/>
  <c r="D14" i="11"/>
  <c r="E14" i="11" s="1"/>
  <c r="D66" i="6" s="1"/>
  <c r="D15" i="11"/>
  <c r="E15" i="11" s="1"/>
  <c r="D67" i="6" s="1"/>
  <c r="E67" i="6" s="1"/>
  <c r="F67" i="6" s="1"/>
  <c r="D19" i="11"/>
  <c r="E19" i="11" s="1"/>
  <c r="D71" i="6" s="1"/>
  <c r="D15" i="12"/>
  <c r="E15" i="12" s="1"/>
  <c r="D80" i="6" s="1"/>
  <c r="E80" i="6" s="1"/>
  <c r="D21" i="12"/>
  <c r="E21" i="12" s="1"/>
  <c r="L86" i="6" s="1"/>
  <c r="M86" i="6" s="1"/>
  <c r="V22" i="12"/>
  <c r="T47" i="12"/>
  <c r="U47" i="12"/>
  <c r="U48" i="11"/>
  <c r="T48" i="11"/>
  <c r="L80" i="6" l="1"/>
  <c r="M80" i="6" s="1"/>
  <c r="F80" i="6"/>
  <c r="L72" i="6"/>
  <c r="F72" i="6"/>
  <c r="D84" i="6"/>
  <c r="E84" i="6" s="1"/>
  <c r="D18" i="12"/>
  <c r="E18" i="12" s="1"/>
  <c r="D12" i="12"/>
  <c r="E12" i="12" s="1"/>
  <c r="D77" i="6" s="1"/>
  <c r="E77" i="6" s="1"/>
  <c r="D11" i="12"/>
  <c r="E11" i="12" s="1"/>
  <c r="D76" i="6" s="1"/>
  <c r="E76" i="6" s="1"/>
  <c r="D14" i="12"/>
  <c r="E14" i="12" s="1"/>
  <c r="D79" i="6" s="1"/>
  <c r="E79" i="6" s="1"/>
  <c r="D9" i="12"/>
  <c r="E9" i="12" s="1"/>
  <c r="D74" i="6" s="1"/>
  <c r="E74" i="6" s="1"/>
  <c r="D10" i="12"/>
  <c r="E10" i="12" s="1"/>
  <c r="D75" i="6" s="1"/>
  <c r="E75" i="6" s="1"/>
  <c r="Q22" i="12"/>
  <c r="D13" i="12"/>
  <c r="E13" i="12" s="1"/>
  <c r="D78" i="6" s="1"/>
  <c r="E78" i="6" s="1"/>
  <c r="D17" i="11"/>
  <c r="E17" i="11" s="1"/>
  <c r="D69" i="6" s="1"/>
  <c r="E69" i="6" s="1"/>
  <c r="D20" i="12"/>
  <c r="E20" i="12" s="1"/>
  <c r="Y22" i="12"/>
  <c r="D16" i="12"/>
  <c r="E16" i="12" s="1"/>
  <c r="D81" i="6" s="1"/>
  <c r="E81" i="6" s="1"/>
  <c r="D10" i="11"/>
  <c r="E10" i="11" s="1"/>
  <c r="D62" i="6" s="1"/>
  <c r="E62" i="6" s="1"/>
  <c r="D17" i="12"/>
  <c r="E17" i="12" s="1"/>
  <c r="D82" i="6" s="1"/>
  <c r="E82" i="6" s="1"/>
  <c r="D8" i="12"/>
  <c r="E8" i="12" s="1"/>
  <c r="D73" i="6" s="1"/>
  <c r="E73" i="6" s="1"/>
  <c r="D9" i="11"/>
  <c r="E9" i="11" s="1"/>
  <c r="D61" i="6" s="1"/>
  <c r="E61" i="6" s="1"/>
  <c r="E71" i="6"/>
  <c r="E64" i="6"/>
  <c r="E65" i="6"/>
  <c r="E66" i="6"/>
  <c r="E70" i="6"/>
  <c r="D11" i="11"/>
  <c r="E11" i="11" s="1"/>
  <c r="D63" i="6" s="1"/>
  <c r="D8" i="11"/>
  <c r="E8" i="11" s="1"/>
  <c r="D60" i="6" s="1"/>
  <c r="E60" i="6" s="1"/>
  <c r="Q22" i="11"/>
  <c r="L68" i="6"/>
  <c r="L67" i="6"/>
  <c r="H7" i="9"/>
  <c r="J7" i="9" s="1"/>
  <c r="M7" i="9" s="1"/>
  <c r="O7" i="9" s="1"/>
  <c r="R7" i="9" s="1"/>
  <c r="U7" i="9" s="1"/>
  <c r="W7" i="9" s="1"/>
  <c r="Z7" i="9" s="1"/>
  <c r="AB7" i="9" s="1"/>
  <c r="AD7" i="9" s="1"/>
  <c r="AF7" i="9" s="1"/>
  <c r="AI7" i="9" s="1"/>
  <c r="AL7" i="9" s="1"/>
  <c r="H7" i="7"/>
  <c r="L82" i="6" l="1"/>
  <c r="M82" i="6" s="1"/>
  <c r="F82" i="6"/>
  <c r="L75" i="6"/>
  <c r="M75" i="6" s="1"/>
  <c r="F75" i="6"/>
  <c r="L77" i="6"/>
  <c r="M77" i="6" s="1"/>
  <c r="F77" i="6"/>
  <c r="L73" i="6"/>
  <c r="M73" i="6" s="1"/>
  <c r="F73" i="6"/>
  <c r="L76" i="6"/>
  <c r="M76" i="6" s="1"/>
  <c r="F76" i="6"/>
  <c r="L74" i="6"/>
  <c r="M74" i="6" s="1"/>
  <c r="F74" i="6"/>
  <c r="L81" i="6"/>
  <c r="M81" i="6" s="1"/>
  <c r="F81" i="6"/>
  <c r="L78" i="6"/>
  <c r="M78" i="6" s="1"/>
  <c r="F78" i="6"/>
  <c r="L79" i="6"/>
  <c r="M79" i="6" s="1"/>
  <c r="F79" i="6"/>
  <c r="L84" i="6"/>
  <c r="M84" i="6" s="1"/>
  <c r="F84" i="6"/>
  <c r="L70" i="6"/>
  <c r="F70" i="6"/>
  <c r="L71" i="6"/>
  <c r="F71" i="6"/>
  <c r="L62" i="6"/>
  <c r="F62" i="6"/>
  <c r="L69" i="6"/>
  <c r="F69" i="6"/>
  <c r="M68" i="6"/>
  <c r="L66" i="6"/>
  <c r="F66" i="6"/>
  <c r="L61" i="6"/>
  <c r="F61" i="6"/>
  <c r="L60" i="6"/>
  <c r="F60" i="6"/>
  <c r="L65" i="6"/>
  <c r="F65" i="6"/>
  <c r="M67" i="6"/>
  <c r="L64" i="6"/>
  <c r="F64" i="6"/>
  <c r="M72" i="6"/>
  <c r="D85" i="6"/>
  <c r="E85" i="6" s="1"/>
  <c r="D83" i="6"/>
  <c r="E83" i="6" s="1"/>
  <c r="E63" i="6"/>
  <c r="J7" i="7"/>
  <c r="M7" i="7" s="1"/>
  <c r="O7" i="7" s="1"/>
  <c r="R7" i="7" s="1"/>
  <c r="U7" i="7" s="1"/>
  <c r="W7" i="7" s="1"/>
  <c r="J7" i="8"/>
  <c r="M7" i="8" s="1"/>
  <c r="O7" i="8" s="1"/>
  <c r="R7" i="8" s="1"/>
  <c r="U7" i="8" s="1"/>
  <c r="W7" i="8" s="1"/>
  <c r="Z7" i="8" s="1"/>
  <c r="AB7" i="8" s="1"/>
  <c r="AD7" i="8" s="1"/>
  <c r="AF7" i="8" s="1"/>
  <c r="AI7" i="8" s="1"/>
  <c r="L85" i="6" l="1"/>
  <c r="M85" i="6" s="1"/>
  <c r="F85" i="6"/>
  <c r="L83" i="6"/>
  <c r="M83" i="6" s="1"/>
  <c r="F83" i="6"/>
  <c r="M64" i="6"/>
  <c r="M61" i="6"/>
  <c r="L63" i="6"/>
  <c r="F63" i="6"/>
  <c r="M60" i="6"/>
  <c r="M66" i="6"/>
  <c r="M69" i="6"/>
  <c r="M71" i="6"/>
  <c r="M65" i="6"/>
  <c r="M62" i="6"/>
  <c r="M70" i="6"/>
  <c r="Z7" i="7"/>
  <c r="AB7" i="7" s="1"/>
  <c r="AD7" i="7" s="1"/>
  <c r="AF7" i="7" s="1"/>
  <c r="AI7" i="7" s="1"/>
  <c r="AL7" i="7" s="1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M63" i="6" l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3" i="1"/>
  <c r="D52" i="1"/>
  <c r="E52" i="1"/>
  <c r="F52" i="1"/>
  <c r="G52" i="1"/>
  <c r="H52" i="1"/>
  <c r="D27" i="1"/>
  <c r="E27" i="1"/>
  <c r="F27" i="1"/>
  <c r="G27" i="1"/>
  <c r="H27" i="1"/>
  <c r="B41" i="1" l="1"/>
  <c r="B42" i="1"/>
  <c r="B43" i="1"/>
  <c r="B44" i="1"/>
  <c r="B45" i="1"/>
  <c r="B46" i="1"/>
  <c r="B47" i="1"/>
  <c r="B48" i="1"/>
  <c r="B49" i="1"/>
  <c r="B50" i="1"/>
  <c r="B30" i="1"/>
  <c r="B31" i="1"/>
  <c r="B32" i="1"/>
  <c r="B33" i="1"/>
  <c r="B34" i="1"/>
  <c r="B35" i="1"/>
  <c r="B36" i="1"/>
  <c r="B37" i="1"/>
  <c r="B38" i="1"/>
  <c r="B39" i="1"/>
  <c r="B25" i="1"/>
  <c r="B24" i="1"/>
  <c r="B23" i="1"/>
  <c r="B16" i="1"/>
  <c r="B17" i="1"/>
  <c r="B18" i="1"/>
  <c r="B19" i="1"/>
  <c r="B20" i="1"/>
  <c r="B21" i="1"/>
  <c r="B22" i="1"/>
  <c r="B15" i="1"/>
  <c r="B4" i="1"/>
  <c r="B5" i="1"/>
  <c r="B6" i="1"/>
  <c r="B7" i="1"/>
  <c r="B8" i="1"/>
  <c r="B9" i="1"/>
  <c r="B10" i="1"/>
  <c r="B11" i="1"/>
  <c r="B12" i="1"/>
  <c r="B13" i="1"/>
  <c r="B14" i="1"/>
  <c r="AM22" i="10" l="1"/>
  <c r="AR22" i="10"/>
  <c r="AW22" i="10"/>
  <c r="C40" i="10"/>
  <c r="T32" i="10"/>
  <c r="T44" i="10"/>
  <c r="T45" i="10"/>
  <c r="T46" i="10"/>
  <c r="C46" i="10"/>
  <c r="U32" i="10"/>
  <c r="U33" i="10"/>
  <c r="U35" i="10"/>
  <c r="U36" i="10"/>
  <c r="U37" i="10"/>
  <c r="U39" i="10"/>
  <c r="Y15" i="10" s="1"/>
  <c r="U40" i="10"/>
  <c r="U41" i="10"/>
  <c r="U42" i="10"/>
  <c r="U43" i="10"/>
  <c r="U44" i="10"/>
  <c r="U45" i="10"/>
  <c r="U46" i="10"/>
  <c r="AM24" i="9"/>
  <c r="AR24" i="9"/>
  <c r="AW24" i="9"/>
  <c r="K30" i="9"/>
  <c r="C42" i="9"/>
  <c r="T34" i="9"/>
  <c r="T35" i="9"/>
  <c r="T36" i="9"/>
  <c r="T37" i="9"/>
  <c r="T38" i="9"/>
  <c r="T39" i="9"/>
  <c r="T40" i="9"/>
  <c r="T41" i="9"/>
  <c r="Q15" i="9" s="1"/>
  <c r="T42" i="9"/>
  <c r="Q14" i="9" s="1"/>
  <c r="T45" i="9"/>
  <c r="T46" i="9"/>
  <c r="T47" i="9"/>
  <c r="T48" i="9"/>
  <c r="T43" i="9"/>
  <c r="T44" i="9"/>
  <c r="C48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T32" i="8"/>
  <c r="U32" i="8"/>
  <c r="T33" i="8"/>
  <c r="U33" i="8"/>
  <c r="T34" i="8"/>
  <c r="U34" i="8"/>
  <c r="T35" i="8"/>
  <c r="U35" i="8"/>
  <c r="T36" i="8"/>
  <c r="U36" i="8"/>
  <c r="T37" i="8"/>
  <c r="U37" i="8"/>
  <c r="T38" i="8"/>
  <c r="U38" i="8"/>
  <c r="T39" i="8"/>
  <c r="U39" i="8"/>
  <c r="C40" i="8"/>
  <c r="T40" i="8"/>
  <c r="U40" i="8"/>
  <c r="T41" i="8"/>
  <c r="Q13" i="8" s="1"/>
  <c r="U41" i="8"/>
  <c r="Y13" i="8" s="1"/>
  <c r="T42" i="8"/>
  <c r="U42" i="8"/>
  <c r="T43" i="8"/>
  <c r="Q11" i="8" s="1"/>
  <c r="U43" i="8"/>
  <c r="Y11" i="8" s="1"/>
  <c r="T44" i="8"/>
  <c r="U44" i="8"/>
  <c r="T45" i="8"/>
  <c r="U45" i="8"/>
  <c r="C46" i="8"/>
  <c r="T46" i="8"/>
  <c r="U46" i="8"/>
  <c r="AR22" i="7"/>
  <c r="AW22" i="7"/>
  <c r="K30" i="7"/>
  <c r="C41" i="7"/>
  <c r="T33" i="7"/>
  <c r="T34" i="7"/>
  <c r="T35" i="7"/>
  <c r="T36" i="7"/>
  <c r="T37" i="7"/>
  <c r="T38" i="7"/>
  <c r="T39" i="7"/>
  <c r="Q14" i="7" s="1"/>
  <c r="T40" i="7"/>
  <c r="T41" i="7"/>
  <c r="T44" i="7"/>
  <c r="T45" i="7"/>
  <c r="T46" i="7"/>
  <c r="T47" i="7"/>
  <c r="T42" i="7"/>
  <c r="T43" i="7"/>
  <c r="C47" i="7"/>
  <c r="U33" i="7"/>
  <c r="U34" i="7"/>
  <c r="U35" i="7"/>
  <c r="U36" i="7"/>
  <c r="U37" i="7"/>
  <c r="U38" i="7"/>
  <c r="U39" i="7"/>
  <c r="Y14" i="7" s="1"/>
  <c r="U40" i="7"/>
  <c r="U41" i="7"/>
  <c r="Y16" i="7" s="1"/>
  <c r="U42" i="7"/>
  <c r="Y17" i="7" s="1"/>
  <c r="U43" i="7"/>
  <c r="Y18" i="7" s="1"/>
  <c r="U44" i="7"/>
  <c r="Y19" i="7" s="1"/>
  <c r="U45" i="7"/>
  <c r="Y20" i="7" s="1"/>
  <c r="U46" i="7"/>
  <c r="Y21" i="7" s="1"/>
  <c r="U47" i="7"/>
  <c r="C3" i="6"/>
  <c r="B3" i="1" s="1"/>
  <c r="C32" i="6"/>
  <c r="B29" i="1" s="1"/>
  <c r="B40" i="1"/>
  <c r="G5" i="2"/>
  <c r="G9" i="2"/>
  <c r="G17" i="2"/>
  <c r="G19" i="2"/>
  <c r="G24" i="2"/>
  <c r="G28" i="2"/>
  <c r="G32" i="2"/>
  <c r="G37" i="2"/>
  <c r="E4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C27" i="1"/>
  <c r="I27" i="1"/>
  <c r="J27" i="1"/>
  <c r="K27" i="1"/>
  <c r="L27" i="1"/>
  <c r="M27" i="1"/>
  <c r="N27" i="1"/>
  <c r="O27" i="1"/>
  <c r="P27" i="1"/>
  <c r="C52" i="1"/>
  <c r="I52" i="1"/>
  <c r="J52" i="1"/>
  <c r="K52" i="1"/>
  <c r="L52" i="1"/>
  <c r="M52" i="1"/>
  <c r="N52" i="1"/>
  <c r="O52" i="1"/>
  <c r="P52" i="1"/>
  <c r="Y18" i="8" l="1"/>
  <c r="Y20" i="8"/>
  <c r="D20" i="8" s="1"/>
  <c r="E20" i="8" s="1"/>
  <c r="D11" i="8"/>
  <c r="E11" i="8" s="1"/>
  <c r="D13" i="8"/>
  <c r="E13" i="8" s="1"/>
  <c r="Y21" i="10"/>
  <c r="Q18" i="8"/>
  <c r="Q9" i="10"/>
  <c r="D21" i="7"/>
  <c r="E21" i="7" s="1"/>
  <c r="M16" i="6" s="1"/>
  <c r="Y19" i="10"/>
  <c r="D19" i="10" s="1"/>
  <c r="E19" i="10" s="1"/>
  <c r="D56" i="6" s="1"/>
  <c r="Y17" i="10"/>
  <c r="D17" i="10" s="1"/>
  <c r="E17" i="10" s="1"/>
  <c r="Q8" i="10"/>
  <c r="Q17" i="9"/>
  <c r="Y9" i="10"/>
  <c r="Y18" i="10"/>
  <c r="D18" i="10" s="1"/>
  <c r="E18" i="10" s="1"/>
  <c r="D55" i="6" s="1"/>
  <c r="Y13" i="10"/>
  <c r="D13" i="10" s="1"/>
  <c r="E13" i="10" s="1"/>
  <c r="Y11" i="10"/>
  <c r="D11" i="10" s="1"/>
  <c r="E11" i="10" s="1"/>
  <c r="Y8" i="10"/>
  <c r="Q20" i="10"/>
  <c r="Q10" i="10"/>
  <c r="Y17" i="9"/>
  <c r="Y10" i="9"/>
  <c r="Q10" i="9"/>
  <c r="Y15" i="7"/>
  <c r="Q19" i="7"/>
  <c r="Q12" i="9"/>
  <c r="Q16" i="7"/>
  <c r="D16" i="7" s="1"/>
  <c r="E16" i="7" s="1"/>
  <c r="D11" i="6" s="1"/>
  <c r="E11" i="6" s="1"/>
  <c r="F11" i="6" s="1"/>
  <c r="Y13" i="9"/>
  <c r="Y16" i="9"/>
  <c r="Y14" i="9"/>
  <c r="D14" i="9" s="1"/>
  <c r="E14" i="9" s="1"/>
  <c r="Q13" i="9"/>
  <c r="Y13" i="7"/>
  <c r="Y10" i="7"/>
  <c r="Q9" i="7"/>
  <c r="Q15" i="7"/>
  <c r="Q8" i="7"/>
  <c r="Y19" i="9"/>
  <c r="Q11" i="7"/>
  <c r="Y12" i="7"/>
  <c r="Y9" i="7"/>
  <c r="Q18" i="7"/>
  <c r="D18" i="7" s="1"/>
  <c r="Q13" i="7"/>
  <c r="Q10" i="7"/>
  <c r="Y8" i="9"/>
  <c r="Y20" i="9"/>
  <c r="Q8" i="9"/>
  <c r="Q16" i="9"/>
  <c r="Q19" i="9"/>
  <c r="Y11" i="7"/>
  <c r="Y8" i="7"/>
  <c r="Q17" i="7"/>
  <c r="D17" i="7" s="1"/>
  <c r="E17" i="7" s="1"/>
  <c r="D12" i="6" s="1"/>
  <c r="E12" i="6" s="1"/>
  <c r="F12" i="6" s="1"/>
  <c r="Q20" i="7"/>
  <c r="D20" i="7" s="1"/>
  <c r="E20" i="7" s="1"/>
  <c r="D15" i="6" s="1"/>
  <c r="E15" i="6" s="1"/>
  <c r="Q12" i="7"/>
  <c r="Y12" i="9"/>
  <c r="Y15" i="9"/>
  <c r="D15" i="9" s="1"/>
  <c r="E15" i="9" s="1"/>
  <c r="Y18" i="9"/>
  <c r="Q20" i="9"/>
  <c r="Y11" i="9"/>
  <c r="Q9" i="9"/>
  <c r="Y9" i="9"/>
  <c r="Q11" i="9"/>
  <c r="Q18" i="9"/>
  <c r="U38" i="10"/>
  <c r="Y16" i="10" s="1"/>
  <c r="D16" i="10" s="1"/>
  <c r="E16" i="10" s="1"/>
  <c r="U34" i="10"/>
  <c r="Y20" i="10" s="1"/>
  <c r="D28" i="6"/>
  <c r="J31" i="2"/>
  <c r="D15" i="10"/>
  <c r="E15" i="10" s="1"/>
  <c r="D21" i="10"/>
  <c r="E21" i="10" s="1"/>
  <c r="D58" i="6" s="1"/>
  <c r="D19" i="7"/>
  <c r="E19" i="7" s="1"/>
  <c r="J40" i="2"/>
  <c r="D30" i="6"/>
  <c r="E30" i="6" s="1"/>
  <c r="D14" i="7"/>
  <c r="E14" i="7" s="1"/>
  <c r="D9" i="6" s="1"/>
  <c r="E9" i="6" s="1"/>
  <c r="F9" i="6" s="1"/>
  <c r="G41" i="2"/>
  <c r="G3" i="2"/>
  <c r="U48" i="7"/>
  <c r="T48" i="7"/>
  <c r="U49" i="9"/>
  <c r="T49" i="9"/>
  <c r="T47" i="10"/>
  <c r="D8" i="10" l="1"/>
  <c r="E8" i="10" s="1"/>
  <c r="D45" i="6" s="1"/>
  <c r="E45" i="6" s="1"/>
  <c r="F45" i="6" s="1"/>
  <c r="D18" i="8"/>
  <c r="E18" i="8" s="1"/>
  <c r="L30" i="6"/>
  <c r="M30" i="6" s="1"/>
  <c r="F30" i="6"/>
  <c r="L15" i="6"/>
  <c r="M15" i="6" s="1"/>
  <c r="F15" i="6"/>
  <c r="D20" i="9"/>
  <c r="E20" i="9" s="1"/>
  <c r="D44" i="6" s="1"/>
  <c r="E44" i="6" s="1"/>
  <c r="F44" i="6" s="1"/>
  <c r="D13" i="7"/>
  <c r="E13" i="7" s="1"/>
  <c r="D8" i="6" s="1"/>
  <c r="E8" i="6" s="1"/>
  <c r="Y12" i="10"/>
  <c r="D12" i="10" s="1"/>
  <c r="E12" i="10" s="1"/>
  <c r="D49" i="6" s="1"/>
  <c r="E49" i="6" s="1"/>
  <c r="F49" i="6" s="1"/>
  <c r="D9" i="10"/>
  <c r="E9" i="10" s="1"/>
  <c r="D46" i="6" s="1"/>
  <c r="E46" i="6" s="1"/>
  <c r="F46" i="6" s="1"/>
  <c r="Y22" i="8"/>
  <c r="D10" i="9"/>
  <c r="E10" i="9" s="1"/>
  <c r="D34" i="6" s="1"/>
  <c r="E34" i="6" s="1"/>
  <c r="F34" i="6" s="1"/>
  <c r="D15" i="7"/>
  <c r="E15" i="7" s="1"/>
  <c r="D10" i="6" s="1"/>
  <c r="E10" i="6" s="1"/>
  <c r="Q22" i="8"/>
  <c r="D25" i="6"/>
  <c r="E25" i="6" s="1"/>
  <c r="F25" i="6" s="1"/>
  <c r="D23" i="6"/>
  <c r="E23" i="6" s="1"/>
  <c r="F23" i="6" s="1"/>
  <c r="D20" i="6"/>
  <c r="E20" i="6" s="1"/>
  <c r="F20" i="6" s="1"/>
  <c r="D26" i="6"/>
  <c r="E26" i="6" s="1"/>
  <c r="F26" i="6" s="1"/>
  <c r="D17" i="6"/>
  <c r="E28" i="6"/>
  <c r="D29" i="6"/>
  <c r="E29" i="6" s="1"/>
  <c r="D27" i="6"/>
  <c r="D24" i="6"/>
  <c r="E24" i="6" s="1"/>
  <c r="F24" i="6" s="1"/>
  <c r="D21" i="6"/>
  <c r="E21" i="6" s="1"/>
  <c r="F21" i="6" s="1"/>
  <c r="D19" i="6"/>
  <c r="E19" i="6" s="1"/>
  <c r="F19" i="6" s="1"/>
  <c r="D22" i="6"/>
  <c r="E22" i="6" s="1"/>
  <c r="F22" i="6" s="1"/>
  <c r="D17" i="9"/>
  <c r="E17" i="9" s="1"/>
  <c r="D41" i="6" s="1"/>
  <c r="E41" i="6" s="1"/>
  <c r="F41" i="6" s="1"/>
  <c r="D20" i="10"/>
  <c r="E20" i="10" s="1"/>
  <c r="D57" i="6" s="1"/>
  <c r="E57" i="6" s="1"/>
  <c r="D13" i="9"/>
  <c r="E13" i="9" s="1"/>
  <c r="D37" i="6" s="1"/>
  <c r="E37" i="6" s="1"/>
  <c r="F37" i="6" s="1"/>
  <c r="D12" i="9"/>
  <c r="E12" i="9" s="1"/>
  <c r="D36" i="6" s="1"/>
  <c r="E36" i="6" s="1"/>
  <c r="F36" i="6" s="1"/>
  <c r="D16" i="9"/>
  <c r="E16" i="9" s="1"/>
  <c r="D40" i="6" s="1"/>
  <c r="E40" i="6" s="1"/>
  <c r="F40" i="6" s="1"/>
  <c r="D10" i="7"/>
  <c r="E10" i="7" s="1"/>
  <c r="D5" i="6" s="1"/>
  <c r="E5" i="6" s="1"/>
  <c r="D12" i="7"/>
  <c r="E12" i="7" s="1"/>
  <c r="D7" i="6" s="1"/>
  <c r="E7" i="6" s="1"/>
  <c r="D8" i="7"/>
  <c r="E8" i="7" s="1"/>
  <c r="D3" i="6" s="1"/>
  <c r="E3" i="6" s="1"/>
  <c r="F3" i="6" s="1"/>
  <c r="Q22" i="7"/>
  <c r="D11" i="7"/>
  <c r="E11" i="7" s="1"/>
  <c r="D6" i="6" s="1"/>
  <c r="E6" i="6" s="1"/>
  <c r="D19" i="9"/>
  <c r="E19" i="9" s="1"/>
  <c r="D43" i="6" s="1"/>
  <c r="E43" i="6" s="1"/>
  <c r="F43" i="6" s="1"/>
  <c r="D9" i="9"/>
  <c r="E9" i="9" s="1"/>
  <c r="D33" i="6" s="1"/>
  <c r="E33" i="6" s="1"/>
  <c r="F33" i="6" s="1"/>
  <c r="D18" i="9"/>
  <c r="E18" i="9" s="1"/>
  <c r="D42" i="6" s="1"/>
  <c r="E42" i="6" s="1"/>
  <c r="F42" i="6" s="1"/>
  <c r="D8" i="9"/>
  <c r="E8" i="9" s="1"/>
  <c r="D32" i="6" s="1"/>
  <c r="E32" i="6" s="1"/>
  <c r="Y24" i="9"/>
  <c r="Y22" i="7"/>
  <c r="D9" i="7"/>
  <c r="E9" i="7" s="1"/>
  <c r="D4" i="6" s="1"/>
  <c r="E4" i="6" s="1"/>
  <c r="D11" i="9"/>
  <c r="E11" i="9" s="1"/>
  <c r="D35" i="6" s="1"/>
  <c r="E35" i="6" s="1"/>
  <c r="F35" i="6" s="1"/>
  <c r="Q24" i="9"/>
  <c r="Y10" i="10"/>
  <c r="Y14" i="10"/>
  <c r="D14" i="10" s="1"/>
  <c r="E14" i="10" s="1"/>
  <c r="D51" i="6" s="1"/>
  <c r="E51" i="6" s="1"/>
  <c r="F51" i="6" s="1"/>
  <c r="U47" i="10"/>
  <c r="D54" i="6"/>
  <c r="E54" i="6" s="1"/>
  <c r="F54" i="6" s="1"/>
  <c r="D53" i="6"/>
  <c r="E53" i="6" s="1"/>
  <c r="F53" i="6" s="1"/>
  <c r="D50" i="6"/>
  <c r="E50" i="6" s="1"/>
  <c r="F50" i="6" s="1"/>
  <c r="D52" i="6"/>
  <c r="E52" i="6" s="1"/>
  <c r="F52" i="6" s="1"/>
  <c r="D48" i="6"/>
  <c r="E48" i="6" s="1"/>
  <c r="F48" i="6" s="1"/>
  <c r="D38" i="6"/>
  <c r="E38" i="6" s="1"/>
  <c r="F38" i="6" s="1"/>
  <c r="E56" i="6"/>
  <c r="D39" i="6"/>
  <c r="E39" i="6" s="1"/>
  <c r="F39" i="6" s="1"/>
  <c r="E58" i="6"/>
  <c r="E55" i="6"/>
  <c r="E18" i="7"/>
  <c r="D13" i="6" s="1"/>
  <c r="E13" i="6" s="1"/>
  <c r="F13" i="6" s="1"/>
  <c r="E27" i="6"/>
  <c r="F27" i="6" s="1"/>
  <c r="D14" i="6"/>
  <c r="E14" i="6" s="1"/>
  <c r="F14" i="6" s="1"/>
  <c r="R11" i="1"/>
  <c r="R9" i="1"/>
  <c r="R12" i="1"/>
  <c r="L58" i="6" l="1"/>
  <c r="M58" i="6" s="1"/>
  <c r="F58" i="6"/>
  <c r="L55" i="6"/>
  <c r="M55" i="6" s="1"/>
  <c r="F55" i="6"/>
  <c r="L29" i="6"/>
  <c r="M29" i="6" s="1"/>
  <c r="F29" i="6"/>
  <c r="L57" i="6"/>
  <c r="M57" i="6" s="1"/>
  <c r="F57" i="6"/>
  <c r="L28" i="6"/>
  <c r="M28" i="6" s="1"/>
  <c r="F28" i="6"/>
  <c r="L56" i="6"/>
  <c r="M56" i="6" s="1"/>
  <c r="F56" i="6"/>
  <c r="R5" i="1"/>
  <c r="F5" i="6"/>
  <c r="R4" i="1"/>
  <c r="F4" i="6"/>
  <c r="R7" i="1"/>
  <c r="F7" i="6"/>
  <c r="R6" i="1"/>
  <c r="F6" i="6"/>
  <c r="R8" i="1"/>
  <c r="F8" i="6"/>
  <c r="R10" i="1"/>
  <c r="F10" i="6"/>
  <c r="E17" i="6"/>
  <c r="D18" i="6"/>
  <c r="E18" i="6" s="1"/>
  <c r="D10" i="10"/>
  <c r="E10" i="10" s="1"/>
  <c r="D47" i="6" s="1"/>
  <c r="E47" i="6" s="1"/>
  <c r="Y22" i="10"/>
  <c r="L27" i="6"/>
  <c r="M27" i="6" s="1"/>
  <c r="L7" i="6"/>
  <c r="M7" i="6" s="1"/>
  <c r="R13" i="1"/>
  <c r="R25" i="1"/>
  <c r="L26" i="6"/>
  <c r="M26" i="6" s="1"/>
  <c r="L54" i="6"/>
  <c r="M54" i="6" s="1"/>
  <c r="R51" i="1"/>
  <c r="L53" i="6"/>
  <c r="M53" i="6" s="1"/>
  <c r="R50" i="1"/>
  <c r="L52" i="6"/>
  <c r="M52" i="6" s="1"/>
  <c r="R49" i="1"/>
  <c r="L51" i="6"/>
  <c r="M51" i="6" s="1"/>
  <c r="R48" i="1"/>
  <c r="L50" i="6"/>
  <c r="M50" i="6" s="1"/>
  <c r="R47" i="1"/>
  <c r="L49" i="6"/>
  <c r="M49" i="6" s="1"/>
  <c r="R46" i="1"/>
  <c r="L48" i="6"/>
  <c r="M48" i="6" s="1"/>
  <c r="R45" i="1"/>
  <c r="L46" i="6"/>
  <c r="M46" i="6" s="1"/>
  <c r="R43" i="1"/>
  <c r="L45" i="6"/>
  <c r="M45" i="6" s="1"/>
  <c r="R42" i="1"/>
  <c r="L44" i="6"/>
  <c r="M44" i="6" s="1"/>
  <c r="R41" i="1"/>
  <c r="R14" i="1"/>
  <c r="L14" i="6"/>
  <c r="M14" i="6" s="1"/>
  <c r="L32" i="6"/>
  <c r="M32" i="6" s="1"/>
  <c r="R29" i="1"/>
  <c r="L33" i="6"/>
  <c r="M33" i="6" s="1"/>
  <c r="R30" i="1"/>
  <c r="L34" i="6"/>
  <c r="M34" i="6" s="1"/>
  <c r="R31" i="1"/>
  <c r="L35" i="6"/>
  <c r="M35" i="6" s="1"/>
  <c r="R32" i="1"/>
  <c r="L36" i="6"/>
  <c r="M36" i="6" s="1"/>
  <c r="R33" i="1"/>
  <c r="L37" i="6"/>
  <c r="M37" i="6" s="1"/>
  <c r="R34" i="1"/>
  <c r="L38" i="6"/>
  <c r="M38" i="6" s="1"/>
  <c r="R35" i="1"/>
  <c r="L39" i="6"/>
  <c r="M39" i="6" s="1"/>
  <c r="R36" i="1"/>
  <c r="L40" i="6"/>
  <c r="M40" i="6" s="1"/>
  <c r="R37" i="1"/>
  <c r="L41" i="6"/>
  <c r="M41" i="6" s="1"/>
  <c r="R38" i="1"/>
  <c r="R15" i="1"/>
  <c r="L19" i="6"/>
  <c r="M19" i="6" s="1"/>
  <c r="R18" i="1"/>
  <c r="L20" i="6"/>
  <c r="M20" i="6" s="1"/>
  <c r="R19" i="1"/>
  <c r="L21" i="6"/>
  <c r="M21" i="6" s="1"/>
  <c r="R20" i="1"/>
  <c r="L22" i="6"/>
  <c r="M22" i="6" s="1"/>
  <c r="R21" i="1"/>
  <c r="L25" i="6"/>
  <c r="M25" i="6" s="1"/>
  <c r="R24" i="1"/>
  <c r="L24" i="6"/>
  <c r="M24" i="6" s="1"/>
  <c r="R23" i="1"/>
  <c r="L23" i="6"/>
  <c r="M23" i="6" s="1"/>
  <c r="R22" i="1"/>
  <c r="L12" i="6"/>
  <c r="M12" i="6" s="1"/>
  <c r="L10" i="6"/>
  <c r="M10" i="6" s="1"/>
  <c r="L9" i="6"/>
  <c r="M9" i="6" s="1"/>
  <c r="L8" i="6"/>
  <c r="M8" i="6" s="1"/>
  <c r="L6" i="6"/>
  <c r="M6" i="6" s="1"/>
  <c r="L5" i="6"/>
  <c r="M5" i="6" s="1"/>
  <c r="L4" i="6"/>
  <c r="M4" i="6" s="1"/>
  <c r="R3" i="1"/>
  <c r="L11" i="6"/>
  <c r="M11" i="6" s="1"/>
  <c r="L47" i="6" l="1"/>
  <c r="M47" i="6" s="1"/>
  <c r="F47" i="6"/>
  <c r="L18" i="6"/>
  <c r="M18" i="6" s="1"/>
  <c r="F18" i="6"/>
  <c r="R16" i="1"/>
  <c r="F17" i="6"/>
  <c r="R17" i="1"/>
  <c r="L17" i="6"/>
  <c r="M17" i="6" s="1"/>
  <c r="R44" i="1"/>
  <c r="L13" i="6"/>
  <c r="M13" i="6" s="1"/>
  <c r="L42" i="6"/>
  <c r="M42" i="6" s="1"/>
  <c r="R39" i="1"/>
  <c r="L43" i="6"/>
  <c r="M43" i="6" s="1"/>
  <c r="R40" i="1"/>
  <c r="L3" i="6"/>
  <c r="M3" i="6" s="1"/>
</calcChain>
</file>

<file path=xl/comments1.xml><?xml version="1.0" encoding="utf-8"?>
<comments xmlns="http://schemas.openxmlformats.org/spreadsheetml/2006/main">
  <authors>
    <author>Струкова Анна Володимирівна</author>
  </authors>
  <commentList>
    <comment ref="O3" authorId="0" guid="{438E9CDD-548F-4E91-8CAB-6AF420CF1D8E}" shapeId="0">
      <text>
        <r>
          <rPr>
            <b/>
            <sz val="9"/>
            <color indexed="81"/>
            <rFont val="Tahoma"/>
            <family val="2"/>
            <charset val="204"/>
          </rPr>
          <t>Струкова Анна Володимирівна:</t>
        </r>
        <r>
          <rPr>
            <sz val="9"/>
            <color indexed="81"/>
            <rFont val="Tahoma"/>
            <family val="2"/>
            <charset val="204"/>
          </rPr>
          <t xml:space="preserve">
С</t>
        </r>
      </text>
    </comment>
    <comment ref="O46" authorId="0" guid="{022F08BB-216C-464B-A959-D1E5E4243042}" shapeId="0">
      <text>
        <r>
          <rPr>
            <b/>
            <sz val="9"/>
            <color indexed="81"/>
            <rFont val="Tahoma"/>
            <family val="2"/>
            <charset val="204"/>
          </rPr>
          <t>Струкова Анна Володимирівна:</t>
        </r>
        <r>
          <rPr>
            <sz val="9"/>
            <color indexed="81"/>
            <rFont val="Tahoma"/>
            <family val="2"/>
            <charset val="204"/>
          </rPr>
          <t xml:space="preserve">
поновлена</t>
        </r>
      </text>
    </comment>
    <comment ref="O49" authorId="0" guid="{8271F4DD-2AC5-4F52-9461-9A1CE005F3ED}" shapeId="0">
      <text>
        <r>
          <rPr>
            <b/>
            <sz val="9"/>
            <color indexed="81"/>
            <rFont val="Tahoma"/>
            <family val="2"/>
            <charset val="204"/>
          </rPr>
          <t>Струкова Анна Володимирівна:</t>
        </r>
        <r>
          <rPr>
            <sz val="9"/>
            <color indexed="81"/>
            <rFont val="Tahoma"/>
            <family val="2"/>
            <charset val="204"/>
          </rPr>
          <t xml:space="preserve">
з ФЕН</t>
        </r>
      </text>
    </comment>
    <comment ref="O51" authorId="0" guid="{4D183E13-77F4-406F-B1E3-C5E5BE96B5E1}" shapeId="0">
      <text>
        <r>
          <rPr>
            <b/>
            <sz val="9"/>
            <color indexed="81"/>
            <rFont val="Tahoma"/>
            <family val="2"/>
            <charset val="204"/>
          </rPr>
          <t>Струкова Анна Володимирівна:</t>
        </r>
        <r>
          <rPr>
            <sz val="9"/>
            <color indexed="81"/>
            <rFont val="Tahoma"/>
            <family val="2"/>
            <charset val="204"/>
          </rPr>
          <t xml:space="preserve">
Сухомлинка</t>
        </r>
      </text>
    </comment>
    <comment ref="O89" authorId="0" guid="{5C1C9C48-6A38-4659-8031-247768DFE983}" shapeId="0">
      <text>
        <r>
          <rPr>
            <b/>
            <sz val="9"/>
            <color indexed="81"/>
            <rFont val="Tahoma"/>
            <family val="2"/>
            <charset val="204"/>
          </rPr>
          <t>Струкова Анна Володимирівна:</t>
        </r>
        <r>
          <rPr>
            <sz val="9"/>
            <color indexed="81"/>
            <rFont val="Tahoma"/>
            <family val="2"/>
            <charset val="204"/>
          </rPr>
          <t xml:space="preserve">
из 205
</t>
        </r>
      </text>
    </comment>
    <comment ref="O91" authorId="0" guid="{E64874F6-1870-4174-9511-1EFDF8495A68}" shapeId="0">
      <text>
        <r>
          <rPr>
            <b/>
            <sz val="9"/>
            <color indexed="81"/>
            <rFont val="Tahoma"/>
            <family val="2"/>
            <charset val="204"/>
          </rPr>
          <t>Струкова Анна Володимирівна: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92" authorId="0" guid="{3895777F-5B0F-43F9-879A-922E9BF9E33E}" shapeId="0">
      <text>
        <r>
          <rPr>
            <b/>
            <sz val="9"/>
            <color indexed="81"/>
            <rFont val="Tahoma"/>
            <family val="2"/>
            <charset val="204"/>
          </rPr>
          <t>Струкова Анна Володимирівна:</t>
        </r>
        <r>
          <rPr>
            <sz val="9"/>
            <color indexed="81"/>
            <rFont val="Tahoma"/>
            <family val="2"/>
            <charset val="204"/>
          </rPr>
          <t xml:space="preserve">
подовжнно сесію до 13.01.17
</t>
        </r>
      </text>
    </comment>
    <comment ref="O101" authorId="0" guid="{EF9AED6F-4C7D-49F5-AF42-5C503B11C5D9}" shapeId="0">
      <text>
        <r>
          <rPr>
            <b/>
            <sz val="9"/>
            <color indexed="81"/>
            <rFont val="Tahoma"/>
            <family val="2"/>
            <charset val="204"/>
          </rPr>
          <t>Струкова Анна Володимирівна:</t>
        </r>
        <r>
          <rPr>
            <sz val="9"/>
            <color indexed="81"/>
            <rFont val="Tahoma"/>
            <family val="2"/>
            <charset val="204"/>
          </rPr>
          <t xml:space="preserve">
с 201
</t>
        </r>
      </text>
    </comment>
  </commentList>
</comments>
</file>

<file path=xl/comments2.xml><?xml version="1.0" encoding="utf-8"?>
<comments xmlns="http://schemas.openxmlformats.org/spreadsheetml/2006/main">
  <authors>
    <author>Струкова Анна Володимирівна</author>
  </authors>
  <commentList>
    <comment ref="L8" authorId="0" guid="{41A4F812-F124-45E2-9EB2-8CD188293F8C}" shapeId="0">
      <text>
        <r>
          <rPr>
            <b/>
            <sz val="8"/>
            <color indexed="81"/>
            <rFont val="Tahoma"/>
            <family val="2"/>
            <charset val="204"/>
          </rPr>
          <t>Струкова Анна Володимирівна:</t>
        </r>
        <r>
          <rPr>
            <sz val="8"/>
            <color indexed="81"/>
            <rFont val="Tahoma"/>
            <family val="2"/>
            <charset val="204"/>
          </rPr>
          <t xml:space="preserve">
хворів місяць (довідка є)
</t>
        </r>
      </text>
    </comment>
  </commentList>
</comments>
</file>

<file path=xl/comments3.xml><?xml version="1.0" encoding="utf-8"?>
<comments xmlns="http://schemas.openxmlformats.org/spreadsheetml/2006/main">
  <authors>
    <author>Ніколенко Світлана Григорівна</author>
  </authors>
  <commentList>
    <comment ref="A13" authorId="0" guid="{120CE86E-CD8D-44A2-96AA-35E46B0410E6}" shapeId="0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БАЗА ДАНИХ 2016 року
</t>
        </r>
      </text>
    </comment>
  </commentList>
</comments>
</file>

<file path=xl/sharedStrings.xml><?xml version="1.0" encoding="utf-8"?>
<sst xmlns="http://schemas.openxmlformats.org/spreadsheetml/2006/main" count="2218" uniqueCount="502">
  <si>
    <t>Таблиці</t>
  </si>
  <si>
    <t>2.1</t>
  </si>
  <si>
    <t>простий до 1 таблиці</t>
  </si>
  <si>
    <t>2.2</t>
  </si>
  <si>
    <t>параметричний до 2 таблиць</t>
  </si>
  <si>
    <t>2.3</t>
  </si>
  <si>
    <t>2.4</t>
  </si>
  <si>
    <t>2.5</t>
  </si>
  <si>
    <t>2.6</t>
  </si>
  <si>
    <t>3</t>
  </si>
  <si>
    <t>Запити SQL</t>
  </si>
  <si>
    <t>4</t>
  </si>
  <si>
    <t>Форми</t>
  </si>
  <si>
    <t>4.1</t>
  </si>
  <si>
    <t>введення/корегування даних</t>
  </si>
  <si>
    <t>4.3</t>
  </si>
  <si>
    <t>форма з діаграмою</t>
  </si>
  <si>
    <t>5</t>
  </si>
  <si>
    <t>Звіти</t>
  </si>
  <si>
    <t>5.1</t>
  </si>
  <si>
    <t>простий</t>
  </si>
  <si>
    <t>5.2</t>
  </si>
  <si>
    <t>наклейки</t>
  </si>
  <si>
    <t>5.3</t>
  </si>
  <si>
    <t>з групованням та підсумками</t>
  </si>
  <si>
    <t>6</t>
  </si>
  <si>
    <t>Макроси</t>
  </si>
  <si>
    <t>6.1</t>
  </si>
  <si>
    <t>для гарячих клавіш</t>
  </si>
  <si>
    <t>6.2</t>
  </si>
  <si>
    <t>6.3</t>
  </si>
  <si>
    <t>макроси з умовою</t>
  </si>
  <si>
    <t>7</t>
  </si>
  <si>
    <t>Модуль</t>
  </si>
  <si>
    <t>7.1</t>
  </si>
  <si>
    <t>стандартний модуль</t>
  </si>
  <si>
    <t>7.2</t>
  </si>
  <si>
    <t>модуль класа (форми)</t>
  </si>
  <si>
    <t>ВСЬОГО</t>
  </si>
  <si>
    <t>Коренюк Юлія Павлівна</t>
  </si>
  <si>
    <t>№01</t>
  </si>
  <si>
    <t>Ніколенко</t>
  </si>
  <si>
    <t>Пархоменко Денис Юрійович</t>
  </si>
  <si>
    <t>№02</t>
  </si>
  <si>
    <t>Федорчук Олександр Олександрович</t>
  </si>
  <si>
    <t>№03</t>
  </si>
  <si>
    <t>Чорний Сергій Володимирович</t>
  </si>
  <si>
    <t>№04</t>
  </si>
  <si>
    <t>Рикова Євгенія Вікторівна</t>
  </si>
  <si>
    <t>№05</t>
  </si>
  <si>
    <t>Цвєтухін Євген Олегович</t>
  </si>
  <si>
    <t>№06</t>
  </si>
  <si>
    <t>Гладирь Володимир Анатолійович</t>
  </si>
  <si>
    <t>Дубінін Олексій Юрійович</t>
  </si>
  <si>
    <t>Калениченко Анна Володимирівна</t>
  </si>
  <si>
    <t>Кащенко Євген Вікторович</t>
  </si>
  <si>
    <t>Кузнецов Дмитро Анатолійович</t>
  </si>
  <si>
    <t>Кучер Володимир Юрійович</t>
  </si>
  <si>
    <t>Масляний Андрій Леонідович</t>
  </si>
  <si>
    <t>Можин Андрій Валерійович</t>
  </si>
  <si>
    <t>Мурич Ірина Олександрівна</t>
  </si>
  <si>
    <t>Пасхін Артем Миколайович</t>
  </si>
  <si>
    <t>Рудаков Дмитро Миколайович</t>
  </si>
  <si>
    <t>Руденко Ганна Олександрівна</t>
  </si>
  <si>
    <t>Сивак Павло Олександрович</t>
  </si>
  <si>
    <t>Станчев Сергій Олегович</t>
  </si>
  <si>
    <t>Червов Сергій Олександрович</t>
  </si>
  <si>
    <t>Юрченко Анна Ростиславівна</t>
  </si>
  <si>
    <t>Бабіч Олександр Олегович</t>
  </si>
  <si>
    <t>Біль Олександр Володимирович</t>
  </si>
  <si>
    <t>Ванєєв Ігор Ігорович</t>
  </si>
  <si>
    <t>Грамм Андрій Юрійович</t>
  </si>
  <si>
    <t>№07</t>
  </si>
  <si>
    <t>Драч Роман Валерійович</t>
  </si>
  <si>
    <t>№08</t>
  </si>
  <si>
    <t>Істратова Катерина Вікторівна</t>
  </si>
  <si>
    <t>№09</t>
  </si>
  <si>
    <t>Корнілова Інна Юріївна</t>
  </si>
  <si>
    <t>№10</t>
  </si>
  <si>
    <t>Костін Євген Олександрович</t>
  </si>
  <si>
    <t>№11</t>
  </si>
  <si>
    <t>Луньов Олександр Вікторович</t>
  </si>
  <si>
    <t>Ролінський Ігор Олександрович</t>
  </si>
  <si>
    <t>Сердега Георгій Григорович</t>
  </si>
  <si>
    <t>№12</t>
  </si>
  <si>
    <t>Федоренко Станіслав Казимирович</t>
  </si>
  <si>
    <t>№13</t>
  </si>
  <si>
    <t>Шатній Олег Олександрович</t>
  </si>
  <si>
    <t>Анедченко Андрій Олександрович</t>
  </si>
  <si>
    <t>Богданцев Артем Володимирович</t>
  </si>
  <si>
    <t>Вороненко Тетяна Юріївна</t>
  </si>
  <si>
    <t>Гричкосій Станіслав Валерійович</t>
  </si>
  <si>
    <t>Кандаков Павло Володимирович</t>
  </si>
  <si>
    <t>Фісун</t>
  </si>
  <si>
    <t>Кузнецов Володимир Анатолійович</t>
  </si>
  <si>
    <t>Лисов Олексій Валерійович</t>
  </si>
  <si>
    <t>Макаров Леонід Олексійович</t>
  </si>
  <si>
    <t>Петренко Антон Григорович</t>
  </si>
  <si>
    <t>Самотой Аліна Михайлівна</t>
  </si>
  <si>
    <t>Селіванов Василь Володимирович</t>
  </si>
  <si>
    <t>Спіцина Олена Вікторівна</t>
  </si>
  <si>
    <t>Шарлаєва Ганна Сергіївна</t>
  </si>
  <si>
    <t>Бовсуновський Олександр Олександрович</t>
  </si>
  <si>
    <t>№</t>
  </si>
  <si>
    <t>Древін Даніїл Олександрович</t>
  </si>
  <si>
    <t>Івков Вадим Сергійович</t>
  </si>
  <si>
    <t>Лабарткава Сергій Борисович</t>
  </si>
  <si>
    <t>Мазур Андрій Антонович</t>
  </si>
  <si>
    <t>Максимова Інна Вікторівна</t>
  </si>
  <si>
    <t>Матвеєнко Данило Володимирович</t>
  </si>
  <si>
    <t>Михайличенко Анна Сергіївна</t>
  </si>
  <si>
    <t>Бабіч</t>
  </si>
  <si>
    <t>Палажченко Всеволод Володимирович</t>
  </si>
  <si>
    <t>Поздняков Олексій Михайлович</t>
  </si>
  <si>
    <t>Радом Микола Миколайович</t>
  </si>
  <si>
    <t>Трощенко Михайло Володимирович</t>
  </si>
  <si>
    <t>Федірчик Артем Олександрович</t>
  </si>
  <si>
    <t>Черниш Андрій Леонідович</t>
  </si>
  <si>
    <t>Асєєв Олександр Олександрович</t>
  </si>
  <si>
    <t>Багрянцев Михайло Геннадійович</t>
  </si>
  <si>
    <t>Душевін Сергій Миколайович</t>
  </si>
  <si>
    <t>Іхсанов Борис Шамільович</t>
  </si>
  <si>
    <t>Кожевніков Олександр Станіславович</t>
  </si>
  <si>
    <t>Кравченко Євген Олександрович</t>
  </si>
  <si>
    <t>Куц Олександр Олександрович</t>
  </si>
  <si>
    <t>Лотошников Микола Олександрович</t>
  </si>
  <si>
    <t>Марченко Наталя Вікторівна</t>
  </si>
  <si>
    <t>Пархоменко Андрій Леонідович</t>
  </si>
  <si>
    <t>Сидоран Олександр Вікторович</t>
  </si>
  <si>
    <t>Чуйко Віктор Вікторович</t>
  </si>
  <si>
    <t>Яноши Олена Володимирівна</t>
  </si>
  <si>
    <t>Варіант №</t>
  </si>
  <si>
    <t>Заняття  №1</t>
  </si>
  <si>
    <t>Заняття  №2</t>
  </si>
  <si>
    <t>Заняття  №3</t>
  </si>
  <si>
    <t>Заняття  №4</t>
  </si>
  <si>
    <t>Заняття  №5</t>
  </si>
  <si>
    <t>Заняття  №6</t>
  </si>
  <si>
    <t>Заняття  №7</t>
  </si>
  <si>
    <t>Заняття  №8</t>
  </si>
  <si>
    <t>Заняття  №9</t>
  </si>
  <si>
    <t>Заняття  №10</t>
  </si>
  <si>
    <t>Заняття  №11</t>
  </si>
  <si>
    <t>Заняття  №12</t>
  </si>
  <si>
    <t>Заняття  №13</t>
  </si>
  <si>
    <t>Л/р №1</t>
  </si>
  <si>
    <t>Л/р №2</t>
  </si>
  <si>
    <t>Л/р №3</t>
  </si>
  <si>
    <t>Л/р №4</t>
  </si>
  <si>
    <t>Л/р №5</t>
  </si>
  <si>
    <t>Л/р №6</t>
  </si>
  <si>
    <t>Л/р №8</t>
  </si>
  <si>
    <t>бали</t>
  </si>
  <si>
    <t>Розподіл балів за триместр</t>
  </si>
  <si>
    <t>Лабораторні роботи</t>
  </si>
  <si>
    <t>Іспит</t>
  </si>
  <si>
    <t>РАЗОМ</t>
  </si>
  <si>
    <t>Борушко О.</t>
  </si>
  <si>
    <t xml:space="preserve">запит до кількох таблиць </t>
  </si>
  <si>
    <t xml:space="preserve">інші запити </t>
  </si>
  <si>
    <t>2.7</t>
  </si>
  <si>
    <t>4.2</t>
  </si>
  <si>
    <t>Головне меню</t>
  </si>
  <si>
    <t>Switchboard</t>
  </si>
  <si>
    <t>прості до пп. 2.1-2.7, 3.1-3.5, 4.1-4.3</t>
  </si>
  <si>
    <t>make table</t>
  </si>
  <si>
    <t>дод. бали</t>
  </si>
  <si>
    <t>Запити QBE</t>
  </si>
  <si>
    <t>8</t>
  </si>
  <si>
    <t>Приклад</t>
  </si>
  <si>
    <t>QBE</t>
  </si>
  <si>
    <t>№ контр роботи</t>
  </si>
  <si>
    <t>присутність</t>
  </si>
  <si>
    <t>Конт роб 4</t>
  </si>
  <si>
    <t>Разом контрольні</t>
  </si>
  <si>
    <t>Запит QBE</t>
  </si>
  <si>
    <t>Запит SQL</t>
  </si>
  <si>
    <t>Модулі</t>
  </si>
  <si>
    <t>№№ завдань у контр. роботах</t>
  </si>
  <si>
    <t>Об'єкти/теми контр. робіт</t>
  </si>
  <si>
    <t>Завдання контр. робіт</t>
  </si>
  <si>
    <t>Кількість балів за пункти</t>
  </si>
  <si>
    <t>Бали за контр. роб.</t>
  </si>
  <si>
    <t>Примітки</t>
  </si>
  <si>
    <t>Імпорт, типи даних, обмеження</t>
  </si>
  <si>
    <t>Значення: обов'язкове, за замовченням, із списку</t>
  </si>
  <si>
    <t>Маски, формати</t>
  </si>
  <si>
    <t>запит до 2 таблиць з групуванням та функціями</t>
  </si>
  <si>
    <t>CrossTab</t>
  </si>
  <si>
    <t>Цілісність БД</t>
  </si>
  <si>
    <t>вкладені форми</t>
  </si>
  <si>
    <t>7.3</t>
  </si>
  <si>
    <t>9</t>
  </si>
  <si>
    <t>Опис роботи</t>
  </si>
  <si>
    <t>Скор назва</t>
  </si>
  <si>
    <t>№ лабор</t>
  </si>
  <si>
    <t xml:space="preserve"> Додавання, оновлення та  видалення даних. Операції з таблицями. Імпортування, приєднання та експорт даних. Упорядкування даних. </t>
  </si>
  <si>
    <t>Дії з табл</t>
  </si>
  <si>
    <t>КР №1</t>
  </si>
  <si>
    <t>Мова QBE. Групові запити ACTION.  Перехресний запит CrossTab.</t>
  </si>
  <si>
    <t>КР №2</t>
  </si>
  <si>
    <t xml:space="preserve">Ключі, типи ключів, індекси.  Створення зв’язків між таблицями.  Типи зв’язків між таблицями. Запити типу SELECT з типом зв'язків '2' та '3'. Визначення посилальної цілісності даних </t>
  </si>
  <si>
    <t>КР №3</t>
  </si>
  <si>
    <t xml:space="preserve">Мова SQL. Оператори створення та видалення  об’єктів баз  даних. </t>
  </si>
  <si>
    <t>Мова SQL.  Оператори пошуку інформації. Агрегатні функції. Розрахункові поля. UNION.</t>
  </si>
  <si>
    <t>Мова SQL. Оператор  Вкладені запити</t>
  </si>
  <si>
    <t>Контрольна робота №4</t>
  </si>
  <si>
    <t>КР №4</t>
  </si>
  <si>
    <t>Створення форм для уведення,  перегляду та корегування даних. Вкладенні форми</t>
  </si>
  <si>
    <t xml:space="preserve">Створення звітів. Вкладені звіти. Створення звітів з підсумками </t>
  </si>
  <si>
    <t>Контрольна робота №5,6</t>
  </si>
  <si>
    <t>КР №5,6</t>
  </si>
  <si>
    <t>Макроси. Групи макросів</t>
  </si>
  <si>
    <t>Модулі. Програмування мовою VBA</t>
  </si>
  <si>
    <t>КР №7,8</t>
  </si>
  <si>
    <t>Макроси подій.Створення головної кнопкової форми, меню за допомогою Майстра створення кнопкових форм</t>
  </si>
  <si>
    <t>SWB</t>
  </si>
  <si>
    <r>
      <t xml:space="preserve">Ознайомлення з програмним пакетом </t>
    </r>
    <r>
      <rPr>
        <sz val="10"/>
        <rFont val="Courier New"/>
        <family val="3"/>
        <charset val="204"/>
      </rPr>
      <t xml:space="preserve">Access. </t>
    </r>
    <r>
      <rPr>
        <sz val="10"/>
        <rFont val="Times New Roman"/>
        <family val="1"/>
        <charset val="204"/>
      </rPr>
      <t>Створення баз даних і таблиць баз даних на основі прототипів і заготовок</t>
    </r>
  </si>
  <si>
    <r>
      <t xml:space="preserve">Створення бази даних. Створення таблиць. Типи даних. Формати та шаблони уведення. </t>
    </r>
    <r>
      <rPr>
        <sz val="10"/>
        <color indexed="10"/>
        <rFont val="Times New Roman"/>
        <family val="1"/>
        <charset val="204"/>
      </rPr>
      <t/>
    </r>
  </si>
  <si>
    <r>
      <t xml:space="preserve">Мова QBE. Запити типу </t>
    </r>
    <r>
      <rPr>
        <sz val="10"/>
        <rFont val="Courier New"/>
        <family val="3"/>
        <charset val="204"/>
      </rPr>
      <t>SELECT</t>
    </r>
    <r>
      <rPr>
        <sz val="10"/>
        <rFont val="Times New Roman"/>
        <family val="1"/>
        <charset val="204"/>
      </rPr>
      <t xml:space="preserve"> до однієї таблиці. Параметричні запити. Розрахункові поля. Використання функцій у запитах. Створення запитів до кількох таблиць</t>
    </r>
  </si>
  <si>
    <t>Вар конт роб 2</t>
  </si>
  <si>
    <t>Вар конт роб 1</t>
  </si>
  <si>
    <t>3.1-3.4</t>
  </si>
  <si>
    <t>Ключі,  індекси Посилальна цілісність</t>
  </si>
  <si>
    <t>Контрольна робота №1 Табл</t>
  </si>
  <si>
    <t>Контрольна робота №2 QBE</t>
  </si>
  <si>
    <t>Контрольна робота №3 Цілісність</t>
  </si>
  <si>
    <t>4.4</t>
  </si>
  <si>
    <t>Запити з агрегуючіми  функціями</t>
  </si>
  <si>
    <t>Підзапити з модифікованими операторами порівняння (з використанням предикатів ALL, ANY, SOME) та з предикатом IN (Not In)</t>
  </si>
  <si>
    <t>Підзапити, що починаються з кванторів EXISTS або NOT EXISTS</t>
  </si>
  <si>
    <t xml:space="preserve">Мова SQL. Керуючи оператори (create, insert та інше). </t>
  </si>
  <si>
    <t>Query QBE</t>
  </si>
  <si>
    <t>Контрольна робота №7,8 Макроси, SWB</t>
  </si>
  <si>
    <t>контроль                           варіант</t>
  </si>
  <si>
    <t>Контр роб на лекц</t>
  </si>
  <si>
    <t>Вар</t>
  </si>
  <si>
    <t>SQL</t>
  </si>
  <si>
    <t>Підсумки</t>
  </si>
  <si>
    <t>№ пп</t>
  </si>
  <si>
    <t>Група</t>
  </si>
  <si>
    <t>ПІБ</t>
  </si>
  <si>
    <t>За лабор</t>
  </si>
  <si>
    <t>Всього за триместр</t>
  </si>
  <si>
    <t>Група 202</t>
  </si>
  <si>
    <t>Заняття  №14</t>
  </si>
  <si>
    <t>Заняття</t>
  </si>
  <si>
    <t>10</t>
  </si>
  <si>
    <t>11</t>
  </si>
  <si>
    <t>14</t>
  </si>
  <si>
    <t>15</t>
  </si>
  <si>
    <t>16</t>
  </si>
  <si>
    <t>5-6</t>
  </si>
  <si>
    <t>12-13</t>
  </si>
  <si>
    <t>17</t>
  </si>
  <si>
    <t>18-19</t>
  </si>
  <si>
    <t>Вар конт роб 3</t>
  </si>
  <si>
    <t>Л/р №7</t>
  </si>
  <si>
    <t>Л/р №9</t>
  </si>
  <si>
    <t>Група 201_1</t>
  </si>
  <si>
    <t>Група 201_2</t>
  </si>
  <si>
    <t>Група 202_1</t>
  </si>
  <si>
    <t>Група 202_2</t>
  </si>
  <si>
    <t xml:space="preserve"> БАЗА ДАНИХ     BXXXXXXX</t>
  </si>
  <si>
    <t>Розрахунок балів гр 201-203 2008/2009 уч рік</t>
  </si>
  <si>
    <t>Не заполнять!</t>
  </si>
  <si>
    <t>Проп.</t>
  </si>
  <si>
    <t>Бали за л/р</t>
  </si>
  <si>
    <t>Група 201</t>
  </si>
  <si>
    <t>Гр 201-204</t>
  </si>
  <si>
    <t>Контрольна робота №9 Модулі</t>
  </si>
  <si>
    <t>КР №9</t>
  </si>
  <si>
    <t>Оцінка ESTC</t>
  </si>
  <si>
    <t>ESTC</t>
  </si>
  <si>
    <t>F</t>
  </si>
  <si>
    <t>FX</t>
  </si>
  <si>
    <t>E</t>
  </si>
  <si>
    <t>D</t>
  </si>
  <si>
    <t>C</t>
  </si>
  <si>
    <t>B</t>
  </si>
  <si>
    <t>A</t>
  </si>
  <si>
    <t>Лекц1</t>
  </si>
  <si>
    <t>Лекц2</t>
  </si>
  <si>
    <t>Лекц3</t>
  </si>
  <si>
    <t>Лекц4</t>
  </si>
  <si>
    <t>Лекц5</t>
  </si>
  <si>
    <t>Лекц6</t>
  </si>
  <si>
    <t>Лекц7</t>
  </si>
  <si>
    <t>Лекц8</t>
  </si>
  <si>
    <t>Лекц9</t>
  </si>
  <si>
    <t>Лекц10</t>
  </si>
  <si>
    <t>Лекц11</t>
  </si>
  <si>
    <t>Лекц12</t>
  </si>
  <si>
    <t>Лекц13</t>
  </si>
  <si>
    <t>Лекц14</t>
  </si>
  <si>
    <t>Давиденко Євген Олександрович</t>
  </si>
  <si>
    <t>Ніколенко Світлана Григорівна</t>
  </si>
  <si>
    <t>контроль                                          варіант</t>
  </si>
  <si>
    <t>2-3</t>
  </si>
  <si>
    <t>19-21</t>
  </si>
  <si>
    <t>9.1</t>
  </si>
  <si>
    <t>9.2</t>
  </si>
  <si>
    <t>Бонуси за відв+ активн</t>
  </si>
  <si>
    <t>сдано 16.05.13</t>
  </si>
  <si>
    <t>Конт роб 5</t>
  </si>
  <si>
    <t>Конт роб 6</t>
  </si>
  <si>
    <t>Беседін Богдан Валерійович</t>
  </si>
  <si>
    <t>Група 203_1</t>
  </si>
  <si>
    <t>Група 203_2</t>
  </si>
  <si>
    <t>Підсумкове</t>
  </si>
  <si>
    <t>2 трим</t>
  </si>
  <si>
    <t>3 трим</t>
  </si>
  <si>
    <r>
      <t xml:space="preserve">За КР лекц </t>
    </r>
    <r>
      <rPr>
        <b/>
        <i/>
        <sz val="10"/>
        <color rgb="FFFF0000"/>
        <rFont val="Arial Cyr"/>
      </rPr>
      <t>ФМТ</t>
    </r>
  </si>
  <si>
    <t>КР ЛЕК-1</t>
  </si>
  <si>
    <t>КР ЛЕК-2</t>
  </si>
  <si>
    <t>КР ЛЕК-3</t>
  </si>
  <si>
    <t>ПІДСУМКИ 2 тр 2015р</t>
  </si>
  <si>
    <t>Баланчук Андрій Вадимович</t>
  </si>
  <si>
    <t>Барчук Дмитро Юрійович</t>
  </si>
  <si>
    <t>Безуглов Ігор Андрійович</t>
  </si>
  <si>
    <t>Бєлий Дмитро Семенович</t>
  </si>
  <si>
    <t>Гапчук Андрій Олександрович</t>
  </si>
  <si>
    <t>Горшков Владислав Олександрович</t>
  </si>
  <si>
    <t>Дем'янов Дмитро Олегович</t>
  </si>
  <si>
    <t>Дмитрієв Дмитро Григорович</t>
  </si>
  <si>
    <t>Журавель Анна Володимирівна</t>
  </si>
  <si>
    <t>Зайцев Юрій Геннадійович</t>
  </si>
  <si>
    <t>Іванченко Віталій Валерійович</t>
  </si>
  <si>
    <t>Кінаш Дмитро Вікторович</t>
  </si>
  <si>
    <t>Ковальова Лілія Олександрівна</t>
  </si>
  <si>
    <t>Котов Євгеній Олександрович</t>
  </si>
  <si>
    <t>Мамедов Руслан Алімович</t>
  </si>
  <si>
    <t>Маханько Едуард Костянтинович</t>
  </si>
  <si>
    <t>Нікітюк Роман Юрійович</t>
  </si>
  <si>
    <t>Палаш Олег Олегович</t>
  </si>
  <si>
    <t>Печериця Володимир Ігорович</t>
  </si>
  <si>
    <t>Сорока Ігор Юрійович</t>
  </si>
  <si>
    <t>Устенюк Любов Станіславівна</t>
  </si>
  <si>
    <t>Хворов Антон Сергійович</t>
  </si>
  <si>
    <t>Ходак Богдан Русланович</t>
  </si>
  <si>
    <t>Щебетюк Валентин Олегович</t>
  </si>
  <si>
    <t>3+5+3</t>
  </si>
  <si>
    <t>3+3+5</t>
  </si>
  <si>
    <t>Залік</t>
  </si>
  <si>
    <t xml:space="preserve"> </t>
  </si>
  <si>
    <t>2015/2016 уч/рік 5 тр</t>
  </si>
  <si>
    <t>Лавриненко Світлана Володимирівна</t>
  </si>
  <si>
    <t>Лебедь Сергій Костянтинович</t>
  </si>
  <si>
    <t>Манакова Світлана Сергіївна</t>
  </si>
  <si>
    <t>Морозов Костянтин Юрійович</t>
  </si>
  <si>
    <t>Нечахін Владислав Володимирович</t>
  </si>
  <si>
    <t>Обухова Катерина Олександрівна</t>
  </si>
  <si>
    <t>Піскун Марія Віталіївна</t>
  </si>
  <si>
    <t>Поліщук Владислав Ігорович____</t>
  </si>
  <si>
    <t>Радукан Олексій Мавлонович____</t>
  </si>
  <si>
    <t>Сова Іван Михайлович</t>
  </si>
  <si>
    <t>Соколюк Антон Вікторович</t>
  </si>
  <si>
    <t>Тихонов Дмитро Олександрович</t>
  </si>
  <si>
    <t>Юрчак Владислав Вікторович</t>
  </si>
  <si>
    <t>МанАкова Світлана Сергіївна</t>
  </si>
  <si>
    <t>не было</t>
  </si>
  <si>
    <t>Лаб4 полн</t>
  </si>
  <si>
    <t>Привдо 60</t>
  </si>
  <si>
    <t>Ткаченко Анна Володимировна</t>
  </si>
  <si>
    <t>Бондаренко Уляна Анатоліївна</t>
  </si>
  <si>
    <t>Головатий Владислав Русланович</t>
  </si>
  <si>
    <t>Доробанський Максим Юрійович</t>
  </si>
  <si>
    <t>Задорожна Олена Андріївна</t>
  </si>
  <si>
    <t>Іващенко Сергій Вікторович</t>
  </si>
  <si>
    <t>Каланжова Анастасія Сергіївна</t>
  </si>
  <si>
    <t>Лепетинський Едуард Романович</t>
  </si>
  <si>
    <t>Місюк Тетяна Олегівна</t>
  </si>
  <si>
    <t>Олейніченко Євген Євгенович</t>
  </si>
  <si>
    <t>Осадчий Антон Олегович</t>
  </si>
  <si>
    <t>Поливач Андрій Юрійович</t>
  </si>
  <si>
    <t>Бардук Юрій Васильович</t>
  </si>
  <si>
    <t>Гиляка Василь Олександрович</t>
  </si>
  <si>
    <t>Кліменко Дмитро Олександрович</t>
  </si>
  <si>
    <t>Рубан Олександр Сергійович</t>
  </si>
  <si>
    <t>Самойленко Віталій Олександрович</t>
  </si>
  <si>
    <t>Серпутько Юрій Олександрович</t>
  </si>
  <si>
    <t>Тарасова Анастасія Олександрівна</t>
  </si>
  <si>
    <t>Трухов Артем Сергійович</t>
  </si>
  <si>
    <t>Фоменко Іван Вікторович</t>
  </si>
  <si>
    <t>Хачатрян Олександра Леонідівна</t>
  </si>
  <si>
    <t>Хрищук Олександр Сергійович</t>
  </si>
  <si>
    <t>Шелудько Анастасія Вікторівна</t>
  </si>
  <si>
    <t>Шеремет Анастасія Олександрівна</t>
  </si>
  <si>
    <t>Шиманович Валерія Миколаївна</t>
  </si>
  <si>
    <t>Яблоновський Володимир Станіславович</t>
  </si>
  <si>
    <t>Ткаченко Дмитро Іванович</t>
  </si>
  <si>
    <t>Бабенко Володимир Миколайович</t>
  </si>
  <si>
    <t>Бабіч Євгеній Андріанович</t>
  </si>
  <si>
    <t>Васюта Ганна Сергіївна</t>
  </si>
  <si>
    <t>Вострікова Марія Василівна</t>
  </si>
  <si>
    <t>Гуска Анастасія Олегівна</t>
  </si>
  <si>
    <t>Зейналова Наталія Русланівна</t>
  </si>
  <si>
    <t>Казакевич Дмитро Андрійович</t>
  </si>
  <si>
    <t>Кім Владислав Севастянович</t>
  </si>
  <si>
    <t>Клочко Анастасія Сергіївна</t>
  </si>
  <si>
    <t>Коротін Ілля Олександрович</t>
  </si>
  <si>
    <t>Литовченко Олександра Вадимівна</t>
  </si>
  <si>
    <t>Мельничук Іван Олегович</t>
  </si>
  <si>
    <t>Мішуков Кирило Павлович</t>
  </si>
  <si>
    <t>Пересунько Ігор Сергійович</t>
  </si>
  <si>
    <t>Сатура Андрій Віталійович</t>
  </si>
  <si>
    <t>Січевський Станіслав Вікторович</t>
  </si>
  <si>
    <t>Стець Єлизавета Петрівна</t>
  </si>
  <si>
    <t>Розторгуєв Василь Аркадійович</t>
  </si>
  <si>
    <t>Федоров Олександр Сергійович</t>
  </si>
  <si>
    <t>Хачатрян Єлизавета Арсенівна</t>
  </si>
  <si>
    <t>Хоруженко Вікторія Олександрівна</t>
  </si>
  <si>
    <t>Шапошнікова Марія Дмитрівна</t>
  </si>
  <si>
    <t>Шкляров Валерій Миколайович</t>
  </si>
  <si>
    <t>Яценко Максим Михайлович</t>
  </si>
  <si>
    <t>Cтанкевіч Андрій Олександрович</t>
  </si>
  <si>
    <t>Біла Поліна В'ячеславівна</t>
  </si>
  <si>
    <t>Білецький Віктор Романович</t>
  </si>
  <si>
    <t>Геращенко Вікторія Андріївна</t>
  </si>
  <si>
    <t>Григор'єв Даниїл Олександрович</t>
  </si>
  <si>
    <t>Зеленков Денис Сергійович</t>
  </si>
  <si>
    <t>Катанова Вікторія Сергіївна</t>
  </si>
  <si>
    <t>Князєва Ольга Олексіївна</t>
  </si>
  <si>
    <t>Коваль Сергій Олександрович</t>
  </si>
  <si>
    <t>Колотюк Ольга Олександрівна</t>
  </si>
  <si>
    <t>Крамар Герман Дмитрович</t>
  </si>
  <si>
    <t>Кутовий Євген Олегович</t>
  </si>
  <si>
    <t>Ковальський Микита Олексійович</t>
  </si>
  <si>
    <t>Малкова Каріна Вікторівна</t>
  </si>
  <si>
    <t>Молдован Максим Олександрович</t>
  </si>
  <si>
    <t>Носенко Микола В'ячеславович</t>
  </si>
  <si>
    <t>Оліфіренко Ксенія Валентинівна</t>
  </si>
  <si>
    <t>Пустіка Роман Ігорович</t>
  </si>
  <si>
    <t>Рослякова Юлія Антонівна</t>
  </si>
  <si>
    <t>Салмін Артур Ігорович</t>
  </si>
  <si>
    <t>Стовманенко Владислав Олегович</t>
  </si>
  <si>
    <t>Стратонов Владислав Юрійович</t>
  </si>
  <si>
    <t>Хруставка Михайло Володимирович</t>
  </si>
  <si>
    <t>Чигір Галина Сергіївна</t>
  </si>
  <si>
    <t>Штефан Валентина Володимирівна</t>
  </si>
  <si>
    <t>Сергієва Анастасія Олександрівна</t>
  </si>
  <si>
    <t>Альошин Віталій Євгенович</t>
  </si>
  <si>
    <t>Воронін Георгій Олександрович</t>
  </si>
  <si>
    <t>Куценко Костянтин Сергійович</t>
  </si>
  <si>
    <t>Лисиця Олег Юрійович</t>
  </si>
  <si>
    <t>Лук’янчук Михайло Павлович</t>
  </si>
  <si>
    <t>Одиниця Олеся Олександрівна</t>
  </si>
  <si>
    <t>Охрімчук Андрій Геннадійович</t>
  </si>
  <si>
    <t>Ріцька Анна Олександрівна</t>
  </si>
  <si>
    <t>Степаненко Олена Дмитрівна</t>
  </si>
  <si>
    <t>Тимчина Марина Михайлівна</t>
  </si>
  <si>
    <t>Філатов Євгеній Сергійович</t>
  </si>
  <si>
    <t>Воронін Дмитро Вікторович</t>
  </si>
  <si>
    <t>Кудря Юрій Юрійович</t>
  </si>
  <si>
    <t>Лагунець Дмитро Олегович</t>
  </si>
  <si>
    <t>Самойленко Станіслав Олександрович</t>
  </si>
  <si>
    <t>H</t>
  </si>
  <si>
    <t>+</t>
  </si>
  <si>
    <t>Н</t>
  </si>
  <si>
    <t>Лаб4 закончили</t>
  </si>
  <si>
    <t>н</t>
  </si>
  <si>
    <t>зап</t>
  </si>
  <si>
    <t>лаб4</t>
  </si>
  <si>
    <t>2016/2017 уч/рік 5 тр</t>
  </si>
  <si>
    <t>Григор`єв Даниїл Олександрович</t>
  </si>
  <si>
    <t>Біла Поліна В`ячеславівна</t>
  </si>
  <si>
    <t>Піскун Марія Віталіївна___</t>
  </si>
  <si>
    <t>Кебіров Гірей Рустемович</t>
  </si>
  <si>
    <t>Сергієва Анастасія</t>
  </si>
  <si>
    <t>Якименко І.В.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</si>
  <si>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</si>
  <si>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</si>
  <si>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</si>
  <si>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</si>
  <si>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</si>
  <si>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</si>
  <si>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</si>
  <si>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</si>
  <si>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</si>
  <si>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</si>
  <si>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</si>
  <si>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</si>
  <si>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</si>
  <si>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</si>
  <si>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</si>
  <si>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</si>
  <si>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</si>
  <si>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</si>
  <si>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</si>
  <si>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</si>
  <si>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</si>
  <si>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</si>
  <si>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</si>
  <si>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</si>
  <si>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</si>
  <si>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</si>
  <si>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Гуменюк Михаїл Володимирович</t>
  </si>
  <si>
    <t>Кравцов Сергій Костянтинович___16</t>
  </si>
  <si>
    <t>Лагунець Дмитро Олегович___16</t>
  </si>
  <si>
    <t>Всього КР Фісун</t>
  </si>
  <si>
    <t>Зачетка</t>
  </si>
  <si>
    <t>отч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</si>
</sst>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\.mm\.yy;@"/>
  </numFmts>
  <fonts count="93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u/>
      <sz val="12"/>
      <name val="Arial"/>
      <family val="2"/>
    </font>
    <font>
      <sz val="10"/>
      <name val="Arial"/>
      <family val="2"/>
      <charset val="204"/>
    </font>
    <font>
      <sz val="14"/>
      <name val="Arial Cyr"/>
      <charset val="204"/>
    </font>
    <font>
      <sz val="12"/>
      <name val="Arial"/>
      <family val="2"/>
      <charset val="204"/>
    </font>
    <font>
      <i/>
      <sz val="12"/>
      <name val="Arial"/>
      <family val="2"/>
    </font>
    <font>
      <i/>
      <sz val="12"/>
      <color indexed="10"/>
      <name val="Arial"/>
      <family val="2"/>
    </font>
    <font>
      <i/>
      <sz val="10"/>
      <name val="Arial Cyr"/>
      <charset val="204"/>
    </font>
    <font>
      <b/>
      <sz val="10"/>
      <name val="Arial Cyr"/>
      <charset val="204"/>
    </font>
    <font>
      <b/>
      <sz val="14"/>
      <color indexed="12"/>
      <name val="Arial Cyr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12"/>
      <name val="Times New Roman"/>
      <family val="1"/>
      <charset val="204"/>
    </font>
    <font>
      <sz val="12"/>
      <name val="Arial"/>
      <family val="2"/>
      <charset val="204"/>
    </font>
    <font>
      <b/>
      <sz val="14"/>
      <color indexed="10"/>
      <name val="Arial"/>
      <family val="2"/>
      <charset val="204"/>
    </font>
    <font>
      <i/>
      <sz val="12"/>
      <color indexed="10"/>
      <name val="Arial"/>
      <family val="2"/>
      <charset val="204"/>
    </font>
    <font>
      <b/>
      <sz val="10"/>
      <name val="Arial"/>
      <family val="2"/>
      <charset val="204"/>
    </font>
    <font>
      <sz val="10"/>
      <name val="Times New Roman"/>
      <family val="1"/>
      <charset val="204"/>
    </font>
    <font>
      <b/>
      <i/>
      <sz val="10"/>
      <name val="Arial Cyr"/>
      <charset val="204"/>
    </font>
    <font>
      <sz val="10"/>
      <name val="Courier New"/>
      <family val="3"/>
      <charset val="204"/>
    </font>
    <font>
      <sz val="10"/>
      <color indexed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Arial Cyr"/>
      <charset val="204"/>
    </font>
    <font>
      <sz val="14"/>
      <color indexed="12"/>
      <name val="Arial"/>
      <family val="2"/>
    </font>
    <font>
      <sz val="12"/>
      <color indexed="12"/>
      <name val="Arial"/>
      <family val="2"/>
      <charset val="204"/>
    </font>
    <font>
      <b/>
      <sz val="12"/>
      <color indexed="48"/>
      <name val="Arial"/>
      <family val="2"/>
    </font>
    <font>
      <b/>
      <sz val="14"/>
      <color indexed="10"/>
      <name val="Arial"/>
      <family val="2"/>
    </font>
    <font>
      <b/>
      <sz val="14"/>
      <color indexed="10"/>
      <name val="Arial Cyr"/>
      <charset val="204"/>
    </font>
    <font>
      <sz val="14"/>
      <name val="Arial"/>
      <family val="2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charset val="204"/>
    </font>
    <font>
      <b/>
      <i/>
      <sz val="10"/>
      <color indexed="10"/>
      <name val="Arial Cyr"/>
      <charset val="204"/>
    </font>
    <font>
      <b/>
      <i/>
      <sz val="14"/>
      <color indexed="10"/>
      <name val="Arial Cyr"/>
      <charset val="204"/>
    </font>
    <font>
      <b/>
      <sz val="14"/>
      <name val="Times New Roman"/>
      <family val="1"/>
      <charset val="204"/>
    </font>
    <font>
      <b/>
      <sz val="14"/>
      <color indexed="12"/>
      <name val="Arial"/>
      <family val="2"/>
      <charset val="204"/>
    </font>
    <font>
      <b/>
      <sz val="10"/>
      <color indexed="12"/>
      <name val="Arial Cyr"/>
      <charset val="204"/>
    </font>
    <font>
      <b/>
      <sz val="14"/>
      <color indexed="10"/>
      <name val="Arial Cyr"/>
      <family val="2"/>
      <charset val="204"/>
    </font>
    <font>
      <b/>
      <sz val="14"/>
      <color indexed="12"/>
      <name val="Arial"/>
      <family val="2"/>
    </font>
    <font>
      <b/>
      <sz val="14"/>
      <color indexed="12"/>
      <name val="Arial Cyr"/>
      <charset val="204"/>
    </font>
    <font>
      <b/>
      <sz val="12"/>
      <color indexed="10"/>
      <name val="Arial"/>
      <family val="2"/>
    </font>
    <font>
      <i/>
      <sz val="12"/>
      <color indexed="12"/>
      <name val="Arial"/>
      <family val="2"/>
    </font>
    <font>
      <b/>
      <sz val="14"/>
      <name val="Arial Cyr"/>
      <charset val="204"/>
    </font>
    <font>
      <b/>
      <sz val="14"/>
      <color indexed="10"/>
      <name val="Arial Cyr"/>
    </font>
    <font>
      <b/>
      <sz val="10"/>
      <color rgb="FFFF0000"/>
      <name val="Arial Cyr"/>
      <charset val="204"/>
    </font>
    <font>
      <sz val="11"/>
      <name val="Arial Cyr"/>
      <charset val="204"/>
    </font>
    <font>
      <b/>
      <sz val="12"/>
      <name val="Times New Roman"/>
      <family val="1"/>
      <charset val="204"/>
    </font>
    <font>
      <b/>
      <i/>
      <sz val="12"/>
      <name val="Arial"/>
      <family val="2"/>
      <charset val="204"/>
    </font>
    <font>
      <b/>
      <sz val="14"/>
      <color rgb="FF00000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rgb="FFFF0000"/>
      <name val="Arial"/>
      <family val="2"/>
      <charset val="204"/>
    </font>
    <font>
      <b/>
      <sz val="14"/>
      <color rgb="FFFF0000"/>
      <name val="Arial Cyr"/>
      <charset val="204"/>
    </font>
    <font>
      <sz val="14"/>
      <color rgb="FFFF0000"/>
      <name val="Arial"/>
      <family val="2"/>
    </font>
    <font>
      <sz val="14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i/>
      <sz val="10"/>
      <name val="Arial Cyr"/>
    </font>
    <font>
      <sz val="36"/>
      <name val="Arial"/>
      <family val="2"/>
    </font>
    <font>
      <sz val="36"/>
      <name val="Arial Cyr"/>
      <charset val="204"/>
    </font>
    <font>
      <sz val="36"/>
      <name val="Arial"/>
      <family val="2"/>
      <charset val="204"/>
    </font>
    <font>
      <sz val="36"/>
      <color indexed="10"/>
      <name val="Arial"/>
      <family val="2"/>
    </font>
    <font>
      <sz val="10"/>
      <color rgb="FFFF0000"/>
      <name val="Arial Cyr"/>
      <charset val="204"/>
    </font>
    <font>
      <b/>
      <sz val="14"/>
      <name val="Arial Cyr"/>
    </font>
    <font>
      <b/>
      <sz val="14"/>
      <color rgb="FF0070C0"/>
      <name val="Arial Cyr"/>
      <family val="2"/>
      <charset val="204"/>
    </font>
    <font>
      <b/>
      <i/>
      <sz val="10"/>
      <color rgb="FFFF0000"/>
      <name val="Arial Cyr"/>
    </font>
    <font>
      <sz val="1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name val="Arial Cyr"/>
    </font>
    <font>
      <sz val="14"/>
      <color indexed="10"/>
      <name val="Arial Cyr"/>
      <charset val="204"/>
    </font>
    <font>
      <sz val="14"/>
      <color rgb="FF000000"/>
      <name val="Times New Roman"/>
      <family val="1"/>
      <charset val="204"/>
    </font>
    <font>
      <sz val="14"/>
      <color indexed="10"/>
      <name val="Arial"/>
      <family val="2"/>
    </font>
    <font>
      <b/>
      <sz val="14"/>
      <color rgb="FFFF0000"/>
      <name val="Arial Cyr"/>
    </font>
    <font>
      <sz val="14"/>
      <color theme="1"/>
      <name val="Arial"/>
      <family val="2"/>
    </font>
    <font>
      <sz val="14"/>
      <color rgb="FF000000"/>
      <name val="Times New Roman"/>
      <family val="1"/>
    </font>
    <font>
      <sz val="9"/>
      <color rgb="FF000000"/>
      <name val="Times New Roman"/>
      <family val="1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9"/>
      <color rgb="FF000000"/>
      <name val="Times New Roman"/>
      <family val="1"/>
      <charset val="204"/>
    </font>
    <font>
      <sz val="9"/>
      <color rgb="FFFF0000"/>
      <name val="Times New Roman"/>
      <family val="1"/>
    </font>
    <font>
      <sz val="10"/>
      <color rgb="FF000000"/>
      <name val="Times New Roman"/>
      <family val="1"/>
      <charset val="204"/>
    </font>
    <font>
      <sz val="14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 diagonalUp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80">
    <xf numFmtId="0" fontId="0" fillId="0" borderId="0" xfId="0"/>
    <xf numFmtId="0" fontId="1" fillId="0" borderId="0" xfId="2"/>
    <xf numFmtId="0" fontId="3" fillId="0" borderId="1" xfId="2" applyFont="1" applyBorder="1"/>
    <xf numFmtId="0" fontId="3" fillId="2" borderId="1" xfId="2" applyFont="1" applyFill="1" applyBorder="1"/>
    <xf numFmtId="0" fontId="1" fillId="2" borderId="0" xfId="2" applyFill="1"/>
    <xf numFmtId="0" fontId="3" fillId="2" borderId="2" xfId="2" applyFont="1" applyFill="1" applyBorder="1"/>
    <xf numFmtId="0" fontId="1" fillId="2" borderId="3" xfId="2" applyFill="1" applyBorder="1"/>
    <xf numFmtId="0" fontId="3" fillId="2" borderId="4" xfId="2" applyFont="1" applyFill="1" applyBorder="1"/>
    <xf numFmtId="0" fontId="1" fillId="2" borderId="5" xfId="2" applyFill="1" applyBorder="1"/>
    <xf numFmtId="0" fontId="3" fillId="2" borderId="6" xfId="2" applyFont="1" applyFill="1" applyBorder="1"/>
    <xf numFmtId="0" fontId="1" fillId="2" borderId="7" xfId="2" applyFill="1" applyBorder="1"/>
    <xf numFmtId="0" fontId="3" fillId="3" borderId="8" xfId="2" applyFont="1" applyFill="1" applyBorder="1"/>
    <xf numFmtId="0" fontId="3" fillId="0" borderId="9" xfId="2" applyFont="1" applyBorder="1"/>
    <xf numFmtId="0" fontId="3" fillId="4" borderId="8" xfId="2" applyFont="1" applyFill="1" applyBorder="1"/>
    <xf numFmtId="0" fontId="1" fillId="0" borderId="8" xfId="2" applyBorder="1"/>
    <xf numFmtId="0" fontId="3" fillId="2" borderId="8" xfId="2" applyFont="1" applyFill="1" applyBorder="1"/>
    <xf numFmtId="0" fontId="1" fillId="2" borderId="8" xfId="2" applyFill="1" applyBorder="1"/>
    <xf numFmtId="0" fontId="3" fillId="5" borderId="8" xfId="2" applyFont="1" applyFill="1" applyBorder="1"/>
    <xf numFmtId="0" fontId="1" fillId="5" borderId="8" xfId="2" applyFill="1" applyBorder="1"/>
    <xf numFmtId="0" fontId="3" fillId="0" borderId="8" xfId="2" applyFont="1" applyBorder="1"/>
    <xf numFmtId="0" fontId="4" fillId="0" borderId="0" xfId="2" applyFont="1"/>
    <xf numFmtId="0" fontId="4" fillId="0" borderId="0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center"/>
    </xf>
    <xf numFmtId="0" fontId="6" fillId="0" borderId="11" xfId="2" applyFont="1" applyBorder="1" applyAlignment="1">
      <alignment horizontal="center"/>
    </xf>
    <xf numFmtId="49" fontId="4" fillId="0" borderId="0" xfId="2" applyNumberFormat="1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4" fillId="0" borderId="0" xfId="2" applyFont="1" applyAlignment="1">
      <alignment horizontal="left" vertical="center" wrapText="1"/>
    </xf>
    <xf numFmtId="0" fontId="8" fillId="0" borderId="0" xfId="2" applyFont="1"/>
    <xf numFmtId="0" fontId="5" fillId="0" borderId="0" xfId="2" applyFont="1"/>
    <xf numFmtId="0" fontId="1" fillId="0" borderId="0" xfId="2" applyBorder="1"/>
    <xf numFmtId="0" fontId="1" fillId="0" borderId="0" xfId="2" applyAlignment="1">
      <alignment horizontal="left" vertical="center" wrapText="1"/>
    </xf>
    <xf numFmtId="0" fontId="1" fillId="0" borderId="0" xfId="2" applyFont="1"/>
    <xf numFmtId="0" fontId="9" fillId="0" borderId="0" xfId="2" applyFont="1"/>
    <xf numFmtId="0" fontId="5" fillId="0" borderId="13" xfId="2" applyFont="1" applyFill="1" applyBorder="1" applyAlignment="1">
      <alignment horizontal="center"/>
    </xf>
    <xf numFmtId="0" fontId="6" fillId="0" borderId="11" xfId="2" applyFont="1" applyFill="1" applyBorder="1" applyAlignment="1">
      <alignment horizontal="center"/>
    </xf>
    <xf numFmtId="0" fontId="5" fillId="0" borderId="14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5" fillId="0" borderId="13" xfId="2" applyFont="1" applyBorder="1" applyAlignment="1">
      <alignment horizontal="left"/>
    </xf>
    <xf numFmtId="0" fontId="6" fillId="0" borderId="10" xfId="2" applyFont="1" applyBorder="1" applyAlignment="1">
      <alignment horizontal="left"/>
    </xf>
    <xf numFmtId="0" fontId="5" fillId="0" borderId="5" xfId="2" applyFont="1" applyFill="1" applyBorder="1" applyAlignment="1">
      <alignment horizontal="center"/>
    </xf>
    <xf numFmtId="0" fontId="11" fillId="0" borderId="0" xfId="2" applyFont="1" applyAlignment="1">
      <alignment wrapText="1"/>
    </xf>
    <xf numFmtId="0" fontId="1" fillId="0" borderId="0" xfId="2" applyAlignment="1">
      <alignment wrapText="1"/>
    </xf>
    <xf numFmtId="0" fontId="1" fillId="0" borderId="0" xfId="2" applyFont="1" applyAlignment="1">
      <alignment wrapText="1"/>
    </xf>
    <xf numFmtId="0" fontId="5" fillId="0" borderId="15" xfId="2" applyFont="1" applyBorder="1" applyAlignment="1">
      <alignment horizontal="center"/>
    </xf>
    <xf numFmtId="49" fontId="7" fillId="0" borderId="0" xfId="2" applyNumberFormat="1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6" fillId="0" borderId="16" xfId="2" applyFont="1" applyFill="1" applyBorder="1" applyAlignment="1">
      <alignment horizontal="center"/>
    </xf>
    <xf numFmtId="0" fontId="5" fillId="0" borderId="16" xfId="2" applyFont="1" applyBorder="1" applyAlignment="1">
      <alignment horizontal="center" vertical="top" wrapText="1"/>
    </xf>
    <xf numFmtId="0" fontId="20" fillId="0" borderId="0" xfId="2" applyFont="1" applyAlignment="1">
      <alignment wrapText="1"/>
    </xf>
    <xf numFmtId="0" fontId="4" fillId="0" borderId="0" xfId="2" applyFont="1" applyFill="1" applyAlignment="1">
      <alignment horizontal="left" vertical="center" wrapText="1"/>
    </xf>
    <xf numFmtId="0" fontId="1" fillId="0" borderId="0" xfId="2" applyBorder="1" applyProtection="1">
      <protection locked="0" hidden="1"/>
    </xf>
    <xf numFmtId="0" fontId="1" fillId="0" borderId="0" xfId="2" applyFill="1"/>
    <xf numFmtId="0" fontId="4" fillId="0" borderId="0" xfId="2" applyFont="1" applyFill="1"/>
    <xf numFmtId="0" fontId="1" fillId="0" borderId="0" xfId="2" applyFill="1" applyAlignment="1">
      <alignment horizontal="left" vertical="center" wrapText="1"/>
    </xf>
    <xf numFmtId="0" fontId="1" fillId="0" borderId="0" xfId="2" applyFill="1" applyBorder="1" applyProtection="1">
      <protection locked="0" hidden="1"/>
    </xf>
    <xf numFmtId="0" fontId="1" fillId="0" borderId="0" xfId="2" applyFill="1" applyBorder="1" applyAlignment="1">
      <alignment horizontal="left" vertical="center" wrapText="1"/>
    </xf>
    <xf numFmtId="0" fontId="1" fillId="0" borderId="0" xfId="2" applyBorder="1" applyAlignment="1">
      <alignment horizontal="left" vertical="center" wrapText="1"/>
    </xf>
    <xf numFmtId="14" fontId="4" fillId="0" borderId="0" xfId="2" applyNumberFormat="1" applyFont="1"/>
    <xf numFmtId="0" fontId="24" fillId="0" borderId="26" xfId="0" applyFont="1" applyBorder="1" applyAlignment="1">
      <alignment vertical="top" wrapText="1"/>
    </xf>
    <xf numFmtId="0" fontId="0" fillId="0" borderId="26" xfId="0" applyBorder="1" applyAlignment="1">
      <alignment vertical="top"/>
    </xf>
    <xf numFmtId="0" fontId="24" fillId="0" borderId="8" xfId="0" applyFont="1" applyBorder="1" applyAlignment="1">
      <alignment vertical="top" wrapText="1"/>
    </xf>
    <xf numFmtId="0" fontId="0" fillId="0" borderId="8" xfId="0" applyBorder="1" applyAlignment="1">
      <alignment vertical="top"/>
    </xf>
    <xf numFmtId="0" fontId="28" fillId="0" borderId="8" xfId="0" applyFont="1" applyBorder="1" applyAlignment="1">
      <alignment vertical="top" wrapText="1"/>
    </xf>
    <xf numFmtId="0" fontId="24" fillId="0" borderId="8" xfId="0" applyFont="1" applyBorder="1" applyAlignment="1">
      <alignment horizontal="left" wrapText="1"/>
    </xf>
    <xf numFmtId="0" fontId="24" fillId="0" borderId="8" xfId="0" applyFont="1" applyBorder="1" applyAlignment="1">
      <alignment wrapText="1"/>
    </xf>
    <xf numFmtId="0" fontId="28" fillId="0" borderId="27" xfId="0" applyFont="1" applyBorder="1" applyAlignment="1">
      <alignment vertical="top" wrapText="1"/>
    </xf>
    <xf numFmtId="0" fontId="0" fillId="0" borderId="27" xfId="0" applyBorder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7" fillId="0" borderId="0" xfId="0" applyFont="1" applyFill="1" applyBorder="1" applyAlignment="1">
      <alignment wrapText="1"/>
    </xf>
    <xf numFmtId="0" fontId="0" fillId="0" borderId="2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0" xfId="0" applyAlignment="1">
      <alignment vertical="top" wrapText="1"/>
    </xf>
    <xf numFmtId="164" fontId="30" fillId="0" borderId="25" xfId="2" applyNumberFormat="1" applyFont="1" applyFill="1" applyBorder="1" applyAlignment="1">
      <alignment horizontal="center"/>
    </xf>
    <xf numFmtId="1" fontId="30" fillId="0" borderId="31" xfId="2" applyNumberFormat="1" applyFont="1" applyFill="1" applyBorder="1" applyAlignment="1">
      <alignment horizontal="center"/>
    </xf>
    <xf numFmtId="0" fontId="31" fillId="0" borderId="13" xfId="2" applyFont="1" applyBorder="1" applyAlignment="1">
      <alignment horizontal="left"/>
    </xf>
    <xf numFmtId="0" fontId="32" fillId="0" borderId="13" xfId="2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center"/>
    </xf>
    <xf numFmtId="0" fontId="1" fillId="0" borderId="8" xfId="2" applyBorder="1" applyAlignment="1" applyProtection="1">
      <alignment horizontal="left" vertical="center" wrapText="1"/>
      <protection locked="0" hidden="1"/>
    </xf>
    <xf numFmtId="0" fontId="1" fillId="0" borderId="8" xfId="2" applyBorder="1" applyProtection="1">
      <protection locked="0" hidden="1"/>
    </xf>
    <xf numFmtId="0" fontId="4" fillId="0" borderId="8" xfId="2" applyFont="1" applyFill="1" applyBorder="1" applyAlignment="1">
      <alignment horizontal="left" vertical="center" wrapText="1"/>
    </xf>
    <xf numFmtId="49" fontId="23" fillId="0" borderId="8" xfId="1" applyNumberFormat="1" applyFont="1" applyBorder="1" applyAlignment="1">
      <alignment horizontal="center" vertical="top"/>
    </xf>
    <xf numFmtId="0" fontId="9" fillId="0" borderId="8" xfId="1" applyFont="1" applyBorder="1" applyAlignment="1">
      <alignment vertical="top"/>
    </xf>
    <xf numFmtId="0" fontId="1" fillId="0" borderId="32" xfId="2" applyBorder="1" applyAlignment="1" applyProtection="1">
      <alignment horizontal="left" vertical="center" wrapText="1"/>
      <protection locked="0" hidden="1"/>
    </xf>
    <xf numFmtId="0" fontId="1" fillId="0" borderId="32" xfId="2" applyBorder="1" applyProtection="1">
      <protection locked="0" hidden="1"/>
    </xf>
    <xf numFmtId="165" fontId="5" fillId="0" borderId="33" xfId="2" applyNumberFormat="1" applyFont="1" applyBorder="1" applyAlignment="1"/>
    <xf numFmtId="165" fontId="5" fillId="0" borderId="9" xfId="2" applyNumberFormat="1" applyFont="1" applyBorder="1" applyAlignment="1"/>
    <xf numFmtId="0" fontId="16" fillId="0" borderId="18" xfId="0" applyFont="1" applyBorder="1" applyAlignment="1">
      <alignment horizontal="center" vertical="top" wrapText="1"/>
    </xf>
    <xf numFmtId="0" fontId="9" fillId="0" borderId="0" xfId="2" applyFont="1" applyBorder="1" applyAlignment="1">
      <alignment wrapText="1"/>
    </xf>
    <xf numFmtId="49" fontId="17" fillId="0" borderId="34" xfId="1" applyNumberFormat="1" applyFont="1" applyBorder="1" applyAlignment="1">
      <alignment horizontal="center" vertical="top"/>
    </xf>
    <xf numFmtId="164" fontId="17" fillId="0" borderId="8" xfId="1" applyNumberFormat="1" applyFont="1" applyBorder="1" applyAlignment="1">
      <alignment vertical="top"/>
    </xf>
    <xf numFmtId="0" fontId="11" fillId="0" borderId="35" xfId="2" applyFont="1" applyFill="1" applyBorder="1" applyAlignment="1">
      <alignment horizontal="left" vertical="center" wrapText="1"/>
    </xf>
    <xf numFmtId="1" fontId="33" fillId="0" borderId="0" xfId="2" applyNumberFormat="1" applyFont="1" applyFill="1" applyBorder="1" applyAlignment="1">
      <alignment horizontal="center"/>
    </xf>
    <xf numFmtId="49" fontId="17" fillId="0" borderId="36" xfId="1" applyNumberFormat="1" applyFont="1" applyBorder="1" applyAlignment="1">
      <alignment horizontal="center" vertical="top"/>
    </xf>
    <xf numFmtId="0" fontId="17" fillId="0" borderId="8" xfId="1" applyFont="1" applyBorder="1" applyAlignment="1">
      <alignment horizontal="center" vertical="top"/>
    </xf>
    <xf numFmtId="49" fontId="17" fillId="0" borderId="12" xfId="1" applyNumberFormat="1" applyFont="1" applyBorder="1" applyAlignment="1">
      <alignment horizontal="center" vertical="top"/>
    </xf>
    <xf numFmtId="0" fontId="17" fillId="0" borderId="8" xfId="2" applyFont="1" applyBorder="1" applyAlignment="1" applyProtection="1">
      <alignment horizontal="center" vertical="center" wrapText="1"/>
      <protection locked="0" hidden="1"/>
    </xf>
    <xf numFmtId="0" fontId="17" fillId="0" borderId="8" xfId="2" applyFont="1" applyBorder="1" applyAlignment="1" applyProtection="1">
      <alignment horizontal="center" vertical="center"/>
      <protection locked="0" hidden="1"/>
    </xf>
    <xf numFmtId="0" fontId="4" fillId="0" borderId="0" xfId="2" applyFont="1" applyFill="1" applyBorder="1"/>
    <xf numFmtId="0" fontId="10" fillId="0" borderId="0" xfId="0" applyFont="1" applyBorder="1" applyAlignment="1">
      <alignment horizontal="center"/>
    </xf>
    <xf numFmtId="164" fontId="7" fillId="0" borderId="0" xfId="2" applyNumberFormat="1" applyFont="1" applyBorder="1" applyAlignment="1">
      <alignment horizontal="center" vertical="center" wrapText="1"/>
    </xf>
    <xf numFmtId="164" fontId="2" fillId="0" borderId="0" xfId="2" applyNumberFormat="1" applyFont="1" applyFill="1" applyBorder="1" applyAlignment="1">
      <alignment horizontal="center" vertical="center" wrapText="1"/>
    </xf>
    <xf numFmtId="1" fontId="7" fillId="0" borderId="0" xfId="2" applyNumberFormat="1" applyFont="1" applyFill="1" applyBorder="1" applyAlignment="1">
      <alignment horizontal="center"/>
    </xf>
    <xf numFmtId="0" fontId="1" fillId="0" borderId="0" xfId="2" applyNumberFormat="1" applyBorder="1" applyProtection="1">
      <protection locked="0" hidden="1"/>
    </xf>
    <xf numFmtId="164" fontId="1" fillId="0" borderId="8" xfId="2" applyNumberFormat="1" applyBorder="1" applyProtection="1"/>
    <xf numFmtId="164" fontId="17" fillId="0" borderId="8" xfId="1" applyNumberFormat="1" applyFont="1" applyBorder="1" applyAlignment="1" applyProtection="1">
      <alignment horizontal="right" vertical="top"/>
    </xf>
    <xf numFmtId="164" fontId="17" fillId="0" borderId="5" xfId="1" applyNumberFormat="1" applyFont="1" applyBorder="1" applyAlignment="1" applyProtection="1">
      <alignment horizontal="right" vertical="top"/>
    </xf>
    <xf numFmtId="164" fontId="1" fillId="0" borderId="32" xfId="2" applyNumberFormat="1" applyBorder="1" applyAlignment="1" applyProtection="1">
      <alignment horizontal="right" vertical="center" wrapText="1"/>
      <protection locked="0"/>
    </xf>
    <xf numFmtId="164" fontId="1" fillId="0" borderId="32" xfId="2" applyNumberFormat="1" applyBorder="1" applyAlignment="1" applyProtection="1">
      <alignment horizontal="right"/>
      <protection locked="0"/>
    </xf>
    <xf numFmtId="164" fontId="1" fillId="0" borderId="5" xfId="2" applyNumberFormat="1" applyBorder="1" applyAlignment="1" applyProtection="1">
      <alignment horizontal="right"/>
      <protection locked="0"/>
    </xf>
    <xf numFmtId="0" fontId="4" fillId="0" borderId="8" xfId="2" applyFont="1" applyFill="1" applyBorder="1" applyAlignment="1" applyProtection="1">
      <alignment horizontal="left" vertical="center" wrapText="1"/>
    </xf>
    <xf numFmtId="0" fontId="17" fillId="0" borderId="8" xfId="2" applyFont="1" applyBorder="1" applyAlignment="1" applyProtection="1">
      <alignment horizontal="center" vertical="center" wrapText="1"/>
      <protection locked="0"/>
    </xf>
    <xf numFmtId="0" fontId="17" fillId="0" borderId="8" xfId="2" applyFont="1" applyBorder="1" applyAlignment="1" applyProtection="1">
      <alignment horizontal="center" vertical="center"/>
      <protection locked="0"/>
    </xf>
    <xf numFmtId="0" fontId="17" fillId="0" borderId="5" xfId="2" applyFont="1" applyBorder="1" applyAlignment="1" applyProtection="1">
      <alignment horizontal="center" vertical="center"/>
      <protection locked="0"/>
    </xf>
    <xf numFmtId="0" fontId="1" fillId="0" borderId="8" xfId="2" applyFont="1" applyBorder="1" applyProtection="1">
      <protection locked="0"/>
    </xf>
    <xf numFmtId="49" fontId="17" fillId="0" borderId="36" xfId="1" applyNumberFormat="1" applyFont="1" applyBorder="1" applyAlignment="1" applyProtection="1">
      <alignment horizontal="center" vertical="top"/>
    </xf>
    <xf numFmtId="49" fontId="23" fillId="0" borderId="8" xfId="1" applyNumberFormat="1" applyFont="1" applyBorder="1" applyAlignment="1" applyProtection="1">
      <alignment horizontal="center" vertical="top"/>
    </xf>
    <xf numFmtId="0" fontId="1" fillId="0" borderId="8" xfId="2" applyBorder="1" applyAlignment="1" applyProtection="1">
      <alignment horizontal="left" vertical="center" wrapText="1"/>
      <protection locked="0"/>
    </xf>
    <xf numFmtId="0" fontId="1" fillId="0" borderId="8" xfId="2" applyBorder="1" applyProtection="1">
      <protection locked="0"/>
    </xf>
    <xf numFmtId="0" fontId="1" fillId="0" borderId="5" xfId="2" applyBorder="1" applyProtection="1">
      <protection locked="0"/>
    </xf>
    <xf numFmtId="49" fontId="17" fillId="0" borderId="34" xfId="1" applyNumberFormat="1" applyFont="1" applyBorder="1" applyAlignment="1" applyProtection="1">
      <alignment horizontal="center" vertical="top"/>
    </xf>
    <xf numFmtId="164" fontId="17" fillId="0" borderId="8" xfId="1" applyNumberFormat="1" applyFont="1" applyBorder="1" applyAlignment="1" applyProtection="1">
      <alignment vertical="top"/>
    </xf>
    <xf numFmtId="0" fontId="17" fillId="0" borderId="8" xfId="1" applyFont="1" applyBorder="1" applyAlignment="1" applyProtection="1">
      <alignment horizontal="center" vertical="top"/>
    </xf>
    <xf numFmtId="0" fontId="9" fillId="0" borderId="8" xfId="1" applyFont="1" applyBorder="1" applyAlignment="1" applyProtection="1">
      <alignment vertical="top"/>
    </xf>
    <xf numFmtId="49" fontId="17" fillId="0" borderId="12" xfId="1" applyNumberFormat="1" applyFont="1" applyBorder="1" applyAlignment="1" applyProtection="1">
      <alignment horizontal="center" vertical="top"/>
    </xf>
    <xf numFmtId="0" fontId="1" fillId="0" borderId="0" xfId="2" applyBorder="1" applyAlignment="1" applyProtection="1">
      <alignment horizontal="left" vertical="center" wrapText="1"/>
    </xf>
    <xf numFmtId="0" fontId="1" fillId="0" borderId="0" xfId="2" applyBorder="1" applyProtection="1"/>
    <xf numFmtId="0" fontId="1" fillId="0" borderId="0" xfId="2" applyAlignment="1" applyProtection="1">
      <alignment horizontal="left" vertical="center" wrapText="1"/>
    </xf>
    <xf numFmtId="0" fontId="1" fillId="0" borderId="0" xfId="2" applyProtection="1"/>
    <xf numFmtId="1" fontId="1" fillId="0" borderId="8" xfId="2" applyNumberFormat="1" applyBorder="1" applyProtection="1"/>
    <xf numFmtId="1" fontId="1" fillId="0" borderId="0" xfId="2" applyNumberFormat="1" applyBorder="1" applyProtection="1">
      <protection locked="0"/>
    </xf>
    <xf numFmtId="0" fontId="0" fillId="0" borderId="8" xfId="0" applyBorder="1"/>
    <xf numFmtId="0" fontId="0" fillId="0" borderId="24" xfId="0" applyBorder="1"/>
    <xf numFmtId="0" fontId="29" fillId="0" borderId="8" xfId="0" applyFont="1" applyBorder="1"/>
    <xf numFmtId="0" fontId="29" fillId="0" borderId="32" xfId="0" applyFont="1" applyBorder="1"/>
    <xf numFmtId="1" fontId="36" fillId="0" borderId="5" xfId="0" applyNumberFormat="1" applyFont="1" applyFill="1" applyBorder="1"/>
    <xf numFmtId="0" fontId="5" fillId="0" borderId="45" xfId="2" applyFont="1" applyBorder="1" applyAlignment="1"/>
    <xf numFmtId="165" fontId="5" fillId="0" borderId="33" xfId="2" applyNumberFormat="1" applyFont="1" applyBorder="1" applyAlignment="1">
      <alignment horizontal="center"/>
    </xf>
    <xf numFmtId="165" fontId="5" fillId="0" borderId="9" xfId="2" applyNumberFormat="1" applyFont="1" applyBorder="1" applyAlignment="1">
      <alignment horizontal="center"/>
    </xf>
    <xf numFmtId="0" fontId="24" fillId="0" borderId="21" xfId="0" applyFont="1" applyBorder="1" applyAlignment="1">
      <alignment vertical="top"/>
    </xf>
    <xf numFmtId="49" fontId="24" fillId="0" borderId="2" xfId="0" applyNumberFormat="1" applyFont="1" applyBorder="1" applyAlignment="1">
      <alignment vertical="top"/>
    </xf>
    <xf numFmtId="49" fontId="24" fillId="0" borderId="4" xfId="0" applyNumberFormat="1" applyFont="1" applyBorder="1" applyAlignment="1">
      <alignment vertical="top"/>
    </xf>
    <xf numFmtId="0" fontId="10" fillId="0" borderId="0" xfId="0" applyFont="1"/>
    <xf numFmtId="0" fontId="42" fillId="0" borderId="33" xfId="0" applyFont="1" applyBorder="1" applyAlignment="1">
      <alignment vertical="top" wrapText="1"/>
    </xf>
    <xf numFmtId="0" fontId="40" fillId="0" borderId="18" xfId="0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5" fillId="0" borderId="37" xfId="2" applyFont="1" applyBorder="1" applyAlignment="1"/>
    <xf numFmtId="0" fontId="5" fillId="0" borderId="15" xfId="2" applyFont="1" applyBorder="1" applyAlignment="1"/>
    <xf numFmtId="0" fontId="5" fillId="0" borderId="49" xfId="2" applyFont="1" applyBorder="1" applyAlignment="1"/>
    <xf numFmtId="0" fontId="6" fillId="0" borderId="10" xfId="2" applyFont="1" applyFill="1" applyBorder="1" applyAlignment="1">
      <alignment horizontal="center"/>
    </xf>
    <xf numFmtId="0" fontId="5" fillId="0" borderId="50" xfId="2" applyFont="1" applyBorder="1" applyAlignment="1"/>
    <xf numFmtId="0" fontId="5" fillId="0" borderId="5" xfId="2" applyFont="1" applyBorder="1" applyAlignment="1">
      <alignment horizontal="center" vertical="top" wrapText="1"/>
    </xf>
    <xf numFmtId="0" fontId="16" fillId="0" borderId="20" xfId="0" applyFont="1" applyBorder="1" applyAlignment="1">
      <alignment horizontal="center" vertical="top" wrapText="1"/>
    </xf>
    <xf numFmtId="164" fontId="18" fillId="0" borderId="8" xfId="1" applyNumberFormat="1" applyFont="1" applyBorder="1" applyAlignment="1" applyProtection="1">
      <alignment vertical="top"/>
    </xf>
    <xf numFmtId="164" fontId="18" fillId="0" borderId="8" xfId="1" applyNumberFormat="1" applyFont="1" applyBorder="1" applyAlignment="1">
      <alignment vertical="top"/>
    </xf>
    <xf numFmtId="0" fontId="0" fillId="0" borderId="0" xfId="0" applyAlignment="1">
      <alignment horizontal="right"/>
    </xf>
    <xf numFmtId="49" fontId="17" fillId="0" borderId="8" xfId="1" applyNumberFormat="1" applyFont="1" applyBorder="1" applyAlignment="1">
      <alignment horizontal="center" vertical="top"/>
    </xf>
    <xf numFmtId="0" fontId="36" fillId="0" borderId="26" xfId="0" applyFont="1" applyBorder="1"/>
    <xf numFmtId="1" fontId="36" fillId="0" borderId="26" xfId="0" applyNumberFormat="1" applyFont="1" applyBorder="1"/>
    <xf numFmtId="0" fontId="25" fillId="0" borderId="23" xfId="0" applyFont="1" applyBorder="1" applyAlignment="1">
      <alignment vertical="top" wrapText="1"/>
    </xf>
    <xf numFmtId="0" fontId="29" fillId="0" borderId="0" xfId="0" applyFont="1"/>
    <xf numFmtId="0" fontId="20" fillId="0" borderId="48" xfId="2" applyFont="1" applyBorder="1" applyAlignment="1">
      <alignment horizontal="left"/>
    </xf>
    <xf numFmtId="49" fontId="17" fillId="0" borderId="8" xfId="1" applyNumberFormat="1" applyFont="1" applyBorder="1" applyAlignment="1" applyProtection="1">
      <alignment horizontal="center" vertical="top"/>
    </xf>
    <xf numFmtId="0" fontId="0" fillId="2" borderId="0" xfId="0" applyFill="1"/>
    <xf numFmtId="0" fontId="0" fillId="0" borderId="0" xfId="0" applyFill="1"/>
    <xf numFmtId="164" fontId="1" fillId="0" borderId="8" xfId="2" applyNumberFormat="1" applyFill="1" applyBorder="1" applyProtection="1"/>
    <xf numFmtId="0" fontId="1" fillId="0" borderId="0" xfId="2" applyFill="1" applyProtection="1"/>
    <xf numFmtId="0" fontId="0" fillId="0" borderId="0" xfId="0" applyAlignment="1">
      <alignment horizontal="center"/>
    </xf>
    <xf numFmtId="165" fontId="0" fillId="0" borderId="52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164" fontId="44" fillId="0" borderId="53" xfId="0" applyNumberFormat="1" applyFont="1" applyBorder="1" applyAlignment="1">
      <alignment horizontal="center"/>
    </xf>
    <xf numFmtId="0" fontId="48" fillId="0" borderId="5" xfId="2" applyFont="1" applyBorder="1" applyAlignment="1">
      <alignment horizontal="center" vertical="top" wrapText="1"/>
    </xf>
    <xf numFmtId="0" fontId="45" fillId="0" borderId="20" xfId="0" applyFont="1" applyBorder="1" applyAlignment="1">
      <alignment horizontal="center" vertical="top" wrapText="1"/>
    </xf>
    <xf numFmtId="0" fontId="29" fillId="0" borderId="24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29" fillId="0" borderId="8" xfId="0" applyFont="1" applyFill="1" applyBorder="1"/>
    <xf numFmtId="0" fontId="19" fillId="0" borderId="8" xfId="0" applyFont="1" applyBorder="1"/>
    <xf numFmtId="0" fontId="19" fillId="0" borderId="26" xfId="0" applyFont="1" applyBorder="1"/>
    <xf numFmtId="0" fontId="19" fillId="0" borderId="27" xfId="0" applyFont="1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38" fillId="0" borderId="0" xfId="0" applyFon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38" fillId="0" borderId="53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38" fillId="0" borderId="58" xfId="0" applyFont="1" applyBorder="1" applyAlignment="1">
      <alignment horizontal="center"/>
    </xf>
    <xf numFmtId="164" fontId="44" fillId="0" borderId="42" xfId="0" applyNumberFormat="1" applyFont="1" applyBorder="1" applyAlignment="1">
      <alignment horizontal="center"/>
    </xf>
    <xf numFmtId="0" fontId="36" fillId="0" borderId="50" xfId="0" applyFont="1" applyBorder="1" applyAlignment="1">
      <alignment horizontal="center"/>
    </xf>
    <xf numFmtId="0" fontId="38" fillId="0" borderId="42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8" fillId="0" borderId="0" xfId="2" applyFont="1" applyBorder="1" applyAlignment="1">
      <alignment horizontal="left" vertical="center"/>
    </xf>
    <xf numFmtId="1" fontId="33" fillId="0" borderId="0" xfId="2" applyNumberFormat="1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left"/>
    </xf>
    <xf numFmtId="165" fontId="5" fillId="0" borderId="59" xfId="2" applyNumberFormat="1" applyFont="1" applyBorder="1" applyAlignment="1">
      <alignment horizontal="center"/>
    </xf>
    <xf numFmtId="165" fontId="5" fillId="0" borderId="54" xfId="2" applyNumberFormat="1" applyFont="1" applyBorder="1" applyAlignment="1">
      <alignment horizontal="center"/>
    </xf>
    <xf numFmtId="165" fontId="5" fillId="0" borderId="60" xfId="2" applyNumberFormat="1" applyFont="1" applyBorder="1" applyAlignment="1">
      <alignment horizontal="center"/>
    </xf>
    <xf numFmtId="14" fontId="1" fillId="0" borderId="0" xfId="2" applyNumberFormat="1" applyAlignment="1">
      <alignment wrapText="1"/>
    </xf>
    <xf numFmtId="0" fontId="5" fillId="0" borderId="39" xfId="2" applyFont="1" applyBorder="1" applyAlignment="1">
      <alignment horizontal="left" vertical="center" wrapText="1"/>
    </xf>
    <xf numFmtId="0" fontId="5" fillId="0" borderId="61" xfId="2" applyFont="1" applyBorder="1" applyAlignment="1">
      <alignment horizontal="left" vertical="center" wrapText="1"/>
    </xf>
    <xf numFmtId="0" fontId="4" fillId="0" borderId="61" xfId="2" applyFont="1" applyBorder="1" applyAlignment="1">
      <alignment horizontal="left" vertical="center" wrapText="1"/>
    </xf>
    <xf numFmtId="0" fontId="0" fillId="0" borderId="8" xfId="0" applyFill="1" applyBorder="1"/>
    <xf numFmtId="0" fontId="36" fillId="0" borderId="26" xfId="0" applyFont="1" applyFill="1" applyBorder="1"/>
    <xf numFmtId="0" fontId="17" fillId="0" borderId="61" xfId="2" applyFont="1" applyBorder="1" applyAlignment="1">
      <alignment horizontal="center" vertical="center" wrapText="1"/>
    </xf>
    <xf numFmtId="1" fontId="36" fillId="0" borderId="3" xfId="0" applyNumberFormat="1" applyFont="1" applyFill="1" applyBorder="1"/>
    <xf numFmtId="0" fontId="29" fillId="0" borderId="8" xfId="0" applyFont="1" applyFill="1" applyBorder="1" applyAlignment="1">
      <alignment horizontal="center"/>
    </xf>
    <xf numFmtId="1" fontId="29" fillId="0" borderId="26" xfId="0" applyNumberFormat="1" applyFont="1" applyFill="1" applyBorder="1"/>
    <xf numFmtId="0" fontId="29" fillId="0" borderId="26" xfId="0" applyFont="1" applyFill="1" applyBorder="1"/>
    <xf numFmtId="1" fontId="29" fillId="0" borderId="8" xfId="0" applyNumberFormat="1" applyFont="1" applyFill="1" applyBorder="1"/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3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61" xfId="2" applyFont="1" applyBorder="1" applyAlignment="1">
      <alignment horizontal="left" vertical="center" wrapText="1"/>
    </xf>
    <xf numFmtId="0" fontId="52" fillId="0" borderId="0" xfId="0" applyFont="1"/>
    <xf numFmtId="1" fontId="29" fillId="0" borderId="24" xfId="0" applyNumberFormat="1" applyFont="1" applyBorder="1" applyAlignment="1">
      <alignment horizontal="center"/>
    </xf>
    <xf numFmtId="1" fontId="29" fillId="0" borderId="8" xfId="0" applyNumberFormat="1" applyFont="1" applyBorder="1" applyAlignment="1">
      <alignment horizontal="center"/>
    </xf>
    <xf numFmtId="0" fontId="0" fillId="0" borderId="26" xfId="0" applyFill="1" applyBorder="1"/>
    <xf numFmtId="0" fontId="25" fillId="0" borderId="22" xfId="0" applyFont="1" applyBorder="1" applyAlignment="1">
      <alignment vertical="top" wrapText="1"/>
    </xf>
    <xf numFmtId="1" fontId="25" fillId="6" borderId="23" xfId="0" applyNumberFormat="1" applyFont="1" applyFill="1" applyBorder="1" applyAlignment="1">
      <alignment wrapText="1"/>
    </xf>
    <xf numFmtId="0" fontId="15" fillId="0" borderId="52" xfId="0" applyFont="1" applyBorder="1" applyAlignment="1">
      <alignment vertical="top"/>
    </xf>
    <xf numFmtId="1" fontId="36" fillId="0" borderId="20" xfId="0" applyNumberFormat="1" applyFont="1" applyFill="1" applyBorder="1"/>
    <xf numFmtId="0" fontId="37" fillId="0" borderId="23" xfId="0" applyFont="1" applyBorder="1" applyAlignment="1">
      <alignment horizontal="center" vertical="top" wrapText="1"/>
    </xf>
    <xf numFmtId="0" fontId="54" fillId="0" borderId="26" xfId="0" applyFont="1" applyFill="1" applyBorder="1"/>
    <xf numFmtId="0" fontId="0" fillId="0" borderId="43" xfId="0" applyBorder="1" applyAlignment="1">
      <alignment horizontal="center"/>
    </xf>
    <xf numFmtId="165" fontId="25" fillId="0" borderId="62" xfId="0" applyNumberFormat="1" applyFont="1" applyBorder="1" applyAlignment="1">
      <alignment horizontal="center"/>
    </xf>
    <xf numFmtId="165" fontId="25" fillId="0" borderId="22" xfId="0" applyNumberFormat="1" applyFont="1" applyBorder="1" applyAlignment="1">
      <alignment horizontal="center"/>
    </xf>
    <xf numFmtId="0" fontId="55" fillId="0" borderId="0" xfId="2" applyFont="1" applyBorder="1" applyAlignment="1">
      <alignment horizontal="left" vertical="center" wrapText="1"/>
    </xf>
    <xf numFmtId="0" fontId="4" fillId="0" borderId="39" xfId="2" applyFont="1" applyBorder="1" applyAlignment="1"/>
    <xf numFmtId="0" fontId="4" fillId="0" borderId="61" xfId="2" applyFont="1" applyBorder="1" applyAlignment="1"/>
    <xf numFmtId="0" fontId="5" fillId="0" borderId="49" xfId="2" applyFont="1" applyFill="1" applyBorder="1" applyAlignment="1"/>
    <xf numFmtId="0" fontId="5" fillId="0" borderId="16" xfId="2" applyFont="1" applyFill="1" applyBorder="1" applyAlignment="1">
      <alignment horizontal="center" vertical="top" wrapText="1"/>
    </xf>
    <xf numFmtId="0" fontId="16" fillId="0" borderId="18" xfId="0" applyFont="1" applyFill="1" applyBorder="1" applyAlignment="1">
      <alignment horizontal="center" vertical="top" wrapText="1"/>
    </xf>
    <xf numFmtId="0" fontId="11" fillId="0" borderId="67" xfId="2" applyFont="1" applyFill="1" applyBorder="1" applyAlignment="1">
      <alignment horizontal="left" vertical="center" wrapText="1"/>
    </xf>
    <xf numFmtId="0" fontId="4" fillId="0" borderId="24" xfId="2" applyFont="1" applyFill="1" applyBorder="1" applyAlignment="1">
      <alignment horizontal="left" vertical="center" wrapText="1"/>
    </xf>
    <xf numFmtId="0" fontId="17" fillId="0" borderId="24" xfId="2" applyFont="1" applyBorder="1" applyAlignment="1" applyProtection="1">
      <alignment horizontal="center" vertical="center" wrapText="1"/>
      <protection locked="0" hidden="1"/>
    </xf>
    <xf numFmtId="0" fontId="17" fillId="0" borderId="24" xfId="2" applyFont="1" applyBorder="1" applyAlignment="1" applyProtection="1">
      <alignment horizontal="center" vertical="center"/>
      <protection locked="0" hidden="1"/>
    </xf>
    <xf numFmtId="0" fontId="1" fillId="0" borderId="24" xfId="2" applyFont="1" applyBorder="1" applyProtection="1">
      <protection locked="0"/>
    </xf>
    <xf numFmtId="0" fontId="1" fillId="0" borderId="24" xfId="2" applyFont="1" applyFill="1" applyBorder="1" applyProtection="1">
      <protection locked="0"/>
    </xf>
    <xf numFmtId="0" fontId="1" fillId="0" borderId="11" xfId="2" applyFont="1" applyBorder="1" applyProtection="1">
      <protection locked="0"/>
    </xf>
    <xf numFmtId="164" fontId="1" fillId="0" borderId="16" xfId="2" applyNumberFormat="1" applyBorder="1" applyProtection="1"/>
    <xf numFmtId="0" fontId="17" fillId="0" borderId="12" xfId="1" applyFont="1" applyBorder="1" applyAlignment="1">
      <alignment horizontal="center" vertical="top"/>
    </xf>
    <xf numFmtId="49" fontId="17" fillId="0" borderId="51" xfId="1" applyNumberFormat="1" applyFont="1" applyBorder="1" applyAlignment="1">
      <alignment horizontal="center" vertical="top"/>
    </xf>
    <xf numFmtId="164" fontId="17" fillId="0" borderId="27" xfId="1" applyNumberFormat="1" applyFont="1" applyBorder="1" applyAlignment="1">
      <alignment vertical="top"/>
    </xf>
    <xf numFmtId="1" fontId="1" fillId="0" borderId="27" xfId="2" applyNumberFormat="1" applyBorder="1" applyProtection="1"/>
    <xf numFmtId="164" fontId="1" fillId="0" borderId="27" xfId="2" applyNumberFormat="1" applyFill="1" applyBorder="1" applyProtection="1"/>
    <xf numFmtId="164" fontId="1" fillId="0" borderId="18" xfId="2" applyNumberFormat="1" applyBorder="1" applyProtection="1"/>
    <xf numFmtId="0" fontId="15" fillId="0" borderId="8" xfId="0" applyFont="1" applyBorder="1" applyAlignment="1">
      <alignment vertical="top" wrapText="1"/>
    </xf>
    <xf numFmtId="0" fontId="41" fillId="0" borderId="0" xfId="0" applyFont="1" applyBorder="1"/>
    <xf numFmtId="0" fontId="0" fillId="0" borderId="0" xfId="0" applyBorder="1"/>
    <xf numFmtId="0" fontId="24" fillId="0" borderId="45" xfId="0" applyFont="1" applyBorder="1" applyAlignment="1">
      <alignment vertical="top"/>
    </xf>
    <xf numFmtId="0" fontId="0" fillId="0" borderId="50" xfId="0" applyBorder="1" applyAlignment="1">
      <alignment wrapText="1"/>
    </xf>
    <xf numFmtId="0" fontId="0" fillId="0" borderId="50" xfId="0" applyBorder="1" applyAlignment="1">
      <alignment vertical="top" wrapText="1"/>
    </xf>
    <xf numFmtId="0" fontId="15" fillId="0" borderId="50" xfId="0" applyFont="1" applyBorder="1" applyAlignment="1">
      <alignment vertical="top"/>
    </xf>
    <xf numFmtId="0" fontId="15" fillId="10" borderId="46" xfId="0" applyFont="1" applyFill="1" applyBorder="1"/>
    <xf numFmtId="0" fontId="15" fillId="0" borderId="17" xfId="0" applyFont="1" applyBorder="1"/>
    <xf numFmtId="0" fontId="15" fillId="0" borderId="16" xfId="0" applyFont="1" applyBorder="1"/>
    <xf numFmtId="0" fontId="38" fillId="0" borderId="16" xfId="0" applyFont="1" applyBorder="1"/>
    <xf numFmtId="0" fontId="38" fillId="0" borderId="18" xfId="0" applyFont="1" applyBorder="1"/>
    <xf numFmtId="0" fontId="24" fillId="0" borderId="0" xfId="1" applyFont="1" applyAlignment="1">
      <alignment vertical="top"/>
    </xf>
    <xf numFmtId="0" fontId="42" fillId="0" borderId="0" xfId="1" applyFont="1" applyAlignment="1">
      <alignment vertical="top"/>
    </xf>
    <xf numFmtId="0" fontId="24" fillId="0" borderId="0" xfId="1" applyFont="1" applyAlignment="1">
      <alignment vertical="top" wrapText="1"/>
    </xf>
    <xf numFmtId="0" fontId="24" fillId="0" borderId="0" xfId="1" applyFont="1" applyAlignment="1">
      <alignment horizontal="center" vertical="top"/>
    </xf>
    <xf numFmtId="0" fontId="24" fillId="0" borderId="0" xfId="1" applyFont="1"/>
    <xf numFmtId="0" fontId="24" fillId="0" borderId="0" xfId="1" applyFont="1" applyBorder="1" applyAlignment="1">
      <alignment horizontal="center" vertical="top"/>
    </xf>
    <xf numFmtId="0" fontId="27" fillId="0" borderId="0" xfId="1" applyFont="1" applyBorder="1" applyAlignment="1">
      <alignment horizontal="center" vertical="top" wrapText="1"/>
    </xf>
    <xf numFmtId="0" fontId="57" fillId="0" borderId="0" xfId="1" applyFont="1" applyAlignment="1">
      <alignment horizontal="center" vertical="top"/>
    </xf>
    <xf numFmtId="0" fontId="24" fillId="0" borderId="24" xfId="1" applyFont="1" applyBorder="1" applyAlignment="1">
      <alignment vertical="top" wrapText="1"/>
    </xf>
    <xf numFmtId="0" fontId="24" fillId="0" borderId="11" xfId="1" applyFont="1" applyBorder="1" applyAlignment="1">
      <alignment vertical="top" wrapText="1"/>
    </xf>
    <xf numFmtId="0" fontId="24" fillId="0" borderId="16" xfId="1" applyFont="1" applyBorder="1" applyAlignment="1">
      <alignment vertical="top" wrapText="1"/>
    </xf>
    <xf numFmtId="0" fontId="24" fillId="0" borderId="8" xfId="1" applyFont="1" applyBorder="1" applyAlignment="1">
      <alignment vertical="top"/>
    </xf>
    <xf numFmtId="49" fontId="24" fillId="0" borderId="12" xfId="1" applyNumberFormat="1" applyFont="1" applyBorder="1" applyAlignment="1">
      <alignment vertical="top"/>
    </xf>
    <xf numFmtId="0" fontId="28" fillId="0" borderId="8" xfId="1" applyFont="1" applyBorder="1" applyAlignment="1">
      <alignment vertical="top"/>
    </xf>
    <xf numFmtId="0" fontId="28" fillId="0" borderId="8" xfId="1" applyFont="1" applyBorder="1" applyAlignment="1">
      <alignment horizontal="center" vertical="top"/>
    </xf>
    <xf numFmtId="0" fontId="28" fillId="0" borderId="27" xfId="1" applyFont="1" applyBorder="1" applyAlignment="1">
      <alignment vertical="top"/>
    </xf>
    <xf numFmtId="0" fontId="19" fillId="0" borderId="27" xfId="1" applyFont="1" applyBorder="1" applyAlignment="1">
      <alignment horizontal="center" vertical="top"/>
    </xf>
    <xf numFmtId="0" fontId="24" fillId="0" borderId="27" xfId="1" applyFont="1" applyBorder="1" applyAlignment="1">
      <alignment vertical="top"/>
    </xf>
    <xf numFmtId="0" fontId="24" fillId="0" borderId="18" xfId="1" applyFont="1" applyBorder="1" applyAlignment="1">
      <alignment vertical="top" wrapText="1"/>
    </xf>
    <xf numFmtId="0" fontId="28" fillId="0" borderId="8" xfId="1" applyFont="1" applyBorder="1" applyAlignment="1">
      <alignment vertical="top" wrapText="1"/>
    </xf>
    <xf numFmtId="0" fontId="24" fillId="0" borderId="19" xfId="1" applyFont="1" applyBorder="1" applyAlignment="1">
      <alignment vertical="top"/>
    </xf>
    <xf numFmtId="0" fontId="24" fillId="0" borderId="28" xfId="1" applyFont="1" applyBorder="1" applyAlignment="1">
      <alignment vertical="top"/>
    </xf>
    <xf numFmtId="0" fontId="24" fillId="0" borderId="29" xfId="1" applyFont="1" applyBorder="1" applyAlignment="1">
      <alignment vertical="top"/>
    </xf>
    <xf numFmtId="0" fontId="28" fillId="4" borderId="29" xfId="1" applyFont="1" applyFill="1" applyBorder="1" applyAlignment="1">
      <alignment vertical="top"/>
    </xf>
    <xf numFmtId="0" fontId="24" fillId="0" borderId="29" xfId="1" applyFont="1" applyBorder="1" applyAlignment="1">
      <alignment horizontal="center" vertical="top"/>
    </xf>
    <xf numFmtId="0" fontId="24" fillId="4" borderId="29" xfId="1" applyFont="1" applyFill="1" applyBorder="1" applyAlignment="1">
      <alignment vertical="top"/>
    </xf>
    <xf numFmtId="0" fontId="24" fillId="0" borderId="30" xfId="1" applyFont="1" applyBorder="1" applyAlignment="1">
      <alignment vertical="top" wrapText="1"/>
    </xf>
    <xf numFmtId="0" fontId="24" fillId="0" borderId="0" xfId="1" applyFont="1" applyBorder="1" applyAlignment="1">
      <alignment vertical="top"/>
    </xf>
    <xf numFmtId="49" fontId="24" fillId="0" borderId="0" xfId="1" applyNumberFormat="1" applyFont="1" applyBorder="1" applyAlignment="1">
      <alignment vertical="top"/>
    </xf>
    <xf numFmtId="0" fontId="24" fillId="0" borderId="0" xfId="1" applyFont="1" applyBorder="1" applyAlignment="1">
      <alignment vertical="top" wrapText="1"/>
    </xf>
    <xf numFmtId="0" fontId="24" fillId="0" borderId="0" xfId="1" applyFont="1" applyBorder="1"/>
    <xf numFmtId="49" fontId="24" fillId="0" borderId="0" xfId="1" applyNumberFormat="1" applyFont="1" applyBorder="1" applyAlignment="1">
      <alignment horizontal="center" vertical="top"/>
    </xf>
    <xf numFmtId="49" fontId="24" fillId="0" borderId="0" xfId="1" applyNumberFormat="1" applyFont="1" applyBorder="1" applyAlignment="1">
      <alignment vertical="top" wrapText="1"/>
    </xf>
    <xf numFmtId="49" fontId="24" fillId="0" borderId="0" xfId="1" applyNumberFormat="1" applyFont="1" applyBorder="1"/>
    <xf numFmtId="0" fontId="58" fillId="0" borderId="0" xfId="1" applyFont="1" applyAlignment="1">
      <alignment vertical="top" wrapText="1"/>
    </xf>
    <xf numFmtId="0" fontId="59" fillId="0" borderId="0" xfId="1" applyFont="1" applyBorder="1" applyAlignment="1">
      <alignment horizontal="center" vertical="top" wrapText="1"/>
    </xf>
    <xf numFmtId="0" fontId="58" fillId="0" borderId="8" xfId="1" applyFont="1" applyBorder="1" applyAlignment="1">
      <alignment vertical="top" wrapText="1"/>
    </xf>
    <xf numFmtId="0" fontId="58" fillId="0" borderId="8" xfId="1" applyFont="1" applyFill="1" applyBorder="1" applyAlignment="1">
      <alignment vertical="top" wrapText="1"/>
    </xf>
    <xf numFmtId="0" fontId="58" fillId="0" borderId="8" xfId="0" applyFont="1" applyBorder="1" applyAlignment="1">
      <alignment wrapText="1"/>
    </xf>
    <xf numFmtId="0" fontId="60" fillId="0" borderId="8" xfId="0" applyFont="1" applyBorder="1" applyAlignment="1">
      <alignment horizontal="justify"/>
    </xf>
    <xf numFmtId="0" fontId="58" fillId="0" borderId="27" xfId="1" applyFont="1" applyBorder="1" applyAlignment="1">
      <alignment vertical="top" wrapText="1"/>
    </xf>
    <xf numFmtId="0" fontId="58" fillId="4" borderId="29" xfId="1" applyFont="1" applyFill="1" applyBorder="1" applyAlignment="1">
      <alignment vertical="top" wrapText="1"/>
    </xf>
    <xf numFmtId="0" fontId="58" fillId="0" borderId="0" xfId="1" applyFont="1" applyBorder="1" applyAlignment="1">
      <alignment vertical="top"/>
    </xf>
    <xf numFmtId="49" fontId="58" fillId="0" borderId="0" xfId="1" applyNumberFormat="1" applyFont="1" applyBorder="1" applyAlignment="1">
      <alignment vertical="top"/>
    </xf>
    <xf numFmtId="0" fontId="58" fillId="0" borderId="0" xfId="1" applyFont="1" applyAlignment="1">
      <alignment vertical="top"/>
    </xf>
    <xf numFmtId="0" fontId="24" fillId="0" borderId="13" xfId="1" applyFont="1" applyBorder="1" applyAlignment="1">
      <alignment vertical="top" wrapText="1"/>
    </xf>
    <xf numFmtId="0" fontId="58" fillId="0" borderId="24" xfId="1" applyFont="1" applyBorder="1" applyAlignment="1">
      <alignment vertical="top" wrapText="1"/>
    </xf>
    <xf numFmtId="0" fontId="24" fillId="0" borderId="24" xfId="1" applyFont="1" applyBorder="1" applyAlignment="1">
      <alignment horizontal="center" vertical="top" wrapText="1"/>
    </xf>
    <xf numFmtId="0" fontId="54" fillId="0" borderId="8" xfId="1" applyFont="1" applyBorder="1" applyAlignment="1">
      <alignment horizontal="center" vertical="top"/>
    </xf>
    <xf numFmtId="0" fontId="7" fillId="0" borderId="0" xfId="2" applyFont="1" applyFill="1"/>
    <xf numFmtId="0" fontId="7" fillId="0" borderId="0" xfId="2" applyFont="1" applyFill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textRotation="90" wrapText="1"/>
    </xf>
    <xf numFmtId="0" fontId="7" fillId="0" borderId="0" xfId="2" applyFont="1"/>
    <xf numFmtId="1" fontId="62" fillId="9" borderId="12" xfId="0" applyNumberFormat="1" applyFont="1" applyFill="1" applyBorder="1" applyAlignment="1">
      <alignment horizontal="center"/>
    </xf>
    <xf numFmtId="164" fontId="18" fillId="11" borderId="16" xfId="2" applyNumberFormat="1" applyFont="1" applyFill="1" applyBorder="1" applyAlignment="1">
      <alignment horizontal="center"/>
    </xf>
    <xf numFmtId="164" fontId="11" fillId="11" borderId="8" xfId="2" applyNumberFormat="1" applyFont="1" applyFill="1" applyBorder="1" applyAlignment="1" applyProtection="1">
      <alignment horizontal="center" vertical="center" wrapText="1"/>
      <protection locked="0"/>
    </xf>
    <xf numFmtId="164" fontId="67" fillId="0" borderId="0" xfId="2" applyNumberFormat="1" applyFont="1" applyFill="1" applyBorder="1" applyAlignment="1">
      <alignment horizontal="center"/>
    </xf>
    <xf numFmtId="1" fontId="67" fillId="0" borderId="0" xfId="2" applyNumberFormat="1" applyFont="1" applyFill="1" applyBorder="1" applyAlignment="1">
      <alignment horizontal="center"/>
    </xf>
    <xf numFmtId="0" fontId="67" fillId="0" borderId="0" xfId="2" applyFont="1" applyFill="1" applyBorder="1"/>
    <xf numFmtId="0" fontId="68" fillId="0" borderId="0" xfId="0" applyFont="1" applyBorder="1" applyAlignment="1">
      <alignment horizontal="center"/>
    </xf>
    <xf numFmtId="164" fontId="67" fillId="0" borderId="0" xfId="2" applyNumberFormat="1" applyFont="1" applyBorder="1" applyAlignment="1">
      <alignment horizontal="center" vertical="center" wrapText="1"/>
    </xf>
    <xf numFmtId="0" fontId="67" fillId="0" borderId="0" xfId="2" applyFont="1"/>
    <xf numFmtId="49" fontId="67" fillId="0" borderId="0" xfId="2" applyNumberFormat="1" applyFont="1" applyBorder="1" applyAlignment="1">
      <alignment horizontal="center"/>
    </xf>
    <xf numFmtId="0" fontId="67" fillId="0" borderId="0" xfId="2" applyFont="1" applyBorder="1" applyAlignment="1">
      <alignment horizontal="center"/>
    </xf>
    <xf numFmtId="0" fontId="69" fillId="0" borderId="0" xfId="2" applyFont="1"/>
    <xf numFmtId="49" fontId="69" fillId="0" borderId="0" xfId="2" applyNumberFormat="1" applyFont="1" applyAlignment="1">
      <alignment horizontal="center" vertical="top"/>
    </xf>
    <xf numFmtId="0" fontId="69" fillId="0" borderId="0" xfId="0" applyFont="1" applyFill="1" applyBorder="1" applyAlignment="1">
      <alignment wrapText="1"/>
    </xf>
    <xf numFmtId="1" fontId="70" fillId="0" borderId="0" xfId="2" applyNumberFormat="1" applyFont="1" applyFill="1" applyBorder="1" applyAlignment="1">
      <alignment horizontal="center"/>
    </xf>
    <xf numFmtId="164" fontId="11" fillId="11" borderId="8" xfId="2" applyNumberFormat="1" applyFont="1" applyFill="1" applyBorder="1" applyAlignment="1" applyProtection="1">
      <alignment horizontal="center" vertical="top"/>
    </xf>
    <xf numFmtId="164" fontId="11" fillId="11" borderId="8" xfId="0" applyNumberFormat="1" applyFont="1" applyFill="1" applyBorder="1" applyAlignment="1" applyProtection="1">
      <alignment horizontal="center" vertical="top"/>
    </xf>
    <xf numFmtId="0" fontId="0" fillId="0" borderId="0" xfId="0" applyAlignment="1">
      <alignment horizontal="center"/>
    </xf>
    <xf numFmtId="0" fontId="29" fillId="0" borderId="26" xfId="0" applyFont="1" applyBorder="1" applyAlignment="1">
      <alignment horizontal="center"/>
    </xf>
    <xf numFmtId="1" fontId="53" fillId="0" borderId="23" xfId="0" applyNumberFormat="1" applyFont="1" applyFill="1" applyBorder="1" applyAlignment="1">
      <alignment horizontal="center" vertical="top" wrapText="1"/>
    </xf>
    <xf numFmtId="164" fontId="2" fillId="11" borderId="5" xfId="2" applyNumberFormat="1" applyFont="1" applyFill="1" applyBorder="1" applyAlignment="1">
      <alignment horizontal="center" vertical="center" wrapText="1"/>
    </xf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3" xfId="2" applyFont="1" applyFill="1" applyBorder="1" applyAlignment="1">
      <alignment horizontal="center"/>
    </xf>
    <xf numFmtId="164" fontId="11" fillId="11" borderId="8" xfId="2" applyNumberFormat="1" applyFont="1" applyFill="1" applyBorder="1" applyAlignment="1" applyProtection="1">
      <alignment horizontal="center"/>
      <protection locked="0"/>
    </xf>
    <xf numFmtId="164" fontId="11" fillId="11" borderId="5" xfId="2" applyNumberFormat="1" applyFont="1" applyFill="1" applyBorder="1" applyAlignment="1" applyProtection="1">
      <alignment horizontal="center"/>
      <protection locked="0"/>
    </xf>
    <xf numFmtId="164" fontId="11" fillId="11" borderId="8" xfId="2" applyNumberFormat="1" applyFont="1" applyFill="1" applyBorder="1" applyAlignment="1" applyProtection="1">
      <alignment horizontal="right" vertical="center" wrapText="1"/>
      <protection locked="0" hidden="1"/>
    </xf>
    <xf numFmtId="0" fontId="11" fillId="11" borderId="8" xfId="2" applyFont="1" applyFill="1" applyBorder="1" applyAlignment="1">
      <alignment horizontal="left" vertical="center" wrapText="1"/>
    </xf>
    <xf numFmtId="164" fontId="11" fillId="11" borderId="8" xfId="2" applyNumberFormat="1" applyFont="1" applyFill="1" applyBorder="1" applyAlignment="1" applyProtection="1">
      <alignment horizontal="right"/>
      <protection locked="0" hidden="1"/>
    </xf>
    <xf numFmtId="164" fontId="35" fillId="11" borderId="8" xfId="1" applyNumberFormat="1" applyFont="1" applyFill="1" applyBorder="1" applyAlignment="1">
      <alignment vertical="top"/>
    </xf>
    <xf numFmtId="164" fontId="11" fillId="11" borderId="8" xfId="1" applyNumberFormat="1" applyFont="1" applyFill="1" applyBorder="1" applyAlignment="1">
      <alignment horizontal="right" vertical="top"/>
    </xf>
    <xf numFmtId="164" fontId="11" fillId="11" borderId="8" xfId="2" applyNumberFormat="1" applyFont="1" applyFill="1" applyBorder="1" applyAlignment="1" applyProtection="1">
      <alignment vertical="center" wrapText="1"/>
      <protection locked="0"/>
    </xf>
    <xf numFmtId="164" fontId="17" fillId="11" borderId="8" xfId="2" applyNumberFormat="1" applyFont="1" applyFill="1" applyBorder="1" applyAlignment="1" applyProtection="1">
      <alignment vertical="center" wrapText="1"/>
      <protection locked="0"/>
    </xf>
    <xf numFmtId="164" fontId="17" fillId="11" borderId="8" xfId="2" applyNumberFormat="1" applyFont="1" applyFill="1" applyBorder="1" applyAlignment="1" applyProtection="1">
      <protection locked="0"/>
    </xf>
    <xf numFmtId="164" fontId="17" fillId="11" borderId="5" xfId="2" applyNumberFormat="1" applyFont="1" applyFill="1" applyBorder="1" applyAlignment="1" applyProtection="1">
      <protection locked="0"/>
    </xf>
    <xf numFmtId="164" fontId="11" fillId="11" borderId="8" xfId="2" applyNumberFormat="1" applyFont="1" applyFill="1" applyBorder="1" applyAlignment="1" applyProtection="1">
      <alignment vertical="center" wrapText="1"/>
    </xf>
    <xf numFmtId="164" fontId="17" fillId="11" borderId="8" xfId="2" applyNumberFormat="1" applyFont="1" applyFill="1" applyBorder="1" applyAlignment="1" applyProtection="1">
      <alignment vertical="center" wrapText="1"/>
    </xf>
    <xf numFmtId="164" fontId="17" fillId="11" borderId="8" xfId="2" applyNumberFormat="1" applyFont="1" applyFill="1" applyBorder="1" applyAlignment="1" applyProtection="1"/>
    <xf numFmtId="164" fontId="17" fillId="11" borderId="5" xfId="2" applyNumberFormat="1" applyFont="1" applyFill="1" applyBorder="1" applyAlignment="1" applyProtection="1"/>
    <xf numFmtId="164" fontId="11" fillId="11" borderId="8" xfId="2" applyNumberFormat="1" applyFont="1" applyFill="1" applyBorder="1" applyAlignment="1" applyProtection="1">
      <alignment vertical="center" wrapText="1"/>
      <protection locked="0" hidden="1"/>
    </xf>
    <xf numFmtId="164" fontId="11" fillId="11" borderId="8" xfId="2" applyNumberFormat="1" applyFont="1" applyFill="1" applyBorder="1" applyAlignment="1" applyProtection="1">
      <protection locked="0" hidden="1"/>
    </xf>
    <xf numFmtId="164" fontId="11" fillId="11" borderId="8" xfId="2" applyNumberFormat="1" applyFont="1" applyFill="1" applyBorder="1" applyAlignment="1">
      <alignment vertical="center" wrapText="1"/>
    </xf>
    <xf numFmtId="164" fontId="11" fillId="11" borderId="8" xfId="2" applyNumberFormat="1" applyFont="1" applyFill="1" applyBorder="1" applyAlignment="1"/>
    <xf numFmtId="1" fontId="33" fillId="11" borderId="13" xfId="2" applyNumberFormat="1" applyFont="1" applyFill="1" applyBorder="1" applyAlignment="1">
      <alignment horizontal="center" vertical="center" wrapText="1"/>
    </xf>
    <xf numFmtId="164" fontId="7" fillId="11" borderId="24" xfId="2" applyNumberFormat="1" applyFont="1" applyFill="1" applyBorder="1" applyAlignment="1">
      <alignment horizontal="center" vertical="center" wrapText="1"/>
    </xf>
    <xf numFmtId="164" fontId="35" fillId="11" borderId="13" xfId="2" applyNumberFormat="1" applyFont="1" applyFill="1" applyBorder="1" applyAlignment="1">
      <alignment horizontal="center" vertical="center" wrapText="1"/>
    </xf>
    <xf numFmtId="164" fontId="7" fillId="11" borderId="11" xfId="2" applyNumberFormat="1" applyFont="1" applyFill="1" applyBorder="1" applyAlignment="1">
      <alignment horizontal="center" vertical="center" wrapText="1"/>
    </xf>
    <xf numFmtId="164" fontId="7" fillId="11" borderId="13" xfId="2" applyNumberFormat="1" applyFont="1" applyFill="1" applyBorder="1" applyAlignment="1">
      <alignment horizontal="center"/>
    </xf>
    <xf numFmtId="164" fontId="7" fillId="11" borderId="11" xfId="2" applyNumberFormat="1" applyFont="1" applyFill="1" applyBorder="1" applyAlignment="1">
      <alignment horizontal="center"/>
    </xf>
    <xf numFmtId="0" fontId="1" fillId="11" borderId="0" xfId="2" applyFill="1"/>
    <xf numFmtId="1" fontId="34" fillId="11" borderId="12" xfId="0" applyNumberFormat="1" applyFont="1" applyFill="1" applyBorder="1" applyAlignment="1">
      <alignment horizontal="center"/>
    </xf>
    <xf numFmtId="164" fontId="7" fillId="11" borderId="16" xfId="2" applyNumberFormat="1" applyFont="1" applyFill="1" applyBorder="1" applyAlignment="1">
      <alignment horizontal="center"/>
    </xf>
    <xf numFmtId="164" fontId="7" fillId="11" borderId="5" xfId="2" applyNumberFormat="1" applyFont="1" applyFill="1" applyBorder="1" applyAlignment="1">
      <alignment horizontal="center"/>
    </xf>
    <xf numFmtId="164" fontId="7" fillId="11" borderId="12" xfId="2" applyNumberFormat="1" applyFont="1" applyFill="1" applyBorder="1" applyAlignment="1">
      <alignment horizontal="center"/>
    </xf>
    <xf numFmtId="164" fontId="7" fillId="11" borderId="4" xfId="2" applyNumberFormat="1" applyFont="1" applyFill="1" applyBorder="1" applyAlignment="1">
      <alignment horizontal="center"/>
    </xf>
    <xf numFmtId="1" fontId="33" fillId="11" borderId="12" xfId="2" applyNumberFormat="1" applyFont="1" applyFill="1" applyBorder="1" applyAlignment="1">
      <alignment horizontal="center" vertical="center" wrapText="1"/>
    </xf>
    <xf numFmtId="164" fontId="7" fillId="11" borderId="4" xfId="2" quotePrefix="1" applyNumberFormat="1" applyFont="1" applyFill="1" applyBorder="1" applyAlignment="1">
      <alignment horizontal="center"/>
    </xf>
    <xf numFmtId="164" fontId="7" fillId="11" borderId="27" xfId="2" applyNumberFormat="1" applyFont="1" applyFill="1" applyBorder="1" applyAlignment="1">
      <alignment horizontal="center" vertical="center" wrapText="1"/>
    </xf>
    <xf numFmtId="164" fontId="7" fillId="11" borderId="18" xfId="2" applyNumberFormat="1" applyFont="1" applyFill="1" applyBorder="1" applyAlignment="1">
      <alignment horizontal="center"/>
    </xf>
    <xf numFmtId="164" fontId="7" fillId="11" borderId="20" xfId="2" applyNumberFormat="1" applyFont="1" applyFill="1" applyBorder="1" applyAlignment="1">
      <alignment horizontal="center"/>
    </xf>
    <xf numFmtId="164" fontId="7" fillId="11" borderId="19" xfId="2" applyNumberFormat="1" applyFont="1" applyFill="1" applyBorder="1" applyAlignment="1">
      <alignment horizontal="center"/>
    </xf>
    <xf numFmtId="164" fontId="7" fillId="11" borderId="21" xfId="2" applyNumberFormat="1" applyFont="1" applyFill="1" applyBorder="1" applyAlignment="1">
      <alignment horizontal="center"/>
    </xf>
    <xf numFmtId="164" fontId="2" fillId="11" borderId="11" xfId="2" applyNumberFormat="1" applyFont="1" applyFill="1" applyBorder="1" applyAlignment="1">
      <alignment horizontal="center" vertical="center" wrapText="1"/>
    </xf>
    <xf numFmtId="164" fontId="35" fillId="11" borderId="4" xfId="2" applyNumberFormat="1" applyFont="1" applyFill="1" applyBorder="1" applyAlignment="1">
      <alignment horizontal="center" vertical="center" wrapText="1"/>
    </xf>
    <xf numFmtId="164" fontId="7" fillId="11" borderId="13" xfId="2" applyNumberFormat="1" applyFont="1" applyFill="1" applyBorder="1" applyAlignment="1">
      <alignment horizontal="center" vertical="center" wrapText="1"/>
    </xf>
    <xf numFmtId="164" fontId="7" fillId="11" borderId="14" xfId="2" applyNumberFormat="1" applyFont="1" applyFill="1" applyBorder="1" applyAlignment="1">
      <alignment horizontal="center"/>
    </xf>
    <xf numFmtId="164" fontId="7" fillId="11" borderId="10" xfId="2" applyNumberFormat="1" applyFont="1" applyFill="1" applyBorder="1" applyAlignment="1">
      <alignment horizontal="center"/>
    </xf>
    <xf numFmtId="164" fontId="18" fillId="11" borderId="11" xfId="2" applyNumberFormat="1" applyFont="1" applyFill="1" applyBorder="1" applyAlignment="1">
      <alignment horizontal="center"/>
    </xf>
    <xf numFmtId="1" fontId="62" fillId="11" borderId="12" xfId="0" applyNumberFormat="1" applyFont="1" applyFill="1" applyBorder="1" applyAlignment="1">
      <alignment horizontal="center"/>
    </xf>
    <xf numFmtId="164" fontId="63" fillId="11" borderId="16" xfId="2" applyNumberFormat="1" applyFont="1" applyFill="1" applyBorder="1" applyAlignment="1">
      <alignment horizontal="center"/>
    </xf>
    <xf numFmtId="164" fontId="63" fillId="11" borderId="5" xfId="2" applyNumberFormat="1" applyFont="1" applyFill="1" applyBorder="1" applyAlignment="1">
      <alignment horizontal="center"/>
    </xf>
    <xf numFmtId="164" fontId="63" fillId="11" borderId="12" xfId="2" applyNumberFormat="1" applyFont="1" applyFill="1" applyBorder="1" applyAlignment="1">
      <alignment horizontal="center"/>
    </xf>
    <xf numFmtId="164" fontId="63" fillId="11" borderId="4" xfId="2" applyNumberFormat="1" applyFont="1" applyFill="1" applyBorder="1" applyAlignment="1">
      <alignment horizontal="center"/>
    </xf>
    <xf numFmtId="0" fontId="65" fillId="11" borderId="0" xfId="2" applyFont="1" applyFill="1"/>
    <xf numFmtId="164" fontId="35" fillId="11" borderId="12" xfId="2" applyNumberFormat="1" applyFont="1" applyFill="1" applyBorder="1" applyAlignment="1">
      <alignment horizontal="center" vertical="center" wrapText="1"/>
    </xf>
    <xf numFmtId="164" fontId="7" fillId="11" borderId="12" xfId="2" quotePrefix="1" applyNumberFormat="1" applyFont="1" applyFill="1" applyBorder="1" applyAlignment="1">
      <alignment horizontal="center"/>
    </xf>
    <xf numFmtId="0" fontId="1" fillId="11" borderId="0" xfId="2" applyFont="1" applyFill="1"/>
    <xf numFmtId="0" fontId="34" fillId="11" borderId="12" xfId="0" applyFont="1" applyFill="1" applyBorder="1" applyAlignment="1">
      <alignment horizontal="center" vertical="center"/>
    </xf>
    <xf numFmtId="164" fontId="18" fillId="11" borderId="5" xfId="2" applyNumberFormat="1" applyFont="1" applyFill="1" applyBorder="1" applyAlignment="1">
      <alignment horizontal="center"/>
    </xf>
    <xf numFmtId="164" fontId="17" fillId="11" borderId="8" xfId="1" applyNumberFormat="1" applyFont="1" applyFill="1" applyBorder="1" applyAlignment="1" applyProtection="1">
      <alignment horizontal="right" vertical="top"/>
    </xf>
    <xf numFmtId="0" fontId="1" fillId="11" borderId="32" xfId="2" applyFill="1" applyBorder="1" applyProtection="1">
      <protection locked="0" hidden="1"/>
    </xf>
    <xf numFmtId="164" fontId="17" fillId="11" borderId="8" xfId="1" applyNumberFormat="1" applyFont="1" applyFill="1" applyBorder="1" applyAlignment="1">
      <alignment vertical="top"/>
    </xf>
    <xf numFmtId="164" fontId="1" fillId="11" borderId="32" xfId="2" applyNumberFormat="1" applyFill="1" applyBorder="1" applyAlignment="1" applyProtection="1">
      <alignment horizontal="right"/>
      <protection locked="0"/>
    </xf>
    <xf numFmtId="0" fontId="5" fillId="0" borderId="12" xfId="2" applyFont="1" applyFill="1" applyBorder="1" applyAlignment="1">
      <alignment horizontal="center"/>
    </xf>
    <xf numFmtId="0" fontId="51" fillId="9" borderId="8" xfId="0" applyFont="1" applyFill="1" applyBorder="1" applyAlignment="1">
      <alignment horizontal="center"/>
    </xf>
    <xf numFmtId="0" fontId="6" fillId="0" borderId="11" xfId="2" applyFont="1" applyBorder="1" applyAlignment="1">
      <alignment horizontal="left"/>
    </xf>
    <xf numFmtId="164" fontId="18" fillId="11" borderId="20" xfId="2" applyNumberFormat="1" applyFont="1" applyFill="1" applyBorder="1" applyAlignment="1">
      <alignment horizontal="center"/>
    </xf>
    <xf numFmtId="164" fontId="35" fillId="11" borderId="19" xfId="2" applyNumberFormat="1" applyFont="1" applyFill="1" applyBorder="1" applyAlignment="1">
      <alignment horizontal="center" vertical="center" wrapText="1"/>
    </xf>
    <xf numFmtId="164" fontId="7" fillId="11" borderId="13" xfId="2" quotePrefix="1" applyNumberFormat="1" applyFont="1" applyFill="1" applyBorder="1" applyAlignment="1">
      <alignment horizontal="center"/>
    </xf>
    <xf numFmtId="164" fontId="18" fillId="11" borderId="18" xfId="2" applyNumberFormat="1" applyFont="1" applyFill="1" applyBorder="1" applyAlignment="1">
      <alignment horizontal="center"/>
    </xf>
    <xf numFmtId="164" fontId="35" fillId="11" borderId="21" xfId="2" applyNumberFormat="1" applyFont="1" applyFill="1" applyBorder="1" applyAlignment="1">
      <alignment horizontal="center" vertical="center" wrapText="1"/>
    </xf>
    <xf numFmtId="0" fontId="51" fillId="11" borderId="13" xfId="0" applyFont="1" applyFill="1" applyBorder="1" applyAlignment="1">
      <alignment horizontal="center"/>
    </xf>
    <xf numFmtId="0" fontId="51" fillId="11" borderId="12" xfId="0" applyFont="1" applyFill="1" applyBorder="1" applyAlignment="1">
      <alignment horizontal="center"/>
    </xf>
    <xf numFmtId="0" fontId="5" fillId="11" borderId="37" xfId="2" applyFont="1" applyFill="1" applyBorder="1" applyAlignment="1"/>
    <xf numFmtId="0" fontId="5" fillId="11" borderId="15" xfId="2" applyFont="1" applyFill="1" applyBorder="1" applyAlignment="1"/>
    <xf numFmtId="0" fontId="5" fillId="11" borderId="49" xfId="2" applyFont="1" applyFill="1" applyBorder="1" applyAlignment="1"/>
    <xf numFmtId="0" fontId="5" fillId="11" borderId="45" xfId="2" applyFont="1" applyFill="1" applyBorder="1" applyAlignment="1"/>
    <xf numFmtId="0" fontId="5" fillId="11" borderId="50" xfId="2" applyFont="1" applyFill="1" applyBorder="1" applyAlignment="1"/>
    <xf numFmtId="0" fontId="5" fillId="11" borderId="13" xfId="2" applyFont="1" applyFill="1" applyBorder="1" applyAlignment="1"/>
    <xf numFmtId="0" fontId="5" fillId="11" borderId="24" xfId="2" applyFont="1" applyFill="1" applyBorder="1" applyAlignment="1"/>
    <xf numFmtId="0" fontId="5" fillId="11" borderId="11" xfId="2" applyFont="1" applyFill="1" applyBorder="1" applyAlignment="1"/>
    <xf numFmtId="0" fontId="5" fillId="11" borderId="12" xfId="2" applyFont="1" applyFill="1" applyBorder="1" applyAlignment="1">
      <alignment horizontal="center"/>
    </xf>
    <xf numFmtId="0" fontId="5" fillId="11" borderId="5" xfId="2" applyFont="1" applyFill="1" applyBorder="1" applyAlignment="1">
      <alignment horizontal="center"/>
    </xf>
    <xf numFmtId="0" fontId="6" fillId="11" borderId="16" xfId="2" applyFont="1" applyFill="1" applyBorder="1" applyAlignment="1">
      <alignment horizontal="center"/>
    </xf>
    <xf numFmtId="0" fontId="5" fillId="11" borderId="13" xfId="2" applyFont="1" applyFill="1" applyBorder="1" applyAlignment="1">
      <alignment horizontal="center"/>
    </xf>
    <xf numFmtId="0" fontId="6" fillId="11" borderId="11" xfId="2" applyFont="1" applyFill="1" applyBorder="1" applyAlignment="1">
      <alignment horizontal="center"/>
    </xf>
    <xf numFmtId="0" fontId="5" fillId="11" borderId="15" xfId="2" applyFont="1" applyFill="1" applyBorder="1" applyAlignment="1">
      <alignment horizontal="center"/>
    </xf>
    <xf numFmtId="0" fontId="5" fillId="11" borderId="14" xfId="2" applyFont="1" applyFill="1" applyBorder="1" applyAlignment="1">
      <alignment horizontal="center"/>
    </xf>
    <xf numFmtId="0" fontId="6" fillId="11" borderId="10" xfId="2" applyFont="1" applyFill="1" applyBorder="1" applyAlignment="1">
      <alignment horizontal="center"/>
    </xf>
    <xf numFmtId="164" fontId="30" fillId="11" borderId="8" xfId="2" applyNumberFormat="1" applyFont="1" applyFill="1" applyBorder="1" applyAlignment="1">
      <alignment horizontal="center"/>
    </xf>
    <xf numFmtId="1" fontId="30" fillId="11" borderId="16" xfId="2" applyNumberFormat="1" applyFont="1" applyFill="1" applyBorder="1" applyAlignment="1">
      <alignment horizontal="center"/>
    </xf>
    <xf numFmtId="0" fontId="6" fillId="11" borderId="10" xfId="2" applyFont="1" applyFill="1" applyBorder="1" applyAlignment="1">
      <alignment horizontal="left"/>
    </xf>
    <xf numFmtId="0" fontId="5" fillId="11" borderId="13" xfId="2" applyFont="1" applyFill="1" applyBorder="1" applyAlignment="1">
      <alignment horizontal="left"/>
    </xf>
    <xf numFmtId="0" fontId="6" fillId="11" borderId="11" xfId="2" applyFont="1" applyFill="1" applyBorder="1" applyAlignment="1">
      <alignment horizontal="left"/>
    </xf>
    <xf numFmtId="0" fontId="31" fillId="11" borderId="13" xfId="2" applyFont="1" applyFill="1" applyBorder="1" applyAlignment="1">
      <alignment horizontal="left"/>
    </xf>
    <xf numFmtId="0" fontId="32" fillId="11" borderId="13" xfId="2" applyFont="1" applyFill="1" applyBorder="1" applyAlignment="1">
      <alignment horizontal="left"/>
    </xf>
    <xf numFmtId="0" fontId="5" fillId="11" borderId="16" xfId="2" applyFont="1" applyFill="1" applyBorder="1" applyAlignment="1">
      <alignment horizontal="center" vertical="top" wrapText="1"/>
    </xf>
    <xf numFmtId="0" fontId="48" fillId="11" borderId="16" xfId="2" applyFont="1" applyFill="1" applyBorder="1" applyAlignment="1">
      <alignment horizontal="center" vertical="top" wrapText="1"/>
    </xf>
    <xf numFmtId="0" fontId="45" fillId="11" borderId="18" xfId="0" applyFont="1" applyFill="1" applyBorder="1" applyAlignment="1">
      <alignment horizontal="center" vertical="top" wrapText="1"/>
    </xf>
    <xf numFmtId="0" fontId="16" fillId="11" borderId="18" xfId="0" applyFont="1" applyFill="1" applyBorder="1" applyAlignment="1">
      <alignment horizontal="center" vertical="top" wrapText="1"/>
    </xf>
    <xf numFmtId="0" fontId="45" fillId="11" borderId="44" xfId="0" applyFont="1" applyFill="1" applyBorder="1" applyAlignment="1">
      <alignment horizontal="center" vertical="top" wrapText="1"/>
    </xf>
    <xf numFmtId="165" fontId="5" fillId="11" borderId="59" xfId="2" applyNumberFormat="1" applyFont="1" applyFill="1" applyBorder="1" applyAlignment="1">
      <alignment horizontal="center"/>
    </xf>
    <xf numFmtId="165" fontId="5" fillId="11" borderId="54" xfId="2" applyNumberFormat="1" applyFont="1" applyFill="1" applyBorder="1" applyAlignment="1">
      <alignment horizontal="center"/>
    </xf>
    <xf numFmtId="165" fontId="5" fillId="11" borderId="60" xfId="2" applyNumberFormat="1" applyFont="1" applyFill="1" applyBorder="1" applyAlignment="1">
      <alignment horizontal="center"/>
    </xf>
    <xf numFmtId="165" fontId="5" fillId="0" borderId="0" xfId="2" applyNumberFormat="1" applyFont="1" applyBorder="1" applyAlignment="1"/>
    <xf numFmtId="165" fontId="5" fillId="0" borderId="69" xfId="2" applyNumberFormat="1" applyFont="1" applyBorder="1" applyAlignment="1">
      <alignment horizontal="center"/>
    </xf>
    <xf numFmtId="165" fontId="5" fillId="0" borderId="70" xfId="2" applyNumberFormat="1" applyFont="1" applyBorder="1" applyAlignment="1">
      <alignment horizontal="center"/>
    </xf>
    <xf numFmtId="165" fontId="5" fillId="0" borderId="71" xfId="2" applyNumberFormat="1" applyFont="1" applyBorder="1" applyAlignment="1">
      <alignment horizontal="center"/>
    </xf>
    <xf numFmtId="164" fontId="7" fillId="11" borderId="8" xfId="2" applyNumberFormat="1" applyFont="1" applyFill="1" applyBorder="1" applyAlignment="1">
      <alignment horizontal="center" vertical="center" wrapText="1"/>
    </xf>
    <xf numFmtId="164" fontId="2" fillId="8" borderId="8" xfId="2" applyNumberFormat="1" applyFont="1" applyFill="1" applyBorder="1" applyAlignment="1">
      <alignment horizontal="center" vertical="center" wrapText="1"/>
    </xf>
    <xf numFmtId="165" fontId="5" fillId="0" borderId="59" xfId="2" applyNumberFormat="1" applyFont="1" applyBorder="1" applyAlignment="1"/>
    <xf numFmtId="165" fontId="5" fillId="7" borderId="60" xfId="2" applyNumberFormat="1" applyFont="1" applyFill="1" applyBorder="1" applyAlignment="1">
      <alignment horizontal="center"/>
    </xf>
    <xf numFmtId="165" fontId="5" fillId="0" borderId="33" xfId="2" applyNumberFormat="1" applyFont="1" applyFill="1" applyBorder="1" applyAlignment="1">
      <alignment horizontal="center"/>
    </xf>
    <xf numFmtId="165" fontId="5" fillId="0" borderId="0" xfId="2" applyNumberFormat="1" applyFont="1" applyFill="1" applyBorder="1" applyAlignment="1">
      <alignment horizontal="center"/>
    </xf>
    <xf numFmtId="165" fontId="5" fillId="0" borderId="54" xfId="2" applyNumberFormat="1" applyFont="1" applyBorder="1" applyAlignment="1"/>
    <xf numFmtId="165" fontId="5" fillId="0" borderId="39" xfId="2" applyNumberFormat="1" applyFont="1" applyBorder="1" applyAlignment="1"/>
    <xf numFmtId="165" fontId="5" fillId="11" borderId="33" xfId="2" applyNumberFormat="1" applyFont="1" applyFill="1" applyBorder="1" applyAlignment="1">
      <alignment horizontal="center"/>
    </xf>
    <xf numFmtId="165" fontId="5" fillId="11" borderId="9" xfId="2" applyNumberFormat="1" applyFont="1" applyFill="1" applyBorder="1" applyAlignment="1">
      <alignment horizontal="center"/>
    </xf>
    <xf numFmtId="165" fontId="5" fillId="11" borderId="69" xfId="2" applyNumberFormat="1" applyFont="1" applyFill="1" applyBorder="1" applyAlignment="1">
      <alignment horizontal="center"/>
    </xf>
    <xf numFmtId="165" fontId="5" fillId="11" borderId="70" xfId="2" applyNumberFormat="1" applyFont="1" applyFill="1" applyBorder="1" applyAlignment="1">
      <alignment horizontal="center"/>
    </xf>
    <xf numFmtId="164" fontId="7" fillId="11" borderId="16" xfId="2" quotePrefix="1" applyNumberFormat="1" applyFont="1" applyFill="1" applyBorder="1" applyAlignment="1">
      <alignment horizontal="center"/>
    </xf>
    <xf numFmtId="164" fontId="7" fillId="11" borderId="18" xfId="2" quotePrefix="1" applyNumberFormat="1" applyFont="1" applyFill="1" applyBorder="1" applyAlignment="1">
      <alignment horizontal="center"/>
    </xf>
    <xf numFmtId="0" fontId="4" fillId="11" borderId="19" xfId="2" applyFont="1" applyFill="1" applyBorder="1"/>
    <xf numFmtId="0" fontId="56" fillId="0" borderId="16" xfId="0" applyFont="1" applyBorder="1" applyAlignment="1">
      <alignment vertical="center"/>
    </xf>
    <xf numFmtId="164" fontId="35" fillId="11" borderId="14" xfId="2" applyNumberFormat="1" applyFont="1" applyFill="1" applyBorder="1" applyAlignment="1">
      <alignment horizontal="center" vertical="center" wrapText="1"/>
    </xf>
    <xf numFmtId="164" fontId="2" fillId="11" borderId="14" xfId="2" applyNumberFormat="1" applyFont="1" applyFill="1" applyBorder="1" applyAlignment="1">
      <alignment horizontal="center" vertical="center" wrapText="1"/>
    </xf>
    <xf numFmtId="164" fontId="2" fillId="11" borderId="16" xfId="2" applyNumberFormat="1" applyFont="1" applyFill="1" applyBorder="1" applyAlignment="1">
      <alignment horizontal="center" vertical="center" wrapText="1"/>
    </xf>
    <xf numFmtId="164" fontId="2" fillId="11" borderId="18" xfId="2" applyNumberFormat="1" applyFont="1" applyFill="1" applyBorder="1" applyAlignment="1">
      <alignment horizontal="center" vertical="center" wrapText="1"/>
    </xf>
    <xf numFmtId="164" fontId="7" fillId="11" borderId="16" xfId="2" applyNumberFormat="1" applyFont="1" applyFill="1" applyBorder="1" applyAlignment="1">
      <alignment horizontal="center" vertical="center" wrapText="1"/>
    </xf>
    <xf numFmtId="164" fontId="7" fillId="11" borderId="18" xfId="2" applyNumberFormat="1" applyFont="1" applyFill="1" applyBorder="1" applyAlignment="1">
      <alignment horizontal="center" vertical="center" wrapText="1"/>
    </xf>
    <xf numFmtId="164" fontId="63" fillId="11" borderId="5" xfId="2" quotePrefix="1" applyNumberFormat="1" applyFont="1" applyFill="1" applyBorder="1" applyAlignment="1">
      <alignment horizontal="center"/>
    </xf>
    <xf numFmtId="164" fontId="7" fillId="11" borderId="5" xfId="2" quotePrefix="1" applyNumberFormat="1" applyFont="1" applyFill="1" applyBorder="1" applyAlignment="1">
      <alignment horizontal="center"/>
    </xf>
    <xf numFmtId="164" fontId="7" fillId="11" borderId="11" xfId="2" quotePrefix="1" applyNumberFormat="1" applyFont="1" applyFill="1" applyBorder="1" applyAlignment="1">
      <alignment horizontal="center"/>
    </xf>
    <xf numFmtId="1" fontId="21" fillId="11" borderId="12" xfId="2" applyNumberFormat="1" applyFont="1" applyFill="1" applyBorder="1" applyAlignment="1">
      <alignment horizontal="center"/>
    </xf>
    <xf numFmtId="1" fontId="21" fillId="11" borderId="19" xfId="2" applyNumberFormat="1" applyFont="1" applyFill="1" applyBorder="1" applyAlignment="1">
      <alignment horizontal="center"/>
    </xf>
    <xf numFmtId="164" fontId="63" fillId="11" borderId="16" xfId="2" quotePrefix="1" applyNumberFormat="1" applyFont="1" applyFill="1" applyBorder="1" applyAlignment="1">
      <alignment horizontal="center"/>
    </xf>
    <xf numFmtId="1" fontId="33" fillId="11" borderId="12" xfId="2" applyNumberFormat="1" applyFont="1" applyFill="1" applyBorder="1" applyAlignment="1">
      <alignment horizontal="center"/>
    </xf>
    <xf numFmtId="1" fontId="33" fillId="11" borderId="19" xfId="2" applyNumberFormat="1" applyFont="1" applyFill="1" applyBorder="1" applyAlignment="1">
      <alignment horizontal="center"/>
    </xf>
    <xf numFmtId="164" fontId="7" fillId="11" borderId="10" xfId="2" applyNumberFormat="1" applyFont="1" applyFill="1" applyBorder="1" applyAlignment="1">
      <alignment horizontal="center" vertical="center" wrapText="1"/>
    </xf>
    <xf numFmtId="164" fontId="2" fillId="11" borderId="10" xfId="2" applyNumberFormat="1" applyFont="1" applyFill="1" applyBorder="1" applyAlignment="1">
      <alignment horizontal="center" vertical="center" wrapText="1"/>
    </xf>
    <xf numFmtId="164" fontId="2" fillId="11" borderId="20" xfId="2" applyNumberFormat="1" applyFont="1" applyFill="1" applyBorder="1" applyAlignment="1">
      <alignment horizontal="center" vertical="center" wrapText="1"/>
    </xf>
    <xf numFmtId="1" fontId="7" fillId="11" borderId="5" xfId="2" applyNumberFormat="1" applyFont="1" applyFill="1" applyBorder="1" applyAlignment="1">
      <alignment horizontal="center"/>
    </xf>
    <xf numFmtId="1" fontId="7" fillId="11" borderId="20" xfId="2" applyNumberFormat="1" applyFont="1" applyFill="1" applyBorder="1" applyAlignment="1">
      <alignment horizontal="center"/>
    </xf>
    <xf numFmtId="164" fontId="64" fillId="11" borderId="5" xfId="2" applyNumberFormat="1" applyFont="1" applyFill="1" applyBorder="1" applyAlignment="1">
      <alignment horizontal="center" vertical="center" wrapText="1"/>
    </xf>
    <xf numFmtId="0" fontId="21" fillId="11" borderId="21" xfId="2" applyFont="1" applyFill="1" applyBorder="1" applyAlignment="1">
      <alignment horizontal="center" vertical="top"/>
    </xf>
    <xf numFmtId="1" fontId="21" fillId="11" borderId="4" xfId="2" applyNumberFormat="1" applyFont="1" applyFill="1" applyBorder="1" applyAlignment="1">
      <alignment horizontal="center" vertical="center" wrapText="1"/>
    </xf>
    <xf numFmtId="164" fontId="35" fillId="11" borderId="11" xfId="2" applyNumberFormat="1" applyFont="1" applyFill="1" applyBorder="1" applyAlignment="1">
      <alignment horizontal="center" vertical="center" wrapText="1"/>
    </xf>
    <xf numFmtId="1" fontId="7" fillId="11" borderId="16" xfId="2" applyNumberFormat="1" applyFont="1" applyFill="1" applyBorder="1" applyAlignment="1">
      <alignment horizontal="center"/>
    </xf>
    <xf numFmtId="1" fontId="7" fillId="11" borderId="18" xfId="2" applyNumberFormat="1" applyFont="1" applyFill="1" applyBorder="1" applyAlignment="1">
      <alignment horizontal="center"/>
    </xf>
    <xf numFmtId="1" fontId="63" fillId="11" borderId="16" xfId="2" applyNumberFormat="1" applyFont="1" applyFill="1" applyBorder="1" applyAlignment="1">
      <alignment horizontal="center"/>
    </xf>
    <xf numFmtId="164" fontId="18" fillId="11" borderId="10" xfId="2" applyNumberFormat="1" applyFont="1" applyFill="1" applyBorder="1" applyAlignment="1">
      <alignment vertical="center" wrapText="1"/>
    </xf>
    <xf numFmtId="164" fontId="18" fillId="11" borderId="5" xfId="0" applyNumberFormat="1" applyFont="1" applyFill="1" applyBorder="1" applyAlignment="1">
      <alignment vertical="top"/>
    </xf>
    <xf numFmtId="164" fontId="18" fillId="11" borderId="20" xfId="0" applyNumberFormat="1" applyFont="1" applyFill="1" applyBorder="1" applyAlignment="1">
      <alignment vertical="top"/>
    </xf>
    <xf numFmtId="1" fontId="63" fillId="11" borderId="5" xfId="2" applyNumberFormat="1" applyFont="1" applyFill="1" applyBorder="1" applyAlignment="1">
      <alignment horizontal="center"/>
    </xf>
    <xf numFmtId="1" fontId="34" fillId="9" borderId="21" xfId="0" applyNumberFormat="1" applyFont="1" applyFill="1" applyBorder="1" applyAlignment="1">
      <alignment horizontal="center"/>
    </xf>
    <xf numFmtId="164" fontId="2" fillId="11" borderId="13" xfId="2" applyNumberFormat="1" applyFont="1" applyFill="1" applyBorder="1" applyAlignment="1">
      <alignment horizontal="center" vertical="center" wrapText="1"/>
    </xf>
    <xf numFmtId="1" fontId="43" fillId="11" borderId="19" xfId="2" applyNumberFormat="1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51" fillId="9" borderId="13" xfId="0" applyFont="1" applyFill="1" applyBorder="1" applyAlignment="1">
      <alignment horizontal="center"/>
    </xf>
    <xf numFmtId="0" fontId="51" fillId="9" borderId="12" xfId="0" applyFont="1" applyFill="1" applyBorder="1" applyAlignment="1">
      <alignment horizontal="center"/>
    </xf>
    <xf numFmtId="164" fontId="7" fillId="11" borderId="20" xfId="2" quotePrefix="1" applyNumberFormat="1" applyFont="1" applyFill="1" applyBorder="1" applyAlignment="1">
      <alignment horizontal="center"/>
    </xf>
    <xf numFmtId="164" fontId="7" fillId="11" borderId="21" xfId="2" quotePrefix="1" applyNumberFormat="1" applyFont="1" applyFill="1" applyBorder="1" applyAlignment="1">
      <alignment horizontal="center"/>
    </xf>
    <xf numFmtId="164" fontId="18" fillId="11" borderId="10" xfId="2" applyNumberFormat="1" applyFont="1" applyFill="1" applyBorder="1" applyAlignment="1">
      <alignment horizontal="center"/>
    </xf>
    <xf numFmtId="164" fontId="33" fillId="11" borderId="5" xfId="2" applyNumberFormat="1" applyFont="1" applyFill="1" applyBorder="1" applyAlignment="1">
      <alignment horizontal="center"/>
    </xf>
    <xf numFmtId="1" fontId="43" fillId="11" borderId="4" xfId="2" applyNumberFormat="1" applyFont="1" applyFill="1" applyBorder="1" applyAlignment="1">
      <alignment horizontal="center"/>
    </xf>
    <xf numFmtId="1" fontId="47" fillId="11" borderId="21" xfId="0" applyNumberFormat="1" applyFont="1" applyFill="1" applyBorder="1" applyAlignment="1">
      <alignment horizontal="center"/>
    </xf>
    <xf numFmtId="0" fontId="10" fillId="11" borderId="16" xfId="0" applyFont="1" applyFill="1" applyBorder="1" applyAlignment="1">
      <alignment horizontal="center"/>
    </xf>
    <xf numFmtId="0" fontId="10" fillId="11" borderId="18" xfId="0" applyFont="1" applyFill="1" applyBorder="1" applyAlignment="1">
      <alignment horizontal="center"/>
    </xf>
    <xf numFmtId="1" fontId="18" fillId="11" borderId="12" xfId="2" applyNumberFormat="1" applyFont="1" applyFill="1" applyBorder="1" applyAlignment="1">
      <alignment horizontal="center" vertical="center" wrapText="1"/>
    </xf>
    <xf numFmtId="0" fontId="18" fillId="11" borderId="4" xfId="2" applyFont="1" applyFill="1" applyBorder="1" applyAlignment="1">
      <alignment horizontal="center" vertical="top"/>
    </xf>
    <xf numFmtId="164" fontId="35" fillId="11" borderId="66" xfId="2" applyNumberFormat="1" applyFont="1" applyFill="1" applyBorder="1" applyAlignment="1">
      <alignment horizontal="center" vertical="center" wrapText="1"/>
    </xf>
    <xf numFmtId="0" fontId="72" fillId="11" borderId="4" xfId="0" applyFont="1" applyFill="1" applyBorder="1" applyAlignment="1">
      <alignment horizontal="center"/>
    </xf>
    <xf numFmtId="1" fontId="50" fillId="11" borderId="4" xfId="0" applyNumberFormat="1" applyFont="1" applyFill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7" xfId="2" applyFont="1" applyBorder="1" applyAlignment="1">
      <alignment horizontal="center" vertical="top" wrapText="1"/>
    </xf>
    <xf numFmtId="0" fontId="15" fillId="0" borderId="63" xfId="0" applyFont="1" applyBorder="1" applyAlignment="1">
      <alignment horizontal="center" vertical="top" wrapText="1"/>
    </xf>
    <xf numFmtId="0" fontId="5" fillId="11" borderId="13" xfId="2" applyFont="1" applyFill="1" applyBorder="1" applyAlignment="1">
      <alignment horizontal="center"/>
    </xf>
    <xf numFmtId="49" fontId="24" fillId="0" borderId="25" xfId="1" applyNumberFormat="1" applyFont="1" applyBorder="1" applyAlignment="1">
      <alignment vertical="top"/>
    </xf>
    <xf numFmtId="0" fontId="28" fillId="0" borderId="26" xfId="1" applyFont="1" applyBorder="1" applyAlignment="1">
      <alignment vertical="top"/>
    </xf>
    <xf numFmtId="0" fontId="58" fillId="0" borderId="26" xfId="1" applyFont="1" applyBorder="1" applyAlignment="1">
      <alignment vertical="top" wrapText="1"/>
    </xf>
    <xf numFmtId="0" fontId="54" fillId="0" borderId="26" xfId="1" applyFont="1" applyBorder="1" applyAlignment="1">
      <alignment horizontal="center" vertical="top"/>
    </xf>
    <xf numFmtId="0" fontId="24" fillId="0" borderId="17" xfId="1" applyFont="1" applyBorder="1" applyAlignment="1">
      <alignment vertical="top" wrapText="1"/>
    </xf>
    <xf numFmtId="49" fontId="24" fillId="0" borderId="19" xfId="1" applyNumberFormat="1" applyFont="1" applyBorder="1" applyAlignment="1">
      <alignment vertical="top"/>
    </xf>
    <xf numFmtId="0" fontId="54" fillId="0" borderId="27" xfId="1" applyFont="1" applyBorder="1" applyAlignment="1">
      <alignment horizontal="center" vertical="top"/>
    </xf>
    <xf numFmtId="0" fontId="72" fillId="11" borderId="12" xfId="0" applyFont="1" applyFill="1" applyBorder="1" applyAlignment="1">
      <alignment horizontal="center"/>
    </xf>
    <xf numFmtId="1" fontId="50" fillId="11" borderId="19" xfId="0" applyNumberFormat="1" applyFont="1" applyFill="1" applyBorder="1" applyAlignment="1">
      <alignment horizontal="center"/>
    </xf>
    <xf numFmtId="164" fontId="2" fillId="11" borderId="16" xfId="2" applyNumberFormat="1" applyFont="1" applyFill="1" applyBorder="1" applyAlignment="1">
      <alignment horizontal="center"/>
    </xf>
    <xf numFmtId="0" fontId="5" fillId="11" borderId="5" xfId="2" applyFont="1" applyFill="1" applyBorder="1" applyAlignment="1">
      <alignment horizontal="center" vertical="top" wrapText="1"/>
    </xf>
    <xf numFmtId="0" fontId="73" fillId="11" borderId="20" xfId="0" applyFont="1" applyFill="1" applyBorder="1" applyAlignment="1">
      <alignment horizontal="center" vertical="top" wrapText="1"/>
    </xf>
    <xf numFmtId="1" fontId="18" fillId="10" borderId="11" xfId="2" applyNumberFormat="1" applyFont="1" applyFill="1" applyBorder="1" applyAlignment="1">
      <alignment horizontal="center" vertical="center" wrapText="1"/>
    </xf>
    <xf numFmtId="1" fontId="18" fillId="10" borderId="16" xfId="2" applyNumberFormat="1" applyFont="1" applyFill="1" applyBorder="1" applyAlignment="1">
      <alignment horizontal="center"/>
    </xf>
    <xf numFmtId="1" fontId="18" fillId="10" borderId="18" xfId="2" applyNumberFormat="1" applyFont="1" applyFill="1" applyBorder="1" applyAlignment="1">
      <alignment horizontal="center"/>
    </xf>
    <xf numFmtId="1" fontId="61" fillId="9" borderId="8" xfId="0" applyNumberFormat="1" applyFont="1" applyFill="1" applyBorder="1" applyAlignment="1">
      <alignment vertical="top"/>
    </xf>
    <xf numFmtId="0" fontId="25" fillId="0" borderId="23" xfId="0" applyFont="1" applyBorder="1" applyAlignment="1">
      <alignment horizontal="center" vertical="top" wrapText="1"/>
    </xf>
    <xf numFmtId="1" fontId="36" fillId="0" borderId="26" xfId="0" applyNumberFormat="1" applyFont="1" applyFill="1" applyBorder="1" applyAlignment="1">
      <alignment horizontal="center"/>
    </xf>
    <xf numFmtId="1" fontId="36" fillId="0" borderId="34" xfId="0" applyNumberFormat="1" applyFont="1" applyFill="1" applyBorder="1"/>
    <xf numFmtId="1" fontId="36" fillId="11" borderId="34" xfId="0" applyNumberFormat="1" applyFont="1" applyFill="1" applyBorder="1"/>
    <xf numFmtId="1" fontId="29" fillId="0" borderId="19" xfId="0" applyNumberFormat="1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66" fillId="0" borderId="23" xfId="0" applyFont="1" applyFill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1" fontId="36" fillId="6" borderId="23" xfId="0" applyNumberFormat="1" applyFont="1" applyFill="1" applyBorder="1" applyAlignment="1">
      <alignment horizontal="left" vertical="center"/>
    </xf>
    <xf numFmtId="0" fontId="25" fillId="0" borderId="22" xfId="0" applyFont="1" applyBorder="1" applyAlignment="1">
      <alignment horizontal="left" vertical="top" wrapText="1"/>
    </xf>
    <xf numFmtId="0" fontId="37" fillId="0" borderId="23" xfId="0" applyFont="1" applyBorder="1" applyAlignment="1">
      <alignment horizontal="left" vertical="top" wrapText="1"/>
    </xf>
    <xf numFmtId="1" fontId="53" fillId="0" borderId="23" xfId="0" applyNumberFormat="1" applyFont="1" applyFill="1" applyBorder="1" applyAlignment="1">
      <alignment horizontal="left" vertical="top" wrapText="1"/>
    </xf>
    <xf numFmtId="0" fontId="15" fillId="0" borderId="52" xfId="0" applyFont="1" applyBorder="1" applyAlignment="1">
      <alignment horizontal="left" vertical="top"/>
    </xf>
    <xf numFmtId="1" fontId="25" fillId="6" borderId="23" xfId="0" applyNumberFormat="1" applyFont="1" applyFill="1" applyBorder="1" applyAlignment="1">
      <alignment horizontal="left" vertical="top" wrapText="1"/>
    </xf>
    <xf numFmtId="1" fontId="36" fillId="6" borderId="23" xfId="0" applyNumberFormat="1" applyFont="1" applyFill="1" applyBorder="1" applyAlignment="1">
      <alignment horizontal="left" vertical="top"/>
    </xf>
    <xf numFmtId="164" fontId="18" fillId="11" borderId="10" xfId="2" applyNumberFormat="1" applyFont="1" applyFill="1" applyBorder="1" applyAlignment="1">
      <alignment horizontal="center" vertical="center" wrapText="1"/>
    </xf>
    <xf numFmtId="164" fontId="18" fillId="11" borderId="16" xfId="2" quotePrefix="1" applyNumberFormat="1" applyFont="1" applyFill="1" applyBorder="1" applyAlignment="1">
      <alignment horizontal="center"/>
    </xf>
    <xf numFmtId="164" fontId="18" fillId="11" borderId="5" xfId="2" quotePrefix="1" applyNumberFormat="1" applyFont="1" applyFill="1" applyBorder="1" applyAlignment="1">
      <alignment horizontal="center"/>
    </xf>
    <xf numFmtId="1" fontId="36" fillId="12" borderId="5" xfId="0" applyNumberFormat="1" applyFont="1" applyFill="1" applyBorder="1"/>
    <xf numFmtId="0" fontId="0" fillId="11" borderId="38" xfId="0" applyFill="1" applyBorder="1"/>
    <xf numFmtId="0" fontId="4" fillId="11" borderId="37" xfId="2" applyFont="1" applyFill="1" applyBorder="1"/>
    <xf numFmtId="0" fontId="4" fillId="11" borderId="36" xfId="2" applyFont="1" applyFill="1" applyBorder="1" applyAlignment="1">
      <alignment horizontal="right" vertical="top"/>
    </xf>
    <xf numFmtId="0" fontId="4" fillId="11" borderId="36" xfId="2" applyFont="1" applyFill="1" applyBorder="1"/>
    <xf numFmtId="0" fontId="51" fillId="9" borderId="1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56" fillId="0" borderId="8" xfId="0" applyFont="1" applyBorder="1" applyAlignment="1">
      <alignment vertical="center"/>
    </xf>
    <xf numFmtId="0" fontId="71" fillId="11" borderId="38" xfId="0" applyFont="1" applyFill="1" applyBorder="1"/>
    <xf numFmtId="0" fontId="0" fillId="11" borderId="42" xfId="0" applyFill="1" applyBorder="1"/>
    <xf numFmtId="0" fontId="56" fillId="11" borderId="16" xfId="0" applyFont="1" applyFill="1" applyBorder="1" applyAlignment="1">
      <alignment vertical="center"/>
    </xf>
    <xf numFmtId="164" fontId="7" fillId="11" borderId="41" xfId="2" applyNumberFormat="1" applyFont="1" applyFill="1" applyBorder="1" applyAlignment="1">
      <alignment horizontal="center" vertical="center" wrapText="1"/>
    </xf>
    <xf numFmtId="1" fontId="33" fillId="9" borderId="4" xfId="2" applyNumberFormat="1" applyFont="1" applyFill="1" applyBorder="1" applyAlignment="1">
      <alignment horizontal="center" vertical="center" wrapText="1"/>
    </xf>
    <xf numFmtId="1" fontId="62" fillId="9" borderId="4" xfId="0" applyNumberFormat="1" applyFont="1" applyFill="1" applyBorder="1" applyAlignment="1">
      <alignment horizontal="center"/>
    </xf>
    <xf numFmtId="165" fontId="5" fillId="0" borderId="60" xfId="2" applyNumberFormat="1" applyFont="1" applyBorder="1" applyAlignment="1"/>
    <xf numFmtId="164" fontId="35" fillId="11" borderId="8" xfId="2" applyNumberFormat="1" applyFont="1" applyFill="1" applyBorder="1" applyAlignment="1">
      <alignment horizontal="center" vertical="center" wrapText="1"/>
    </xf>
    <xf numFmtId="1" fontId="2" fillId="11" borderId="4" xfId="2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textRotation="90"/>
    </xf>
    <xf numFmtId="0" fontId="4" fillId="0" borderId="0" xfId="2" applyFont="1" applyAlignment="1">
      <alignment horizontal="left" vertical="center" textRotation="90"/>
    </xf>
    <xf numFmtId="1" fontId="0" fillId="0" borderId="0" xfId="0" applyNumberFormat="1" applyFill="1"/>
    <xf numFmtId="1" fontId="0" fillId="0" borderId="0" xfId="0" applyNumberFormat="1"/>
    <xf numFmtId="14" fontId="0" fillId="0" borderId="0" xfId="0" applyNumberFormat="1" applyFill="1"/>
    <xf numFmtId="0" fontId="51" fillId="11" borderId="14" xfId="0" applyFont="1" applyFill="1" applyBorder="1" applyAlignment="1">
      <alignment horizontal="center"/>
    </xf>
    <xf numFmtId="0" fontId="51" fillId="11" borderId="4" xfId="0" applyFont="1" applyFill="1" applyBorder="1" applyAlignment="1">
      <alignment horizontal="center"/>
    </xf>
    <xf numFmtId="0" fontId="34" fillId="11" borderId="4" xfId="0" applyFont="1" applyFill="1" applyBorder="1" applyAlignment="1">
      <alignment horizontal="center" vertical="center"/>
    </xf>
    <xf numFmtId="1" fontId="21" fillId="11" borderId="4" xfId="2" applyNumberFormat="1" applyFont="1" applyFill="1" applyBorder="1" applyAlignment="1">
      <alignment horizontal="center"/>
    </xf>
    <xf numFmtId="164" fontId="35" fillId="11" borderId="15" xfId="2" applyNumberFormat="1" applyFont="1" applyFill="1" applyBorder="1" applyAlignment="1">
      <alignment horizontal="center" vertical="center" wrapText="1"/>
    </xf>
    <xf numFmtId="164" fontId="35" fillId="11" borderId="34" xfId="2" applyNumberFormat="1" applyFont="1" applyFill="1" applyBorder="1" applyAlignment="1">
      <alignment horizontal="center" vertical="center" wrapText="1"/>
    </xf>
    <xf numFmtId="164" fontId="35" fillId="11" borderId="73" xfId="2" applyNumberFormat="1" applyFont="1" applyFill="1" applyBorder="1" applyAlignment="1">
      <alignment horizontal="center" vertical="center" wrapText="1"/>
    </xf>
    <xf numFmtId="1" fontId="33" fillId="11" borderId="37" xfId="2" applyNumberFormat="1" applyFont="1" applyFill="1" applyBorder="1" applyAlignment="1">
      <alignment horizontal="center" vertical="center" wrapText="1"/>
    </xf>
    <xf numFmtId="1" fontId="62" fillId="11" borderId="36" xfId="0" applyNumberFormat="1" applyFont="1" applyFill="1" applyBorder="1" applyAlignment="1">
      <alignment horizontal="center"/>
    </xf>
    <xf numFmtId="1" fontId="33" fillId="11" borderId="36" xfId="2" applyNumberFormat="1" applyFont="1" applyFill="1" applyBorder="1" applyAlignment="1">
      <alignment horizontal="center" vertical="center" wrapText="1"/>
    </xf>
    <xf numFmtId="1" fontId="34" fillId="11" borderId="36" xfId="0" applyNumberFormat="1" applyFont="1" applyFill="1" applyBorder="1" applyAlignment="1">
      <alignment horizontal="center"/>
    </xf>
    <xf numFmtId="0" fontId="72" fillId="11" borderId="34" xfId="0" applyFont="1" applyFill="1" applyBorder="1" applyAlignment="1">
      <alignment horizontal="center"/>
    </xf>
    <xf numFmtId="1" fontId="50" fillId="11" borderId="73" xfId="0" applyNumberFormat="1" applyFont="1" applyFill="1" applyBorder="1" applyAlignment="1">
      <alignment horizontal="center"/>
    </xf>
    <xf numFmtId="1" fontId="2" fillId="11" borderId="15" xfId="2" applyNumberFormat="1" applyFont="1" applyFill="1" applyBorder="1" applyAlignment="1">
      <alignment horizontal="center" vertical="center" wrapText="1"/>
    </xf>
    <xf numFmtId="1" fontId="50" fillId="11" borderId="34" xfId="0" applyNumberFormat="1" applyFont="1" applyFill="1" applyBorder="1" applyAlignment="1">
      <alignment horizontal="center"/>
    </xf>
    <xf numFmtId="0" fontId="72" fillId="0" borderId="34" xfId="0" applyFont="1" applyFill="1" applyBorder="1" applyAlignment="1">
      <alignment horizontal="center"/>
    </xf>
    <xf numFmtId="164" fontId="7" fillId="11" borderId="37" xfId="2" applyNumberFormat="1" applyFont="1" applyFill="1" applyBorder="1" applyAlignment="1">
      <alignment horizontal="center"/>
    </xf>
    <xf numFmtId="164" fontId="7" fillId="11" borderId="36" xfId="2" applyNumberFormat="1" applyFont="1" applyFill="1" applyBorder="1" applyAlignment="1">
      <alignment horizontal="center"/>
    </xf>
    <xf numFmtId="164" fontId="7" fillId="11" borderId="51" xfId="2" applyNumberFormat="1" applyFont="1" applyFill="1" applyBorder="1" applyAlignment="1">
      <alignment horizontal="center"/>
    </xf>
    <xf numFmtId="1" fontId="33" fillId="11" borderId="15" xfId="2" applyNumberFormat="1" applyFont="1" applyFill="1" applyBorder="1" applyAlignment="1">
      <alignment horizontal="center" vertical="center" wrapText="1"/>
    </xf>
    <xf numFmtId="1" fontId="62" fillId="11" borderId="34" xfId="0" applyNumberFormat="1" applyFont="1" applyFill="1" applyBorder="1" applyAlignment="1">
      <alignment horizontal="center"/>
    </xf>
    <xf numFmtId="1" fontId="33" fillId="11" borderId="34" xfId="2" applyNumberFormat="1" applyFont="1" applyFill="1" applyBorder="1" applyAlignment="1">
      <alignment horizontal="center" vertical="center" wrapText="1"/>
    </xf>
    <xf numFmtId="1" fontId="34" fillId="11" borderId="34" xfId="0" applyNumberFormat="1" applyFont="1" applyFill="1" applyBorder="1" applyAlignment="1">
      <alignment horizontal="center"/>
    </xf>
    <xf numFmtId="1" fontId="33" fillId="11" borderId="34" xfId="2" applyNumberFormat="1" applyFont="1" applyFill="1" applyBorder="1" applyAlignment="1">
      <alignment horizontal="center"/>
    </xf>
    <xf numFmtId="1" fontId="33" fillId="11" borderId="73" xfId="2" applyNumberFormat="1" applyFont="1" applyFill="1" applyBorder="1" applyAlignment="1">
      <alignment horizontal="center"/>
    </xf>
    <xf numFmtId="0" fontId="72" fillId="11" borderId="36" xfId="0" applyFont="1" applyFill="1" applyBorder="1" applyAlignment="1">
      <alignment horizontal="center"/>
    </xf>
    <xf numFmtId="0" fontId="50" fillId="11" borderId="36" xfId="0" applyFont="1" applyFill="1" applyBorder="1" applyAlignment="1">
      <alignment horizontal="center" vertical="center"/>
    </xf>
    <xf numFmtId="1" fontId="18" fillId="11" borderId="36" xfId="2" applyNumberFormat="1" applyFont="1" applyFill="1" applyBorder="1" applyAlignment="1">
      <alignment horizontal="center"/>
    </xf>
    <xf numFmtId="1" fontId="18" fillId="11" borderId="51" xfId="2" applyNumberFormat="1" applyFont="1" applyFill="1" applyBorder="1" applyAlignment="1">
      <alignment horizontal="center"/>
    </xf>
    <xf numFmtId="1" fontId="33" fillId="11" borderId="36" xfId="2" applyNumberFormat="1" applyFont="1" applyFill="1" applyBorder="1" applyAlignment="1">
      <alignment horizontal="center"/>
    </xf>
    <xf numFmtId="1" fontId="33" fillId="11" borderId="51" xfId="2" applyNumberFormat="1" applyFont="1" applyFill="1" applyBorder="1" applyAlignment="1">
      <alignment horizontal="center"/>
    </xf>
    <xf numFmtId="0" fontId="51" fillId="11" borderId="37" xfId="0" applyFont="1" applyFill="1" applyBorder="1" applyAlignment="1">
      <alignment horizontal="center"/>
    </xf>
    <xf numFmtId="0" fontId="51" fillId="11" borderId="36" xfId="0" applyFont="1" applyFill="1" applyBorder="1" applyAlignment="1">
      <alignment horizontal="center"/>
    </xf>
    <xf numFmtId="0" fontId="34" fillId="11" borderId="36" xfId="0" applyFont="1" applyFill="1" applyBorder="1" applyAlignment="1">
      <alignment horizontal="center" vertical="center"/>
    </xf>
    <xf numFmtId="1" fontId="21" fillId="11" borderId="36" xfId="2" applyNumberFormat="1" applyFont="1" applyFill="1" applyBorder="1" applyAlignment="1">
      <alignment horizontal="center"/>
    </xf>
    <xf numFmtId="0" fontId="56" fillId="0" borderId="8" xfId="0" applyFont="1" applyBorder="1" applyAlignment="1">
      <alignment vertical="center" wrapText="1"/>
    </xf>
    <xf numFmtId="0" fontId="1" fillId="0" borderId="0" xfId="2" applyAlignment="1">
      <alignment horizontal="left" vertical="top" wrapText="1"/>
    </xf>
    <xf numFmtId="0" fontId="5" fillId="0" borderId="39" xfId="2" applyFont="1" applyBorder="1" applyAlignment="1">
      <alignment horizontal="left" vertical="top" wrapText="1"/>
    </xf>
    <xf numFmtId="0" fontId="5" fillId="0" borderId="61" xfId="2" applyFont="1" applyBorder="1" applyAlignment="1">
      <alignment horizontal="left" vertical="top" wrapText="1"/>
    </xf>
    <xf numFmtId="0" fontId="4" fillId="0" borderId="61" xfId="2" applyFont="1" applyBorder="1" applyAlignment="1">
      <alignment horizontal="left" vertical="top" wrapText="1"/>
    </xf>
    <xf numFmtId="0" fontId="17" fillId="0" borderId="0" xfId="0" applyFont="1" applyFill="1" applyBorder="1" applyAlignment="1">
      <alignment vertical="top" wrapText="1"/>
    </xf>
    <xf numFmtId="0" fontId="4" fillId="0" borderId="0" xfId="2" applyFont="1" applyFill="1" applyAlignment="1">
      <alignment horizontal="left" vertical="top" wrapText="1"/>
    </xf>
    <xf numFmtId="0" fontId="4" fillId="0" borderId="35" xfId="2" applyFont="1" applyFill="1" applyBorder="1" applyAlignment="1" applyProtection="1">
      <alignment horizontal="left" vertical="top" wrapText="1"/>
    </xf>
    <xf numFmtId="0" fontId="1" fillId="0" borderId="0" xfId="2" applyFill="1" applyBorder="1" applyAlignment="1" applyProtection="1">
      <alignment horizontal="left" vertical="top" wrapText="1"/>
    </xf>
    <xf numFmtId="0" fontId="1" fillId="0" borderId="0" xfId="2" applyFill="1" applyAlignment="1" applyProtection="1">
      <alignment horizontal="left" vertical="top" wrapText="1"/>
    </xf>
    <xf numFmtId="0" fontId="1" fillId="0" borderId="0" xfId="2" applyFill="1" applyAlignment="1">
      <alignment horizontal="left" vertical="top" wrapText="1"/>
    </xf>
    <xf numFmtId="1" fontId="61" fillId="9" borderId="27" xfId="2" applyNumberFormat="1" applyFont="1" applyFill="1" applyBorder="1" applyAlignment="1">
      <alignment horizontal="center" vertical="top"/>
    </xf>
    <xf numFmtId="0" fontId="51" fillId="9" borderId="27" xfId="0" applyFont="1" applyFill="1" applyBorder="1" applyAlignment="1">
      <alignment horizontal="center"/>
    </xf>
    <xf numFmtId="165" fontId="5" fillId="0" borderId="59" xfId="2" applyNumberFormat="1" applyFont="1" applyBorder="1" applyAlignment="1">
      <alignment horizontal="center"/>
    </xf>
    <xf numFmtId="165" fontId="5" fillId="0" borderId="54" xfId="2" applyNumberFormat="1" applyFont="1" applyBorder="1" applyAlignment="1">
      <alignment horizontal="center"/>
    </xf>
    <xf numFmtId="165" fontId="5" fillId="0" borderId="60" xfId="2" applyNumberFormat="1" applyFont="1" applyBorder="1" applyAlignment="1">
      <alignment horizontal="center"/>
    </xf>
    <xf numFmtId="165" fontId="5" fillId="11" borderId="59" xfId="2" applyNumberFormat="1" applyFont="1" applyFill="1" applyBorder="1" applyAlignment="1">
      <alignment horizontal="center"/>
    </xf>
    <xf numFmtId="165" fontId="5" fillId="0" borderId="33" xfId="2" applyNumberFormat="1" applyFont="1" applyBorder="1" applyAlignment="1">
      <alignment horizontal="center"/>
    </xf>
    <xf numFmtId="0" fontId="56" fillId="11" borderId="11" xfId="0" applyFont="1" applyFill="1" applyBorder="1" applyAlignment="1">
      <alignment vertical="center"/>
    </xf>
    <xf numFmtId="0" fontId="18" fillId="11" borderId="14" xfId="2" applyFont="1" applyFill="1" applyBorder="1" applyAlignment="1">
      <alignment horizontal="center" vertical="top"/>
    </xf>
    <xf numFmtId="1" fontId="18" fillId="11" borderId="4" xfId="2" applyNumberFormat="1" applyFont="1" applyFill="1" applyBorder="1" applyAlignment="1">
      <alignment horizontal="center" vertical="center" wrapText="1"/>
    </xf>
    <xf numFmtId="0" fontId="18" fillId="11" borderId="13" xfId="2" applyFont="1" applyFill="1" applyBorder="1" applyAlignment="1">
      <alignment horizontal="center" vertical="top"/>
    </xf>
    <xf numFmtId="0" fontId="18" fillId="11" borderId="12" xfId="2" applyFont="1" applyFill="1" applyBorder="1" applyAlignment="1">
      <alignment horizontal="center" vertical="top"/>
    </xf>
    <xf numFmtId="0" fontId="18" fillId="11" borderId="19" xfId="2" applyFont="1" applyFill="1" applyBorder="1" applyAlignment="1">
      <alignment horizontal="center" vertical="top"/>
    </xf>
    <xf numFmtId="0" fontId="75" fillId="0" borderId="8" xfId="0" applyFont="1" applyBorder="1" applyAlignment="1">
      <alignment vertical="center" textRotation="90"/>
    </xf>
    <xf numFmtId="0" fontId="17" fillId="11" borderId="24" xfId="2" applyFont="1" applyFill="1" applyBorder="1" applyAlignment="1" applyProtection="1">
      <alignment horizontal="center" vertical="center"/>
      <protection locked="0" hidden="1"/>
    </xf>
    <xf numFmtId="0" fontId="76" fillId="0" borderId="8" xfId="0" applyFont="1" applyBorder="1" applyAlignment="1">
      <alignment vertical="center" wrapText="1"/>
    </xf>
    <xf numFmtId="0" fontId="11" fillId="0" borderId="0" xfId="2" applyFont="1" applyAlignment="1">
      <alignment horizontal="left" vertical="center" textRotation="90"/>
    </xf>
    <xf numFmtId="0" fontId="11" fillId="0" borderId="0" xfId="2" applyFont="1" applyAlignment="1">
      <alignment textRotation="90"/>
    </xf>
    <xf numFmtId="0" fontId="11" fillId="0" borderId="0" xfId="2" applyFont="1" applyAlignment="1">
      <alignment horizontal="center" vertical="center" textRotation="90"/>
    </xf>
    <xf numFmtId="0" fontId="50" fillId="11" borderId="4" xfId="0" applyFont="1" applyFill="1" applyBorder="1" applyAlignment="1">
      <alignment horizontal="center" vertical="center"/>
    </xf>
    <xf numFmtId="1" fontId="18" fillId="11" borderId="4" xfId="2" applyNumberFormat="1" applyFont="1" applyFill="1" applyBorder="1" applyAlignment="1">
      <alignment horizontal="center"/>
    </xf>
    <xf numFmtId="1" fontId="18" fillId="11" borderId="19" xfId="2" applyNumberFormat="1" applyFont="1" applyFill="1" applyBorder="1" applyAlignment="1">
      <alignment horizontal="center"/>
    </xf>
    <xf numFmtId="1" fontId="2" fillId="11" borderId="14" xfId="2" applyNumberFormat="1" applyFont="1" applyFill="1" applyBorder="1" applyAlignment="1">
      <alignment horizontal="center" vertical="center" wrapText="1"/>
    </xf>
    <xf numFmtId="1" fontId="18" fillId="11" borderId="21" xfId="2" applyNumberFormat="1" applyFont="1" applyFill="1" applyBorder="1" applyAlignment="1">
      <alignment horizontal="center"/>
    </xf>
    <xf numFmtId="1" fontId="7" fillId="11" borderId="13" xfId="2" applyNumberFormat="1" applyFont="1" applyFill="1" applyBorder="1" applyAlignment="1">
      <alignment horizontal="center" vertical="center" wrapText="1"/>
    </xf>
    <xf numFmtId="1" fontId="10" fillId="11" borderId="12" xfId="0" applyNumberFormat="1" applyFont="1" applyFill="1" applyBorder="1" applyAlignment="1">
      <alignment horizontal="center"/>
    </xf>
    <xf numFmtId="1" fontId="7" fillId="11" borderId="12" xfId="2" applyNumberFormat="1" applyFont="1" applyFill="1" applyBorder="1" applyAlignment="1">
      <alignment horizontal="center" vertical="center" wrapText="1"/>
    </xf>
    <xf numFmtId="0" fontId="4" fillId="11" borderId="47" xfId="2" applyFont="1" applyFill="1" applyBorder="1" applyAlignment="1">
      <alignment horizontal="right" vertical="top"/>
    </xf>
    <xf numFmtId="0" fontId="2" fillId="11" borderId="71" xfId="0" applyFont="1" applyFill="1" applyBorder="1" applyAlignment="1">
      <alignment wrapText="1"/>
    </xf>
    <xf numFmtId="164" fontId="7" fillId="11" borderId="6" xfId="2" applyNumberFormat="1" applyFont="1" applyFill="1" applyBorder="1" applyAlignment="1">
      <alignment horizontal="center"/>
    </xf>
    <xf numFmtId="1" fontId="7" fillId="11" borderId="7" xfId="2" applyNumberFormat="1" applyFont="1" applyFill="1" applyBorder="1" applyAlignment="1">
      <alignment horizontal="center"/>
    </xf>
    <xf numFmtId="164" fontId="7" fillId="11" borderId="47" xfId="2" applyNumberFormat="1" applyFont="1" applyFill="1" applyBorder="1" applyAlignment="1">
      <alignment horizontal="center"/>
    </xf>
    <xf numFmtId="1" fontId="7" fillId="11" borderId="44" xfId="2" applyNumberFormat="1" applyFont="1" applyFill="1" applyBorder="1" applyAlignment="1">
      <alignment horizontal="center"/>
    </xf>
    <xf numFmtId="164" fontId="7" fillId="11" borderId="44" xfId="2" applyNumberFormat="1" applyFont="1" applyFill="1" applyBorder="1" applyAlignment="1">
      <alignment horizontal="center"/>
    </xf>
    <xf numFmtId="1" fontId="50" fillId="0" borderId="74" xfId="0" applyNumberFormat="1" applyFont="1" applyFill="1" applyBorder="1" applyAlignment="1">
      <alignment horizontal="center"/>
    </xf>
    <xf numFmtId="1" fontId="21" fillId="11" borderId="47" xfId="2" applyNumberFormat="1" applyFont="1" applyFill="1" applyBorder="1" applyAlignment="1">
      <alignment horizontal="center"/>
    </xf>
    <xf numFmtId="164" fontId="18" fillId="11" borderId="44" xfId="2" applyNumberFormat="1" applyFont="1" applyFill="1" applyBorder="1" applyAlignment="1">
      <alignment horizontal="center"/>
    </xf>
    <xf numFmtId="164" fontId="7" fillId="11" borderId="7" xfId="2" applyNumberFormat="1" applyFont="1" applyFill="1" applyBorder="1" applyAlignment="1">
      <alignment horizontal="center"/>
    </xf>
    <xf numFmtId="164" fontId="7" fillId="11" borderId="44" xfId="2" quotePrefix="1" applyNumberFormat="1" applyFont="1" applyFill="1" applyBorder="1" applyAlignment="1">
      <alignment horizontal="center"/>
    </xf>
    <xf numFmtId="1" fontId="21" fillId="11" borderId="75" xfId="2" applyNumberFormat="1" applyFont="1" applyFill="1" applyBorder="1" applyAlignment="1">
      <alignment horizontal="center"/>
    </xf>
    <xf numFmtId="164" fontId="7" fillId="11" borderId="7" xfId="2" quotePrefix="1" applyNumberFormat="1" applyFont="1" applyFill="1" applyBorder="1" applyAlignment="1">
      <alignment horizontal="center"/>
    </xf>
    <xf numFmtId="0" fontId="4" fillId="11" borderId="8" xfId="2" applyFont="1" applyFill="1" applyBorder="1" applyAlignment="1">
      <alignment horizontal="right" vertical="top"/>
    </xf>
    <xf numFmtId="0" fontId="2" fillId="11" borderId="8" xfId="0" applyFont="1" applyFill="1" applyBorder="1" applyAlignment="1">
      <alignment wrapText="1"/>
    </xf>
    <xf numFmtId="0" fontId="50" fillId="11" borderId="8" xfId="0" applyFont="1" applyFill="1" applyBorder="1" applyAlignment="1">
      <alignment horizontal="center" vertical="center"/>
    </xf>
    <xf numFmtId="164" fontId="7" fillId="11" borderId="8" xfId="2" applyNumberFormat="1" applyFont="1" applyFill="1" applyBorder="1" applyAlignment="1">
      <alignment horizontal="center"/>
    </xf>
    <xf numFmtId="1" fontId="18" fillId="11" borderId="8" xfId="0" applyNumberFormat="1" applyFont="1" applyFill="1" applyBorder="1" applyAlignment="1">
      <alignment vertical="top"/>
    </xf>
    <xf numFmtId="1" fontId="21" fillId="11" borderId="8" xfId="2" applyNumberFormat="1" applyFont="1" applyFill="1" applyBorder="1" applyAlignment="1">
      <alignment horizontal="center"/>
    </xf>
    <xf numFmtId="164" fontId="18" fillId="11" borderId="8" xfId="2" applyNumberFormat="1" applyFont="1" applyFill="1" applyBorder="1" applyAlignment="1">
      <alignment horizontal="center"/>
    </xf>
    <xf numFmtId="164" fontId="7" fillId="11" borderId="8" xfId="2" quotePrefix="1" applyNumberFormat="1" applyFont="1" applyFill="1" applyBorder="1" applyAlignment="1">
      <alignment horizontal="center"/>
    </xf>
    <xf numFmtId="0" fontId="1" fillId="11" borderId="8" xfId="2" applyFill="1" applyBorder="1"/>
    <xf numFmtId="1" fontId="2" fillId="11" borderId="55" xfId="2" applyNumberFormat="1" applyFont="1" applyFill="1" applyBorder="1" applyAlignment="1">
      <alignment horizontal="center" vertical="center" wrapText="1"/>
    </xf>
    <xf numFmtId="1" fontId="50" fillId="11" borderId="38" xfId="0" applyNumberFormat="1" applyFont="1" applyFill="1" applyBorder="1" applyAlignment="1">
      <alignment horizontal="center"/>
    </xf>
    <xf numFmtId="1" fontId="2" fillId="11" borderId="38" xfId="2" applyNumberFormat="1" applyFont="1" applyFill="1" applyBorder="1" applyAlignment="1">
      <alignment horizontal="center" vertical="center" wrapText="1"/>
    </xf>
    <xf numFmtId="164" fontId="7" fillId="11" borderId="38" xfId="2" applyNumberFormat="1" applyFont="1" applyFill="1" applyBorder="1" applyAlignment="1">
      <alignment horizontal="center"/>
    </xf>
    <xf numFmtId="1" fontId="46" fillId="11" borderId="38" xfId="2" applyNumberFormat="1" applyFont="1" applyFill="1" applyBorder="1" applyAlignment="1">
      <alignment horizontal="center" vertical="center" wrapText="1"/>
    </xf>
    <xf numFmtId="1" fontId="47" fillId="11" borderId="53" xfId="0" applyNumberFormat="1" applyFont="1" applyFill="1" applyBorder="1" applyAlignment="1">
      <alignment horizontal="center"/>
    </xf>
    <xf numFmtId="0" fontId="77" fillId="11" borderId="12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 vertical="center"/>
    </xf>
    <xf numFmtId="1" fontId="35" fillId="11" borderId="12" xfId="2" applyNumberFormat="1" applyFont="1" applyFill="1" applyBorder="1" applyAlignment="1">
      <alignment horizontal="center"/>
    </xf>
    <xf numFmtId="1" fontId="35" fillId="11" borderId="19" xfId="2" applyNumberFormat="1" applyFont="1" applyFill="1" applyBorder="1" applyAlignment="1">
      <alignment horizontal="center"/>
    </xf>
    <xf numFmtId="1" fontId="7" fillId="11" borderId="14" xfId="2" applyNumberFormat="1" applyFont="1" applyFill="1" applyBorder="1" applyAlignment="1">
      <alignment horizontal="center" vertical="center" wrapText="1"/>
    </xf>
    <xf numFmtId="1" fontId="10" fillId="11" borderId="4" xfId="0" applyNumberFormat="1" applyFont="1" applyFill="1" applyBorder="1" applyAlignment="1">
      <alignment horizontal="center"/>
    </xf>
    <xf numFmtId="1" fontId="7" fillId="11" borderId="4" xfId="2" applyNumberFormat="1" applyFont="1" applyFill="1" applyBorder="1" applyAlignment="1">
      <alignment horizontal="center" vertical="center" wrapText="1"/>
    </xf>
    <xf numFmtId="1" fontId="7" fillId="11" borderId="37" xfId="2" applyNumberFormat="1" applyFont="1" applyFill="1" applyBorder="1" applyAlignment="1">
      <alignment horizontal="center" vertical="center" wrapText="1"/>
    </xf>
    <xf numFmtId="1" fontId="10" fillId="11" borderId="36" xfId="0" applyNumberFormat="1" applyFont="1" applyFill="1" applyBorder="1" applyAlignment="1">
      <alignment horizontal="center"/>
    </xf>
    <xf numFmtId="1" fontId="7" fillId="11" borderId="36" xfId="2" applyNumberFormat="1" applyFont="1" applyFill="1" applyBorder="1" applyAlignment="1">
      <alignment horizontal="center" vertical="center" wrapText="1"/>
    </xf>
    <xf numFmtId="1" fontId="78" fillId="11" borderId="51" xfId="0" applyNumberFormat="1" applyFont="1" applyFill="1" applyBorder="1" applyAlignment="1">
      <alignment horizontal="center"/>
    </xf>
    <xf numFmtId="164" fontId="61" fillId="11" borderId="5" xfId="2" applyNumberFormat="1" applyFont="1" applyFill="1" applyBorder="1" applyAlignment="1">
      <alignment horizontal="center"/>
    </xf>
    <xf numFmtId="0" fontId="79" fillId="11" borderId="8" xfId="0" applyFont="1" applyFill="1" applyBorder="1" applyAlignment="1">
      <alignment vertical="center" textRotation="90"/>
    </xf>
    <xf numFmtId="0" fontId="17" fillId="11" borderId="24" xfId="2" applyFont="1" applyFill="1" applyBorder="1" applyAlignment="1" applyProtection="1">
      <alignment horizontal="center" vertical="center" wrapText="1"/>
      <protection locked="0" hidden="1"/>
    </xf>
    <xf numFmtId="0" fontId="0" fillId="11" borderId="64" xfId="0" applyFill="1" applyBorder="1"/>
    <xf numFmtId="0" fontId="0" fillId="11" borderId="57" xfId="0" applyFill="1" applyBorder="1"/>
    <xf numFmtId="1" fontId="80" fillId="0" borderId="0" xfId="2" applyNumberFormat="1" applyFont="1" applyFill="1" applyBorder="1" applyAlignment="1">
      <alignment horizontal="center"/>
    </xf>
    <xf numFmtId="164" fontId="35" fillId="11" borderId="18" xfId="2" applyNumberFormat="1" applyFont="1" applyFill="1" applyBorder="1" applyAlignment="1">
      <alignment horizontal="center"/>
    </xf>
    <xf numFmtId="1" fontId="35" fillId="0" borderId="0" xfId="2" applyNumberFormat="1" applyFont="1" applyFill="1" applyBorder="1" applyAlignment="1">
      <alignment horizontal="center"/>
    </xf>
    <xf numFmtId="0" fontId="77" fillId="11" borderId="13" xfId="0" applyFont="1" applyFill="1" applyBorder="1" applyAlignment="1">
      <alignment horizontal="center"/>
    </xf>
    <xf numFmtId="164" fontId="2" fillId="11" borderId="8" xfId="2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ont="1"/>
    <xf numFmtId="0" fontId="0" fillId="0" borderId="0" xfId="0" applyFont="1" applyBorder="1"/>
    <xf numFmtId="0" fontId="0" fillId="11" borderId="0" xfId="0" applyFont="1" applyFill="1" applyBorder="1"/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165" fontId="5" fillId="0" borderId="59" xfId="2" applyNumberFormat="1" applyFont="1" applyBorder="1" applyAlignment="1">
      <alignment horizontal="center"/>
    </xf>
    <xf numFmtId="165" fontId="5" fillId="0" borderId="54" xfId="2" applyNumberFormat="1" applyFont="1" applyBorder="1" applyAlignment="1">
      <alignment horizontal="center"/>
    </xf>
    <xf numFmtId="165" fontId="5" fillId="0" borderId="60" xfId="2" applyNumberFormat="1" applyFont="1" applyBorder="1" applyAlignment="1">
      <alignment horizontal="center"/>
    </xf>
    <xf numFmtId="0" fontId="5" fillId="0" borderId="13" xfId="2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7" xfId="2" applyFont="1" applyBorder="1" applyAlignment="1">
      <alignment horizontal="center" vertical="top" wrapText="1"/>
    </xf>
    <xf numFmtId="0" fontId="15" fillId="0" borderId="63" xfId="0" applyFont="1" applyBorder="1" applyAlignment="1">
      <alignment horizontal="center" vertical="top" wrapText="1"/>
    </xf>
    <xf numFmtId="165" fontId="5" fillId="0" borderId="33" xfId="2" applyNumberFormat="1" applyFont="1" applyBorder="1" applyAlignment="1">
      <alignment horizontal="center"/>
    </xf>
    <xf numFmtId="0" fontId="0" fillId="0" borderId="25" xfId="0" applyFill="1" applyBorder="1"/>
    <xf numFmtId="0" fontId="0" fillId="0" borderId="12" xfId="0" applyBorder="1"/>
    <xf numFmtId="0" fontId="0" fillId="0" borderId="12" xfId="0" applyFill="1" applyBorder="1"/>
    <xf numFmtId="0" fontId="0" fillId="0" borderId="19" xfId="0" applyBorder="1"/>
    <xf numFmtId="0" fontId="0" fillId="0" borderId="27" xfId="0" applyBorder="1"/>
    <xf numFmtId="0" fontId="36" fillId="0" borderId="29" xfId="0" applyFont="1" applyBorder="1"/>
    <xf numFmtId="1" fontId="36" fillId="0" borderId="29" xfId="0" applyNumberFormat="1" applyFont="1" applyBorder="1"/>
    <xf numFmtId="1" fontId="29" fillId="0" borderId="27" xfId="0" applyNumberFormat="1" applyFont="1" applyBorder="1" applyAlignment="1">
      <alignment horizontal="center"/>
    </xf>
    <xf numFmtId="1" fontId="36" fillId="0" borderId="29" xfId="0" applyNumberFormat="1" applyFont="1" applyFill="1" applyBorder="1" applyAlignment="1">
      <alignment horizontal="center"/>
    </xf>
    <xf numFmtId="0" fontId="0" fillId="11" borderId="53" xfId="0" applyFill="1" applyBorder="1"/>
    <xf numFmtId="0" fontId="39" fillId="11" borderId="57" xfId="0" applyFont="1" applyFill="1" applyBorder="1"/>
    <xf numFmtId="0" fontId="25" fillId="0" borderId="41" xfId="0" applyFont="1" applyBorder="1" applyAlignment="1">
      <alignment vertical="top" wrapText="1"/>
    </xf>
    <xf numFmtId="0" fontId="72" fillId="11" borderId="14" xfId="0" applyFont="1" applyFill="1" applyBorder="1" applyAlignment="1">
      <alignment horizontal="center"/>
    </xf>
    <xf numFmtId="0" fontId="72" fillId="11" borderId="13" xfId="0" applyFont="1" applyFill="1" applyBorder="1" applyAlignment="1">
      <alignment horizontal="center"/>
    </xf>
    <xf numFmtId="0" fontId="72" fillId="11" borderId="15" xfId="0" applyFont="1" applyFill="1" applyBorder="1" applyAlignment="1">
      <alignment horizontal="center"/>
    </xf>
    <xf numFmtId="0" fontId="72" fillId="11" borderId="37" xfId="0" applyFont="1" applyFill="1" applyBorder="1" applyAlignment="1">
      <alignment horizontal="center"/>
    </xf>
    <xf numFmtId="164" fontId="18" fillId="11" borderId="11" xfId="2" quotePrefix="1" applyNumberFormat="1" applyFont="1" applyFill="1" applyBorder="1" applyAlignment="1">
      <alignment horizontal="center"/>
    </xf>
    <xf numFmtId="0" fontId="81" fillId="11" borderId="14" xfId="0" applyFont="1" applyFill="1" applyBorder="1" applyAlignment="1">
      <alignment horizontal="center"/>
    </xf>
    <xf numFmtId="164" fontId="64" fillId="11" borderId="10" xfId="2" applyNumberFormat="1" applyFont="1" applyFill="1" applyBorder="1" applyAlignment="1">
      <alignment horizontal="center" vertical="center" wrapText="1"/>
    </xf>
    <xf numFmtId="164" fontId="63" fillId="11" borderId="13" xfId="2" applyNumberFormat="1" applyFont="1" applyFill="1" applyBorder="1" applyAlignment="1">
      <alignment horizontal="center" vertical="center" wrapText="1"/>
    </xf>
    <xf numFmtId="164" fontId="63" fillId="11" borderId="19" xfId="2" applyNumberFormat="1" applyFont="1" applyFill="1" applyBorder="1" applyAlignment="1">
      <alignment horizontal="center"/>
    </xf>
    <xf numFmtId="1" fontId="63" fillId="11" borderId="20" xfId="2" applyNumberFormat="1" applyFont="1" applyFill="1" applyBorder="1" applyAlignment="1">
      <alignment horizontal="center"/>
    </xf>
    <xf numFmtId="164" fontId="63" fillId="11" borderId="14" xfId="2" applyNumberFormat="1" applyFont="1" applyFill="1" applyBorder="1" applyAlignment="1">
      <alignment horizontal="center" vertical="center" wrapText="1"/>
    </xf>
    <xf numFmtId="164" fontId="63" fillId="11" borderId="21" xfId="2" applyNumberFormat="1" applyFont="1" applyFill="1" applyBorder="1" applyAlignment="1">
      <alignment horizontal="center"/>
    </xf>
    <xf numFmtId="164" fontId="63" fillId="11" borderId="6" xfId="2" applyNumberFormat="1" applyFont="1" applyFill="1" applyBorder="1" applyAlignment="1">
      <alignment horizontal="center"/>
    </xf>
    <xf numFmtId="1" fontId="63" fillId="11" borderId="7" xfId="2" applyNumberFormat="1" applyFont="1" applyFill="1" applyBorder="1" applyAlignment="1">
      <alignment horizontal="center"/>
    </xf>
    <xf numFmtId="164" fontId="63" fillId="11" borderId="10" xfId="2" applyNumberFormat="1" applyFont="1" applyFill="1" applyBorder="1" applyAlignment="1">
      <alignment horizontal="center" vertical="center" wrapText="1"/>
    </xf>
    <xf numFmtId="164" fontId="63" fillId="11" borderId="20" xfId="2" applyNumberFormat="1" applyFont="1" applyFill="1" applyBorder="1" applyAlignment="1">
      <alignment horizontal="center"/>
    </xf>
    <xf numFmtId="164" fontId="64" fillId="11" borderId="66" xfId="2" applyNumberFormat="1" applyFont="1" applyFill="1" applyBorder="1" applyAlignment="1">
      <alignment horizontal="center" vertical="center" wrapText="1"/>
    </xf>
    <xf numFmtId="164" fontId="64" fillId="11" borderId="12" xfId="2" applyNumberFormat="1" applyFont="1" applyFill="1" applyBorder="1" applyAlignment="1">
      <alignment horizontal="center" vertical="center" wrapText="1"/>
    </xf>
    <xf numFmtId="164" fontId="64" fillId="11" borderId="4" xfId="2" applyNumberFormat="1" applyFont="1" applyFill="1" applyBorder="1" applyAlignment="1">
      <alignment horizontal="center" vertical="center" wrapText="1"/>
    </xf>
    <xf numFmtId="1" fontId="63" fillId="11" borderId="21" xfId="2" applyNumberFormat="1" applyFont="1" applyFill="1" applyBorder="1" applyAlignment="1">
      <alignment horizontal="center"/>
    </xf>
    <xf numFmtId="0" fontId="81" fillId="11" borderId="4" xfId="0" applyFont="1" applyFill="1" applyBorder="1" applyAlignment="1">
      <alignment horizontal="center"/>
    </xf>
    <xf numFmtId="1" fontId="62" fillId="11" borderId="21" xfId="0" applyNumberFormat="1" applyFont="1" applyFill="1" applyBorder="1" applyAlignment="1">
      <alignment horizontal="center"/>
    </xf>
    <xf numFmtId="1" fontId="50" fillId="11" borderId="21" xfId="0" applyNumberFormat="1" applyFont="1" applyFill="1" applyBorder="1" applyAlignment="1">
      <alignment horizontal="center"/>
    </xf>
    <xf numFmtId="164" fontId="2" fillId="10" borderId="8" xfId="2" applyNumberFormat="1" applyFont="1" applyFill="1" applyBorder="1" applyAlignment="1">
      <alignment horizontal="center" vertical="center" wrapText="1"/>
    </xf>
    <xf numFmtId="164" fontId="2" fillId="10" borderId="18" xfId="2" applyNumberFormat="1" applyFont="1" applyFill="1" applyBorder="1" applyAlignment="1">
      <alignment horizontal="center" vertical="center" wrapText="1"/>
    </xf>
    <xf numFmtId="164" fontId="2" fillId="10" borderId="32" xfId="2" applyNumberFormat="1" applyFont="1" applyFill="1" applyBorder="1" applyAlignment="1">
      <alignment horizontal="center" vertical="center" wrapText="1"/>
    </xf>
    <xf numFmtId="164" fontId="2" fillId="10" borderId="27" xfId="2" applyNumberFormat="1" applyFont="1" applyFill="1" applyBorder="1" applyAlignment="1">
      <alignment horizontal="center" vertical="center" wrapText="1"/>
    </xf>
    <xf numFmtId="164" fontId="2" fillId="10" borderId="10" xfId="2" applyNumberFormat="1" applyFont="1" applyFill="1" applyBorder="1" applyAlignment="1">
      <alignment horizontal="center" vertical="center" wrapText="1"/>
    </xf>
    <xf numFmtId="164" fontId="2" fillId="10" borderId="5" xfId="2" applyNumberFormat="1" applyFont="1" applyFill="1" applyBorder="1" applyAlignment="1">
      <alignment horizontal="center" vertical="center" wrapText="1"/>
    </xf>
    <xf numFmtId="164" fontId="2" fillId="10" borderId="24" xfId="2" applyNumberFormat="1" applyFont="1" applyFill="1" applyBorder="1" applyAlignment="1">
      <alignment horizontal="center" vertical="center" wrapText="1"/>
    </xf>
    <xf numFmtId="164" fontId="2" fillId="10" borderId="16" xfId="2" applyNumberFormat="1" applyFont="1" applyFill="1" applyBorder="1" applyAlignment="1">
      <alignment horizontal="center" vertical="center" wrapText="1"/>
    </xf>
    <xf numFmtId="164" fontId="2" fillId="10" borderId="11" xfId="2" applyNumberFormat="1" applyFont="1" applyFill="1" applyBorder="1" applyAlignment="1">
      <alignment horizontal="center" vertical="center" wrapText="1"/>
    </xf>
    <xf numFmtId="0" fontId="5" fillId="0" borderId="13" xfId="2" applyFont="1" applyFill="1" applyBorder="1" applyAlignment="1">
      <alignment horizontal="left"/>
    </xf>
    <xf numFmtId="0" fontId="6" fillId="0" borderId="11" xfId="2" applyFont="1" applyFill="1" applyBorder="1" applyAlignment="1">
      <alignment horizontal="left"/>
    </xf>
    <xf numFmtId="165" fontId="5" fillId="0" borderId="22" xfId="2" applyNumberFormat="1" applyFont="1" applyFill="1" applyBorder="1" applyAlignment="1">
      <alignment horizontal="center"/>
    </xf>
    <xf numFmtId="165" fontId="5" fillId="0" borderId="52" xfId="2" applyNumberFormat="1" applyFont="1" applyFill="1" applyBorder="1" applyAlignment="1">
      <alignment horizontal="center"/>
    </xf>
    <xf numFmtId="164" fontId="7" fillId="0" borderId="13" xfId="2" applyNumberFormat="1" applyFont="1" applyFill="1" applyBorder="1" applyAlignment="1">
      <alignment horizontal="center"/>
    </xf>
    <xf numFmtId="0" fontId="1" fillId="0" borderId="11" xfId="2" applyFill="1" applyBorder="1"/>
    <xf numFmtId="164" fontId="7" fillId="0" borderId="12" xfId="2" applyNumberFormat="1" applyFont="1" applyFill="1" applyBorder="1" applyAlignment="1">
      <alignment horizontal="center"/>
    </xf>
    <xf numFmtId="0" fontId="1" fillId="0" borderId="16" xfId="2" applyFill="1" applyBorder="1"/>
    <xf numFmtId="164" fontId="7" fillId="0" borderId="19" xfId="2" applyNumberFormat="1" applyFont="1" applyFill="1" applyBorder="1" applyAlignment="1">
      <alignment horizontal="center"/>
    </xf>
    <xf numFmtId="0" fontId="1" fillId="0" borderId="18" xfId="2" applyFill="1" applyBorder="1"/>
    <xf numFmtId="165" fontId="5" fillId="0" borderId="45" xfId="2" applyNumberFormat="1" applyFont="1" applyFill="1" applyBorder="1" applyAlignment="1">
      <alignment horizontal="center"/>
    </xf>
    <xf numFmtId="165" fontId="5" fillId="0" borderId="46" xfId="2" applyNumberFormat="1" applyFont="1" applyFill="1" applyBorder="1" applyAlignment="1">
      <alignment horizontal="center"/>
    </xf>
    <xf numFmtId="164" fontId="7" fillId="0" borderId="14" xfId="2" applyNumberFormat="1" applyFont="1" applyFill="1" applyBorder="1" applyAlignment="1">
      <alignment horizontal="center"/>
    </xf>
    <xf numFmtId="164" fontId="63" fillId="0" borderId="4" xfId="2" applyNumberFormat="1" applyFont="1" applyFill="1" applyBorder="1" applyAlignment="1">
      <alignment horizontal="center"/>
    </xf>
    <xf numFmtId="0" fontId="65" fillId="0" borderId="16" xfId="2" applyFont="1" applyFill="1" applyBorder="1"/>
    <xf numFmtId="164" fontId="7" fillId="0" borderId="4" xfId="2" applyNumberFormat="1" applyFont="1" applyFill="1" applyBorder="1" applyAlignment="1">
      <alignment horizontal="center"/>
    </xf>
    <xf numFmtId="0" fontId="1" fillId="0" borderId="16" xfId="2" applyFont="1" applyFill="1" applyBorder="1"/>
    <xf numFmtId="164" fontId="7" fillId="0" borderId="21" xfId="2" applyNumberFormat="1" applyFont="1" applyFill="1" applyBorder="1" applyAlignment="1">
      <alignment horizontal="center"/>
    </xf>
    <xf numFmtId="165" fontId="5" fillId="0" borderId="59" xfId="2" applyNumberFormat="1" applyFont="1" applyFill="1" applyBorder="1" applyAlignment="1">
      <alignment horizontal="right"/>
    </xf>
    <xf numFmtId="165" fontId="5" fillId="0" borderId="43" xfId="2" applyNumberFormat="1" applyFont="1" applyFill="1" applyBorder="1" applyAlignment="1">
      <alignment horizontal="center"/>
    </xf>
    <xf numFmtId="164" fontId="63" fillId="0" borderId="12" xfId="2" applyNumberFormat="1" applyFont="1" applyFill="1" applyBorder="1" applyAlignment="1">
      <alignment horizontal="center"/>
    </xf>
    <xf numFmtId="165" fontId="5" fillId="0" borderId="0" xfId="2" applyNumberFormat="1" applyFont="1" applyFill="1" applyBorder="1" applyAlignment="1">
      <alignment horizontal="right"/>
    </xf>
    <xf numFmtId="164" fontId="7" fillId="0" borderId="47" xfId="2" applyNumberFormat="1" applyFont="1" applyFill="1" applyBorder="1" applyAlignment="1">
      <alignment horizontal="center"/>
    </xf>
    <xf numFmtId="0" fontId="1" fillId="0" borderId="44" xfId="2" applyFill="1" applyBorder="1"/>
    <xf numFmtId="165" fontId="5" fillId="0" borderId="40" xfId="2" applyNumberFormat="1" applyFont="1" applyFill="1" applyBorder="1" applyAlignment="1">
      <alignment horizontal="center"/>
    </xf>
    <xf numFmtId="165" fontId="5" fillId="0" borderId="72" xfId="2" applyNumberFormat="1" applyFont="1" applyFill="1" applyBorder="1" applyAlignment="1">
      <alignment horizontal="center"/>
    </xf>
    <xf numFmtId="164" fontId="18" fillId="0" borderId="13" xfId="2" quotePrefix="1" applyNumberFormat="1" applyFont="1" applyFill="1" applyBorder="1" applyAlignment="1">
      <alignment horizontal="center"/>
    </xf>
    <xf numFmtId="164" fontId="7" fillId="0" borderId="11" xfId="2" applyNumberFormat="1" applyFont="1" applyFill="1" applyBorder="1" applyAlignment="1">
      <alignment horizontal="center"/>
    </xf>
    <xf numFmtId="164" fontId="18" fillId="0" borderId="12" xfId="2" applyNumberFormat="1" applyFont="1" applyFill="1" applyBorder="1" applyAlignment="1">
      <alignment horizontal="center"/>
    </xf>
    <xf numFmtId="164" fontId="7" fillId="0" borderId="16" xfId="2" applyNumberFormat="1" applyFont="1" applyFill="1" applyBorder="1" applyAlignment="1">
      <alignment horizontal="center"/>
    </xf>
    <xf numFmtId="164" fontId="18" fillId="0" borderId="12" xfId="2" quotePrefix="1" applyNumberFormat="1" applyFont="1" applyFill="1" applyBorder="1" applyAlignment="1">
      <alignment horizontal="center"/>
    </xf>
    <xf numFmtId="164" fontId="7" fillId="0" borderId="12" xfId="2" quotePrefix="1" applyNumberFormat="1" applyFont="1" applyFill="1" applyBorder="1" applyAlignment="1">
      <alignment horizontal="center"/>
    </xf>
    <xf numFmtId="164" fontId="7" fillId="0" borderId="18" xfId="2" applyNumberFormat="1" applyFont="1" applyFill="1" applyBorder="1" applyAlignment="1">
      <alignment horizontal="center"/>
    </xf>
    <xf numFmtId="165" fontId="5" fillId="0" borderId="39" xfId="2" applyNumberFormat="1" applyFont="1" applyFill="1" applyBorder="1" applyAlignment="1">
      <alignment horizontal="center"/>
    </xf>
    <xf numFmtId="164" fontId="7" fillId="0" borderId="19" xfId="2" quotePrefix="1" applyNumberFormat="1" applyFont="1" applyFill="1" applyBorder="1" applyAlignment="1">
      <alignment horizontal="center"/>
    </xf>
    <xf numFmtId="164" fontId="18" fillId="0" borderId="5" xfId="2" applyNumberFormat="1" applyFont="1" applyFill="1" applyBorder="1" applyAlignment="1">
      <alignment horizontal="center"/>
    </xf>
    <xf numFmtId="164" fontId="7" fillId="0" borderId="16" xfId="2" quotePrefix="1" applyNumberFormat="1" applyFont="1" applyFill="1" applyBorder="1" applyAlignment="1">
      <alignment horizontal="center"/>
    </xf>
    <xf numFmtId="164" fontId="7" fillId="0" borderId="5" xfId="2" quotePrefix="1" applyNumberFormat="1" applyFont="1" applyFill="1" applyBorder="1" applyAlignment="1">
      <alignment horizontal="center"/>
    </xf>
    <xf numFmtId="164" fontId="7" fillId="0" borderId="5" xfId="2" applyNumberFormat="1" applyFont="1" applyFill="1" applyBorder="1" applyAlignment="1">
      <alignment horizontal="center"/>
    </xf>
    <xf numFmtId="1" fontId="61" fillId="9" borderId="24" xfId="2" applyNumberFormat="1" applyFont="1" applyFill="1" applyBorder="1" applyAlignment="1">
      <alignment horizontal="right" vertical="center" wrapText="1"/>
    </xf>
    <xf numFmtId="1" fontId="61" fillId="9" borderId="27" xfId="0" applyNumberFormat="1" applyFont="1" applyFill="1" applyBorder="1" applyAlignment="1">
      <alignment vertical="top"/>
    </xf>
    <xf numFmtId="0" fontId="4" fillId="11" borderId="51" xfId="2" applyFont="1" applyFill="1" applyBorder="1" applyAlignment="1">
      <alignment horizontal="right" vertical="top"/>
    </xf>
    <xf numFmtId="0" fontId="1" fillId="11" borderId="32" xfId="2" applyFill="1" applyBorder="1" applyAlignment="1" applyProtection="1">
      <alignment horizontal="left" vertical="center" wrapText="1"/>
      <protection locked="0" hidden="1"/>
    </xf>
    <xf numFmtId="0" fontId="1" fillId="11" borderId="8" xfId="2" applyFill="1" applyBorder="1" applyProtection="1">
      <protection locked="0" hidden="1"/>
    </xf>
    <xf numFmtId="0" fontId="17" fillId="0" borderId="8" xfId="2" applyFont="1" applyBorder="1" applyAlignment="1">
      <alignment horizontal="left" vertical="center" wrapText="1"/>
    </xf>
    <xf numFmtId="0" fontId="17" fillId="0" borderId="8" xfId="2" applyFont="1" applyBorder="1"/>
    <xf numFmtId="0" fontId="4" fillId="11" borderId="37" xfId="2" applyFont="1" applyFill="1" applyBorder="1" applyAlignment="1"/>
    <xf numFmtId="0" fontId="4" fillId="11" borderId="5" xfId="2" applyFont="1" applyFill="1" applyBorder="1"/>
    <xf numFmtId="0" fontId="4" fillId="11" borderId="5" xfId="2" applyFont="1" applyFill="1" applyBorder="1" applyAlignment="1"/>
    <xf numFmtId="0" fontId="4" fillId="11" borderId="36" xfId="2" applyFont="1" applyFill="1" applyBorder="1" applyAlignment="1"/>
    <xf numFmtId="0" fontId="4" fillId="11" borderId="51" xfId="2" applyFont="1" applyFill="1" applyBorder="1"/>
    <xf numFmtId="164" fontId="2" fillId="10" borderId="7" xfId="2" applyNumberFormat="1" applyFont="1" applyFill="1" applyBorder="1" applyAlignment="1">
      <alignment horizontal="center" vertical="center" wrapText="1"/>
    </xf>
    <xf numFmtId="164" fontId="18" fillId="11" borderId="7" xfId="2" applyNumberFormat="1" applyFont="1" applyFill="1" applyBorder="1" applyAlignment="1">
      <alignment horizontal="center"/>
    </xf>
    <xf numFmtId="0" fontId="10" fillId="11" borderId="44" xfId="0" applyFont="1" applyFill="1" applyBorder="1" applyAlignment="1">
      <alignment horizontal="center"/>
    </xf>
    <xf numFmtId="0" fontId="0" fillId="0" borderId="0" xfId="0" applyAlignment="1">
      <alignment textRotation="90"/>
    </xf>
    <xf numFmtId="0" fontId="29" fillId="0" borderId="0" xfId="0" applyFont="1" applyAlignment="1">
      <alignment textRotation="90"/>
    </xf>
    <xf numFmtId="0" fontId="1" fillId="0" borderId="0" xfId="2" applyAlignment="1">
      <alignment horizontal="left" vertical="center" textRotation="90"/>
    </xf>
    <xf numFmtId="164" fontId="7" fillId="13" borderId="13" xfId="2" applyNumberFormat="1" applyFont="1" applyFill="1" applyBorder="1" applyAlignment="1">
      <alignment horizontal="center"/>
    </xf>
    <xf numFmtId="164" fontId="7" fillId="13" borderId="11" xfId="2" applyNumberFormat="1" applyFont="1" applyFill="1" applyBorder="1" applyAlignment="1">
      <alignment horizontal="center"/>
    </xf>
    <xf numFmtId="164" fontId="63" fillId="13" borderId="12" xfId="2" applyNumberFormat="1" applyFont="1" applyFill="1" applyBorder="1" applyAlignment="1">
      <alignment horizontal="center"/>
    </xf>
    <xf numFmtId="164" fontId="63" fillId="13" borderId="16" xfId="2" applyNumberFormat="1" applyFont="1" applyFill="1" applyBorder="1" applyAlignment="1">
      <alignment horizontal="center"/>
    </xf>
    <xf numFmtId="164" fontId="7" fillId="13" borderId="12" xfId="2" applyNumberFormat="1" applyFont="1" applyFill="1" applyBorder="1" applyAlignment="1">
      <alignment horizontal="center"/>
    </xf>
    <xf numFmtId="164" fontId="7" fillId="13" borderId="16" xfId="2" applyNumberFormat="1" applyFont="1" applyFill="1" applyBorder="1" applyAlignment="1">
      <alignment horizontal="center"/>
    </xf>
    <xf numFmtId="164" fontId="7" fillId="13" borderId="19" xfId="2" applyNumberFormat="1" applyFont="1" applyFill="1" applyBorder="1" applyAlignment="1">
      <alignment horizontal="center"/>
    </xf>
    <xf numFmtId="164" fontId="7" fillId="13" borderId="18" xfId="2" applyNumberFormat="1" applyFont="1" applyFill="1" applyBorder="1" applyAlignment="1">
      <alignment horizontal="center"/>
    </xf>
    <xf numFmtId="1" fontId="36" fillId="11" borderId="5" xfId="0" applyNumberFormat="1" applyFont="1" applyFill="1" applyBorder="1"/>
    <xf numFmtId="0" fontId="0" fillId="11" borderId="9" xfId="0" applyFill="1" applyBorder="1"/>
    <xf numFmtId="0" fontId="56" fillId="10" borderId="8" xfId="0" applyFont="1" applyFill="1" applyBorder="1" applyAlignment="1">
      <alignment vertical="center" wrapText="1"/>
    </xf>
    <xf numFmtId="1" fontId="50" fillId="0" borderId="4" xfId="0" applyNumberFormat="1" applyFont="1" applyFill="1" applyBorder="1" applyAlignment="1">
      <alignment horizontal="center"/>
    </xf>
    <xf numFmtId="164" fontId="2" fillId="11" borderId="12" xfId="2" applyNumberFormat="1" applyFont="1" applyFill="1" applyBorder="1" applyAlignment="1">
      <alignment horizontal="center" vertical="center" wrapText="1"/>
    </xf>
    <xf numFmtId="1" fontId="18" fillId="11" borderId="40" xfId="2" applyNumberFormat="1" applyFont="1" applyFill="1" applyBorder="1" applyAlignment="1">
      <alignment horizontal="center" vertical="center" wrapText="1"/>
    </xf>
    <xf numFmtId="164" fontId="18" fillId="11" borderId="11" xfId="2" applyNumberFormat="1" applyFont="1" applyFill="1" applyBorder="1" applyAlignment="1">
      <alignment horizontal="center" vertical="center" wrapText="1"/>
    </xf>
    <xf numFmtId="0" fontId="18" fillId="11" borderId="12" xfId="2" applyFont="1" applyFill="1" applyBorder="1" applyAlignment="1">
      <alignment horizontal="center"/>
    </xf>
    <xf numFmtId="0" fontId="21" fillId="11" borderId="12" xfId="2" applyFont="1" applyFill="1" applyBorder="1" applyAlignment="1">
      <alignment horizontal="center" vertical="top"/>
    </xf>
    <xf numFmtId="0" fontId="21" fillId="11" borderId="47" xfId="2" applyFont="1" applyFill="1" applyBorder="1" applyAlignment="1">
      <alignment horizontal="center" vertical="top"/>
    </xf>
    <xf numFmtId="0" fontId="21" fillId="11" borderId="19" xfId="2" applyFont="1" applyFill="1" applyBorder="1" applyAlignment="1">
      <alignment horizontal="center" vertical="top"/>
    </xf>
    <xf numFmtId="1" fontId="18" fillId="11" borderId="27" xfId="0" applyNumberFormat="1" applyFont="1" applyFill="1" applyBorder="1" applyAlignment="1">
      <alignment vertical="top"/>
    </xf>
    <xf numFmtId="0" fontId="56" fillId="10" borderId="8" xfId="0" applyFont="1" applyFill="1" applyBorder="1" applyAlignment="1">
      <alignment vertical="top" wrapText="1"/>
    </xf>
    <xf numFmtId="0" fontId="56" fillId="11" borderId="8" xfId="0" applyFont="1" applyFill="1" applyBorder="1" applyAlignment="1">
      <alignment vertical="top" wrapText="1"/>
    </xf>
    <xf numFmtId="0" fontId="56" fillId="11" borderId="8" xfId="0" applyFont="1" applyFill="1" applyBorder="1" applyAlignment="1">
      <alignment vertical="center" wrapText="1"/>
    </xf>
    <xf numFmtId="0" fontId="72" fillId="11" borderId="8" xfId="0" applyFont="1" applyFill="1" applyBorder="1" applyAlignment="1">
      <alignment horizontal="center"/>
    </xf>
    <xf numFmtId="1" fontId="7" fillId="11" borderId="8" xfId="2" applyNumberFormat="1" applyFont="1" applyFill="1" applyBorder="1" applyAlignment="1">
      <alignment horizontal="center" vertical="center" wrapText="1"/>
    </xf>
    <xf numFmtId="1" fontId="10" fillId="11" borderId="8" xfId="0" applyNumberFormat="1" applyFont="1" applyFill="1" applyBorder="1" applyAlignment="1">
      <alignment horizontal="center"/>
    </xf>
    <xf numFmtId="164" fontId="82" fillId="11" borderId="13" xfId="2" applyNumberFormat="1" applyFont="1" applyFill="1" applyBorder="1" applyAlignment="1">
      <alignment horizontal="center" vertical="center" wrapText="1"/>
    </xf>
    <xf numFmtId="164" fontId="82" fillId="11" borderId="12" xfId="2" applyNumberFormat="1" applyFont="1" applyFill="1" applyBorder="1" applyAlignment="1">
      <alignment horizontal="center"/>
    </xf>
    <xf numFmtId="164" fontId="82" fillId="11" borderId="47" xfId="2" applyNumberFormat="1" applyFont="1" applyFill="1" applyBorder="1" applyAlignment="1">
      <alignment horizontal="center"/>
    </xf>
    <xf numFmtId="164" fontId="82" fillId="11" borderId="19" xfId="2" applyNumberFormat="1" applyFont="1" applyFill="1" applyBorder="1" applyAlignment="1">
      <alignment horizontal="center"/>
    </xf>
    <xf numFmtId="164" fontId="82" fillId="11" borderId="8" xfId="2" applyNumberFormat="1" applyFont="1" applyFill="1" applyBorder="1" applyAlignment="1">
      <alignment horizontal="center" vertical="center" wrapText="1"/>
    </xf>
    <xf numFmtId="164" fontId="82" fillId="11" borderId="8" xfId="2" applyNumberFormat="1" applyFont="1" applyFill="1" applyBorder="1" applyAlignment="1">
      <alignment horizontal="center"/>
    </xf>
    <xf numFmtId="0" fontId="83" fillId="0" borderId="8" xfId="0" applyFont="1" applyBorder="1" applyAlignment="1">
      <alignment vertical="center" textRotation="90"/>
    </xf>
    <xf numFmtId="0" fontId="1" fillId="11" borderId="73" xfId="2" applyFill="1" applyBorder="1"/>
    <xf numFmtId="0" fontId="56" fillId="11" borderId="18" xfId="0" applyFont="1" applyFill="1" applyBorder="1" applyAlignment="1">
      <alignment vertical="center"/>
    </xf>
    <xf numFmtId="0" fontId="56" fillId="0" borderId="27" xfId="0" applyFont="1" applyBorder="1" applyAlignment="1">
      <alignment vertical="center" wrapText="1"/>
    </xf>
    <xf numFmtId="0" fontId="1" fillId="0" borderId="0" xfId="2" applyAlignment="1">
      <alignment horizontal="center" textRotation="90"/>
    </xf>
    <xf numFmtId="0" fontId="4" fillId="0" borderId="0" xfId="2" applyFont="1" applyAlignment="1">
      <alignment horizontal="center" vertical="center" textRotation="90"/>
    </xf>
    <xf numFmtId="0" fontId="1" fillId="0" borderId="0" xfId="2" applyAlignment="1">
      <alignment horizontal="center" vertical="center" textRotation="90"/>
    </xf>
    <xf numFmtId="0" fontId="11" fillId="0" borderId="0" xfId="2" applyFont="1" applyAlignment="1">
      <alignment horizontal="center" textRotation="90"/>
    </xf>
    <xf numFmtId="0" fontId="84" fillId="10" borderId="8" xfId="0" applyFont="1" applyFill="1" applyBorder="1" applyAlignment="1">
      <alignment vertical="center" wrapText="1"/>
    </xf>
    <xf numFmtId="0" fontId="84" fillId="0" borderId="8" xfId="0" applyFont="1" applyBorder="1" applyAlignment="1">
      <alignment vertical="center" wrapText="1"/>
    </xf>
    <xf numFmtId="0" fontId="84" fillId="0" borderId="0" xfId="0" applyFont="1" applyBorder="1" applyAlignment="1">
      <alignment vertical="center" wrapText="1"/>
    </xf>
    <xf numFmtId="1" fontId="36" fillId="6" borderId="29" xfId="0" applyNumberFormat="1" applyFont="1" applyFill="1" applyBorder="1" applyAlignment="1">
      <alignment horizontal="left" vertical="center"/>
    </xf>
    <xf numFmtId="1" fontId="53" fillId="0" borderId="29" xfId="0" applyNumberFormat="1" applyFont="1" applyFill="1" applyBorder="1" applyAlignment="1">
      <alignment horizontal="center" vertical="top" wrapText="1"/>
    </xf>
    <xf numFmtId="1" fontId="36" fillId="0" borderId="8" xfId="0" applyNumberFormat="1" applyFont="1" applyFill="1" applyBorder="1"/>
    <xf numFmtId="0" fontId="87" fillId="10" borderId="43" xfId="0" applyFont="1" applyFill="1" applyBorder="1" applyAlignment="1">
      <alignment vertical="center" wrapText="1"/>
    </xf>
    <xf numFmtId="0" fontId="84" fillId="0" borderId="32" xfId="0" applyFont="1" applyBorder="1" applyAlignment="1">
      <alignment vertical="center" wrapText="1"/>
    </xf>
    <xf numFmtId="0" fontId="88" fillId="0" borderId="8" xfId="0" applyFont="1" applyBorder="1" applyAlignment="1">
      <alignment vertical="center" wrapText="1"/>
    </xf>
    <xf numFmtId="0" fontId="18" fillId="11" borderId="0" xfId="2" applyFont="1" applyFill="1"/>
    <xf numFmtId="1" fontId="36" fillId="11" borderId="26" xfId="0" applyNumberFormat="1" applyFont="1" applyFill="1" applyBorder="1" applyAlignment="1">
      <alignment horizontal="center"/>
    </xf>
    <xf numFmtId="0" fontId="36" fillId="12" borderId="26" xfId="0" applyFont="1" applyFill="1" applyBorder="1"/>
    <xf numFmtId="0" fontId="56" fillId="12" borderId="8" xfId="0" applyFont="1" applyFill="1" applyBorder="1" applyAlignment="1">
      <alignment vertical="center" wrapText="1"/>
    </xf>
    <xf numFmtId="0" fontId="89" fillId="0" borderId="8" xfId="0" applyFont="1" applyFill="1" applyBorder="1" applyAlignment="1">
      <alignment vertical="center" wrapText="1"/>
    </xf>
    <xf numFmtId="0" fontId="89" fillId="10" borderId="8" xfId="0" applyFont="1" applyFill="1" applyBorder="1" applyAlignment="1">
      <alignment vertical="center" wrapText="1"/>
    </xf>
    <xf numFmtId="164" fontId="18" fillId="10" borderId="11" xfId="2" applyNumberFormat="1" applyFont="1" applyFill="1" applyBorder="1" applyAlignment="1">
      <alignment horizontal="center" vertical="center" wrapText="1"/>
    </xf>
    <xf numFmtId="164" fontId="18" fillId="10" borderId="16" xfId="2" applyNumberFormat="1" applyFont="1" applyFill="1" applyBorder="1" applyAlignment="1">
      <alignment horizontal="center"/>
    </xf>
    <xf numFmtId="164" fontId="18" fillId="10" borderId="44" xfId="2" applyNumberFormat="1" applyFont="1" applyFill="1" applyBorder="1" applyAlignment="1">
      <alignment horizontal="center"/>
    </xf>
    <xf numFmtId="164" fontId="18" fillId="10" borderId="18" xfId="2" applyNumberFormat="1" applyFont="1" applyFill="1" applyBorder="1" applyAlignment="1">
      <alignment horizontal="center"/>
    </xf>
    <xf numFmtId="0" fontId="0" fillId="12" borderId="38" xfId="0" applyFill="1" applyBorder="1"/>
    <xf numFmtId="0" fontId="0" fillId="12" borderId="42" xfId="0" applyFill="1" applyBorder="1"/>
    <xf numFmtId="164" fontId="18" fillId="10" borderId="5" xfId="2" applyNumberFormat="1" applyFont="1" applyFill="1" applyBorder="1" applyAlignment="1">
      <alignment horizontal="center"/>
    </xf>
    <xf numFmtId="164" fontId="35" fillId="0" borderId="8" xfId="1" applyNumberFormat="1" applyFont="1" applyBorder="1" applyAlignment="1">
      <alignment vertical="top"/>
    </xf>
    <xf numFmtId="0" fontId="56" fillId="14" borderId="8" xfId="0" applyFont="1" applyFill="1" applyBorder="1" applyAlignment="1">
      <alignment vertical="center" wrapText="1"/>
    </xf>
    <xf numFmtId="1" fontId="61" fillId="9" borderId="27" xfId="2" applyNumberFormat="1" applyFont="1" applyFill="1" applyBorder="1" applyAlignment="1">
      <alignment horizontal="center"/>
    </xf>
    <xf numFmtId="164" fontId="2" fillId="10" borderId="20" xfId="2" applyNumberFormat="1" applyFont="1" applyFill="1" applyBorder="1" applyAlignment="1">
      <alignment horizontal="center" vertical="center" wrapText="1"/>
    </xf>
    <xf numFmtId="1" fontId="33" fillId="9" borderId="27" xfId="2" applyNumberFormat="1" applyFont="1" applyFill="1" applyBorder="1" applyAlignment="1">
      <alignment horizontal="center"/>
    </xf>
    <xf numFmtId="0" fontId="71" fillId="12" borderId="38" xfId="0" applyFont="1" applyFill="1" applyBorder="1"/>
    <xf numFmtId="0" fontId="0" fillId="12" borderId="57" xfId="0" applyFill="1" applyBorder="1"/>
    <xf numFmtId="0" fontId="0" fillId="10" borderId="57" xfId="0" applyFill="1" applyBorder="1"/>
    <xf numFmtId="14" fontId="0" fillId="15" borderId="57" xfId="0" applyNumberFormat="1" applyFill="1" applyBorder="1"/>
    <xf numFmtId="14" fontId="1" fillId="0" borderId="0" xfId="2" applyNumberFormat="1"/>
    <xf numFmtId="14" fontId="0" fillId="12" borderId="38" xfId="0" applyNumberFormat="1" applyFill="1" applyBorder="1"/>
    <xf numFmtId="0" fontId="25" fillId="0" borderId="41" xfId="0" applyFont="1" applyBorder="1" applyAlignment="1">
      <alignment horizontal="center" vertical="top"/>
    </xf>
    <xf numFmtId="0" fontId="25" fillId="0" borderId="29" xfId="0" applyFont="1" applyBorder="1" applyAlignment="1">
      <alignment horizontal="center" vertical="top"/>
    </xf>
    <xf numFmtId="0" fontId="25" fillId="0" borderId="24" xfId="0" applyFont="1" applyBorder="1" applyAlignment="1">
      <alignment horizontal="center" wrapText="1"/>
    </xf>
    <xf numFmtId="0" fontId="25" fillId="0" borderId="27" xfId="0" applyFont="1" applyBorder="1" applyAlignment="1">
      <alignment horizontal="center" wrapText="1"/>
    </xf>
    <xf numFmtId="0" fontId="25" fillId="0" borderId="41" xfId="0" applyFont="1" applyBorder="1" applyAlignment="1">
      <alignment horizontal="center" vertical="top" wrapText="1"/>
    </xf>
    <xf numFmtId="0" fontId="25" fillId="0" borderId="29" xfId="0" applyFont="1" applyBorder="1" applyAlignment="1">
      <alignment horizontal="center" vertical="top" wrapText="1"/>
    </xf>
    <xf numFmtId="0" fontId="24" fillId="0" borderId="41" xfId="0" applyFont="1" applyBorder="1" applyAlignment="1">
      <alignment horizontal="center" vertical="top"/>
    </xf>
    <xf numFmtId="0" fontId="24" fillId="0" borderId="29" xfId="0" applyFont="1" applyBorder="1" applyAlignment="1">
      <alignment horizontal="center" vertical="top"/>
    </xf>
    <xf numFmtId="0" fontId="4" fillId="0" borderId="59" xfId="2" applyFont="1" applyBorder="1" applyAlignment="1"/>
    <xf numFmtId="0" fontId="4" fillId="0" borderId="33" xfId="2" applyFont="1" applyBorder="1" applyAlignment="1"/>
    <xf numFmtId="0" fontId="12" fillId="0" borderId="47" xfId="2" applyFont="1" applyBorder="1" applyAlignment="1">
      <alignment horizontal="center" vertical="top" wrapText="1"/>
    </xf>
    <xf numFmtId="0" fontId="14" fillId="0" borderId="28" xfId="0" applyFont="1" applyBorder="1" applyAlignment="1">
      <alignment vertical="top" wrapText="1"/>
    </xf>
    <xf numFmtId="0" fontId="5" fillId="0" borderId="44" xfId="2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5" fillId="0" borderId="49" xfId="2" applyFont="1" applyBorder="1" applyAlignment="1">
      <alignment horizontal="left" vertical="center" textRotation="90" wrapText="1"/>
    </xf>
    <xf numFmtId="0" fontId="1" fillId="0" borderId="57" xfId="2" applyBorder="1" applyAlignment="1">
      <alignment horizontal="left" vertical="center" textRotation="90" wrapText="1"/>
    </xf>
    <xf numFmtId="0" fontId="1" fillId="0" borderId="68" xfId="2" applyBorder="1" applyAlignment="1">
      <alignment horizontal="left" vertical="center" textRotation="90" wrapText="1"/>
    </xf>
    <xf numFmtId="0" fontId="5" fillId="0" borderId="39" xfId="2" applyFont="1" applyBorder="1" applyAlignment="1">
      <alignment horizontal="left" vertical="center" textRotation="90" wrapText="1"/>
    </xf>
    <xf numFmtId="0" fontId="1" fillId="0" borderId="61" xfId="2" applyBorder="1" applyAlignment="1">
      <alignment horizontal="left" vertical="center" textRotation="90" wrapText="1"/>
    </xf>
    <xf numFmtId="0" fontId="5" fillId="0" borderId="13" xfId="2" applyFont="1" applyBorder="1" applyAlignment="1">
      <alignment horizontal="center"/>
    </xf>
    <xf numFmtId="0" fontId="5" fillId="0" borderId="11" xfId="2" applyFont="1" applyBorder="1" applyAlignment="1">
      <alignment horizontal="center"/>
    </xf>
    <xf numFmtId="0" fontId="5" fillId="0" borderId="40" xfId="2" applyFont="1" applyBorder="1" applyAlignment="1">
      <alignment horizontal="left" vertical="center" textRotation="90" wrapText="1"/>
    </xf>
    <xf numFmtId="0" fontId="1" fillId="0" borderId="65" xfId="2" applyBorder="1" applyAlignment="1">
      <alignment horizontal="left" vertical="center" textRotation="90" wrapText="1"/>
    </xf>
    <xf numFmtId="0" fontId="0" fillId="0" borderId="48" xfId="0" applyBorder="1" applyAlignment="1">
      <alignment horizontal="center"/>
    </xf>
    <xf numFmtId="0" fontId="5" fillId="0" borderId="66" xfId="2" applyFont="1" applyBorder="1" applyAlignment="1">
      <alignment horizontal="left"/>
    </xf>
    <xf numFmtId="0" fontId="5" fillId="0" borderId="10" xfId="2" applyFont="1" applyBorder="1" applyAlignment="1">
      <alignment horizontal="left"/>
    </xf>
    <xf numFmtId="0" fontId="5" fillId="0" borderId="10" xfId="2" applyFont="1" applyBorder="1" applyAlignment="1">
      <alignment horizontal="center"/>
    </xf>
    <xf numFmtId="0" fontId="22" fillId="0" borderId="32" xfId="2" applyFont="1" applyBorder="1" applyAlignment="1">
      <alignment horizontal="center" vertical="top" wrapText="1"/>
    </xf>
    <xf numFmtId="0" fontId="22" fillId="0" borderId="29" xfId="2" applyFont="1" applyBorder="1" applyAlignment="1">
      <alignment horizontal="center" vertical="top" wrapText="1"/>
    </xf>
    <xf numFmtId="0" fontId="5" fillId="0" borderId="7" xfId="2" applyFont="1" applyBorder="1" applyAlignment="1">
      <alignment horizontal="center" vertical="top" wrapText="1"/>
    </xf>
    <xf numFmtId="0" fontId="15" fillId="0" borderId="63" xfId="0" applyFont="1" applyBorder="1" applyAlignment="1">
      <alignment horizontal="center" vertical="top" wrapText="1"/>
    </xf>
    <xf numFmtId="0" fontId="13" fillId="0" borderId="29" xfId="2" applyFont="1" applyBorder="1" applyAlignment="1">
      <alignment horizontal="center" vertical="top" wrapText="1"/>
    </xf>
    <xf numFmtId="0" fontId="5" fillId="0" borderId="22" xfId="2" applyFont="1" applyBorder="1" applyAlignment="1">
      <alignment horizontal="left"/>
    </xf>
    <xf numFmtId="0" fontId="5" fillId="0" borderId="52" xfId="2" applyFont="1" applyBorder="1" applyAlignment="1">
      <alignment horizontal="left"/>
    </xf>
    <xf numFmtId="0" fontId="5" fillId="0" borderId="2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3" xfId="2" applyFont="1" applyFill="1" applyBorder="1" applyAlignment="1">
      <alignment horizontal="center"/>
    </xf>
    <xf numFmtId="0" fontId="5" fillId="0" borderId="10" xfId="2" applyFont="1" applyFill="1" applyBorder="1" applyAlignment="1">
      <alignment horizontal="center"/>
    </xf>
    <xf numFmtId="165" fontId="5" fillId="0" borderId="59" xfId="2" applyNumberFormat="1" applyFont="1" applyBorder="1" applyAlignment="1">
      <alignment horizontal="center"/>
    </xf>
    <xf numFmtId="165" fontId="5" fillId="0" borderId="54" xfId="2" applyNumberFormat="1" applyFont="1" applyBorder="1" applyAlignment="1">
      <alignment horizontal="center"/>
    </xf>
    <xf numFmtId="165" fontId="5" fillId="0" borderId="60" xfId="2" applyNumberFormat="1" applyFont="1" applyBorder="1" applyAlignment="1">
      <alignment horizontal="center"/>
    </xf>
    <xf numFmtId="0" fontId="12" fillId="0" borderId="6" xfId="2" applyFont="1" applyBorder="1" applyAlignment="1">
      <alignment horizontal="center" vertical="top" wrapText="1"/>
    </xf>
    <xf numFmtId="0" fontId="14" fillId="0" borderId="56" xfId="0" applyFont="1" applyBorder="1" applyAlignment="1">
      <alignment vertical="top" wrapText="1"/>
    </xf>
    <xf numFmtId="0" fontId="12" fillId="0" borderId="47" xfId="2" applyFont="1" applyFill="1" applyBorder="1" applyAlignment="1">
      <alignment horizontal="center" vertical="top" wrapText="1"/>
    </xf>
    <xf numFmtId="0" fontId="14" fillId="0" borderId="28" xfId="0" applyFont="1" applyFill="1" applyBorder="1" applyAlignment="1">
      <alignment vertical="top" wrapText="1"/>
    </xf>
    <xf numFmtId="0" fontId="5" fillId="0" borderId="22" xfId="2" applyFont="1" applyFill="1" applyBorder="1" applyAlignment="1">
      <alignment horizontal="left"/>
    </xf>
    <xf numFmtId="0" fontId="5" fillId="0" borderId="52" xfId="2" applyFont="1" applyFill="1" applyBorder="1" applyAlignment="1">
      <alignment horizontal="left"/>
    </xf>
    <xf numFmtId="0" fontId="5" fillId="0" borderId="44" xfId="2" applyFont="1" applyFill="1" applyBorder="1" applyAlignment="1">
      <alignment horizontal="center" vertical="top" wrapText="1"/>
    </xf>
    <xf numFmtId="0" fontId="15" fillId="0" borderId="30" xfId="0" applyFont="1" applyFill="1" applyBorder="1" applyAlignment="1">
      <alignment horizontal="center" vertical="top" wrapText="1"/>
    </xf>
    <xf numFmtId="0" fontId="13" fillId="0" borderId="32" xfId="2" applyFont="1" applyBorder="1" applyAlignment="1">
      <alignment horizontal="center" vertical="top" wrapText="1"/>
    </xf>
    <xf numFmtId="165" fontId="5" fillId="11" borderId="59" xfId="2" applyNumberFormat="1" applyFont="1" applyFill="1" applyBorder="1" applyAlignment="1">
      <alignment horizontal="center"/>
    </xf>
    <xf numFmtId="165" fontId="5" fillId="11" borderId="54" xfId="2" applyNumberFormat="1" applyFont="1" applyFill="1" applyBorder="1" applyAlignment="1">
      <alignment horizontal="center"/>
    </xf>
    <xf numFmtId="165" fontId="5" fillId="11" borderId="60" xfId="2" applyNumberFormat="1" applyFont="1" applyFill="1" applyBorder="1" applyAlignment="1">
      <alignment horizontal="center"/>
    </xf>
    <xf numFmtId="0" fontId="12" fillId="11" borderId="47" xfId="2" applyFont="1" applyFill="1" applyBorder="1" applyAlignment="1">
      <alignment horizontal="center" vertical="top" wrapText="1"/>
    </xf>
    <xf numFmtId="0" fontId="14" fillId="11" borderId="28" xfId="0" applyFont="1" applyFill="1" applyBorder="1" applyAlignment="1">
      <alignment vertical="top" wrapText="1"/>
    </xf>
    <xf numFmtId="0" fontId="5" fillId="11" borderId="13" xfId="2" applyFont="1" applyFill="1" applyBorder="1" applyAlignment="1">
      <alignment horizontal="center"/>
    </xf>
    <xf numFmtId="0" fontId="5" fillId="11" borderId="11" xfId="2" applyFont="1" applyFill="1" applyBorder="1" applyAlignment="1">
      <alignment horizontal="center"/>
    </xf>
    <xf numFmtId="0" fontId="5" fillId="11" borderId="24" xfId="2" applyFont="1" applyFill="1" applyBorder="1" applyAlignment="1">
      <alignment horizontal="center"/>
    </xf>
    <xf numFmtId="0" fontId="22" fillId="11" borderId="32" xfId="2" applyFont="1" applyFill="1" applyBorder="1" applyAlignment="1">
      <alignment horizontal="center" vertical="top" wrapText="1"/>
    </xf>
    <xf numFmtId="0" fontId="22" fillId="11" borderId="29" xfId="2" applyFont="1" applyFill="1" applyBorder="1" applyAlignment="1">
      <alignment horizontal="center" vertical="top" wrapText="1"/>
    </xf>
    <xf numFmtId="0" fontId="13" fillId="11" borderId="29" xfId="2" applyFont="1" applyFill="1" applyBorder="1" applyAlignment="1">
      <alignment horizontal="center" vertical="top" wrapText="1"/>
    </xf>
    <xf numFmtId="0" fontId="5" fillId="0" borderId="55" xfId="2" applyFont="1" applyBorder="1" applyAlignment="1">
      <alignment horizontal="left" vertical="center" textRotation="90" wrapText="1"/>
    </xf>
    <xf numFmtId="0" fontId="1" fillId="0" borderId="38" xfId="2" applyBorder="1" applyAlignment="1">
      <alignment horizontal="left" vertical="center" textRotation="90" wrapText="1"/>
    </xf>
    <xf numFmtId="0" fontId="12" fillId="11" borderId="12" xfId="2" applyFont="1" applyFill="1" applyBorder="1" applyAlignment="1">
      <alignment horizontal="center" vertical="top" wrapText="1"/>
    </xf>
    <xf numFmtId="0" fontId="14" fillId="11" borderId="47" xfId="0" applyFont="1" applyFill="1" applyBorder="1" applyAlignment="1">
      <alignment vertical="top" wrapText="1"/>
    </xf>
    <xf numFmtId="0" fontId="12" fillId="11" borderId="6" xfId="2" applyFont="1" applyFill="1" applyBorder="1" applyAlignment="1">
      <alignment horizontal="center" vertical="top" wrapText="1"/>
    </xf>
    <xf numFmtId="0" fontId="14" fillId="11" borderId="56" xfId="0" applyFont="1" applyFill="1" applyBorder="1" applyAlignment="1">
      <alignment vertical="top" wrapText="1"/>
    </xf>
    <xf numFmtId="0" fontId="14" fillId="11" borderId="65" xfId="0" applyFont="1" applyFill="1" applyBorder="1" applyAlignment="1">
      <alignment vertical="top" wrapText="1"/>
    </xf>
    <xf numFmtId="0" fontId="13" fillId="11" borderId="32" xfId="2" applyFont="1" applyFill="1" applyBorder="1" applyAlignment="1">
      <alignment horizontal="center" vertical="top" wrapText="1"/>
    </xf>
    <xf numFmtId="0" fontId="5" fillId="11" borderId="44" xfId="2" applyFont="1" applyFill="1" applyBorder="1" applyAlignment="1">
      <alignment horizontal="center" vertical="top" wrapText="1"/>
    </xf>
    <xf numFmtId="0" fontId="15" fillId="11" borderId="30" xfId="0" applyFont="1" applyFill="1" applyBorder="1" applyAlignment="1">
      <alignment horizontal="center" vertical="top" wrapText="1"/>
    </xf>
    <xf numFmtId="0" fontId="49" fillId="11" borderId="8" xfId="2" applyFont="1" applyFill="1" applyBorder="1" applyAlignment="1">
      <alignment horizontal="center" vertical="top" wrapText="1"/>
    </xf>
    <xf numFmtId="0" fontId="49" fillId="11" borderId="32" xfId="2" applyFont="1" applyFill="1" applyBorder="1" applyAlignment="1">
      <alignment horizontal="center" vertical="top" wrapText="1"/>
    </xf>
    <xf numFmtId="0" fontId="5" fillId="11" borderId="15" xfId="2" applyFont="1" applyFill="1" applyBorder="1" applyAlignment="1">
      <alignment horizontal="center"/>
    </xf>
    <xf numFmtId="0" fontId="5" fillId="11" borderId="22" xfId="2" applyFont="1" applyFill="1" applyBorder="1" applyAlignment="1">
      <alignment horizontal="left"/>
    </xf>
    <xf numFmtId="0" fontId="5" fillId="11" borderId="52" xfId="2" applyFont="1" applyFill="1" applyBorder="1" applyAlignment="1">
      <alignment horizontal="left"/>
    </xf>
    <xf numFmtId="0" fontId="5" fillId="11" borderId="66" xfId="2" applyFont="1" applyFill="1" applyBorder="1" applyAlignment="1">
      <alignment horizontal="left"/>
    </xf>
    <xf numFmtId="0" fontId="5" fillId="11" borderId="10" xfId="2" applyFont="1" applyFill="1" applyBorder="1" applyAlignment="1">
      <alignment horizontal="left"/>
    </xf>
    <xf numFmtId="0" fontId="5" fillId="11" borderId="10" xfId="2" applyFont="1" applyFill="1" applyBorder="1" applyAlignment="1">
      <alignment horizontal="center"/>
    </xf>
    <xf numFmtId="165" fontId="5" fillId="0" borderId="33" xfId="2" applyNumberFormat="1" applyFont="1" applyBorder="1" applyAlignment="1">
      <alignment horizontal="center"/>
    </xf>
    <xf numFmtId="165" fontId="5" fillId="0" borderId="69" xfId="2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165" fontId="5" fillId="7" borderId="60" xfId="2" applyNumberFormat="1" applyFont="1" applyFill="1" applyBorder="1" applyAlignment="1">
      <alignment horizontal="center"/>
    </xf>
    <xf numFmtId="0" fontId="5" fillId="0" borderId="39" xfId="2" applyFont="1" applyBorder="1" applyAlignment="1">
      <alignment horizontal="left" vertical="center" wrapText="1"/>
    </xf>
    <xf numFmtId="0" fontId="5" fillId="0" borderId="61" xfId="2" applyFont="1" applyBorder="1" applyAlignment="1">
      <alignment horizontal="left" vertical="center" wrapText="1"/>
    </xf>
    <xf numFmtId="0" fontId="4" fillId="0" borderId="61" xfId="2" applyFont="1" applyBorder="1" applyAlignment="1">
      <alignment horizontal="left" vertical="center" wrapText="1"/>
    </xf>
    <xf numFmtId="165" fontId="5" fillId="0" borderId="9" xfId="2" applyNumberFormat="1" applyFont="1" applyBorder="1" applyAlignment="1">
      <alignment horizontal="center"/>
    </xf>
    <xf numFmtId="0" fontId="5" fillId="0" borderId="39" xfId="2" applyFont="1" applyBorder="1" applyAlignment="1">
      <alignment horizontal="center" vertical="center" wrapText="1"/>
    </xf>
    <xf numFmtId="0" fontId="5" fillId="0" borderId="61" xfId="2" applyFont="1" applyBorder="1" applyAlignment="1">
      <alignment horizontal="center" vertical="center" wrapText="1"/>
    </xf>
    <xf numFmtId="0" fontId="4" fillId="0" borderId="61" xfId="2" applyFont="1" applyBorder="1" applyAlignment="1">
      <alignment horizontal="center" vertical="center" wrapText="1"/>
    </xf>
  </cellXfs>
  <cellStyles count="3">
    <cellStyle name="Обычный" xfId="0" builtinId="0"/>
    <cellStyle name="Обычный_журнал_201_203" xfId="1"/>
    <cellStyle name="Обычный_журнал_201_203b" xfId="2"/>
  </cellStyles>
  <dxfs count="25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</dxfs>
  <tableStyles count="0" defaultTableStyle="TableStyleMedium9" defaultPivotStyle="PivotStyleLight16"/>
  <colors>
    <mruColors>
      <color rgb="FFD5FFD5"/>
      <color rgb="FFCCFF66"/>
      <color rgb="FFBAE18F"/>
      <color rgb="FF99FFCC"/>
      <color rgb="FFFFFF99"/>
      <color rgb="FFFFFFCC"/>
      <color rgb="FFF98F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usernames" Target="revisions/userName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revisionHeaders" Target="revisions/revisionHeader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\&#1046;&#1091;&#1088;&#1085;&#1072;&#1083;_&#1054;&#1041;&#1044;&#1047;_&#1051;&#1077;&#1082;&#1094;&#1110;&#1111;_&#1050;&#1086;&#1085;&#1090;&#1088;_&#1043;&#1088;-201-206_2016-17&#1085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кції 201-204"/>
      <sheetName val="Лекції 205-206"/>
      <sheetName val="КОНТР 201-204"/>
      <sheetName val="КОНТР 205-206"/>
      <sheetName val="КОНТР 207"/>
    </sheetNames>
    <sheetDataSet>
      <sheetData sheetId="0"/>
      <sheetData sheetId="1"/>
      <sheetData sheetId="2">
        <row r="4">
          <cell r="F4">
            <v>1</v>
          </cell>
        </row>
        <row r="5">
          <cell r="F5">
            <v>27.642857142857142</v>
          </cell>
        </row>
        <row r="6">
          <cell r="F6">
            <v>25.571428571428573</v>
          </cell>
        </row>
        <row r="7">
          <cell r="F7">
            <v>25.571428571428573</v>
          </cell>
        </row>
        <row r="8">
          <cell r="F8">
            <v>0</v>
          </cell>
        </row>
        <row r="9">
          <cell r="F9">
            <v>20.178571428571427</v>
          </cell>
        </row>
        <row r="10">
          <cell r="F10">
            <v>0</v>
          </cell>
        </row>
        <row r="11">
          <cell r="F11">
            <v>2.6785714285714284</v>
          </cell>
        </row>
        <row r="12">
          <cell r="F12">
            <v>3.75</v>
          </cell>
        </row>
        <row r="13">
          <cell r="F13">
            <v>28.285714285714285</v>
          </cell>
        </row>
        <row r="14">
          <cell r="F14">
            <v>30.321428571428573</v>
          </cell>
        </row>
        <row r="15">
          <cell r="F15">
            <v>21.321428571428573</v>
          </cell>
        </row>
        <row r="16">
          <cell r="F16">
            <v>9.5714285714285712</v>
          </cell>
        </row>
        <row r="17">
          <cell r="F17">
            <v>17</v>
          </cell>
        </row>
        <row r="18">
          <cell r="F18">
            <v>11.607142857142858</v>
          </cell>
        </row>
        <row r="19">
          <cell r="F19">
            <v>7.4642857142857144</v>
          </cell>
        </row>
        <row r="20">
          <cell r="F20">
            <v>0</v>
          </cell>
        </row>
        <row r="21">
          <cell r="F21">
            <v>20.017857142857142</v>
          </cell>
        </row>
        <row r="22">
          <cell r="F22">
            <v>0</v>
          </cell>
        </row>
        <row r="23">
          <cell r="F23">
            <v>26.178571428571427</v>
          </cell>
        </row>
        <row r="24">
          <cell r="F24">
            <v>0</v>
          </cell>
        </row>
        <row r="25">
          <cell r="F25">
            <v>27.642857142857142</v>
          </cell>
        </row>
        <row r="26">
          <cell r="F26">
            <v>22.017857142857142</v>
          </cell>
        </row>
        <row r="27">
          <cell r="F27">
            <v>0</v>
          </cell>
        </row>
        <row r="28">
          <cell r="F28">
            <v>26.178571428571427</v>
          </cell>
        </row>
        <row r="29">
          <cell r="F29">
            <v>0</v>
          </cell>
        </row>
        <row r="30">
          <cell r="F30">
            <v>0</v>
          </cell>
        </row>
        <row r="33">
          <cell r="F33">
            <v>0</v>
          </cell>
        </row>
        <row r="34">
          <cell r="F34">
            <v>4.5178571428571432</v>
          </cell>
        </row>
        <row r="35">
          <cell r="F35">
            <v>14.625</v>
          </cell>
        </row>
        <row r="36">
          <cell r="F36">
            <v>15.392857142857142</v>
          </cell>
        </row>
        <row r="37">
          <cell r="F37">
            <v>17.035714285714285</v>
          </cell>
        </row>
        <row r="38">
          <cell r="F38">
            <v>0.5</v>
          </cell>
        </row>
        <row r="39">
          <cell r="F39">
            <v>13.357142857142858</v>
          </cell>
        </row>
        <row r="40">
          <cell r="F40">
            <v>0</v>
          </cell>
        </row>
        <row r="41">
          <cell r="F41">
            <v>17</v>
          </cell>
        </row>
        <row r="42">
          <cell r="F42">
            <v>0</v>
          </cell>
        </row>
        <row r="43">
          <cell r="F43">
            <v>14.392857142857142</v>
          </cell>
        </row>
        <row r="44">
          <cell r="F44">
            <v>19.446428571428573</v>
          </cell>
        </row>
        <row r="45">
          <cell r="F45">
            <v>0</v>
          </cell>
        </row>
        <row r="46">
          <cell r="F46">
            <v>21.053571428571427</v>
          </cell>
        </row>
        <row r="47">
          <cell r="F47">
            <v>0</v>
          </cell>
        </row>
        <row r="48">
          <cell r="F48">
            <v>14.428571428571429</v>
          </cell>
        </row>
        <row r="49">
          <cell r="F49">
            <v>20.517857142857142</v>
          </cell>
        </row>
        <row r="50">
          <cell r="F50">
            <v>21.053571428571427</v>
          </cell>
        </row>
        <row r="51">
          <cell r="F51">
            <v>15.392857142857142</v>
          </cell>
        </row>
        <row r="52">
          <cell r="F52">
            <v>0</v>
          </cell>
        </row>
        <row r="53">
          <cell r="F53">
            <v>19.071428571428573</v>
          </cell>
        </row>
        <row r="54">
          <cell r="F54">
            <v>1.5714285714285714</v>
          </cell>
        </row>
        <row r="55">
          <cell r="F55">
            <v>11.214285714285714</v>
          </cell>
        </row>
        <row r="56">
          <cell r="F56">
            <v>0</v>
          </cell>
        </row>
        <row r="57">
          <cell r="F57">
            <v>13.625</v>
          </cell>
        </row>
        <row r="58">
          <cell r="F58">
            <v>0</v>
          </cell>
        </row>
        <row r="61">
          <cell r="F61">
            <v>26.571428571428573</v>
          </cell>
        </row>
        <row r="62">
          <cell r="F62">
            <v>25.5</v>
          </cell>
        </row>
        <row r="63">
          <cell r="F63">
            <v>17.5</v>
          </cell>
        </row>
        <row r="66">
          <cell r="F66">
            <v>25.267857142857142</v>
          </cell>
        </row>
        <row r="67">
          <cell r="F67">
            <v>0</v>
          </cell>
        </row>
        <row r="68">
          <cell r="F68">
            <v>24.196428571428573</v>
          </cell>
        </row>
        <row r="69">
          <cell r="F69">
            <v>27.910714285714285</v>
          </cell>
        </row>
        <row r="70">
          <cell r="F70">
            <v>23.428571428571427</v>
          </cell>
        </row>
        <row r="71">
          <cell r="F71">
            <v>22.857142857142858</v>
          </cell>
        </row>
        <row r="72">
          <cell r="F72">
            <v>0</v>
          </cell>
        </row>
        <row r="73">
          <cell r="F73">
            <v>23.392857142857142</v>
          </cell>
        </row>
        <row r="74">
          <cell r="F74">
            <v>24</v>
          </cell>
        </row>
        <row r="75">
          <cell r="F75">
            <v>23.892857142857142</v>
          </cell>
        </row>
        <row r="76">
          <cell r="F76">
            <v>28.982142857142858</v>
          </cell>
        </row>
        <row r="77">
          <cell r="F77">
            <v>0</v>
          </cell>
        </row>
        <row r="78">
          <cell r="F78">
            <v>18.714285714285715</v>
          </cell>
        </row>
        <row r="79">
          <cell r="F79">
            <v>26.035714285714285</v>
          </cell>
        </row>
        <row r="80">
          <cell r="F80">
            <v>26.035714285714285</v>
          </cell>
        </row>
        <row r="81">
          <cell r="F81">
            <v>0</v>
          </cell>
        </row>
        <row r="82">
          <cell r="F82">
            <v>25.839285714285715</v>
          </cell>
        </row>
        <row r="83">
          <cell r="F83">
            <v>23.357142857142858</v>
          </cell>
        </row>
        <row r="84">
          <cell r="F84">
            <v>14.125</v>
          </cell>
        </row>
        <row r="85">
          <cell r="F85">
            <v>21.517857142857142</v>
          </cell>
        </row>
        <row r="86">
          <cell r="F86">
            <v>4.1071428571428577</v>
          </cell>
        </row>
        <row r="89">
          <cell r="F89">
            <v>0.5</v>
          </cell>
        </row>
        <row r="90">
          <cell r="F90">
            <v>1.2678571428571428</v>
          </cell>
        </row>
        <row r="91">
          <cell r="F91">
            <v>0.5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1.7678571428571428</v>
          </cell>
        </row>
        <row r="99">
          <cell r="F99">
            <v>7.6607142857142856</v>
          </cell>
        </row>
        <row r="100">
          <cell r="F100">
            <v>0.5</v>
          </cell>
        </row>
        <row r="101">
          <cell r="F101">
            <v>9.0357142857142865</v>
          </cell>
        </row>
        <row r="102">
          <cell r="F102">
            <v>7.0892857142857144</v>
          </cell>
        </row>
        <row r="103">
          <cell r="F103">
            <v>10.267857142857142</v>
          </cell>
        </row>
        <row r="104">
          <cell r="F104">
            <v>0</v>
          </cell>
        </row>
        <row r="105">
          <cell r="F105">
            <v>21.053571428571427</v>
          </cell>
        </row>
      </sheetData>
      <sheetData sheetId="3"/>
      <sheetData sheetId="4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16" Type="http://schemas.openxmlformats.org/officeDocument/2006/relationships/revisionLog" Target="revisionLog16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5" Type="http://schemas.openxmlformats.org/officeDocument/2006/relationships/revisionLog" Target="revisionLog5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90" Type="http://schemas.openxmlformats.org/officeDocument/2006/relationships/revisionLog" Target="revisionLog90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77" Type="http://schemas.openxmlformats.org/officeDocument/2006/relationships/revisionLog" Target="revisionLog77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67" Type="http://schemas.openxmlformats.org/officeDocument/2006/relationships/revisionLog" Target="revisionLog67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91" Type="http://schemas.openxmlformats.org/officeDocument/2006/relationships/revisionLog" Target="revisionLog91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268C42D-4E62-47DF-8763-DB01412118B5}" diskRevisions="1" revisionId="2099" version="92">
  <header guid="{02877711-C001-4496-95A1-B43374208BB1}" dateTime="2017-03-24T12:40:49" maxSheetId="17" userName="Ніколенко Світлана Григорівна" r:id="rId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A99CC34-EF67-42ED-B9DF-FCB5FAD3BF01}" dateTime="2017-03-24T13:47:54" maxSheetId="17" userName="Ніколенко Світлана Григорівна" r:id="rId2" minRId="1" maxRId="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FC44F7-A374-4CB9-9915-676B1E241D33}" dateTime="2017-03-29T14:31:24" maxSheetId="17" userName="Давиденко Євген Олександрович" r:id="rId3" minRId="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C4D9B9A-F989-4BD2-BCDE-2555412C7605}" dateTime="2017-04-03T15:17:32" maxSheetId="17" userName="Ніколенко Світлана Григорівна" r:id="rId4" minRId="76" maxRId="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AA96C6-9B13-406E-B69F-FFF5C2EC4C74}" dateTime="2017-04-07T13:26:13" maxSheetId="17" userName="Ніколенко Світлана Григорівна" r:id="rId5" minRId="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C03462-DFDA-4C88-A7EB-A1F23150B9B8}" dateTime="2017-04-07T14:05:12" maxSheetId="17" userName="Ніколенко Світлана Григорівна" r:id="rId6" minRId="97" maxRId="1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3A7213-DA85-441F-89DD-E54A205CAC22}" dateTime="2017-04-12T14:39:17" maxSheetId="17" userName="Давиденко Євген Олександрович" r:id="rId7" minRId="177" maxRId="1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63D165B-4AB1-41EA-8A0E-AB222C88EF35}" dateTime="2017-04-12T14:42:10" maxSheetId="17" userName="Давиденко Євген Олександрович" r:id="rId8" minRId="198" maxRId="2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984D424-C55F-4855-A858-436DF3E4B371}" dateTime="2017-04-12T14:45:59" maxSheetId="17" userName="Давиденко Євген Олександрович" r:id="rId9" minRId="202" maxRId="2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2A3CC6-F325-469F-9B7F-B2001E9EE009}" dateTime="2017-04-12T14:52:18" maxSheetId="17" userName="Давиденко Євген Олександрович" r:id="rId10" minRId="206" maxRId="2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35FD1E2-5E5B-4D48-81D4-A7E3C75340B5}" dateTime="2017-04-12T15:08:24" maxSheetId="17" userName="Давиденко Євген Олександрович" r:id="rId11" minRId="2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17A682-1BAB-432F-9896-D4657F34ECC7}" dateTime="2017-04-12T15:08:59" maxSheetId="17" userName="Давиденко Євген Олександрович" r:id="rId12" minRId="2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72690BF-D3DF-4611-A18F-F66E60BBF2C0}" dateTime="2017-04-12T15:16:56" maxSheetId="17" userName="Давиденко Євген Олександрович" r:id="rId13" minRId="216" maxRId="2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FD5D72C-2005-4109-89E7-5BE5D48D53E2}" dateTime="2017-04-12T15:23:08" maxSheetId="17" userName="Давиденко Євген Олександрович" r:id="rId14" minRId="218" maxRId="2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3340FD-D4D2-41F2-BA6C-A444A5A57CB6}" dateTime="2017-04-13T09:09:55" maxSheetId="17" userName="Давиденко Євген Олександрович" r:id="rId15" minRId="22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527ABA-5D37-4DD3-887B-DACBDD9D7EC5}" dateTime="2017-04-13T09:14:24" maxSheetId="17" userName="Давиденко Євген Олександрович" r:id="rId16" minRId="2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81C7B10-23D3-440B-AD5D-7E6BD15776AE}" dateTime="2017-04-13T09:21:00" maxSheetId="17" userName="Давиденко Євген Олександрович" r:id="rId17" minRId="222" maxRId="2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C7103C-32A6-4896-8C49-3AE02AAC2395}" dateTime="2017-04-13T09:29:35" maxSheetId="17" userName="Давиденко Євген Олександрович" r:id="rId18" minRId="225" maxRId="2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602A8B3-8D46-48B2-8188-2518AD90685A}" dateTime="2017-04-13T09:29:54" maxSheetId="17" userName="Давиденко Євген Олександрович" r:id="rId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325A22-9EFD-4478-938A-B48209D02C1A}" dateTime="2017-04-13T09:52:16" maxSheetId="17" userName="Давиденко Євген Олександрович" r:id="rId20" minRId="234" maxRId="2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5E8063A-280A-4D13-8FED-CCEC15EE2300}" dateTime="2017-04-13T10:02:09" maxSheetId="17" userName="Давиденко Євген Олександрович" r:id="rId21" minRId="248" maxRId="2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1AF8E7D-7D23-4A5E-B5E0-F69CE56D91EE}" dateTime="2017-04-13T10:10:18" maxSheetId="17" userName="Давиденко Євген Олександрович" r:id="rId22" minRId="261" maxRId="2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83AE4F5-2A05-4F22-A3A2-7266A1A88319}" dateTime="2017-04-13T10:13:26" maxSheetId="17" userName="Давиденко Євген Олександрович" r:id="rId23" minRId="273" maxRId="2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2B938E7-C645-4E69-BDAC-4F629C8A9766}" dateTime="2017-04-13T10:18:21" maxSheetId="17" userName="Давиденко Євген Олександрович" r:id="rId24" minRId="277" maxRId="2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413F6CE-9034-47A8-B1AD-B86DDFEF0157}" dateTime="2017-04-13T10:24:24" maxSheetId="17" userName="Давиденко Євген Олександрович" r:id="rId25" minRId="283" maxRId="2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1E58184-214D-49D0-B826-FFC3BAF08F52}" dateTime="2017-04-13T10:25:58" maxSheetId="17" userName="Давиденко Євген Олександрович" r:id="rId26" minRId="2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AD1CD3-E42C-4EE6-9BB3-6F4F79513C1E}" dateTime="2017-04-13T10:27:42" maxSheetId="17" userName="Давиденко Євген Олександрович" r:id="rId27" minRId="2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01B10AB-DD39-42AB-BBA3-D6B67EF379F3}" dateTime="2017-04-13T10:32:29" maxSheetId="17" userName="Давиденко Євген Олександрович" r:id="rId28" minRId="288" maxRId="2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53E0F6-C394-4164-AA0C-1FC6AF07CDC9}" dateTime="2017-04-13T10:34:05" maxSheetId="17" userName="Давиденко Євген Олександрович" r:id="rId29" minRId="2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99623ED-6AD9-4BE6-97E4-12D3B6077A63}" dateTime="2017-04-14T09:31:07" maxSheetId="17" userName="Давиденко Євген Олександрович" r:id="rId30" minRId="291" maxRId="3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BB26921-90C0-4A0B-88C0-B4B434CE84D5}" dateTime="2017-04-14T09:41:15" maxSheetId="17" userName="Давиденко Євген Олександрович" r:id="rId31" minRId="3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A889AF9-2178-401B-BD10-93161E72C4D8}" dateTime="2017-04-14T09:42:29" maxSheetId="17" userName="Давиденко Євген Олександрович" r:id="rId32" minRId="3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4F9E47-0597-4760-B84A-DCFC0CF5C26E}" dateTime="2017-04-14T10:09:59" maxSheetId="17" userName="Давиденко Євген Олександрович" r:id="rId33" minRId="304" maxRId="3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887AC07-28E5-4C60-A76C-69F7D3123493}" dateTime="2017-04-14T11:05:28" maxSheetId="17" userName="Давиденко Євген Олександрович" r:id="rId34" minRId="308" maxRId="3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BEB9C34-64C6-41FD-9907-42193380D94E}" dateTime="2017-04-14T11:57:37" maxSheetId="17" userName="Ніколенко Світлана Григорівна" r:id="rId35" minRId="314" maxRId="7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DE77F83-A6C3-4C79-886E-3CC368A98EEE}" dateTime="2017-04-14T12:05:51" maxSheetId="17" userName="Ніколенко Світлана Григорівна" r:id="rId36" minRId="705" maxRId="7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28BA1E7-70AC-4072-9C05-22E403DDF08C}" dateTime="2017-04-14T12:54:47" maxSheetId="17" userName="Ніколенко Світлана Григорівна" r:id="rId37" minRId="712" maxRId="7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C42A6EB-B9A3-4406-8267-8A4CEE0351CA}" dateTime="2017-04-14T13:48:33" maxSheetId="17" userName="Ніколенко Світлана Григорівна" r:id="rId38" minRId="722" maxRId="7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EE73FE6-FEFC-4401-B383-32C16CD9E67D}" dateTime="2017-04-18T14:00:13" maxSheetId="17" userName="Ніколенко Світлана Григорівна" r:id="rId3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0F1B5FF-985C-4FA3-A191-DAF366169FA0}" dateTime="2017-04-18T14:59:05" maxSheetId="17" userName="Ніколенко Світлана Григорівна" r:id="rId40" minRId="753" maxRId="7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EA50918-F61E-4D11-BE0E-4EA14D4433B2}" dateTime="2017-04-18T15:37:45" maxSheetId="17" userName="Ніколенко Світлана Григорівна" r:id="rId41" minRId="780" maxRId="8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567ED8-1D91-4A2C-A02B-926AF064262A}" dateTime="2017-04-19T09:39:05" maxSheetId="17" userName="Давиденко Євген Олександрович" r:id="rId42" minRId="8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D347BB-3B6B-4D52-A20A-06DB6EA54C1C}" dateTime="2017-04-19T09:47:05" maxSheetId="17" userName="Давиденко Євген Олександрович" r:id="rId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04C8627-C590-4B71-AEDD-4BD32924BB64}" dateTime="2017-04-19T09:49:02" maxSheetId="17" userName="Давиденко Євген Олександрович" r:id="rId44" minRId="8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9BE637-C58D-48EB-B1C8-3B0B65C6A376}" dateTime="2017-04-19T09:53:24" maxSheetId="17" userName="Давиденко Євген Олександрович" r:id="rId45" minRId="8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44696EC-9647-4627-A6E8-70C10CF0F15A}" dateTime="2017-04-19T09:57:04" maxSheetId="17" userName="Давиденко Євген Олександрович" r:id="rId46" minRId="837" maxRId="8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5417C62-00AD-4EF2-B439-9F14F2A9C16E}" dateTime="2017-04-19T10:05:41" maxSheetId="17" userName="Давиденко Євген Олександрович" r:id="rId47" minRId="839" maxRId="8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8B3B8C-F1EF-40ED-8E29-FE85442DC52C}" dateTime="2017-04-19T10:09:22" maxSheetId="17" userName="Давиденко Євген Олександрович" r:id="rId48" minRId="844" maxRId="8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9109785-E85B-4402-B09F-A64EC524FB07}" dateTime="2017-04-19T10:11:03" maxSheetId="17" userName="Давиденко Євген Олександрович" r:id="rId49" minRId="8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958C076-66D8-4261-A61E-5E0B63DE2D4F}" dateTime="2017-04-19T13:05:50" maxSheetId="17" userName="Давиденко Євген Олександрович" r:id="rId50" minRId="847" maxRId="8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810D8B-E93F-4020-8E8E-1E6D389CAF68}" dateTime="2017-04-19T15:48:30" maxSheetId="17" userName="Давиденко Євген Олександрович" r:id="rId51" minRId="899" maxRId="9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7AB0DD-DD30-4EC3-A6B3-749A1AC77C30}" dateTime="2017-04-20T11:20:14" maxSheetId="17" userName="Давиденко Євген Олександрович" r:id="rId52" minRId="903" maxRId="9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66268EE-66E7-4153-93D3-51E5094BC6FA}" dateTime="2017-04-20T11:21:54" maxSheetId="17" userName="Давиденко Євген Олександрович" r:id="rId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28C745C-C0BD-428C-A628-6629A286D732}" dateTime="2017-04-20T15:38:56" maxSheetId="17" userName="Ніколенко Світлана Григорівна" r:id="rId54" minRId="9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015FE7-4A99-4A6F-88C6-770C90A437EC}" dateTime="2017-04-20T15:59:08" maxSheetId="17" userName="Ніколенко Світлана Григорівна" r:id="rId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B0BC859-9737-4FB9-A579-7BF369D6C61F}" dateTime="2017-04-20T16:04:36" maxSheetId="17" userName="Ніколенко Світлана Григорівна" r:id="rId56" minRId="955" maxRId="10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3A9BAE7-A121-4BD7-A97E-567FD38AD403}" dateTime="2017-04-20T16:05:18" maxSheetId="17" userName="Давиденко Євген Олександрович" r:id="rId57" minRId="1052" maxRId="11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63BA746-8CFB-4760-AF11-87BEBE17C520}" dateTime="2017-04-20T17:03:33" maxSheetId="17" userName="Ніколенко Світлана Григорівна" r:id="rId58" minRId="1147" maxRId="11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B556632-FE81-40D7-9B96-F83A3B49229A}" dateTime="2017-04-20T17:04:51" maxSheetId="17" userName="Ніколенко Світлана Григорівна" r:id="rId59" minRId="12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1ACBFF0-9D6B-4F42-AA90-DE5AEA18C86E}" dateTime="2017-04-21T08:44:38" maxSheetId="17" userName="Струкова Анна Володимирівна" r:id="rId60" minRId="1218" maxRId="14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6CDB13E-F465-4206-B56D-E406D70A21B4}" dateTime="2017-04-21T11:15:13" maxSheetId="17" userName="Давиденко Євген Олександрович" r:id="rId61" minRId="1441" maxRId="14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A244ED4-1189-43D0-BA63-329CC4631B34}" dateTime="2017-04-21T11:20:01" maxSheetId="17" userName="Давиденко Євген Олександрович" r:id="rId62" minRId="1448" maxRId="14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3FDF27-27FA-40AC-9FFA-84B556942119}" dateTime="2017-04-21T12:00:39" maxSheetId="17" userName="Ніколенко Світлана Григорівна" r:id="rId63" minRId="1452" maxRId="146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5694C0-CAD8-45EB-960A-EC14BE418280}" dateTime="2017-04-21T12:45:45" maxSheetId="17" userName="Струкова Анна Володимирівна" r:id="rId64" minRId="1462" maxRId="159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2DBFE6B-59C4-4828-8A63-415CBE843ED8}" dateTime="2017-04-21T13:07:20" maxSheetId="17" userName="Струкова Анна Володимирівна" r:id="rId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0AFDB77-9C50-41EF-B501-D31DC34CB3C3}" dateTime="2017-04-21T14:07:06" maxSheetId="17" userName="Ніколенко Світлана Григорівна" r:id="rId66" minRId="1624" maxRId="16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FF9DA7B-419B-4E7C-90DD-5600C2650837}" dateTime="2017-04-21T14:24:22" maxSheetId="17" userName="Давиденко Євген Олександрович" r:id="rId67" minRId="1637" maxRId="16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B82550-8E47-4F96-B937-D22CDB6ACA1E}" dateTime="2017-04-21T14:28:34" maxSheetId="17" userName="Давиденко Євген Олександрович" r:id="rId68" minRId="1654" maxRId="16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C906A2C-8A4F-4A4C-B31F-E05160FE0115}" dateTime="2017-04-21T14:32:40" maxSheetId="17" userName="Ніколенко Світлана Григорівна" r:id="rId69" minRId="1667" maxRId="16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031A2A8-1FEC-48DB-A108-3633E8E76DE5}" dateTime="2017-04-21T14:46:16" maxSheetId="17" userName="Ніколенко Світлана Григорівна" r:id="rId70" minRId="1687" maxRId="16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9768A3D-61F7-4B38-8610-50D740E29CA1}" dateTime="2017-04-21T14:52:06" maxSheetId="17" userName="Ніколенко Світлана Григорівна" r:id="rId71" minRId="1698" maxRId="17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C8C0B07-633C-49C0-AE22-8DAEBFB92119}" dateTime="2017-04-21T15:31:56" maxSheetId="17" userName="Ніколенко Світлана Григорівна" r:id="rId72" minRId="17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4D32A5-FD3F-4AF6-BBF6-01C2A0F10A89}" dateTime="2017-04-21T15:35:40" maxSheetId="17" userName="Ніколенко Світлана Григорівна" r:id="rId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6BAB65-1A1A-427E-96F9-E246637A71E4}" dateTime="2017-04-21T16:07:25" maxSheetId="17" userName="Ніколенко Світлана Григорівна" r:id="rId74" minRId="17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3188B1-803A-483D-A33E-C8C0C2276180}" dateTime="2017-04-21T17:27:41" maxSheetId="17" userName="Ніколенко Світлана Григорівна" r:id="rId75" minRId="1727" maxRId="17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DE9618-F530-4891-9E51-CBC61BD00EBF}" dateTime="2017-05-12T11:45:19" maxSheetId="17" userName="Ніколенко Світлана Григорівна" r:id="rId76" minRId="1731" maxRId="17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FEF828-98D7-4938-9F56-1FDB18152A53}" dateTime="2017-05-12T11:54:48" maxSheetId="17" userName="Ніколенко Світлана Григорівна" r:id="rId77" minRId="1760" maxRId="17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E0915B-2978-4587-92D2-E579EE4714DC}" dateTime="2017-05-17T13:41:50" maxSheetId="17" userName="Ніколенко Світлана Григорівна" r:id="rId78" minRId="1773" maxRId="17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44E8069-23BB-45C2-867A-ED84B444495B}" dateTime="2017-05-17T15:18:07" maxSheetId="17" userName="Ніколенко Світлана Григорівна" r:id="rId79" minRId="1802" maxRId="18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373385E-AA19-424D-8C1F-8669A1BF8C6C}" dateTime="2017-05-18T16:34:49" maxSheetId="17" userName="Ніколенко Світлана Григорівна" r:id="rId80" minRId="1813" maxRId="18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0145327-1BA5-4903-8607-77B0690A128C}" dateTime="2017-05-19T10:26:41" maxSheetId="17" userName="Ніколенко Світлана Григорівна" r:id="rId81" minRId="1829" maxRId="18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B145E64-9803-434C-807F-039A79B34BD2}" dateTime="2017-05-22T17:51:50" maxSheetId="17" userName="Ніколенко Світлана Григорівна" r:id="rId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77242AE-DD69-4A82-B371-6CD07EE056A6}" dateTime="2017-05-31T11:58:32" maxSheetId="17" userName="Ніколенко Світлана Григорівна" r:id="rId83" minRId="1866" maxRId="18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C99A42C-EA08-4A2D-80D1-7F9B12F43D05}" dateTime="2017-06-08T15:56:28" maxSheetId="17" userName="Ніколенко Світлана Григорівна" r:id="rId84" minRId="1869" maxRId="18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0E23EE-C1FB-4CE0-A3C4-E6BC7A4EBA98}" dateTime="2017-06-08T16:07:13" maxSheetId="17" userName="Ніколенко Світлана Григорівна" r:id="rId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C640108-D794-4261-B50C-355C58FBA4C5}" dateTime="2017-06-09T10:36:37" maxSheetId="17" userName="Ніколенко Світлана Григорівна" r:id="rId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BE6396-ED69-45B6-B19B-2BD10DB6D5BD}" dateTime="2017-06-12T17:30:01" maxSheetId="17" userName="Ніколенко Світлана Григорівна" r:id="rId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519F1C-8C51-47F8-8967-FBC3A4A77071}" dateTime="2017-06-19T18:58:45" maxSheetId="17" userName="Фісун Микола Тихонович" r:id="rId88" minRId="1927" maxRId="20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035BFCD-5675-4666-A94D-21ED6C4D0C4A}" dateTime="2017-10-31T13:05:07" maxSheetId="17" userName="Ніколенко Світлана Григорівна" r:id="rId89" minRId="2022" maxRId="20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1822652-7194-4DA2-99B7-095387F2A309}" dateTime="2018-02-15T13:37:53" maxSheetId="17" userName="Ніколенко Світлана Григорівна" r:id="rId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084B98D-40CD-4C27-AD9D-3F356A52FCD0}" dateTime="2018-05-02T12:09:37" maxSheetId="17" userName="Ніколенко Світлана Григорівна" r:id="rId9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68C42D-4E62-47DF-8763-DB01412118B5}" dateTime="2018-06-27T12:10:01" maxSheetId="17" userName="Ніколенко Світлана Григорівна" r:id="rId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12" numFmtId="4">
    <nc r="I42">
      <v>10</v>
    </nc>
  </rcc>
  <rcc rId="207" sId="12" numFmtId="4">
    <nc r="I43">
      <v>0</v>
    </nc>
  </rcc>
  <rcc rId="208" sId="12" numFmtId="4">
    <nc r="I44">
      <v>2</v>
    </nc>
  </rcc>
  <rcc rId="209" sId="12" numFmtId="4">
    <nc r="I45">
      <v>4</v>
    </nc>
  </rcc>
  <rcc rId="210" sId="12" numFmtId="4">
    <nc r="K42">
      <v>10</v>
    </nc>
  </rcc>
  <rcc rId="211" sId="12" numFmtId="4">
    <nc r="K43">
      <v>2</v>
    </nc>
  </rcc>
  <rcc rId="212" sId="12" numFmtId="4">
    <nc r="K44">
      <v>4</v>
    </nc>
  </rcc>
  <rcc rId="213" sId="12" numFmtId="4">
    <nc r="K45">
      <v>2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" sId="12" numFmtId="4">
    <nc r="J42">
      <v>9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" sId="12" numFmtId="4">
    <nc r="G42">
      <v>9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" sId="12">
    <nc r="AH16">
      <f>3+2+3</f>
    </nc>
  </rcc>
  <rcc rId="217" sId="12">
    <nc r="AH12">
      <f>3+1+3</f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" sId="12">
    <nc r="AH8">
      <f>3+5+1</f>
    </nc>
  </rcc>
  <rcc rId="219" sId="12">
    <nc r="AH18">
      <f>3+5+3</f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" sId="12">
    <nc r="AH14">
      <f>3+1+3</f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" sId="12">
    <nc r="AH10">
      <f>0+3+5</f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" sId="12">
    <nc r="AH11">
      <f>3+2+3</f>
    </nc>
  </rcc>
  <rcc rId="223" sId="12">
    <nc r="AH15">
      <f>0+0+0</f>
    </nc>
  </rcc>
  <rcc rId="224" sId="12">
    <nc r="AH13">
      <f>3+5+3</f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" sId="12" numFmtId="4">
    <nc r="N33">
      <v>2</v>
    </nc>
  </rcc>
  <rcc rId="226" sId="12" numFmtId="4">
    <nc r="N34">
      <v>2</v>
    </nc>
  </rcc>
  <rcc rId="227" sId="12" numFmtId="4">
    <nc r="N35">
      <v>2</v>
    </nc>
  </rcc>
  <rcc rId="228" sId="12" numFmtId="4">
    <nc r="N36">
      <v>1</v>
    </nc>
  </rcc>
  <rcc rId="229" sId="12" numFmtId="4">
    <nc r="N37">
      <v>4</v>
    </nc>
  </rcc>
  <rcc rId="230" sId="12" numFmtId="4">
    <nc r="N38">
      <v>1</v>
    </nc>
  </rcc>
  <rcc rId="231" sId="12" numFmtId="4">
    <nc r="N39">
      <v>1</v>
    </nc>
  </rcc>
  <rcc rId="232" sId="12" numFmtId="4">
    <nc r="O33">
      <v>2</v>
    </nc>
  </rcc>
  <rcc rId="233" sId="12" xfDxf="1" s="1" dxf="1">
    <nc r="O30" t="inlineStr">
      <is>
        <t>Штефан Валентина Володимирівна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9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H30">
    <dxf>
      <alignment horizontal="center" readingOrder="0"/>
    </dxf>
  </rfmt>
  <rfmt sheetId="12" sqref="D30:O30">
    <dxf>
      <alignment horizontal="center" readingOrder="0"/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6" numFmtId="4">
    <oc r="F3">
      <v>39.428571428571431</v>
    </oc>
    <nc r="F3"/>
  </rcc>
  <rcc rId="2" sId="6" numFmtId="4">
    <oc r="F4">
      <v>46.285714285714285</v>
    </oc>
    <nc r="F4"/>
  </rcc>
  <rcc rId="3" sId="6" numFmtId="4">
    <oc r="F5">
      <v>24.857142857142858</v>
    </oc>
    <nc r="F5"/>
  </rcc>
  <rcc rId="4" sId="6" numFmtId="4">
    <oc r="F6">
      <v>39.428571428571431</v>
    </oc>
    <nc r="F6"/>
  </rcc>
  <rcc rId="5" sId="6" numFmtId="4">
    <oc r="F7">
      <v>54</v>
    </oc>
    <nc r="F7"/>
  </rcc>
  <rcc rId="6" sId="6" numFmtId="4">
    <oc r="F8">
      <v>0</v>
    </oc>
    <nc r="F8"/>
  </rcc>
  <rcc rId="7" sId="6" numFmtId="4">
    <oc r="F9">
      <v>0</v>
    </oc>
    <nc r="F9"/>
  </rcc>
  <rcc rId="8" sId="6" numFmtId="4">
    <oc r="F10">
      <v>54</v>
    </oc>
    <nc r="F10"/>
  </rcc>
  <rcc rId="9" sId="6" numFmtId="4">
    <oc r="F11">
      <v>15.428571428571429</v>
    </oc>
    <nc r="F11"/>
  </rcc>
  <rcc rId="10" sId="6" numFmtId="4">
    <oc r="F12">
      <v>0.8571428571428571</v>
    </oc>
    <nc r="F12"/>
  </rcc>
  <rcc rId="11" sId="6" numFmtId="4">
    <oc r="F13">
      <v>48.857142857142854</v>
    </oc>
    <nc r="F13"/>
  </rcc>
  <rcc rId="12" sId="6" numFmtId="4">
    <oc r="F14">
      <v>0</v>
    </oc>
    <nc r="F14"/>
  </rcc>
  <rcc rId="13" sId="6" numFmtId="4">
    <oc r="F15">
      <v>0</v>
    </oc>
    <nc r="F15"/>
  </rcc>
  <rcc rId="14" sId="6" numFmtId="4">
    <oc r="F16">
      <v>45.428571428571431</v>
    </oc>
    <nc r="F16"/>
  </rcc>
  <rcc rId="15" sId="6" numFmtId="4">
    <oc r="F17">
      <v>49.714285714285715</v>
    </oc>
    <nc r="F17"/>
  </rcc>
  <rcc rId="16" sId="6" numFmtId="4">
    <oc r="F18">
      <v>39.428571428571431</v>
    </oc>
    <nc r="F18"/>
  </rcc>
  <rcc rId="17" sId="6" numFmtId="4">
    <oc r="F19">
      <v>42.857142857142854</v>
    </oc>
    <nc r="F19"/>
  </rcc>
  <rcc rId="18" sId="6" numFmtId="4">
    <oc r="F20">
      <v>45.428571428571431</v>
    </oc>
    <nc r="F20"/>
  </rcc>
  <rcc rId="19" sId="6" numFmtId="4">
    <oc r="F21">
      <v>42</v>
    </oc>
    <nc r="F21"/>
  </rcc>
  <rcc rId="20" sId="6" numFmtId="4">
    <oc r="F22">
      <v>37.285714285714285</v>
    </oc>
    <nc r="F22"/>
  </rcc>
  <rcc rId="21" sId="6" numFmtId="4">
    <oc r="F23">
      <v>0</v>
    </oc>
    <nc r="F23"/>
  </rcc>
  <rcc rId="22" sId="6" numFmtId="4">
    <oc r="F24">
      <v>44.142857142857146</v>
    </oc>
    <nc r="F24"/>
  </rcc>
  <rcc rId="23" sId="6" numFmtId="4">
    <oc r="F25">
      <v>55.714285714285715</v>
    </oc>
    <nc r="F25"/>
  </rcc>
  <rcc rId="24" sId="6" numFmtId="4">
    <oc r="F26">
      <v>0</v>
    </oc>
    <nc r="F26"/>
  </rcc>
  <rcc rId="25" sId="6" numFmtId="4">
    <oc r="F27">
      <v>0</v>
    </oc>
    <nc r="F27"/>
  </rcc>
  <rcc rId="26" sId="6" numFmtId="4">
    <oc r="F28">
      <v>44.142857142857146</v>
    </oc>
    <nc r="F28"/>
  </rcc>
  <rcc rId="27" sId="6" numFmtId="4">
    <oc r="F29">
      <v>45.142857142857103</v>
    </oc>
    <nc r="F29"/>
  </rcc>
  <rcc rId="28" sId="7">
    <oc r="Z7">
      <f>W7+7</f>
    </oc>
    <nc r="Z7">
      <f>W7+7+7</f>
    </nc>
  </rcc>
  <rcc rId="29" sId="7">
    <nc r="AL7">
      <f>AI7+7</f>
    </nc>
  </rcc>
  <rcc rId="30" sId="7">
    <nc r="AB8" t="inlineStr">
      <is>
        <t>Н</t>
      </is>
    </nc>
  </rcc>
  <rcc rId="31" sId="7">
    <nc r="AB9" t="inlineStr">
      <is>
        <t>+</t>
      </is>
    </nc>
  </rcc>
  <rcc rId="32" sId="7">
    <nc r="AB10" t="inlineStr">
      <is>
        <t>+</t>
      </is>
    </nc>
  </rcc>
  <rcc rId="33" sId="7">
    <nc r="AB11" t="inlineStr">
      <is>
        <t>+</t>
      </is>
    </nc>
  </rcc>
  <rcc rId="34" sId="7">
    <nc r="AB12" t="inlineStr">
      <is>
        <t>Н</t>
      </is>
    </nc>
  </rcc>
  <rcc rId="35" sId="7">
    <nc r="AB13" t="inlineStr">
      <is>
        <t>Н</t>
      </is>
    </nc>
  </rcc>
  <rcc rId="36" sId="7">
    <nc r="AB14" t="inlineStr">
      <is>
        <t>Н</t>
      </is>
    </nc>
  </rcc>
  <rcc rId="37" sId="7">
    <nc r="AB15" t="inlineStr">
      <is>
        <t>Н</t>
      </is>
    </nc>
  </rcc>
  <rcc rId="38" sId="7">
    <nc r="AB16" t="inlineStr">
      <is>
        <t>Н</t>
      </is>
    </nc>
  </rcc>
  <rcc rId="39" sId="7">
    <nc r="AB17" t="inlineStr">
      <is>
        <t>Н</t>
      </is>
    </nc>
  </rcc>
  <rcc rId="40" sId="7">
    <nc r="AB18" t="inlineStr">
      <is>
        <t>+</t>
      </is>
    </nc>
  </rcc>
  <rcc rId="41" sId="7">
    <nc r="AB19" t="inlineStr">
      <is>
        <t>+</t>
      </is>
    </nc>
  </rcc>
  <rcc rId="42" sId="7">
    <nc r="AB20" t="inlineStr">
      <is>
        <t>+</t>
      </is>
    </nc>
  </rcc>
  <rcc rId="43" sId="7" numFmtId="4">
    <nc r="E43">
      <v>10</v>
    </nc>
  </rcc>
  <rdn rId="0" localSheetId="6" customView="1" name="Z_17400EAF_4B0B_49FE_8262_4A59DA70D10F_.wvu.Cols" hidden="1" oldHidden="1">
    <oldFormula>Підсумки!$F:$J</oldFormula>
  </rdn>
  <rcv guid="{17400EAF-4B0B-49FE-8262-4A59DA70D10F}" action="delete"/>
  <rdn rId="0" localSheetId="6" customView="1" name="Z_17400EAF_4B0B_49FE_8262_4A59DA70D10F_.wvu.FilterData" hidden="1" oldHidden="1">
    <formula>Підсумки!$A$3:$N$55</formula>
    <oldFormula>Підсумки!$A$3:$N$55</oldFormula>
  </rdn>
  <rdn rId="0" localSheetId="7" customView="1" name="Z_17400EAF_4B0B_49FE_8262_4A59DA70D10F_.wvu.PrintArea" hidden="1" oldHidden="1">
    <formula>'201_1'!$A$2:$BA$47</formula>
    <oldFormula>'201_1'!$A$2:$BA$47</oldFormula>
  </rdn>
  <rdn rId="0" localSheetId="7" customView="1" name="Z_17400EAF_4B0B_49FE_8262_4A59DA70D10F_.wvu.PrintTitles" hidden="1" oldHidden="1">
    <formula>'201_1'!$A:$C</formula>
    <oldFormula>'201_1'!$A:$C</oldFormula>
  </rdn>
  <rdn rId="0" localSheetId="8" customView="1" name="Z_17400EAF_4B0B_49FE_8262_4A59DA70D10F_.wvu.PrintArea" hidden="1" oldHidden="1">
    <formula>'201_2'!$A$2:$BA$46</formula>
    <oldFormula>'201_2'!$A$2:$BA$46</oldFormula>
  </rdn>
  <rdn rId="0" localSheetId="8" customView="1" name="Z_17400EAF_4B0B_49FE_8262_4A59DA70D10F_.wvu.PrintTitles" hidden="1" oldHidden="1">
    <formula>'201_2'!$A:$C</formula>
    <oldFormula>'201_2'!$A:$C</oldFormula>
  </rdn>
  <rdn rId="0" localSheetId="9" customView="1" name="Z_17400EAF_4B0B_49FE_8262_4A59DA70D10F_.wvu.PrintArea" hidden="1" oldHidden="1">
    <formula>'202_1'!$A$2:$AK$48</formula>
    <oldFormula>'202_1'!$A$2:$AK$48</oldFormula>
  </rdn>
  <rdn rId="0" localSheetId="9" customView="1" name="Z_17400EAF_4B0B_49FE_8262_4A59DA70D10F_.wvu.PrintTitles" hidden="1" oldHidden="1">
    <formula>'202_1'!$A:$C</formula>
    <oldFormula>'202_1'!$A:$C</oldFormula>
  </rdn>
  <rdn rId="0" localSheetId="10" customView="1" name="Z_17400EAF_4B0B_49FE_8262_4A59DA70D10F_.wvu.PrintArea" hidden="1" oldHidden="1">
    <formula>'202_2'!$A$2:$AK$46</formula>
    <oldFormula>'202_2'!$A$2:$AK$46</oldFormula>
  </rdn>
  <rdn rId="0" localSheetId="10" customView="1" name="Z_17400EAF_4B0B_49FE_8262_4A59DA70D10F_.wvu.PrintTitles" hidden="1" oldHidden="1">
    <formula>'202_2'!$A:$C</formula>
    <oldFormula>'202_2'!$A:$C</oldFormula>
  </rdn>
  <rdn rId="0" localSheetId="11" customView="1" name="Z_17400EAF_4B0B_49FE_8262_4A59DA70D10F_.wvu.PrintArea" hidden="1" oldHidden="1">
    <formula>'203_1'!$A$2:$AK$47</formula>
    <oldFormula>'203_1'!$A$2:$AK$47</oldFormula>
  </rdn>
  <rdn rId="0" localSheetId="11" customView="1" name="Z_17400EAF_4B0B_49FE_8262_4A59DA70D10F_.wvu.PrintTitles" hidden="1" oldHidden="1">
    <formula>'203_1'!$A:$C</formula>
    <oldFormula>'203_1'!$A:$C</oldFormula>
  </rdn>
  <rdn rId="0" localSheetId="12" customView="1" name="Z_17400EAF_4B0B_49FE_8262_4A59DA70D10F_.wvu.PrintArea" hidden="1" oldHidden="1">
    <formula>'203_2'!$A$2:$AK$46</formula>
    <oldFormula>'203_2'!$A$2:$AK$46</oldFormula>
  </rdn>
  <rdn rId="0" localSheetId="12" customView="1" name="Z_17400EAF_4B0B_49FE_8262_4A59DA70D10F_.wvu.PrintTitles" hidden="1" oldHidden="1">
    <formula>'203_2'!$A:$C</formula>
    <oldFormula>'203_2'!$A:$C</oldFormula>
  </rdn>
  <rdn rId="0" localSheetId="15" customView="1" name="Z_17400EAF_4B0B_49FE_8262_4A59DA70D10F_.wvu.PrintArea" hidden="1" oldHidden="1">
    <formula>'204'!$A$2:$AK$47</formula>
    <oldFormula>'204'!$A$2:$AK$47</oldFormula>
  </rdn>
  <rdn rId="0" localSheetId="15" customView="1" name="Z_17400EAF_4B0B_49FE_8262_4A59DA70D10F_.wvu.PrintTitles" hidden="1" oldHidden="1">
    <formula>'204'!$A:$C</formula>
    <oldFormula>'204'!$A:$C</oldFormula>
  </rdn>
  <rcv guid="{17400EAF-4B0B-49FE-8262-4A59DA70D10F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" sId="12" numFmtId="4">
    <nc r="O34">
      <v>2</v>
    </nc>
  </rcc>
  <rcc rId="235" sId="12" numFmtId="4">
    <nc r="O35">
      <v>1</v>
    </nc>
  </rcc>
  <rcc rId="236" sId="12" numFmtId="4">
    <nc r="O36">
      <v>1</v>
    </nc>
  </rcc>
  <rcc rId="237" sId="12" numFmtId="4">
    <nc r="O37">
      <v>2</v>
    </nc>
  </rcc>
  <rcc rId="238" sId="12" numFmtId="4">
    <nc r="O38">
      <v>2</v>
    </nc>
  </rcc>
  <rcc rId="239" sId="12" numFmtId="4">
    <nc r="O39">
      <v>2</v>
    </nc>
  </rcc>
  <rcc rId="240" sId="12" numFmtId="4">
    <nc r="T19">
      <v>3</v>
    </nc>
  </rcc>
  <rcc rId="241" sId="12">
    <nc r="AH19">
      <f>3+2+2</f>
    </nc>
  </rcc>
  <rcc rId="242" sId="12">
    <nc r="AK19">
      <f>3+3+5</f>
    </nc>
  </rcc>
  <rcc rId="243" sId="12">
    <nc r="AK8">
      <f>3+3+5</f>
    </nc>
  </rcc>
  <rcc rId="244" sId="12">
    <nc r="AK14">
      <f>3+3+5</f>
    </nc>
  </rcc>
  <rcc rId="245" sId="12">
    <nc r="AK10">
      <f>3+3+5</f>
    </nc>
  </rcc>
  <rcc rId="246" sId="12">
    <nc r="AK11">
      <f>3+3+5</f>
    </nc>
  </rcc>
  <rcc rId="247" sId="12">
    <nc r="AK15">
      <f>0+0+5</f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" sId="12" numFmtId="4">
    <oc r="L33">
      <v>1</v>
    </oc>
    <nc r="L33">
      <v>2</v>
    </nc>
  </rcc>
  <rcc rId="249" sId="12" numFmtId="4">
    <oc r="L35">
      <v>1</v>
    </oc>
    <nc r="L35">
      <v>2</v>
    </nc>
  </rcc>
  <rcc rId="250" sId="12" numFmtId="4">
    <oc r="L37">
      <v>1</v>
    </oc>
    <nc r="L37">
      <v>4</v>
    </nc>
  </rcc>
  <rcc rId="251" sId="10">
    <nc r="C16">
      <v>10</v>
    </nc>
  </rcc>
  <rcc rId="252" sId="10" xfDxf="1" dxf="1">
    <nc r="M30" t="inlineStr">
      <is>
        <t>Федоров Олександр Сергійович</t>
      </is>
    </nc>
    <ndxf>
      <font>
        <sz val="12"/>
      </font>
      <alignment textRotation="90" readingOrder="0"/>
    </ndxf>
  </rcc>
  <rcc rId="253" sId="10" numFmtId="4">
    <nc r="M42">
      <v>10</v>
    </nc>
  </rcc>
  <rcc rId="254" sId="10" numFmtId="4">
    <nc r="M43">
      <v>2</v>
    </nc>
  </rcc>
  <rcc rId="255" sId="10" numFmtId="4">
    <nc r="M44">
      <v>4</v>
    </nc>
  </rcc>
  <rcc rId="256" sId="10" numFmtId="4">
    <nc r="M45">
      <v>4</v>
    </nc>
  </rcc>
  <rcc rId="257" sId="10" numFmtId="4">
    <nc r="D42">
      <v>10</v>
    </nc>
  </rcc>
  <rcc rId="258" sId="10" numFmtId="4">
    <nc r="D43">
      <v>2</v>
    </nc>
  </rcc>
  <rcc rId="259" sId="10" numFmtId="4">
    <nc r="D44">
      <v>2</v>
    </nc>
  </rcc>
  <rcc rId="260" sId="10" numFmtId="4">
    <nc r="D45">
      <v>2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" sId="10" numFmtId="4">
    <nc r="J42">
      <v>10</v>
    </nc>
  </rcc>
  <rcc rId="262" sId="10" numFmtId="4">
    <nc r="J43">
      <v>2</v>
    </nc>
  </rcc>
  <rcc rId="263" sId="10" numFmtId="4">
    <nc r="J44">
      <v>3</v>
    </nc>
  </rcc>
  <rcc rId="264" sId="10" numFmtId="4">
    <nc r="J45">
      <v>4</v>
    </nc>
  </rcc>
  <rcc rId="265" sId="10" numFmtId="4">
    <nc r="I42">
      <v>10</v>
    </nc>
  </rcc>
  <rcc rId="266" sId="10" numFmtId="4">
    <nc r="I43">
      <v>2</v>
    </nc>
  </rcc>
  <rcc rId="267" sId="10" numFmtId="4">
    <nc r="I44">
      <v>2</v>
    </nc>
  </rcc>
  <rcc rId="268" sId="10" numFmtId="4">
    <nc r="I45">
      <v>4</v>
    </nc>
  </rcc>
  <rcc rId="269" sId="10" numFmtId="4">
    <nc r="E42">
      <v>10</v>
    </nc>
  </rcc>
  <rcc rId="270" sId="10" numFmtId="4">
    <nc r="E43">
      <v>2</v>
    </nc>
  </rcc>
  <rcc rId="271" sId="10" numFmtId="4">
    <nc r="E44">
      <v>2</v>
    </nc>
  </rcc>
  <rcc rId="272" sId="10" numFmtId="4">
    <nc r="E45">
      <v>2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" sId="10" numFmtId="4">
    <nc r="T20">
      <v>6</v>
    </nc>
  </rcc>
  <rcc rId="274" sId="10" numFmtId="4">
    <nc r="L20">
      <v>5</v>
    </nc>
  </rcc>
  <rcc rId="275" sId="10" xfDxf="1" dxf="1">
    <nc r="N30" t="inlineStr">
      <is>
        <t>Шкляров Валерій Миколайович</t>
      </is>
    </nc>
    <ndxf>
      <font>
        <sz val="12"/>
      </font>
      <alignment textRotation="90" readingOrder="0"/>
    </ndxf>
  </rcc>
  <rcc rId="276" sId="10" numFmtId="4">
    <nc r="N33">
      <v>2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" sId="10" numFmtId="4">
    <nc r="N34">
      <v>2</v>
    </nc>
  </rcc>
  <rcc rId="278" sId="10" numFmtId="4">
    <nc r="N35">
      <v>2</v>
    </nc>
  </rcc>
  <rcc rId="279" sId="10" numFmtId="4">
    <nc r="N36">
      <v>1</v>
    </nc>
  </rcc>
  <rcc rId="280" sId="10" numFmtId="4">
    <nc r="N37">
      <v>4</v>
    </nc>
  </rcc>
  <rcc rId="281" sId="10" numFmtId="4">
    <nc r="N38">
      <v>1</v>
    </nc>
  </rcc>
  <rcc rId="282" sId="10" numFmtId="4">
    <nc r="N39">
      <v>1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" sId="10">
    <nc r="AH12">
      <f>3+5+3</f>
    </nc>
  </rcc>
  <rcc rId="284" sId="10">
    <nc r="AH11">
      <f>3+5+3</f>
    </nc>
  </rcc>
  <rcc rId="285" sId="10">
    <nc r="AK11">
      <f>3+3+5</f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" sId="10">
    <nc r="AK9">
      <f>3+3+5</f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" sId="12" numFmtId="4">
    <nc r="L42">
      <v>10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" sId="12">
    <nc r="AK12">
      <f>1+3+4</f>
    </nc>
  </rcc>
  <rcc rId="289" sId="12">
    <nc r="AK18">
      <f>3+3+5</f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" sId="12">
    <nc r="AK13">
      <f>3+2+3</f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" sId="12" numFmtId="4">
    <oc r="G37">
      <v>1</v>
    </oc>
    <nc r="G37">
      <v>4</v>
    </nc>
  </rcc>
  <rcv guid="{6C8D603E-9A1B-49F4-AEFE-06707C7BCD53}" action="delete"/>
  <rdn rId="0" localSheetId="6" customView="1" name="Z_6C8D603E_9A1B_49F4_AEFE_06707C7BCD53_.wvu.FilterData" hidden="1" oldHidden="1">
    <formula>Підсумки!$A$3:$N$55</formula>
    <oldFormula>Підсумки!$A$3:$N$55</oldFormula>
  </rdn>
  <rdn rId="0" localSheetId="7" customView="1" name="Z_6C8D603E_9A1B_49F4_AEFE_06707C7BCD53_.wvu.PrintArea" hidden="1" oldHidden="1">
    <formula>'201_1'!$A$2:$BA$47</formula>
    <oldFormula>'201_1'!$A$2:$BA$47</oldFormula>
  </rdn>
  <rdn rId="0" localSheetId="7" customView="1" name="Z_6C8D603E_9A1B_49F4_AEFE_06707C7BCD53_.wvu.PrintTitles" hidden="1" oldHidden="1">
    <formula>'201_1'!$A:$C</formula>
    <oldFormula>'201_1'!$A:$C</oldFormula>
  </rdn>
  <rdn rId="0" localSheetId="8" customView="1" name="Z_6C8D603E_9A1B_49F4_AEFE_06707C7BCD53_.wvu.PrintArea" hidden="1" oldHidden="1">
    <formula>'201_2'!$A$2:$BA$46</formula>
    <oldFormula>'201_2'!$A$2:$BA$46</oldFormula>
  </rdn>
  <rdn rId="0" localSheetId="8" customView="1" name="Z_6C8D603E_9A1B_49F4_AEFE_06707C7BCD53_.wvu.PrintTitles" hidden="1" oldHidden="1">
    <formula>'201_2'!$A:$C</formula>
    <oldFormula>'201_2'!$A:$C</oldFormula>
  </rdn>
  <rdn rId="0" localSheetId="9" customView="1" name="Z_6C8D603E_9A1B_49F4_AEFE_06707C7BCD53_.wvu.PrintArea" hidden="1" oldHidden="1">
    <formula>'202_1'!$A$2:$AK$48</formula>
    <oldFormula>'202_1'!$A$2:$AK$48</oldFormula>
  </rdn>
  <rdn rId="0" localSheetId="9" customView="1" name="Z_6C8D603E_9A1B_49F4_AEFE_06707C7BCD53_.wvu.PrintTitles" hidden="1" oldHidden="1">
    <formula>'202_1'!$A:$C</formula>
    <oldFormula>'202_1'!$A:$C</oldFormula>
  </rdn>
  <rdn rId="0" localSheetId="10" customView="1" name="Z_6C8D603E_9A1B_49F4_AEFE_06707C7BCD53_.wvu.PrintArea" hidden="1" oldHidden="1">
    <formula>'202_2'!$A$2:$AK$46</formula>
    <oldFormula>'202_2'!$A$2:$AK$46</oldFormula>
  </rdn>
  <rdn rId="0" localSheetId="10" customView="1" name="Z_6C8D603E_9A1B_49F4_AEFE_06707C7BCD53_.wvu.PrintTitles" hidden="1" oldHidden="1">
    <formula>'202_2'!$A:$C</formula>
    <oldFormula>'202_2'!$A:$C</oldFormula>
  </rdn>
  <rdn rId="0" localSheetId="11" customView="1" name="Z_6C8D603E_9A1B_49F4_AEFE_06707C7BCD53_.wvu.PrintArea" hidden="1" oldHidden="1">
    <formula>'203_1'!$A$2:$AK$47</formula>
    <oldFormula>'203_1'!$A$2:$AK$47</oldFormula>
  </rdn>
  <rdn rId="0" localSheetId="11" customView="1" name="Z_6C8D603E_9A1B_49F4_AEFE_06707C7BCD53_.wvu.PrintTitles" hidden="1" oldHidden="1">
    <formula>'203_1'!$A:$C</formula>
    <oldFormula>'203_1'!$A:$C</oldFormula>
  </rdn>
  <rdn rId="0" localSheetId="12" customView="1" name="Z_6C8D603E_9A1B_49F4_AEFE_06707C7BCD53_.wvu.PrintArea" hidden="1" oldHidden="1">
    <formula>'203_2'!$A$2:$AK$46</formula>
    <oldFormula>'203_2'!$A$2:$AK$46</oldFormula>
  </rdn>
  <rdn rId="0" localSheetId="12" customView="1" name="Z_6C8D603E_9A1B_49F4_AEFE_06707C7BCD53_.wvu.PrintTitles" hidden="1" oldHidden="1">
    <formula>'203_2'!$A:$C</formula>
    <oldFormula>'203_2'!$A:$C</oldFormula>
  </rdn>
  <rdn rId="0" localSheetId="15" customView="1" name="Z_6C8D603E_9A1B_49F4_AEFE_06707C7BCD53_.wvu.PrintArea" hidden="1" oldHidden="1">
    <formula>'204'!$A$2:$AK$47</formula>
    <oldFormula>'204'!$A$2:$AK$47</oldFormula>
  </rdn>
  <rdn rId="0" localSheetId="15" customView="1" name="Z_6C8D603E_9A1B_49F4_AEFE_06707C7BCD53_.wvu.PrintTitles" hidden="1" oldHidden="1">
    <formula>'204'!$A:$C</formula>
    <oldFormula>'204'!$A:$C</oldFormula>
  </rdn>
  <rcv guid="{6C8D603E-9A1B-49F4-AEFE-06707C7BCD53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" sId="12" numFmtId="4">
    <oc r="J42">
      <v>9</v>
    </oc>
    <nc r="J42">
      <v>10</v>
    </nc>
  </rcc>
  <rcc rId="292" sId="12" numFmtId="4">
    <nc r="J43">
      <v>2</v>
    </nc>
  </rcc>
  <rcc rId="293" sId="12" numFmtId="4">
    <nc r="J44">
      <v>4</v>
    </nc>
  </rcc>
  <rcc rId="294" sId="12" numFmtId="4">
    <nc r="J45">
      <v>4</v>
    </nc>
  </rcc>
  <rcc rId="295" sId="12" numFmtId="4">
    <oc r="G42">
      <v>9</v>
    </oc>
    <nc r="G42">
      <v>10</v>
    </nc>
  </rcc>
  <rcc rId="296" sId="12" numFmtId="4">
    <nc r="G43">
      <v>2</v>
    </nc>
  </rcc>
  <rcc rId="297" sId="12" numFmtId="4">
    <nc r="G44">
      <v>4</v>
    </nc>
  </rcc>
  <rcc rId="298" sId="12" numFmtId="4">
    <nc r="G45">
      <v>4</v>
    </nc>
  </rcc>
  <rcc rId="299" sId="12">
    <oc r="AH14">
      <f>3+1+3</f>
    </oc>
    <nc r="AH14">
      <f>3+5+3</f>
    </nc>
  </rcc>
  <rcc rId="300" sId="12">
    <oc r="AH11">
      <f>3+2+3</f>
    </oc>
    <nc r="AH11">
      <f>3+5+3</f>
    </nc>
  </rcc>
  <rcc rId="301" sId="12" numFmtId="4">
    <oc r="G36">
      <v>1</v>
    </oc>
    <nc r="G36">
      <v>2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2" sId="12">
    <nc r="AH17">
      <f>3+1+3</f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" sId="10" numFmtId="4">
    <nc r="T9">
      <v>6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" sId="12" numFmtId="4">
    <nc r="F42">
      <v>9</v>
    </nc>
  </rcc>
  <rcc rId="305" sId="12" numFmtId="4">
    <nc r="F43">
      <v>2</v>
    </nc>
  </rcc>
  <rcc rId="306" sId="12" numFmtId="4">
    <nc r="F44">
      <v>4</v>
    </nc>
  </rcc>
  <rcc rId="307" sId="12" numFmtId="4">
    <nc r="F45">
      <v>4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" sId="10" numFmtId="4">
    <nc r="O42">
      <v>10</v>
    </nc>
  </rcc>
  <rcc rId="309" sId="10" numFmtId="4">
    <nc r="O43">
      <v>1</v>
    </nc>
  </rcc>
  <rcc rId="310" sId="10" numFmtId="4">
    <nc r="O44">
      <v>2</v>
    </nc>
  </rcc>
  <rcc rId="311" sId="10" numFmtId="4">
    <nc r="O45">
      <v>1</v>
    </nc>
  </rcc>
  <rcc rId="312" sId="10">
    <nc r="AH8">
      <f>3+5+3</f>
    </nc>
  </rcc>
  <rcc rId="313" sId="10">
    <nc r="AH20">
      <f>3+5+3</f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4" sId="6" odxf="1" dxf="1">
    <nc r="O3" t="inlineStr">
      <is>
        <t>Бардук Юрій Васильович</t>
      </is>
    </nc>
    <odxf>
      <font>
        <sz val="10"/>
        <color auto="1"/>
        <name val="Arial Cyr"/>
        <scheme val="none"/>
      </font>
      <numFmt numFmtId="1" formatCode="0"/>
      <fill>
        <patternFill patternType="none">
          <bgColor indexed="65"/>
        </patternFill>
      </fill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fill>
        <patternFill patternType="solid">
          <bgColor rgb="FFFFFF00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5" sId="6" odxf="1" dxf="1">
    <nc r="O4" t="inlineStr">
      <is>
        <t>Бондаренко Уляна Анатоліївна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6" sId="6" odxf="1" dxf="1">
    <nc r="O5" t="inlineStr">
      <is>
        <t>Гиляка Василь Олександрович</t>
      </is>
    </nc>
    <odxf>
      <font>
        <sz val="10"/>
        <color auto="1"/>
        <name val="Arial Cyr"/>
        <scheme val="none"/>
      </font>
      <numFmt numFmtId="1" formatCode="0"/>
      <fill>
        <patternFill patternType="none">
          <bgColor indexed="65"/>
        </patternFill>
      </fill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fill>
        <patternFill patternType="solid">
          <bgColor rgb="FFFFFF00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7" sId="6" odxf="1" dxf="1">
    <nc r="O6" t="inlineStr">
      <is>
        <t>Головатий Владислав Русланович</t>
      </is>
    </nc>
    <odxf>
      <font>
        <b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b val="0"/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8" sId="6" odxf="1" dxf="1">
    <nc r="O7" t="inlineStr">
      <is>
        <t>Доробанський Максим Юрійович</t>
      </is>
    </nc>
    <odxf>
      <font>
        <sz val="10"/>
        <color auto="1"/>
        <name val="Arial Cyr"/>
        <scheme val="none"/>
      </font>
      <numFmt numFmtId="1" formatCode="0"/>
      <fill>
        <patternFill patternType="solid">
          <bgColor theme="0"/>
        </patternFill>
      </fill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9" sId="6" odxf="1" dxf="1">
    <nc r="O8" t="inlineStr">
      <is>
        <t>Задорожна Олена Андріївна</t>
      </is>
    </nc>
    <odxf>
      <font>
        <b/>
      </font>
      <numFmt numFmtId="1" formatCode="0"/>
      <fill>
        <patternFill patternType="solid">
          <bgColor theme="0"/>
        </patternFill>
      </fill>
      <alignment vertical="bottom" wrapText="0" readingOrder="0"/>
      <border outline="0">
        <left/>
        <right/>
        <top/>
        <bottom/>
      </border>
    </odxf>
    <ndxf>
      <font>
        <b val="0"/>
        <sz val="9"/>
        <color rgb="FF000000"/>
        <name val="Times New Roman"/>
        <scheme val="none"/>
      </font>
      <numFmt numFmtId="0" formatCode="General"/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0" sId="6" odxf="1" dxf="1">
    <nc r="O9" t="inlineStr">
      <is>
        <t>Іващенко Сергій Вікторович</t>
      </is>
    </nc>
    <odxf>
      <font>
        <b/>
      </font>
      <numFmt numFmtId="1" formatCode="0"/>
      <fill>
        <patternFill patternType="solid">
          <bgColor theme="0"/>
        </patternFill>
      </fill>
      <alignment vertical="bottom" wrapText="0" readingOrder="0"/>
      <border outline="0">
        <left/>
        <right/>
        <top/>
        <bottom/>
      </border>
    </odxf>
    <ndxf>
      <font>
        <b val="0"/>
        <sz val="9"/>
        <color rgb="FF000000"/>
        <name val="Times New Roman"/>
        <scheme val="none"/>
      </font>
      <numFmt numFmtId="0" formatCode="General"/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1" sId="6" odxf="1" dxf="1">
    <nc r="O10" t="inlineStr">
      <is>
        <t>Каланжова Анастасія Сергіївна</t>
      </is>
    </nc>
    <odxf>
      <font>
        <b/>
      </font>
      <numFmt numFmtId="1" formatCode="0"/>
      <fill>
        <patternFill patternType="solid">
          <bgColor theme="0"/>
        </patternFill>
      </fill>
      <alignment vertical="bottom" wrapText="0" readingOrder="0"/>
      <border outline="0">
        <left/>
        <right/>
        <top/>
        <bottom/>
      </border>
    </odxf>
    <ndxf>
      <font>
        <b val="0"/>
        <sz val="9"/>
        <color rgb="FF000000"/>
        <name val="Times New Roman"/>
        <scheme val="none"/>
      </font>
      <numFmt numFmtId="0" formatCode="General"/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2" sId="6" odxf="1" dxf="1">
    <nc r="O11" t="inlineStr">
      <is>
        <t>Кліменко Дмитро Олександрович</t>
      </is>
    </nc>
    <odxf>
      <font>
        <sz val="10"/>
        <color auto="1"/>
        <name val="Arial Cyr"/>
        <scheme val="none"/>
      </font>
      <numFmt numFmtId="1" formatCode="0"/>
      <fill>
        <patternFill patternType="solid">
          <bgColor theme="0"/>
        </patternFill>
      </fill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3" sId="6" odxf="1" dxf="1">
    <nc r="O12" t="inlineStr">
      <is>
        <t>Лепетинський Едуард Романович</t>
      </is>
    </nc>
    <odxf>
      <font>
        <b/>
      </font>
      <numFmt numFmtId="1" formatCode="0"/>
      <fill>
        <patternFill patternType="solid">
          <bgColor theme="0"/>
        </patternFill>
      </fill>
      <alignment vertical="bottom" wrapText="0" readingOrder="0"/>
      <border outline="0">
        <left/>
        <right/>
        <top/>
        <bottom/>
      </border>
    </odxf>
    <ndxf>
      <font>
        <b val="0"/>
        <sz val="9"/>
        <color rgb="FF000000"/>
        <name val="Times New Roman"/>
        <scheme val="none"/>
      </font>
      <numFmt numFmtId="0" formatCode="General"/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4" sId="6" odxf="1" dxf="1">
    <nc r="O13" t="inlineStr">
      <is>
        <t>Місюк Тетяна Олегівна</t>
      </is>
    </nc>
    <odxf>
      <font>
        <sz val="10"/>
        <color auto="1"/>
        <name val="Arial Cyr"/>
        <scheme val="none"/>
      </font>
      <numFmt numFmtId="1" formatCode="0"/>
      <fill>
        <patternFill patternType="solid">
          <bgColor theme="0"/>
        </patternFill>
      </fill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5" sId="6" odxf="1" dxf="1">
    <nc r="O14" t="inlineStr">
      <is>
        <t>Олейніченко Євген Євгенович</t>
      </is>
    </nc>
    <odxf>
      <font>
        <b/>
      </font>
      <numFmt numFmtId="1" formatCode="0"/>
      <fill>
        <patternFill patternType="solid">
          <bgColor theme="0"/>
        </patternFill>
      </fill>
      <alignment vertical="bottom" wrapText="0" readingOrder="0"/>
      <border outline="0">
        <left/>
        <right/>
        <top/>
        <bottom/>
      </border>
    </odxf>
    <ndxf>
      <font>
        <b val="0"/>
        <sz val="9"/>
        <color rgb="FF000000"/>
        <name val="Times New Roman"/>
        <scheme val="none"/>
      </font>
      <numFmt numFmtId="0" formatCode="General"/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6" sId="6" odxf="1" dxf="1">
    <nc r="O15" t="inlineStr">
      <is>
        <t>Осадчий Антон Олегович</t>
      </is>
    </nc>
    <odxf>
      <font>
        <b/>
      </font>
      <numFmt numFmtId="1" formatCode="0"/>
      <fill>
        <patternFill patternType="solid">
          <bgColor theme="0"/>
        </patternFill>
      </fill>
      <alignment vertical="bottom" wrapText="0" readingOrder="0"/>
      <border outline="0">
        <left/>
        <right/>
        <top/>
        <bottom/>
      </border>
    </odxf>
    <ndxf>
      <font>
        <b val="0"/>
        <sz val="9"/>
        <color rgb="FF000000"/>
        <name val="Times New Roman"/>
        <scheme val="none"/>
      </font>
      <numFmt numFmtId="0" formatCode="General"/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7" sId="6" odxf="1" dxf="1">
    <nc r="O16" t="inlineStr">
      <is>
        <t>Поливач Андрій Юрійович</t>
      </is>
    </nc>
    <odxf>
      <font>
        <sz val="10"/>
        <color auto="1"/>
        <name val="Arial Cyr"/>
        <scheme val="none"/>
      </font>
      <numFmt numFmtId="1" formatCode="0"/>
      <fill>
        <patternFill patternType="solid">
          <bgColor theme="0"/>
        </patternFill>
      </fill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8" sId="6" odxf="1" dxf="1">
    <nc r="O17" t="inlineStr">
      <is>
        <t>Рубан Олександр Сергійович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9" sId="6" odxf="1" dxf="1">
    <nc r="O18" t="inlineStr">
      <is>
        <t>Самойленко Віталій Олександрович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0" sId="6" odxf="1" dxf="1">
    <nc r="O19" t="inlineStr">
      <is>
        <t>Серпутько Юрій Олександрович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1" sId="6" odxf="1" dxf="1">
    <nc r="O20" t="inlineStr">
      <is>
        <t>Тарасова Анастасія Олександрівна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2" sId="6" odxf="1" dxf="1">
    <nc r="O21" t="inlineStr">
      <is>
        <t>Ткаченко Дмитро Іванович</t>
      </is>
    </nc>
    <odxf>
      <font>
        <sz val="10"/>
        <color auto="1"/>
        <name val="Arial Cyr"/>
        <scheme val="none"/>
      </font>
      <numFmt numFmtId="1" formatCode="0"/>
      <fill>
        <patternFill patternType="none">
          <bgColor indexed="65"/>
        </patternFill>
      </fill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fill>
        <patternFill patternType="solid">
          <bgColor rgb="FFFFFF00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3" sId="6" odxf="1" dxf="1">
    <nc r="O22" t="inlineStr">
      <is>
        <t>Трухов Артем Сергійович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4" sId="6" odxf="1" dxf="1">
    <nc r="O23" t="inlineStr">
      <is>
        <t>Фоменко Іван Вікторович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5" sId="6" odxf="1" dxf="1">
    <nc r="O24" t="inlineStr">
      <is>
        <t>Хачатрян Олександра Леонідівна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6" sId="6" odxf="1" dxf="1">
    <nc r="O25" t="inlineStr">
      <is>
        <t>Хрищук Олександр Сергійович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7" sId="6" odxf="1" dxf="1">
    <nc r="O26" t="inlineStr">
      <is>
        <t>Шелудько Анастасія Вікторівна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8" sId="6" odxf="1" dxf="1">
    <nc r="O27" t="inlineStr">
      <is>
        <t>Шеремет Анастасія Олександрівна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9" sId="6" odxf="1" dxf="1">
    <nc r="O28" t="inlineStr">
      <is>
        <t>Шиманович Валерія Миколаївна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0" sId="6" odxf="1" dxf="1">
    <nc r="O29" t="inlineStr">
      <is>
        <t>Яблоновський Володимир Станіславович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1" sId="6">
    <nc r="K3">
      <f>'\\main\Documents\Computer Science\Фісун Микола Тихонович\2-курс_ОБДЗ\[Журнал_ОБДЗ_Лекції_Контр_Гр-201-206_2016-17нр.xlsx]КОНТР 201-204'!F4</f>
    </nc>
  </rcc>
  <rcc rId="342" sId="6">
    <nc r="K4">
      <f>'\\main\Documents\Computer Science\Фісун Микола Тихонович\2-курс_ОБДЗ\[Журнал_ОБДЗ_Лекції_Контр_Гр-201-206_2016-17нр.xlsx]КОНТР 201-204'!F5</f>
    </nc>
  </rcc>
  <rcc rId="343" sId="6">
    <nc r="K5">
      <f>'\\main\Documents\Computer Science\Фісун Микола Тихонович\2-курс_ОБДЗ\[Журнал_ОБДЗ_Лекції_Контр_Гр-201-206_2016-17нр.xlsx]КОНТР 201-204'!F6</f>
    </nc>
  </rcc>
  <rcc rId="344" sId="6">
    <nc r="K6">
      <f>'\\main\Documents\Computer Science\Фісун Микола Тихонович\2-курс_ОБДЗ\[Журнал_ОБДЗ_Лекції_Контр_Гр-201-206_2016-17нр.xlsx]КОНТР 201-204'!F7</f>
    </nc>
  </rcc>
  <rcc rId="345" sId="6">
    <nc r="K7">
      <f>'\\main\Documents\Computer Science\Фісун Микола Тихонович\2-курс_ОБДЗ\[Журнал_ОБДЗ_Лекції_Контр_Гр-201-206_2016-17нр.xlsx]КОНТР 201-204'!F8</f>
    </nc>
  </rcc>
  <rcc rId="346" sId="6">
    <nc r="K8">
      <f>'\\main\Documents\Computer Science\Фісун Микола Тихонович\2-курс_ОБДЗ\[Журнал_ОБДЗ_Лекції_Контр_Гр-201-206_2016-17нр.xlsx]КОНТР 201-204'!F9</f>
    </nc>
  </rcc>
  <rcc rId="347" sId="6">
    <nc r="K9">
      <f>'\\main\Documents\Computer Science\Фісун Микола Тихонович\2-курс_ОБДЗ\[Журнал_ОБДЗ_Лекції_Контр_Гр-201-206_2016-17нр.xlsx]КОНТР 201-204'!F10</f>
    </nc>
  </rcc>
  <rcc rId="348" sId="6">
    <nc r="K10">
      <f>'\\main\Documents\Computer Science\Фісун Микола Тихонович\2-курс_ОБДЗ\[Журнал_ОБДЗ_Лекції_Контр_Гр-201-206_2016-17нр.xlsx]КОНТР 201-204'!F11</f>
    </nc>
  </rcc>
  <rcc rId="349" sId="6">
    <nc r="K11">
      <f>'\\main\Documents\Computer Science\Фісун Микола Тихонович\2-курс_ОБДЗ\[Журнал_ОБДЗ_Лекції_Контр_Гр-201-206_2016-17нр.xlsx]КОНТР 201-204'!F12</f>
    </nc>
  </rcc>
  <rcc rId="350" sId="6">
    <nc r="K12">
      <f>'\\main\Documents\Computer Science\Фісун Микола Тихонович\2-курс_ОБДЗ\[Журнал_ОБДЗ_Лекції_Контр_Гр-201-206_2016-17нр.xlsx]КОНТР 201-204'!F13</f>
    </nc>
  </rcc>
  <rcc rId="351" sId="6">
    <nc r="K13">
      <f>'\\main\Documents\Computer Science\Фісун Микола Тихонович\2-курс_ОБДЗ\[Журнал_ОБДЗ_Лекції_Контр_Гр-201-206_2016-17нр.xlsx]КОНТР 201-204'!F14</f>
    </nc>
  </rcc>
  <rcc rId="352" sId="6">
    <nc r="K14">
      <f>'\\main\Documents\Computer Science\Фісун Микола Тихонович\2-курс_ОБДЗ\[Журнал_ОБДЗ_Лекції_Контр_Гр-201-206_2016-17нр.xlsx]КОНТР 201-204'!F15</f>
    </nc>
  </rcc>
  <rcc rId="353" sId="6">
    <nc r="K15">
      <f>'\\main\Documents\Computer Science\Фісун Микола Тихонович\2-курс_ОБДЗ\[Журнал_ОБДЗ_Лекції_Контр_Гр-201-206_2016-17нр.xlsx]КОНТР 201-204'!F16</f>
    </nc>
  </rcc>
  <rcc rId="354" sId="6">
    <nc r="K17">
      <f>'\\main\Documents\Computer Science\Фісун Микола Тихонович\2-курс_ОБДЗ\[Журнал_ОБДЗ_Лекції_Контр_Гр-201-206_2016-17нр.xlsx]КОНТР 201-204'!F17</f>
    </nc>
  </rcc>
  <rcc rId="355" sId="6">
    <nc r="K18">
      <f>'\\main\Documents\Computer Science\Фісун Микола Тихонович\2-курс_ОБДЗ\[Журнал_ОБДЗ_Лекції_Контр_Гр-201-206_2016-17нр.xlsx]КОНТР 201-204'!F18</f>
    </nc>
  </rcc>
  <rcc rId="356" sId="6">
    <nc r="K19">
      <f>'\\main\Documents\Computer Science\Фісун Микола Тихонович\2-курс_ОБДЗ\[Журнал_ОБДЗ_Лекції_Контр_Гр-201-206_2016-17нр.xlsx]КОНТР 201-204'!F19</f>
    </nc>
  </rcc>
  <rcc rId="357" sId="6">
    <nc r="K20">
      <f>'\\main\Documents\Computer Science\Фісун Микола Тихонович\2-курс_ОБДЗ\[Журнал_ОБДЗ_Лекції_Контр_Гр-201-206_2016-17нр.xlsx]КОНТР 201-204'!F20</f>
    </nc>
  </rcc>
  <rcc rId="358" sId="6">
    <nc r="K21">
      <f>'\\main\Documents\Computer Science\Фісун Микола Тихонович\2-курс_ОБДЗ\[Журнал_ОБДЗ_Лекції_Контр_Гр-201-206_2016-17нр.xlsx]КОНТР 201-204'!F21</f>
    </nc>
  </rcc>
  <rcc rId="359" sId="6">
    <nc r="K22">
      <f>'\\main\Documents\Computer Science\Фісун Микола Тихонович\2-курс_ОБДЗ\[Журнал_ОБДЗ_Лекції_Контр_Гр-201-206_2016-17нр.xlsx]КОНТР 201-204'!F22</f>
    </nc>
  </rcc>
  <rcc rId="360" sId="6">
    <nc r="K23">
      <f>'\\main\Documents\Computer Science\Фісун Микола Тихонович\2-курс_ОБДЗ\[Журнал_ОБДЗ_Лекції_Контр_Гр-201-206_2016-17нр.xlsx]КОНТР 201-204'!F23</f>
    </nc>
  </rcc>
  <rrc rId="361" sId="6" ref="A30:XFD30" action="insertRow">
    <undo index="0" exp="area" ref3D="1" dr="$F$1:$J$1048576" dn="Z_C5D960BD_C1A6_4228_A267_A87ADCF0AB55_.wvu.Cols" sId="6"/>
  </rrc>
  <rcc rId="362" sId="6" odxf="1" dxf="1">
    <nc r="C30">
      <f>'201_2'!B21</f>
    </nc>
    <odxf>
      <border outline="0">
        <bottom/>
      </border>
    </odxf>
    <ndxf>
      <border outline="0">
        <bottom style="thin">
          <color indexed="64"/>
        </bottom>
      </border>
    </ndxf>
  </rcc>
  <rcc rId="363" sId="6" odxf="1" dxf="1">
    <nc r="D30">
      <f>'201_2'!E21</f>
    </nc>
    <odxf>
      <border outline="0">
        <bottom/>
      </border>
    </odxf>
    <ndxf>
      <border outline="0">
        <bottom style="thin">
          <color indexed="64"/>
        </bottom>
      </border>
    </ndxf>
  </rcc>
  <rcc rId="364" sId="6" odxf="1" dxf="1">
    <nc r="E30">
      <f>D30</f>
    </nc>
    <odxf>
      <border outline="0">
        <bottom/>
      </border>
    </odxf>
    <ndxf>
      <border outline="0">
        <bottom style="thin">
          <color indexed="64"/>
        </bottom>
      </border>
    </ndxf>
  </rcc>
  <rfmt sheetId="6" sqref="F30" start="0" length="0">
    <dxf>
      <border outline="0">
        <bottom style="thin">
          <color indexed="64"/>
        </bottom>
      </border>
    </dxf>
  </rfmt>
  <rfmt sheetId="6" sqref="G30" start="0" length="0">
    <dxf>
      <border outline="0">
        <top style="thin">
          <color indexed="64"/>
        </top>
      </border>
    </dxf>
  </rfmt>
  <rfmt sheetId="6" sqref="H30" start="0" length="0">
    <dxf>
      <border outline="0">
        <top style="thin">
          <color indexed="64"/>
        </top>
      </border>
    </dxf>
  </rfmt>
  <rfmt sheetId="6" sqref="I30" start="0" length="0">
    <dxf>
      <border outline="0">
        <top style="thin">
          <color indexed="64"/>
        </top>
      </border>
    </dxf>
  </rfmt>
  <rfmt sheetId="6" sqref="J30" start="0" length="0">
    <dxf>
      <border outline="0">
        <top style="thin">
          <color indexed="64"/>
        </top>
      </border>
    </dxf>
  </rfmt>
  <rfmt sheetId="6" sqref="K30" start="0" length="0">
    <dxf>
      <border outline="0">
        <bottom style="thin">
          <color indexed="64"/>
        </bottom>
      </border>
    </dxf>
  </rfmt>
  <rcc rId="365" sId="6" odxf="1" dxf="1">
    <nc r="L30">
      <f>IF((E30+K30)&gt;100,100,E30+K30)</f>
    </nc>
    <odxf>
      <border outline="0">
        <top/>
      </border>
    </odxf>
    <ndxf>
      <border outline="0">
        <top style="thin">
          <color indexed="64"/>
        </top>
      </border>
    </ndxf>
  </rcc>
  <rcc rId="366" sId="6" odxf="1" dxf="1">
    <nc r="M30">
      <f>VLOOKUP(L30,ESTC,2)</f>
    </nc>
    <odxf>
      <border outline="0">
        <top/>
      </border>
    </odxf>
    <ndxf>
      <border outline="0">
        <top style="thin">
          <color indexed="64"/>
        </top>
      </border>
    </ndxf>
  </rcc>
  <rcc rId="367" sId="6">
    <oc r="A16">
      <v>14</v>
    </oc>
    <nc r="A16"/>
  </rcc>
  <rcc rId="368" sId="6">
    <oc r="B16">
      <v>201</v>
    </oc>
    <nc r="B16"/>
  </rcc>
  <rcc rId="369" sId="6">
    <oc r="A17">
      <v>15</v>
    </oc>
    <nc r="A17">
      <v>14</v>
    </nc>
  </rcc>
  <rcc rId="370" sId="6">
    <oc r="A18">
      <v>16</v>
    </oc>
    <nc r="A18">
      <v>15</v>
    </nc>
  </rcc>
  <rcc rId="371" sId="6">
    <oc r="A19">
      <v>17</v>
    </oc>
    <nc r="A19">
      <v>16</v>
    </nc>
  </rcc>
  <rcc rId="372" sId="6">
    <oc r="A20">
      <v>18</v>
    </oc>
    <nc r="A20">
      <v>17</v>
    </nc>
  </rcc>
  <rcc rId="373" sId="6">
    <oc r="A21">
      <v>19</v>
    </oc>
    <nc r="A21">
      <v>18</v>
    </nc>
  </rcc>
  <rcc rId="374" sId="6">
    <oc r="A22">
      <v>20</v>
    </oc>
    <nc r="A22">
      <v>19</v>
    </nc>
  </rcc>
  <rcc rId="375" sId="6">
    <oc r="A23">
      <v>21</v>
    </oc>
    <nc r="A23">
      <v>20</v>
    </nc>
  </rcc>
  <rcc rId="376" sId="6">
    <oc r="A24">
      <v>22</v>
    </oc>
    <nc r="A24">
      <v>21</v>
    </nc>
  </rcc>
  <rcc rId="377" sId="6">
    <oc r="A25">
      <v>23</v>
    </oc>
    <nc r="A25">
      <v>22</v>
    </nc>
  </rcc>
  <rcc rId="378" sId="6">
    <oc r="A26">
      <v>24</v>
    </oc>
    <nc r="A26">
      <v>23</v>
    </nc>
  </rcc>
  <rcc rId="379" sId="6">
    <oc r="A27">
      <v>25</v>
    </oc>
    <nc r="A27">
      <v>24</v>
    </nc>
  </rcc>
  <rcc rId="380" sId="6">
    <oc r="A28">
      <v>26</v>
    </oc>
    <nc r="A28">
      <v>25</v>
    </nc>
  </rcc>
  <rcc rId="381" sId="6">
    <oc r="A29">
      <v>27</v>
    </oc>
    <nc r="A29">
      <v>26</v>
    </nc>
  </rcc>
  <rcc rId="382" sId="6" odxf="1" dxf="1">
    <nc r="A30">
      <v>27</v>
    </nc>
    <odxf>
      <border outline="0">
        <top/>
        <bottom/>
      </border>
    </odxf>
    <ndxf>
      <border outline="0">
        <top style="thin">
          <color indexed="64"/>
        </top>
        <bottom style="thin">
          <color indexed="64"/>
        </bottom>
      </border>
    </ndxf>
  </rcc>
  <rcc rId="383" sId="6" odxf="1" dxf="1">
    <nc r="B30">
      <v>201</v>
    </nc>
    <odxf>
      <border outline="0">
        <top/>
        <bottom/>
      </border>
    </odxf>
    <ndxf>
      <border outline="0">
        <top style="thin">
          <color indexed="64"/>
        </top>
        <bottom style="thin">
          <color indexed="64"/>
        </bottom>
      </border>
    </ndxf>
  </rcc>
  <rcc rId="384" sId="6">
    <nc r="K24">
      <f>'\\main\Documents\Computer Science\Фісун Микола Тихонович\2-курс_ОБДЗ\[Журнал_ОБДЗ_Лекції_Контр_Гр-201-206_2016-17нр.xlsx]КОНТР 201-204'!F24</f>
    </nc>
  </rcc>
  <rcc rId="385" sId="6">
    <nc r="K25">
      <f>'\\main\Documents\Computer Science\Фісун Микола Тихонович\2-курс_ОБДЗ\[Журнал_ОБДЗ_Лекції_Контр_Гр-201-206_2016-17нр.xlsx]КОНТР 201-204'!F25</f>
    </nc>
  </rcc>
  <rcc rId="386" sId="6">
    <nc r="K26">
      <f>'\\main\Documents\Computer Science\Фісун Микола Тихонович\2-курс_ОБДЗ\[Журнал_ОБДЗ_Лекції_Контр_Гр-201-206_2016-17нр.xlsx]КОНТР 201-204'!F26</f>
    </nc>
  </rcc>
  <rcc rId="387" sId="6">
    <nc r="K27">
      <f>'\\main\Documents\Computer Science\Фісун Микола Тихонович\2-курс_ОБДЗ\[Журнал_ОБДЗ_Лекції_Контр_Гр-201-206_2016-17нр.xlsx]КОНТР 201-204'!F27</f>
    </nc>
  </rcc>
  <rcc rId="388" sId="6">
    <nc r="K28">
      <f>'\\main\Documents\Computer Science\Фісун Микола Тихонович\2-курс_ОБДЗ\[Журнал_ОБДЗ_Лекції_Контр_Гр-201-206_2016-17нр.xlsx]КОНТР 201-204'!F28</f>
    </nc>
  </rcc>
  <rcc rId="389" sId="6">
    <nc r="K29">
      <f>'\\main\Documents\Computer Science\Фісун Микола Тихонович\2-курс_ОБДЗ\[Журнал_ОБДЗ_Лекції_Контр_Гр-201-206_2016-17нр.xlsx]КОНТР 201-204'!F29</f>
    </nc>
  </rcc>
  <rcc rId="390" sId="6">
    <nc r="K30">
      <f>'\\main\Documents\Computer Science\Фісун Микола Тихонович\2-курс_ОБДЗ\[Журнал_ОБДЗ_Лекції_Контр_Гр-201-206_2016-17нр.xlsx]КОНТР 201-204'!F30</f>
    </nc>
  </rcc>
  <rfmt sheetId="6" sqref="L30:M30" start="0" length="0">
    <dxf>
      <border>
        <bottom style="thin">
          <color indexed="64"/>
        </bottom>
      </border>
    </dxf>
  </rfmt>
  <rfmt sheetId="6" sqref="L27:M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391" sId="6" odxf="1" dxf="1">
    <nc r="O32" t="inlineStr">
      <is>
        <t>Бабенко Володимир Миколайович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2" sId="6" odxf="1" dxf="1">
    <nc r="O33" t="inlineStr">
      <is>
        <t>Бабіч Євгеній Андріанович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3" sId="6" odxf="1" dxf="1">
    <nc r="O34" t="inlineStr">
      <is>
        <t>Васюта Ганна Сергіївна</t>
      </is>
    </nc>
    <odxf>
      <font>
        <b/>
        <color indexed="10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b val="0"/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4" sId="6" odxf="1" dxf="1">
    <nc r="O35" t="inlineStr">
      <is>
        <t>Вострікова Марія Василівна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5" sId="6" odxf="1" dxf="1">
    <nc r="O36" t="inlineStr">
      <is>
        <t>Гуска Анастасія Олегівна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6" sId="6" odxf="1" dxf="1">
    <nc r="O37" t="inlineStr">
      <is>
        <t>Зейналова Наталія Русланівна</t>
      </is>
    </nc>
    <odxf>
      <font>
        <b/>
        <color indexed="10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b val="0"/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7" sId="6" odxf="1" dxf="1">
    <nc r="O38" t="inlineStr">
      <is>
        <t>Казакевич Дмитро Андрійович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6" sqref="O39" start="0" length="0">
    <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98" sId="6" odxf="1" dxf="1">
    <nc r="O40" t="inlineStr">
      <is>
        <t>Клочко Анастасія Сергіївна</t>
      </is>
    </nc>
    <odxf>
      <font>
        <b/>
        <color indexed="10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b val="0"/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9" sId="6" odxf="1" dxf="1">
    <nc r="O41" t="inlineStr">
      <is>
        <t>Коротін Ілля Олександрович</t>
      </is>
    </nc>
    <odxf>
      <font>
        <b/>
        <color indexed="10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b val="0"/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0" sId="6" odxf="1" dxf="1">
    <nc r="O42" t="inlineStr">
      <is>
        <t>Литовченко Олександра Вадимівна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1" sId="6" odxf="1" dxf="1">
    <nc r="O43" t="inlineStr">
      <is>
        <t>Мельничук Іван Олегович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2" sId="6" odxf="1" dxf="1">
    <nc r="O44" t="inlineStr">
      <is>
        <t>Мішуков Кирило Павлович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3" sId="6" odxf="1" dxf="1">
    <nc r="O45" t="inlineStr">
      <is>
        <t>Пересунько Ігор Сергійович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4" sId="6" odxf="1" dxf="1">
    <nc r="O46" t="inlineStr">
      <is>
        <t>Піскун Марія Віталіївна___</t>
      </is>
    </nc>
    <odxf>
      <font>
        <sz val="10"/>
        <color auto="1"/>
        <name val="Arial Cyr"/>
        <scheme val="none"/>
      </font>
      <numFmt numFmtId="1" formatCode="0"/>
      <fill>
        <patternFill patternType="none">
          <bgColor indexed="65"/>
        </patternFill>
      </fill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fill>
        <patternFill patternType="solid">
          <bgColor rgb="FFFFFF00"/>
        </patternFill>
      </fill>
      <alignment vertical="center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405" sId="6" odxf="1" dxf="1">
    <nc r="O47" t="inlineStr">
      <is>
        <t>Сатура Андрій Віталійович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6" sId="6" odxf="1" dxf="1">
    <nc r="O48" t="inlineStr">
      <is>
        <t>Січевський Станіслав Вікторович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7" sId="6" odxf="1" dxf="1">
    <nc r="O49" t="inlineStr">
      <is>
        <t>Cтанкевіч Андрій Олександрович</t>
      </is>
    </nc>
    <odxf>
      <font>
        <sz val="10"/>
        <color auto="1"/>
        <name val="Arial Cyr"/>
        <scheme val="none"/>
      </font>
      <numFmt numFmtId="1" formatCode="0"/>
      <fill>
        <patternFill patternType="none">
          <bgColor indexed="65"/>
        </patternFill>
      </fill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fill>
        <patternFill patternType="solid">
          <bgColor rgb="FFFFFF00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8" sId="6" odxf="1" dxf="1">
    <nc r="O50" t="inlineStr">
      <is>
        <t>Стець Єлизавета Петрівна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9" sId="6" odxf="1" dxf="1">
    <nc r="O51" t="inlineStr">
      <is>
        <t>Розторгуєв Василь Аркадійович</t>
      </is>
    </nc>
    <odxf>
      <font>
        <sz val="10"/>
        <color auto="1"/>
        <name val="Arial Cyr"/>
        <scheme val="none"/>
      </font>
      <numFmt numFmtId="1" formatCode="0"/>
      <fill>
        <patternFill patternType="none">
          <bgColor indexed="65"/>
        </patternFill>
      </fill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fill>
        <patternFill patternType="solid">
          <bgColor rgb="FFFFFF00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0" sId="6" odxf="1" dxf="1">
    <nc r="O52" t="inlineStr">
      <is>
        <t>Федоров Олександр Сергійович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1" sId="6" odxf="1" dxf="1">
    <nc r="O53" t="inlineStr">
      <is>
        <t>Хачатрян Єлизавета Арсенівна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2" sId="6" odxf="1" dxf="1">
    <nc r="O54" t="inlineStr">
      <is>
        <t>Хоруженко Вікторія Олександрівна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3" sId="6" odxf="1" dxf="1">
    <nc r="O55" t="inlineStr">
      <is>
        <t>Шапошнікова Марія Дмитрівна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4" sId="6" odxf="1" dxf="1">
    <nc r="O56" t="inlineStr">
      <is>
        <t>Шкляров Валерій Миколайович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5" sId="6" odxf="1" dxf="1">
    <nc r="O57" t="inlineStr">
      <is>
        <t>Яценко Максим Михайлович</t>
      </is>
    </nc>
    <odxf>
      <font>
        <sz val="10"/>
        <color auto="1"/>
        <name val="Arial Cyr"/>
        <scheme val="none"/>
      </font>
      <numFmt numFmtId="1" formatCode="0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6" sId="6">
    <nc r="K32">
      <f>'\\main\Documents\Computer Science\Фісун Микола Тихонович\2-курс_ОБДЗ\[Журнал_ОБДЗ_Лекції_Контр_Гр-201-206_2016-17нр.xlsx]КОНТР 201-204'!$F33</f>
    </nc>
  </rcc>
  <rcc rId="417" sId="6">
    <nc r="K33">
      <f>'\\main\Documents\Computer Science\Фісун Микола Тихонович\2-курс_ОБДЗ\[Журнал_ОБДЗ_Лекції_Контр_Гр-201-206_2016-17нр.xlsx]КОНТР 201-204'!$F34</f>
    </nc>
  </rcc>
  <rcc rId="418" sId="6">
    <nc r="K34">
      <f>'\\main\Documents\Computer Science\Фісун Микола Тихонович\2-курс_ОБДЗ\[Журнал_ОБДЗ_Лекції_Контр_Гр-201-206_2016-17нр.xlsx]КОНТР 201-204'!$F35</f>
    </nc>
  </rcc>
  <rcc rId="419" sId="6">
    <nc r="K35">
      <f>'\\main\Documents\Computer Science\Фісун Микола Тихонович\2-курс_ОБДЗ\[Журнал_ОБДЗ_Лекції_Контр_Гр-201-206_2016-17нр.xlsx]КОНТР 201-204'!$F36</f>
    </nc>
  </rcc>
  <rcc rId="420" sId="6">
    <nc r="K36">
      <f>'\\main\Documents\Computer Science\Фісун Микола Тихонович\2-курс_ОБДЗ\[Журнал_ОБДЗ_Лекції_Контр_Гр-201-206_2016-17нр.xlsx]КОНТР 201-204'!$F37</f>
    </nc>
  </rcc>
  <rcc rId="421" sId="6">
    <nc r="K37">
      <f>'\\main\Documents\Computer Science\Фісун Микола Тихонович\2-курс_ОБДЗ\[Журнал_ОБДЗ_Лекції_Контр_Гр-201-206_2016-17нр.xlsx]КОНТР 201-204'!$F38</f>
    </nc>
  </rcc>
  <rcc rId="422" sId="6">
    <nc r="K38">
      <f>'\\main\Documents\Computer Science\Фісун Микола Тихонович\2-курс_ОБДЗ\[Журнал_ОБДЗ_Лекції_Контр_Гр-201-206_2016-17нр.xlsx]КОНТР 201-204'!$F39</f>
    </nc>
  </rcc>
  <rcc rId="423" sId="6">
    <nc r="K39">
      <f>'\\main\Documents\Computer Science\Фісун Микола Тихонович\2-курс_ОБДЗ\[Журнал_ОБДЗ_Лекції_Контр_Гр-201-206_2016-17нр.xlsx]КОНТР 201-204'!$F40</f>
    </nc>
  </rcc>
  <rcc rId="424" sId="6">
    <nc r="K40">
      <f>'\\main\Documents\Computer Science\Фісун Микола Тихонович\2-курс_ОБДЗ\[Журнал_ОБДЗ_Лекції_Контр_Гр-201-206_2016-17нр.xlsx]КОНТР 201-204'!$F41</f>
    </nc>
  </rcc>
  <rcc rId="425" sId="6">
    <nc r="K41">
      <f>'\\main\Documents\Computer Science\Фісун Микола Тихонович\2-курс_ОБДЗ\[Журнал_ОБДЗ_Лекції_Контр_Гр-201-206_2016-17нр.xlsx]КОНТР 201-204'!$F42</f>
    </nc>
  </rcc>
  <rcc rId="426" sId="6">
    <nc r="K42">
      <f>'\\main\Documents\Computer Science\Фісун Микола Тихонович\2-курс_ОБДЗ\[Журнал_ОБДЗ_Лекції_Контр_Гр-201-206_2016-17нр.xlsx]КОНТР 201-204'!$F43</f>
    </nc>
  </rcc>
  <rcc rId="427" sId="6">
    <oc r="C39">
      <f>'202_1'!B15</f>
    </oc>
    <nc r="C39"/>
  </rcc>
  <rcc rId="428" sId="6">
    <nc r="K44">
      <f>'\\main\Documents\Computer Science\Фісун Микола Тихонович\2-курс_ОБДЗ\[Журнал_ОБДЗ_Лекції_Контр_Гр-201-206_2016-17нр.xlsx]КОНТР 201-204'!$F$45</f>
    </nc>
  </rcc>
  <rcc rId="429" sId="6">
    <nc r="K45">
      <f>'\\main\Documents\Computer Science\Фісун Микола Тихонович\2-курс_ОБДЗ\[Журнал_ОБДЗ_Лекції_Контр_Гр-201-206_2016-17нр.xlsx]КОНТР 201-204'!$F$44</f>
    </nc>
  </rcc>
  <rcc rId="430" sId="6">
    <nc r="K46">
      <f>'\\main\Documents\Computer Science\Фісун Микола Тихонович\2-курс_ОБДЗ\[Журнал_ОБДЗ_Лекції_Контр_Гр-201-206_2016-17нр.xlsx]КОНТР 201-204'!$F46</f>
    </nc>
  </rcc>
  <rcc rId="431" sId="6">
    <nc r="K47">
      <f>'\\main\Documents\Computer Science\Фісун Микола Тихонович\2-курс_ОБДЗ\[Журнал_ОБДЗ_Лекції_Контр_Гр-201-206_2016-17нр.xlsx]КОНТР 201-204'!$F47</f>
    </nc>
  </rcc>
  <rcc rId="432" sId="6">
    <nc r="K48">
      <f>'\\main\Documents\Computer Science\Фісун Микола Тихонович\2-курс_ОБДЗ\[Журнал_ОБДЗ_Лекції_Контр_Гр-201-206_2016-17нр.xlsx]КОНТР 201-204'!$F48</f>
    </nc>
  </rcc>
  <rcc rId="433" sId="6">
    <nc r="K49">
      <f>'\\main\Documents\Computer Science\Фісун Микола Тихонович\2-курс_ОБДЗ\[Журнал_ОБДЗ_Лекції_Контр_Гр-201-206_2016-17нр.xlsx]КОНТР 201-204'!$F49</f>
    </nc>
  </rcc>
  <rcc rId="434" sId="6">
    <nc r="K50">
      <f>'\\main\Documents\Computer Science\Фісун Микола Тихонович\2-курс_ОБДЗ\[Журнал_ОБДЗ_Лекції_Контр_Гр-201-206_2016-17нр.xlsx]КОНТР 201-204'!$F50</f>
    </nc>
  </rcc>
  <rcc rId="435" sId="6">
    <nc r="K51">
      <f>'\\main\Documents\Computer Science\Фісун Микола Тихонович\2-курс_ОБДЗ\[Журнал_ОБДЗ_Лекції_Контр_Гр-201-206_2016-17нр.xlsx]КОНТР 201-204'!$F51</f>
    </nc>
  </rcc>
  <rcc rId="436" sId="6">
    <nc r="K52">
      <f>'\\main\Documents\Computer Science\Фісун Микола Тихонович\2-курс_ОБДЗ\[Журнал_ОБДЗ_Лекції_Контр_Гр-201-206_2016-17нр.xlsx]КОНТР 201-204'!$F52</f>
    </nc>
  </rcc>
  <rcc rId="437" sId="6">
    <nc r="K53">
      <f>'\\main\Documents\Computer Science\Фісун Микола Тихонович\2-курс_ОБДЗ\[Журнал_ОБДЗ_Лекції_Контр_Гр-201-206_2016-17нр.xlsx]КОНТР 201-204'!$F53</f>
    </nc>
  </rcc>
  <rcc rId="438" sId="6">
    <nc r="K54">
      <f>'\\main\Documents\Computer Science\Фісун Микола Тихонович\2-курс_ОБДЗ\[Журнал_ОБДЗ_Лекції_Контр_Гр-201-206_2016-17нр.xlsx]КОНТР 201-204'!$F54</f>
    </nc>
  </rcc>
  <rcc rId="439" sId="6">
    <nc r="K55">
      <f>'\\main\Documents\Computer Science\Фісун Микола Тихонович\2-курс_ОБДЗ\[Журнал_ОБДЗ_Лекції_Контр_Гр-201-206_2016-17нр.xlsx]КОНТР 201-204'!$F55</f>
    </nc>
  </rcc>
  <rcc rId="440" sId="6">
    <nc r="K56">
      <f>'\\main\Documents\Computer Science\Фісун Микола Тихонович\2-курс_ОБДЗ\[Журнал_ОБДЗ_Лекції_Контр_Гр-201-206_2016-17нр.xlsx]КОНТР 201-204'!$F56</f>
    </nc>
  </rcc>
  <rcc rId="441" sId="6">
    <nc r="K57">
      <f>'\\main\Documents\Computer Science\Фісун Микола Тихонович\2-курс_ОБДЗ\[Журнал_ОБДЗ_Лекції_Контр_Гр-201-206_2016-17нр.xlsx]КОНТР 201-204'!$F57</f>
    </nc>
  </rcc>
  <rcc rId="442" sId="6">
    <nc r="K58">
      <f>'\\main\Documents\Computer Science\Фісун Микола Тихонович\2-курс_ОБДЗ\[Журнал_ОБДЗ_Лекції_Контр_Гр-201-206_2016-17нр.xlsx]КОНТР 201-204'!$F58</f>
    </nc>
  </rcc>
  <rcc rId="443" sId="6">
    <nc r="L57">
      <f>IF((E57+K57)&gt;100,100,E57+K57)</f>
    </nc>
  </rcc>
  <rcc rId="444" sId="6">
    <nc r="M57">
      <f>VLOOKUP(L57,ESTC,2)</f>
    </nc>
  </rcc>
  <rcc rId="445" sId="6">
    <nc r="L58">
      <f>IF((E58+K58)&gt;100,100,E58+K58)</f>
    </nc>
  </rcc>
  <rcc rId="446" sId="6">
    <nc r="M58">
      <f>VLOOKUP(L58,ESTC,2)</f>
    </nc>
  </rcc>
  <rcc rId="447" sId="6" odxf="1" dxf="1">
    <nc r="O60" t="inlineStr">
      <is>
        <t>Біла Поліна В'ячеславівна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8" sId="6" odxf="1" dxf="1">
    <nc r="O61" t="inlineStr">
      <is>
        <t>Білецький Віктор Романович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9" sId="6" odxf="1" dxf="1">
    <nc r="O62" t="inlineStr">
      <is>
        <t>Геращенко Вікторія Андріївна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0" sId="6" odxf="1" dxf="1">
    <nc r="O63" t="inlineStr">
      <is>
        <t>Григор'єв Даниїл Олександрович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1" sId="6" odxf="1" dxf="1">
    <nc r="O64" t="inlineStr">
      <is>
        <t>Зеленков Денис Сергійович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2" sId="6" odxf="1" dxf="1">
    <nc r="O65" t="inlineStr">
      <is>
        <t>Катанова Вікторія Сергіївна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3" sId="6" odxf="1" dxf="1">
    <nc r="O66" t="inlineStr">
      <is>
        <t>Кебіров Гірей Рустемович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4" sId="6" odxf="1" dxf="1">
    <nc r="O67" t="inlineStr">
      <is>
        <t>Князєва Ольга Олексіївна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5" sId="6" odxf="1" dxf="1">
    <nc r="O68" t="inlineStr">
      <is>
        <t>Коваль Сергій Олександрович</t>
      </is>
    </nc>
    <odxf>
      <font>
        <sz val="10"/>
        <color auto="1"/>
        <name val="Arial Cyr"/>
        <scheme val="none"/>
      </font>
      <numFmt numFmtId="19" formatCode="dd/mm/yyyy"/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numFmt numFmtId="0" formatCode="General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6" sId="6" odxf="1" dxf="1">
    <nc r="O69" t="inlineStr">
      <is>
        <t>Колотюк Ольга Олександрівна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7" sId="6" odxf="1" dxf="1">
    <nc r="O70" t="inlineStr">
      <is>
        <t>Крамар Герман Дмитрович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8" sId="6" odxf="1" dxf="1">
    <nc r="O71" t="inlineStr">
      <is>
        <t>Кутовий Євген Олегович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9" sId="6" odxf="1" dxf="1">
    <nc r="O72" t="inlineStr">
      <is>
        <t>Малкова Каріна Вікторівна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0" sId="6" odxf="1" dxf="1">
    <nc r="O73" t="inlineStr">
      <is>
        <t>Молдован Максим Олександрович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1" sId="6" odxf="1" dxf="1">
    <nc r="O74" t="inlineStr">
      <is>
        <t>Носенко Микола В'ячеславович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2" sId="6" odxf="1" dxf="1">
    <nc r="O75" t="inlineStr">
      <is>
        <t>Оліфіренко Ксенія Валентинівна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" sId="6" odxf="1" dxf="1">
    <nc r="O76" t="inlineStr">
      <is>
        <t>Пустіка Роман Ігорович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4" sId="6" odxf="1" dxf="1">
    <nc r="O77" t="inlineStr">
      <is>
        <t>Рослякова Юлія Антонівна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5" sId="6" odxf="1" dxf="1">
    <nc r="O78" t="inlineStr">
      <is>
        <t>Салмін Артур Ігорович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6" sId="6" odxf="1" dxf="1">
    <nc r="O79" t="inlineStr">
      <is>
        <t>Стовманенко Владислав Олегович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7" sId="6" odxf="1" dxf="1">
    <nc r="O80" t="inlineStr">
      <is>
        <t>Стратонов Владислав Юрійович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8" sId="6" odxf="1" dxf="1">
    <nc r="O81" t="inlineStr">
      <is>
        <t>Хруставка Михайло Володимирович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9" sId="6" odxf="1" dxf="1">
    <nc r="O82" t="inlineStr">
      <is>
        <t>Чигір Галина Сергіївна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0" sId="6" odxf="1" dxf="1">
    <nc r="O83" t="inlineStr">
      <is>
        <t>Штефан Валентина Володимирівна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</border>
    </odxf>
    <ndxf>
      <font>
        <sz val="9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471" sId="6" odxf="1" dxf="1">
    <nc r="O84" t="inlineStr">
      <is>
        <t>Сергієва Анастасія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FF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2" sId="6" odxf="1" dxf="1">
    <nc r="O85" t="inlineStr">
      <is>
        <t>Якименко І.В.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9"/>
        <color rgb="FFFF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3" sId="6">
    <nc r="P60">
      <v>23.357142857142858</v>
    </nc>
  </rcc>
  <rcc rId="474" sId="6">
    <nc r="P61">
      <v>23.625</v>
    </nc>
  </rcc>
  <rcc rId="475" sId="6">
    <nc r="P62">
      <v>15.357142857142858</v>
    </nc>
  </rcc>
  <rcc rId="476" sId="6">
    <nc r="P63">
      <v>19.946428571428573</v>
    </nc>
  </rcc>
  <rcc rId="477" sId="6">
    <nc r="P64">
      <v>24.964285714285715</v>
    </nc>
  </rcc>
  <rcc rId="478" sId="6">
    <nc r="P65">
      <v>23.125</v>
    </nc>
  </rcc>
  <rcc rId="479" sId="6">
    <nc r="P66">
      <v>0</v>
    </nc>
  </rcc>
  <rcc rId="480" sId="6">
    <nc r="P67">
      <v>22.053571428571427</v>
    </nc>
  </rcc>
  <rcc rId="481" sId="6">
    <nc r="P68">
      <v>24.160714285714285</v>
    </nc>
  </rcc>
  <rcc rId="482" sId="6">
    <nc r="P69">
      <v>21.285714285714285</v>
    </nc>
  </rcc>
  <rcc rId="483" sId="6">
    <nc r="P70">
      <v>19.375</v>
    </nc>
  </rcc>
  <rcc rId="484" sId="6">
    <nc r="P71">
      <v>0</v>
    </nc>
  </rcc>
  <rcc rId="485" sId="6">
    <nc r="P72">
      <v>20.982142857142858</v>
    </nc>
  </rcc>
  <rcc rId="486" sId="6">
    <nc r="P73">
      <v>20.410714285714285</v>
    </nc>
  </rcc>
  <rcc rId="487" sId="6">
    <nc r="P74">
      <v>19.875</v>
    </nc>
  </rcc>
  <rcc rId="488" sId="6">
    <nc r="P75">
      <v>24.696428571428573</v>
    </nc>
  </rcc>
  <rcc rId="489" sId="6">
    <nc r="P76">
      <v>0</v>
    </nc>
  </rcc>
  <rcc rId="490" sId="6">
    <nc r="P77">
      <v>18.714285714285715</v>
    </nc>
  </rcc>
  <rcc rId="491" sId="6">
    <nc r="P78">
      <v>22.821428571428573</v>
    </nc>
  </rcc>
  <rcc rId="492" sId="6">
    <nc r="P79">
      <v>22.553571428571427</v>
    </nc>
  </rcc>
  <rcc rId="493" sId="6">
    <nc r="P80">
      <v>0</v>
    </nc>
  </rcc>
  <rcc rId="494" sId="6">
    <nc r="P81">
      <v>18.071428571428573</v>
    </nc>
  </rcc>
  <rcc rId="495" sId="6">
    <nc r="P82">
      <v>20.678571428571427</v>
    </nc>
  </rcc>
  <rcc rId="496" sId="6">
    <nc r="P83">
      <v>13.321428571428571</v>
    </nc>
  </rcc>
  <rcc rId="497" sId="6">
    <nc r="P84">
      <v>21.25</v>
    </nc>
  </rcc>
  <rcc rId="498" sId="6">
    <nc r="P85">
      <v>3.0357142857142856</v>
    </nc>
  </rcc>
  <rfmt sheetId="6" sqref="P60:P85">
    <dxf>
      <numFmt numFmtId="164" formatCode="0.0"/>
    </dxf>
  </rfmt>
  <rfmt sheetId="6" sqref="P60:P85">
    <dxf>
      <numFmt numFmtId="1" formatCode="0"/>
    </dxf>
  </rfmt>
  <rcc rId="499" sId="6">
    <nc r="Q60" t="inlineStr">
      <is>
        <t>F61</t>
      </is>
    </nc>
  </rcc>
  <rcc rId="500" sId="6">
    <nc r="Q61" t="inlineStr">
      <is>
        <t>F62</t>
      </is>
    </nc>
  </rcc>
  <rcc rId="501" sId="6">
    <nc r="Q62" t="inlineStr">
      <is>
        <t>F63</t>
      </is>
    </nc>
  </rcc>
  <rcc rId="502" sId="6">
    <nc r="Q63" t="inlineStr">
      <is>
        <t>F64</t>
      </is>
    </nc>
  </rcc>
  <rcc rId="503" sId="6">
    <nc r="Q64" t="inlineStr">
      <is>
        <t>F65</t>
      </is>
    </nc>
  </rcc>
  <rcc rId="504" sId="6">
    <nc r="Q65" t="inlineStr">
      <is>
        <t>F66</t>
      </is>
    </nc>
  </rcc>
  <rcc rId="505" sId="6">
    <nc r="Q66" t="inlineStr">
      <is>
        <t>F67</t>
      </is>
    </nc>
  </rcc>
  <rcc rId="506" sId="6">
    <nc r="Q67" t="inlineStr">
      <is>
        <t>F68</t>
      </is>
    </nc>
  </rcc>
  <rcc rId="507" sId="6">
    <nc r="Q68" t="inlineStr">
      <is>
        <t>F69</t>
      </is>
    </nc>
  </rcc>
  <rcc rId="508" sId="6">
    <nc r="Q69" t="inlineStr">
      <is>
        <t>F70</t>
      </is>
    </nc>
  </rcc>
  <rcc rId="509" sId="6">
    <nc r="Q70" t="inlineStr">
      <is>
        <t>F71</t>
      </is>
    </nc>
  </rcc>
  <rcc rId="510" sId="6">
    <nc r="Q71" t="inlineStr">
      <is>
        <t>F72</t>
      </is>
    </nc>
  </rcc>
  <rcc rId="511" sId="6">
    <nc r="Q72" t="inlineStr">
      <is>
        <t>F73</t>
      </is>
    </nc>
  </rcc>
  <rcc rId="512" sId="6">
    <nc r="Q73" t="inlineStr">
      <is>
        <t>F74</t>
      </is>
    </nc>
  </rcc>
  <rcc rId="513" sId="6">
    <nc r="Q74" t="inlineStr">
      <is>
        <t>F75</t>
      </is>
    </nc>
  </rcc>
  <rcc rId="514" sId="6">
    <nc r="Q75" t="inlineStr">
      <is>
        <t>F76</t>
      </is>
    </nc>
  </rcc>
  <rcc rId="515" sId="6">
    <nc r="Q76" t="inlineStr">
      <is>
        <t>F77</t>
      </is>
    </nc>
  </rcc>
  <rcc rId="516" sId="6">
    <nc r="Q77" t="inlineStr">
      <is>
        <t>F78</t>
      </is>
    </nc>
  </rcc>
  <rcc rId="517" sId="6">
    <nc r="Q78" t="inlineStr">
      <is>
        <t>F79</t>
      </is>
    </nc>
  </rcc>
  <rcc rId="518" sId="6">
    <nc r="Q79" t="inlineStr">
      <is>
        <t>F80</t>
      </is>
    </nc>
  </rcc>
  <rcc rId="519" sId="6">
    <nc r="Q80" t="inlineStr">
      <is>
        <t>F81</t>
      </is>
    </nc>
  </rcc>
  <rcc rId="520" sId="6">
    <nc r="Q81" t="inlineStr">
      <is>
        <t>F82</t>
      </is>
    </nc>
  </rcc>
  <rcc rId="521" sId="6">
    <nc r="Q82" t="inlineStr">
      <is>
        <t>F83</t>
      </is>
    </nc>
  </rcc>
  <rcc rId="522" sId="6">
    <nc r="Q83" t="inlineStr">
      <is>
        <t>F84</t>
      </is>
    </nc>
  </rcc>
  <rcc rId="523" sId="6">
    <nc r="Q84" t="inlineStr">
      <is>
        <t>F85</t>
      </is>
    </nc>
  </rcc>
  <rcc rId="524" sId="6">
    <nc r="Q85" t="inlineStr">
      <is>
        <t>F86</t>
      </is>
    </nc>
  </rcc>
  <rcc rId="525" sId="12">
    <nc r="B20" t="inlineStr">
      <is>
        <t>Якименко І.В.</t>
      </is>
    </nc>
  </rcc>
  <rfmt sheetId="12" sqref="B20" start="0" length="2147483647">
    <dxf>
      <font>
        <sz val="14"/>
      </font>
    </dxf>
  </rfmt>
  <rfmt sheetId="12" sqref="B20" start="0" length="2147483647">
    <dxf>
      <font>
        <b/>
      </font>
    </dxf>
  </rfmt>
  <rcc rId="526" sId="6">
    <nc r="K60">
      <f>'\\main\Documents\Computer Science\Фісун Микола Тихонович\2-курс_ОБДЗ\[Журнал_ОБДЗ_Лекції_Контр_Гр-201-206_2016-17нр.xlsx]КОНТР 201-204'!$F63</f>
    </nc>
  </rcc>
  <rcc rId="527" sId="6">
    <nc r="K63">
      <f>'\\main\Documents\Computer Science\Фісун Микола Тихонович\2-курс_ОБДЗ\[Журнал_ОБДЗ_Лекції_Контр_Гр-201-206_2016-17нр.xlsx]КОНТР 201-204'!$F66</f>
    </nc>
  </rcc>
  <rcc rId="528" sId="6">
    <nc r="K71">
      <f>'\\main\Documents\Computer Science\Фісун Микола Тихонович\2-курс_ОБДЗ\[Журнал_ОБДЗ_Лекції_Контр_Гр-201-206_2016-17нр.xlsx]КОНТР 201-204'!$F74</f>
    </nc>
  </rcc>
  <rcc rId="529" sId="6">
    <nc r="K76">
      <f>'\\main\Documents\Computer Science\Фісун Микола Тихонович\2-курс_ОБДЗ\[Журнал_ОБДЗ_Лекції_Контр_Гр-201-206_2016-17нр.xlsx]КОНТР 201-204'!$F79</f>
    </nc>
  </rcc>
  <rcc rId="530" sId="6">
    <nc r="K73">
      <f>'\\main\Documents\Computer Science\Фісун Микола Тихонович\2-курс_ОБДЗ\[Журнал_ОБДЗ_Лекції_Контр_Гр-201-206_2016-17нр.xlsx]КОНТР 201-204'!$F62</f>
    </nc>
  </rcc>
  <rcc rId="531" sId="6">
    <nc r="K74">
      <f>'\\main\Documents\Computer Science\Фісун Микола Тихонович\2-курс_ОБДЗ\[Журнал_ОБДЗ_Лекції_Контр_Гр-201-206_2016-17нр.xlsx]КОНТР 201-204'!$F61</f>
    </nc>
  </rcc>
  <rcc rId="532" sId="6">
    <nc r="K61">
      <f>'\\main\Documents\Computer Science\Фісун Микола Тихонович\2-курс_ОБДЗ\[Журнал_ОБДЗ_Лекції_Контр_Гр-201-206_2016-17нр.xlsx]КОНТР 201-204'!$F66</f>
    </nc>
  </rcc>
  <rcc rId="533" sId="6">
    <nc r="K62">
      <f>'\\main\Documents\Computer Science\Фісун Микола Тихонович\2-курс_ОБДЗ\[Журнал_ОБДЗ_Лекції_Контр_Гр-201-206_2016-17нр.xlsx]КОНТР 201-204'!$F68</f>
    </nc>
  </rcc>
  <rcmt sheetId="7" cell="B6" guid="{00000000-0000-0000-0000-000000000000}" action="delete" alwaysShow="1" author="Ніколенко Світлана Григорівна"/>
  <rfmt sheetId="6" sqref="O60">
    <dxf>
      <fill>
        <patternFill patternType="solid">
          <bgColor rgb="FFFFFF00"/>
        </patternFill>
      </fill>
    </dxf>
  </rfmt>
  <rfmt sheetId="6" sqref="O61">
    <dxf>
      <fill>
        <patternFill patternType="solid">
          <bgColor rgb="FFFFFF00"/>
        </patternFill>
      </fill>
    </dxf>
  </rfmt>
  <rfmt sheetId="6" sqref="O65">
    <dxf>
      <fill>
        <patternFill patternType="solid">
          <bgColor rgb="FFFFFF00"/>
        </patternFill>
      </fill>
    </dxf>
  </rfmt>
  <rfmt sheetId="6" sqref="K62">
    <dxf>
      <fill>
        <patternFill patternType="solid">
          <bgColor rgb="FFFFFF00"/>
        </patternFill>
      </fill>
    </dxf>
  </rfmt>
  <rfmt sheetId="6" sqref="O67">
    <dxf>
      <fill>
        <patternFill patternType="solid">
          <bgColor rgb="FFFFFF00"/>
        </patternFill>
      </fill>
    </dxf>
  </rfmt>
  <rfmt sheetId="6" sqref="O62">
    <dxf>
      <fill>
        <patternFill patternType="solid">
          <bgColor rgb="FFFFFF00"/>
        </patternFill>
      </fill>
    </dxf>
  </rfmt>
  <rfmt sheetId="6" sqref="K62">
    <dxf>
      <fill>
        <patternFill>
          <bgColor theme="0"/>
        </patternFill>
      </fill>
    </dxf>
  </rfmt>
  <rcc rId="534" sId="6">
    <nc r="K65">
      <f>'\\main\Documents\Computer Science\Фісун Микола Тихонович\2-курс_ОБДЗ\[Журнал_ОБДЗ_Лекції_Контр_Гр-201-206_2016-17нр.xlsx]КОНТР 201-204'!$F70</f>
    </nc>
  </rcc>
  <rfmt sheetId="6" sqref="O69">
    <dxf>
      <fill>
        <patternFill patternType="solid">
          <bgColor rgb="FFFFFF00"/>
        </patternFill>
      </fill>
    </dxf>
  </rfmt>
  <rcc rId="535" sId="6">
    <nc r="K66">
      <f>'\\main\Documents\Computer Science\Фісун Микола Тихонович\2-курс_ОБДЗ\[Журнал_ОБДЗ_Лекції_Контр_Гр-201-206_2016-17нр.xlsx]КОНТР 201-204'!$F71</f>
    </nc>
  </rcc>
  <rfmt sheetId="6" sqref="O70">
    <dxf>
      <fill>
        <patternFill patternType="solid">
          <bgColor rgb="FFFFFF00"/>
        </patternFill>
      </fill>
    </dxf>
  </rfmt>
  <rfmt sheetId="6" sqref="O71">
    <dxf>
      <fill>
        <patternFill patternType="solid">
          <bgColor rgb="FFFFFF00"/>
        </patternFill>
      </fill>
    </dxf>
  </rfmt>
  <rcc rId="536" sId="6">
    <nc r="K68">
      <f>'\\main\Documents\Computer Science\Фісун Микола Тихонович\2-курс_ОБДЗ\[Журнал_ОБДЗ_Лекції_Контр_Гр-201-206_2016-17нр.xlsx]КОНТР 201-204'!$F73</f>
    </nc>
  </rcc>
  <rcc rId="537" sId="6">
    <nc r="K69">
      <f>'\\main\Documents\Computer Science\Фісун Микола Тихонович\2-курс_ОБДЗ\[Журнал_ОБДЗ_Лекції_Контр_Гр-201-206_2016-17нр.xlsx]КОНТР 201-204'!$F77</f>
    </nc>
  </rcc>
  <rfmt sheetId="6" sqref="O72">
    <dxf>
      <fill>
        <patternFill patternType="solid">
          <bgColor rgb="FFFFFF00"/>
        </patternFill>
      </fill>
    </dxf>
  </rfmt>
  <rfmt sheetId="6" sqref="C64">
    <dxf>
      <fill>
        <patternFill patternType="solid">
          <bgColor rgb="FF92D050"/>
        </patternFill>
      </fill>
    </dxf>
  </rfmt>
  <rfmt sheetId="6" sqref="O73">
    <dxf>
      <fill>
        <patternFill patternType="solid">
          <bgColor rgb="FF92D050"/>
        </patternFill>
      </fill>
    </dxf>
  </rfmt>
  <rfmt sheetId="6" sqref="O73">
    <dxf>
      <fill>
        <patternFill>
          <bgColor rgb="FFFFFF00"/>
        </patternFill>
      </fill>
    </dxf>
  </rfmt>
  <rcc rId="538" sId="6">
    <nc r="K77">
      <f>'\\main\Documents\Computer Science\Фісун Микола Тихонович\2-курс_ОБДЗ\[Журнал_ОБДЗ_Лекції_Контр_Гр-201-206_2016-17нр.xlsx]КОНТР 201-204'!$F74</f>
    </nc>
  </rcc>
  <rfmt sheetId="6" sqref="O74">
    <dxf>
      <fill>
        <patternFill patternType="solid">
          <bgColor rgb="FFFFFF00"/>
        </patternFill>
      </fill>
    </dxf>
  </rfmt>
  <rcc rId="539" sId="6">
    <nc r="K78">
      <f>'\\main\Documents\Computer Science\Фісун Микола Тихонович\2-курс_ОБДЗ\[Журнал_ОБДЗ_Лекції_Контр_Гр-201-206_2016-17нр.xlsx]КОНТР 201-204'!$F75</f>
    </nc>
  </rcc>
  <rcc rId="540" sId="6">
    <nc r="K79">
      <f>'\\main\Documents\Computer Science\Фісун Микола Тихонович\2-курс_ОБДЗ\[Журнал_ОБДЗ_Лекції_Контр_Гр-201-206_2016-17нр.xlsx]КОНТР 201-204'!$F76</f>
    </nc>
  </rcc>
  <rfmt sheetId="6" sqref="O75">
    <dxf>
      <fill>
        <patternFill patternType="solid">
          <bgColor rgb="FFFFFF00"/>
        </patternFill>
      </fill>
    </dxf>
  </rfmt>
  <rcc rId="541" sId="6">
    <nc r="K70">
      <f>'\\main\Documents\Computer Science\Фісун Микола Тихонович\2-курс_ОБДЗ\[Журнал_ОБДЗ_Лекції_Контр_Гр-201-206_2016-17нр.xlsx]КОНТР 201-204'!$F78</f>
    </nc>
  </rcc>
  <rfmt sheetId="6" sqref="O76:O77">
    <dxf>
      <fill>
        <patternFill patternType="solid">
          <bgColor rgb="FFFFFF00"/>
        </patternFill>
      </fill>
    </dxf>
  </rfmt>
  <rcc rId="542" sId="6">
    <nc r="K80">
      <f>'\\main\Documents\Computer Science\Фісун Микола Тихонович\2-курс_ОБДЗ\[Журнал_ОБДЗ_Лекції_Контр_Гр-201-206_2016-17нр.xlsx]КОНТР 201-204'!$F79</f>
    </nc>
  </rcc>
  <rcc rId="543" sId="6">
    <nc r="K81">
      <f>'\\main\Documents\Computer Science\Фісун Микола Тихонович\2-курс_ОБДЗ\[Журнал_ОБДЗ_Лекції_Контр_Гр-201-206_2016-17нр.xlsx]КОНТР 201-204'!$F80</f>
    </nc>
  </rcc>
  <rfmt sheetId="6" sqref="O78:O79">
    <dxf>
      <fill>
        <patternFill patternType="solid">
          <bgColor rgb="FFFFFF00"/>
        </patternFill>
      </fill>
    </dxf>
  </rfmt>
  <rcc rId="544" sId="6">
    <nc r="K72">
      <f>'\\main\Documents\Computer Science\Фісун Микола Тихонович\2-курс_ОБДЗ\[Журнал_ОБДЗ_Лекції_Контр_Гр-201-206_2016-17нр.xlsx]КОНТР 201-204'!$F81</f>
    </nc>
  </rcc>
  <rfmt sheetId="6" sqref="O80">
    <dxf>
      <fill>
        <patternFill patternType="solid">
          <bgColor rgb="FFFFFF00"/>
        </patternFill>
      </fill>
    </dxf>
  </rfmt>
  <rcc rId="545" sId="6">
    <nc r="K82">
      <f>'\\main\Documents\Computer Science\Фісун Микола Тихонович\2-курс_ОБДЗ\[Журнал_ОБДЗ_Лекції_Контр_Гр-201-206_2016-17нр.xlsx]КОНТР 201-204'!$F82</f>
    </nc>
  </rcc>
  <rcc rId="546" sId="6">
    <nc r="K83">
      <f>'\\main\Documents\Computer Science\Фісун Микола Тихонович\2-курс_ОБДЗ\[Журнал_ОБДЗ_Лекції_Контр_Гр-201-206_2016-17нр.xlsx]КОНТР 201-204'!$F83</f>
    </nc>
  </rcc>
  <rcc rId="547" sId="6">
    <nc r="K84">
      <f>'\\main\Documents\Computer Science\Фісун Микола Тихонович\2-курс_ОБДЗ\[Журнал_ОБДЗ_Лекції_Контр_Гр-201-206_2016-17нр.xlsx]КОНТР 201-204'!$F84</f>
    </nc>
  </rcc>
  <rcc rId="548" sId="6">
    <nc r="K85">
      <f>'\\main\Documents\Computer Science\Фісун Микола Тихонович\2-курс_ОБДЗ\[Журнал_ОБДЗ_Лекції_Контр_Гр-201-206_2016-17нр.xlsx]КОНТР 201-204'!$F86</f>
    </nc>
  </rcc>
  <rcc rId="549" sId="6">
    <nc r="R60" t="inlineStr">
      <is>
        <t>Геращенко Вікторія Андріївна</t>
      </is>
    </nc>
  </rcc>
  <rcc rId="550" sId="6">
    <nc r="S60">
      <v>49</v>
    </nc>
  </rcc>
  <rcc rId="551" sId="6">
    <nc r="T60">
      <v>49</v>
    </nc>
  </rcc>
  <rcc rId="552" sId="6">
    <nc r="Z60">
      <v>15.357142857142858</v>
    </nc>
  </rcc>
  <rcc rId="553" sId="6">
    <nc r="R61" t="inlineStr">
      <is>
        <t>Катанова Вікторія Сергіївна</t>
      </is>
    </nc>
  </rcc>
  <rcc rId="554" sId="6">
    <nc r="S61">
      <v>11</v>
    </nc>
  </rcc>
  <rcc rId="555" sId="6">
    <nc r="T61">
      <v>11</v>
    </nc>
  </rcc>
  <rcc rId="556" sId="6">
    <nc r="Z61">
      <v>23.125</v>
    </nc>
  </rcc>
  <rcc rId="557" sId="6">
    <nc r="R62" t="inlineStr">
      <is>
        <t>Князєва Ольга Олексіївна</t>
      </is>
    </nc>
  </rcc>
  <rcc rId="558" sId="6">
    <nc r="S62">
      <v>0</v>
    </nc>
  </rcc>
  <rcc rId="559" sId="6">
    <nc r="T62">
      <v>0</v>
    </nc>
  </rcc>
  <rcc rId="560" sId="6">
    <nc r="Z62">
      <v>22.053571428571427</v>
    </nc>
  </rcc>
  <rcc rId="561" sId="6">
    <nc r="R63" t="inlineStr">
      <is>
        <t>Коваль Сергій Олександрович</t>
      </is>
    </nc>
  </rcc>
  <rcc rId="562" sId="6">
    <nc r="S63">
      <v>45</v>
    </nc>
  </rcc>
  <rcc rId="563" sId="6">
    <nc r="T63">
      <v>45</v>
    </nc>
  </rcc>
  <rcc rId="564" sId="6">
    <nc r="Z63">
      <v>23.125</v>
    </nc>
  </rcc>
  <rcc rId="565" sId="6">
    <nc r="R64" t="inlineStr">
      <is>
        <t>Ковальський Микита Олексійович</t>
      </is>
    </nc>
  </rcc>
  <rcc rId="566" sId="6">
    <nc r="S64">
      <v>0</v>
    </nc>
  </rcc>
  <rcc rId="567" sId="6">
    <nc r="T64">
      <v>0</v>
    </nc>
  </rcc>
  <rcc rId="568" sId="6">
    <nc r="R65" t="inlineStr">
      <is>
        <t>Колотюк Ольга Олександрівна</t>
      </is>
    </nc>
  </rcc>
  <rcc rId="569" sId="6">
    <nc r="S65">
      <v>5</v>
    </nc>
  </rcc>
  <rcc rId="570" sId="6">
    <nc r="T65">
      <v>5</v>
    </nc>
  </rcc>
  <rcc rId="571" sId="6">
    <nc r="Z65">
      <v>21.285714285714285</v>
    </nc>
  </rcc>
  <rcc rId="572" sId="6">
    <nc r="R66" t="inlineStr">
      <is>
        <t>Крамар Герман Дмитрович</t>
      </is>
    </nc>
  </rcc>
  <rcc rId="573" sId="6">
    <nc r="S66">
      <v>0</v>
    </nc>
  </rcc>
  <rcc rId="574" sId="6">
    <nc r="T66">
      <v>0</v>
    </nc>
  </rcc>
  <rcc rId="575" sId="6">
    <nc r="Z66">
      <v>19.375</v>
    </nc>
  </rcc>
  <rcc rId="576" sId="6">
    <nc r="R67" t="inlineStr">
      <is>
        <t>Кутовий Євген Олегович</t>
      </is>
    </nc>
  </rcc>
  <rcc rId="577" sId="6">
    <nc r="S67">
      <v>0</v>
    </nc>
  </rcc>
  <rcc rId="578" sId="6">
    <nc r="T67">
      <v>0</v>
    </nc>
  </rcc>
  <rcc rId="579" sId="6">
    <nc r="Z67">
      <v>0</v>
    </nc>
  </rcc>
  <rcc rId="580" sId="6">
    <nc r="R68" t="inlineStr">
      <is>
        <t>Малкова Каріна Вікторівна</t>
      </is>
    </nc>
  </rcc>
  <rcc rId="581" sId="6">
    <nc r="S68">
      <v>20</v>
    </nc>
  </rcc>
  <rcc rId="582" sId="6">
    <nc r="T68">
      <v>20</v>
    </nc>
  </rcc>
  <rcc rId="583" sId="6">
    <nc r="Z68">
      <v>20.982142857142858</v>
    </nc>
  </rcc>
  <rcc rId="584" sId="6">
    <nc r="R69" t="inlineStr">
      <is>
        <t>Пустіка Роман Ігорович</t>
      </is>
    </nc>
  </rcc>
  <rcc rId="585" sId="6">
    <nc r="S69">
      <v>0</v>
    </nc>
  </rcc>
  <rcc rId="586" sId="6">
    <nc r="T69">
      <v>0</v>
    </nc>
  </rcc>
  <rcc rId="587" sId="6">
    <nc r="Z69">
      <v>0</v>
    </nc>
  </rcc>
  <rcc rId="588" sId="6">
    <nc r="R70" t="inlineStr">
      <is>
        <t>Рослякова Юлія Антонівна</t>
      </is>
    </nc>
  </rcc>
  <rcc rId="589" sId="6">
    <nc r="S70">
      <v>0</v>
    </nc>
  </rcc>
  <rcc rId="590" sId="6">
    <nc r="T70">
      <v>0</v>
    </nc>
  </rcc>
  <rcc rId="591" sId="6">
    <nc r="Z70">
      <v>18.714285714285715</v>
    </nc>
  </rcc>
  <rcc rId="592" sId="6">
    <nc r="R71" t="inlineStr">
      <is>
        <t>Сергієва Анастасія Олександрівна</t>
      </is>
    </nc>
  </rcc>
  <rcc rId="593" sId="6">
    <nc r="S71">
      <v>6</v>
    </nc>
  </rcc>
  <rcc rId="594" sId="6">
    <nc r="T71">
      <v>6</v>
    </nc>
  </rcc>
  <rcc rId="595" sId="6">
    <nc r="Z71">
      <v>20.410714285714285</v>
    </nc>
  </rcc>
  <rcc rId="596" sId="6">
    <nc r="R72" t="inlineStr">
      <is>
        <t>Стратонов Владислав Юрійович</t>
      </is>
    </nc>
  </rcc>
  <rcc rId="597" sId="6">
    <nc r="S72">
      <v>0</v>
    </nc>
  </rcc>
  <rcc rId="598" sId="6">
    <nc r="T72">
      <v>0</v>
    </nc>
  </rcc>
  <rcc rId="599" sId="6">
    <nc r="Z72">
      <v>0</v>
    </nc>
  </rcc>
  <rcc rId="600" sId="6">
    <nc r="R73" t="inlineStr">
      <is>
        <t>Білецький Віктор Романович</t>
      </is>
    </nc>
  </rcc>
  <rcc rId="601" sId="6">
    <nc r="S73">
      <v>54</v>
    </nc>
  </rcc>
  <rcc rId="602" sId="6">
    <nc r="T73">
      <v>54</v>
    </nc>
  </rcc>
  <rcc rId="603" sId="6">
    <nc r="Z73">
      <v>23.625</v>
    </nc>
  </rcc>
  <rcc rId="604" sId="6">
    <nc r="R74" t="inlineStr">
      <is>
        <t>Біла Поліна В`ячеславівна</t>
      </is>
    </nc>
  </rcc>
  <rcc rId="605" sId="6">
    <nc r="S74">
      <v>23</v>
    </nc>
  </rcc>
  <rcc rId="606" sId="6">
    <nc r="T74">
      <v>23</v>
    </nc>
  </rcc>
  <rcc rId="607" sId="6">
    <nc r="Z74">
      <v>23.357142857142858</v>
    </nc>
  </rcc>
  <rcc rId="608" sId="6">
    <nc r="R75" t="inlineStr">
      <is>
        <t>Григор`єв Даниїл Олександрович</t>
      </is>
    </nc>
  </rcc>
  <rcc rId="609" sId="6">
    <nc r="S75">
      <v>62</v>
    </nc>
  </rcc>
  <rcc rId="610" sId="6">
    <nc r="T75">
      <v>62</v>
    </nc>
  </rcc>
  <rcc rId="611" sId="6">
    <nc r="Z75">
      <v>18.714285714285715</v>
    </nc>
  </rcc>
  <rcc rId="612" sId="6">
    <nc r="R76" t="inlineStr">
      <is>
        <t>Зеленков Денис Сергійович</t>
      </is>
    </nc>
  </rcc>
  <rcc rId="613" sId="6">
    <nc r="S76">
      <v>70</v>
    </nc>
  </rcc>
  <rcc rId="614" sId="6">
    <nc r="T76">
      <v>70</v>
    </nc>
  </rcc>
  <rcc rId="615" sId="6">
    <nc r="Z76">
      <v>22.821428571428573</v>
    </nc>
  </rcc>
  <rcc rId="616" sId="6">
    <nc r="R77" t="inlineStr">
      <is>
        <t>Молдован Максим Олександрович</t>
      </is>
    </nc>
  </rcc>
  <rcc rId="617" sId="6">
    <nc r="S77">
      <v>57</v>
    </nc>
  </rcc>
  <rcc rId="618" sId="6">
    <nc r="T77">
      <v>57</v>
    </nc>
  </rcc>
  <rcc rId="619" sId="6">
    <nc r="Z77">
      <v>20.410714285714285</v>
    </nc>
  </rcc>
  <rcc rId="620" sId="6">
    <nc r="R78" t="inlineStr">
      <is>
        <t>Носенко Микола В'ячеславович</t>
      </is>
    </nc>
  </rcc>
  <rcc rId="621" sId="6">
    <nc r="S78">
      <v>59</v>
    </nc>
  </rcc>
  <rcc rId="622" sId="6">
    <nc r="T78">
      <v>59</v>
    </nc>
  </rcc>
  <rcc rId="623" sId="6">
    <nc r="Z78">
      <v>19.875</v>
    </nc>
  </rcc>
  <rcc rId="624" sId="6">
    <nc r="R79" t="inlineStr">
      <is>
        <t>Оліфіренко Ксенія Валентинівна</t>
      </is>
    </nc>
  </rcc>
  <rcc rId="625" sId="6">
    <nc r="S79">
      <v>70</v>
    </nc>
  </rcc>
  <rcc rId="626" sId="6">
    <nc r="T79">
      <v>70</v>
    </nc>
  </rcc>
  <rcc rId="627" sId="6">
    <nc r="Z79">
      <v>24.696428571428573</v>
    </nc>
  </rcc>
  <rcc rId="628" sId="6">
    <nc r="R80" t="inlineStr">
      <is>
        <t>Салмін Артур Ігорович</t>
      </is>
    </nc>
  </rcc>
  <rcc rId="629" sId="6">
    <nc r="S80">
      <v>39</v>
    </nc>
  </rcc>
  <rcc rId="630" sId="6">
    <nc r="T80">
      <v>39</v>
    </nc>
  </rcc>
  <rcc rId="631" sId="6">
    <nc r="Z80">
      <v>22.821428571428573</v>
    </nc>
  </rcc>
  <rcc rId="632" sId="6">
    <nc r="R81" t="inlineStr">
      <is>
        <t>Стовманенко Владислав Олегович</t>
      </is>
    </nc>
  </rcc>
  <rcc rId="633" sId="6">
    <nc r="S81">
      <v>44</v>
    </nc>
  </rcc>
  <rcc rId="634" sId="6">
    <nc r="T81">
      <v>44</v>
    </nc>
  </rcc>
  <rcc rId="635" sId="6">
    <nc r="Z81">
      <v>22.553571428571427</v>
    </nc>
  </rcc>
  <rcc rId="636" sId="6">
    <nc r="R82" t="inlineStr">
      <is>
        <t>Хруставка Михайло Володимирович</t>
      </is>
    </nc>
  </rcc>
  <rcc rId="637" sId="6">
    <nc r="S82">
      <v>39</v>
    </nc>
  </rcc>
  <rcc rId="638" sId="6">
    <nc r="T82">
      <v>39</v>
    </nc>
  </rcc>
  <rcc rId="639" sId="6">
    <nc r="Z82">
      <v>18.071428571428573</v>
    </nc>
  </rcc>
  <rcc rId="640" sId="6">
    <nc r="R83" t="inlineStr">
      <is>
        <t>Чигір Галина Сергіївна</t>
      </is>
    </nc>
  </rcc>
  <rcc rId="641" sId="6">
    <nc r="S83">
      <v>67</v>
    </nc>
  </rcc>
  <rcc rId="642" sId="6">
    <nc r="T83">
      <v>67</v>
    </nc>
  </rcc>
  <rcc rId="643" sId="6">
    <nc r="Z83">
      <v>20.678571428571427</v>
    </nc>
  </rcc>
  <rcc rId="644" sId="6">
    <nc r="R84" t="inlineStr">
      <is>
        <t>Штефан Валентина Володимирівна</t>
      </is>
    </nc>
  </rcc>
  <rcc rId="645" sId="6">
    <nc r="S84">
      <v>39</v>
    </nc>
  </rcc>
  <rcc rId="646" sId="6">
    <nc r="T84">
      <v>39</v>
    </nc>
  </rcc>
  <rcc rId="647" sId="6">
    <nc r="Z84">
      <v>13.321428571428571</v>
    </nc>
  </rcc>
  <rcc rId="648" sId="6">
    <nc r="R85" t="inlineStr">
      <is>
        <t>Якименко І.В.</t>
      </is>
    </nc>
  </rcc>
  <rcc rId="649" sId="6">
    <nc r="S85">
      <v>0</v>
    </nc>
  </rcc>
  <rcc rId="650" sId="6">
    <nc r="T85">
      <v>0</v>
    </nc>
  </rcc>
  <rcc rId="651" sId="6">
    <nc r="Z85">
      <v>3.0357142857142856</v>
    </nc>
  </rcc>
  <rcc rId="652" sId="6">
    <nc r="R86">
      <v>0</v>
    </nc>
  </rcc>
  <rcc rId="653" sId="6">
    <nc r="S86">
      <v>0</v>
    </nc>
  </rcc>
  <rcc rId="654" sId="6">
    <nc r="T86">
      <v>0</v>
    </nc>
  </rcc>
  <rrc rId="655" sId="6" ref="S1:S1048576" action="deleteCol">
    <undo index="0" exp="area" ref3D="1" dr="$A$16:$XFD$27" dn="Z_96BFE75B_9E94_4DC9_803C_D5A288E717C0_.wvu.Rows" sId="6"/>
    <undo index="0" exp="area" ref3D="1" dr="$A$16:$XFD$27" dn="Z_9581BC83_4638_4839_B4A7_A6430282DE49_.wvu.Rows" sId="6"/>
    <rfmt sheetId="6" xfDxf="1" sqref="S1:S1048576" start="0" length="0"/>
    <rcc rId="0" sId="6">
      <nc r="S60">
        <v>49</v>
      </nc>
    </rcc>
    <rcc rId="0" sId="6">
      <nc r="S61">
        <v>11</v>
      </nc>
    </rcc>
    <rcc rId="0" sId="6">
      <nc r="S62">
        <v>0</v>
      </nc>
    </rcc>
    <rcc rId="0" sId="6">
      <nc r="S63">
        <v>45</v>
      </nc>
    </rcc>
    <rcc rId="0" sId="6">
      <nc r="S64">
        <v>0</v>
      </nc>
    </rcc>
    <rcc rId="0" sId="6">
      <nc r="S65">
        <v>5</v>
      </nc>
    </rcc>
    <rcc rId="0" sId="6">
      <nc r="S66">
        <v>0</v>
      </nc>
    </rcc>
    <rcc rId="0" sId="6">
      <nc r="S67">
        <v>0</v>
      </nc>
    </rcc>
    <rcc rId="0" sId="6">
      <nc r="S68">
        <v>20</v>
      </nc>
    </rcc>
    <rcc rId="0" sId="6">
      <nc r="S69">
        <v>0</v>
      </nc>
    </rcc>
    <rcc rId="0" sId="6">
      <nc r="S70">
        <v>0</v>
      </nc>
    </rcc>
    <rcc rId="0" sId="6">
      <nc r="S71">
        <v>6</v>
      </nc>
    </rcc>
    <rcc rId="0" sId="6">
      <nc r="S72">
        <v>0</v>
      </nc>
    </rcc>
    <rcc rId="0" sId="6">
      <nc r="S73">
        <v>54</v>
      </nc>
    </rcc>
    <rcc rId="0" sId="6">
      <nc r="S74">
        <v>23</v>
      </nc>
    </rcc>
    <rcc rId="0" sId="6">
      <nc r="S75">
        <v>62</v>
      </nc>
    </rcc>
    <rcc rId="0" sId="6">
      <nc r="S76">
        <v>70</v>
      </nc>
    </rcc>
    <rcc rId="0" sId="6">
      <nc r="S77">
        <v>57</v>
      </nc>
    </rcc>
    <rcc rId="0" sId="6">
      <nc r="S78">
        <v>59</v>
      </nc>
    </rcc>
    <rcc rId="0" sId="6">
      <nc r="S79">
        <v>70</v>
      </nc>
    </rcc>
    <rcc rId="0" sId="6">
      <nc r="S80">
        <v>39</v>
      </nc>
    </rcc>
    <rcc rId="0" sId="6">
      <nc r="S81">
        <v>44</v>
      </nc>
    </rcc>
    <rcc rId="0" sId="6">
      <nc r="S82">
        <v>39</v>
      </nc>
    </rcc>
    <rcc rId="0" sId="6">
      <nc r="S83">
        <v>67</v>
      </nc>
    </rcc>
    <rcc rId="0" sId="6">
      <nc r="S84">
        <v>39</v>
      </nc>
    </rcc>
    <rcc rId="0" sId="6">
      <nc r="S85">
        <v>0</v>
      </nc>
    </rcc>
    <rcc rId="0" sId="6">
      <nc r="S86">
        <v>0</v>
      </nc>
    </rcc>
  </rrc>
  <rrc rId="656" sId="6" ref="S1:S1048576" action="deleteCol">
    <undo index="0" exp="area" ref3D="1" dr="$A$16:$XFD$27" dn="Z_96BFE75B_9E94_4DC9_803C_D5A288E717C0_.wvu.Rows" sId="6"/>
    <undo index="0" exp="area" ref3D="1" dr="$A$16:$XFD$27" dn="Z_9581BC83_4638_4839_B4A7_A6430282DE49_.wvu.Rows" sId="6"/>
    <rfmt sheetId="6" xfDxf="1" sqref="S1:S1048576" start="0" length="0"/>
    <rcc rId="0" sId="6">
      <nc r="S60">
        <v>49</v>
      </nc>
    </rcc>
    <rcc rId="0" sId="6">
      <nc r="S61">
        <v>11</v>
      </nc>
    </rcc>
    <rcc rId="0" sId="6">
      <nc r="S62">
        <v>0</v>
      </nc>
    </rcc>
    <rcc rId="0" sId="6">
      <nc r="S63">
        <v>45</v>
      </nc>
    </rcc>
    <rcc rId="0" sId="6">
      <nc r="S64">
        <v>0</v>
      </nc>
    </rcc>
    <rcc rId="0" sId="6">
      <nc r="S65">
        <v>5</v>
      </nc>
    </rcc>
    <rcc rId="0" sId="6">
      <nc r="S66">
        <v>0</v>
      </nc>
    </rcc>
    <rcc rId="0" sId="6">
      <nc r="S67">
        <v>0</v>
      </nc>
    </rcc>
    <rcc rId="0" sId="6">
      <nc r="S68">
        <v>20</v>
      </nc>
    </rcc>
    <rcc rId="0" sId="6">
      <nc r="S69">
        <v>0</v>
      </nc>
    </rcc>
    <rcc rId="0" sId="6">
      <nc r="S70">
        <v>0</v>
      </nc>
    </rcc>
    <rcc rId="0" sId="6">
      <nc r="S71">
        <v>6</v>
      </nc>
    </rcc>
    <rcc rId="0" sId="6">
      <nc r="S72">
        <v>0</v>
      </nc>
    </rcc>
    <rcc rId="0" sId="6">
      <nc r="S73">
        <v>54</v>
      </nc>
    </rcc>
    <rcc rId="0" sId="6">
      <nc r="S74">
        <v>23</v>
      </nc>
    </rcc>
    <rcc rId="0" sId="6">
      <nc r="S75">
        <v>62</v>
      </nc>
    </rcc>
    <rcc rId="0" sId="6">
      <nc r="S76">
        <v>70</v>
      </nc>
    </rcc>
    <rcc rId="0" sId="6">
      <nc r="S77">
        <v>57</v>
      </nc>
    </rcc>
    <rcc rId="0" sId="6">
      <nc r="S78">
        <v>59</v>
      </nc>
    </rcc>
    <rcc rId="0" sId="6">
      <nc r="S79">
        <v>70</v>
      </nc>
    </rcc>
    <rcc rId="0" sId="6">
      <nc r="S80">
        <v>39</v>
      </nc>
    </rcc>
    <rcc rId="0" sId="6">
      <nc r="S81">
        <v>44</v>
      </nc>
    </rcc>
    <rcc rId="0" sId="6">
      <nc r="S82">
        <v>39</v>
      </nc>
    </rcc>
    <rcc rId="0" sId="6">
      <nc r="S83">
        <v>67</v>
      </nc>
    </rcc>
    <rcc rId="0" sId="6">
      <nc r="S84">
        <v>39</v>
      </nc>
    </rcc>
    <rcc rId="0" sId="6">
      <nc r="S85">
        <v>0</v>
      </nc>
    </rcc>
    <rcc rId="0" sId="6">
      <nc r="S86">
        <v>0</v>
      </nc>
    </rcc>
  </rrc>
  <rrc rId="657" sId="6" ref="S1:S1048576" action="deleteCol">
    <undo index="0" exp="area" ref3D="1" dr="$A$16:$XFD$27" dn="Z_96BFE75B_9E94_4DC9_803C_D5A288E717C0_.wvu.Rows" sId="6"/>
    <undo index="0" exp="area" ref3D="1" dr="$A$16:$XFD$27" dn="Z_9581BC83_4638_4839_B4A7_A6430282DE49_.wvu.Rows" sId="6"/>
    <rfmt sheetId="6" xfDxf="1" sqref="S1:S1048576" start="0" length="0"/>
  </rrc>
  <rrc rId="658" sId="6" ref="S1:S1048576" action="deleteCol">
    <undo index="0" exp="area" ref3D="1" dr="$A$16:$XFD$27" dn="Z_96BFE75B_9E94_4DC9_803C_D5A288E717C0_.wvu.Rows" sId="6"/>
    <undo index="0" exp="area" ref3D="1" dr="$A$16:$XFD$27" dn="Z_9581BC83_4638_4839_B4A7_A6430282DE49_.wvu.Rows" sId="6"/>
    <rfmt sheetId="6" xfDxf="1" sqref="S1:S1048576" start="0" length="0"/>
  </rrc>
  <rrc rId="659" sId="6" ref="S1:S1048576" action="deleteCol">
    <undo index="0" exp="area" ref3D="1" dr="$A$16:$XFD$27" dn="Z_96BFE75B_9E94_4DC9_803C_D5A288E717C0_.wvu.Rows" sId="6"/>
    <undo index="0" exp="area" ref3D="1" dr="$A$16:$XFD$27" dn="Z_9581BC83_4638_4839_B4A7_A6430282DE49_.wvu.Rows" sId="6"/>
    <rfmt sheetId="6" xfDxf="1" sqref="S1:S1048576" start="0" length="0"/>
  </rrc>
  <rrc rId="660" sId="6" ref="S1:S1048576" action="deleteCol">
    <undo index="0" exp="area" ref3D="1" dr="$A$16:$XFD$27" dn="Z_96BFE75B_9E94_4DC9_803C_D5A288E717C0_.wvu.Rows" sId="6"/>
    <undo index="0" exp="area" ref3D="1" dr="$A$16:$XFD$27" dn="Z_9581BC83_4638_4839_B4A7_A6430282DE49_.wvu.Rows" sId="6"/>
    <rfmt sheetId="6" xfDxf="1" sqref="S1:S1048576" start="0" length="0"/>
  </rrc>
  <rrc rId="661" sId="6" ref="S1:S1048576" action="deleteCol">
    <undo index="0" exp="area" ref3D="1" dr="$A$16:$XFD$27" dn="Z_96BFE75B_9E94_4DC9_803C_D5A288E717C0_.wvu.Rows" sId="6"/>
    <undo index="0" exp="area" ref3D="1" dr="$A$16:$XFD$27" dn="Z_9581BC83_4638_4839_B4A7_A6430282DE49_.wvu.Rows" sId="6"/>
    <rfmt sheetId="6" xfDxf="1" sqref="S1:S1048576" start="0" length="0"/>
  </rrc>
  <rcc rId="662" sId="6">
    <nc r="S64">
      <v>0</v>
    </nc>
  </rcc>
  <rfmt sheetId="6" sqref="S60:S85">
    <dxf>
      <numFmt numFmtId="1" formatCode="0"/>
    </dxf>
  </rfmt>
  <rcc rId="663" sId="6">
    <nc r="K75">
      <f>'\\main\Documents\Computer Science\Фісун Микола Тихонович\2-курс_ОБДЗ\[Журнал_ОБДЗ_Лекції_Контр_Гр-201-206_2016-17нр.xlsx]КОНТР 201-204'!$F69</f>
    </nc>
  </rcc>
  <rcc rId="664" sId="6">
    <nc r="K67">
      <f>'\\main\Documents\Computer Science\Фісун Микола Тихонович\2-курс_ОБДЗ\[Журнал_ОБДЗ_Лекції_Контр_Гр-201-206_2016-17нр.xlsx]КОНТР 201-204'!$F85</f>
    </nc>
  </rcc>
  <rrc rId="665" sId="6" ref="R1:R1048576" action="deleteCol">
    <undo index="0" exp="area" ref3D="1" dr="$A$16:$XFD$27" dn="Z_96BFE75B_9E94_4DC9_803C_D5A288E717C0_.wvu.Rows" sId="6"/>
    <undo index="0" exp="area" ref3D="1" dr="$A$16:$XFD$27" dn="Z_9581BC83_4638_4839_B4A7_A6430282DE49_.wvu.Rows" sId="6"/>
    <rfmt sheetId="6" xfDxf="1" sqref="R1:R1048576" start="0" length="0"/>
    <rcc rId="0" sId="6">
      <nc r="R74" t="inlineStr">
        <is>
          <t>Біла Поліна В`ячеславівна</t>
        </is>
      </nc>
    </rcc>
    <rcc rId="0" sId="6">
      <nc r="R73" t="inlineStr">
        <is>
          <t>Білецький Віктор Романович</t>
        </is>
      </nc>
    </rcc>
    <rcc rId="0" sId="6">
      <nc r="R60" t="inlineStr">
        <is>
          <t>Геращенко Вікторія Андріївна</t>
        </is>
      </nc>
    </rcc>
    <rcc rId="0" sId="6">
      <nc r="R75" t="inlineStr">
        <is>
          <t>Григор`єв Даниїл Олександрович</t>
        </is>
      </nc>
    </rcc>
    <rcc rId="0" sId="6">
      <nc r="R76" t="inlineStr">
        <is>
          <t>Зеленков Денис Сергійович</t>
        </is>
      </nc>
    </rcc>
    <rcc rId="0" sId="6">
      <nc r="R61" t="inlineStr">
        <is>
          <t>Катанова Вікторія Сергіївна</t>
        </is>
      </nc>
    </rcc>
    <rcc rId="0" sId="6">
      <nc r="R62" t="inlineStr">
        <is>
          <t>Князєва Ольга Олексіївна</t>
        </is>
      </nc>
    </rcc>
    <rcc rId="0" sId="6">
      <nc r="R63" t="inlineStr">
        <is>
          <t>Коваль Сергій Олександрович</t>
        </is>
      </nc>
    </rcc>
    <rcc rId="0" sId="6">
      <nc r="R64" t="inlineStr">
        <is>
          <t>Ковальський Микита Олексійович</t>
        </is>
      </nc>
    </rcc>
    <rcc rId="0" sId="6">
      <nc r="R65" t="inlineStr">
        <is>
          <t>Колотюк Ольга Олександрівна</t>
        </is>
      </nc>
    </rcc>
    <rcc rId="0" sId="6">
      <nc r="R66" t="inlineStr">
        <is>
          <t>Крамар Герман Дмитрович</t>
        </is>
      </nc>
    </rcc>
    <rcc rId="0" sId="6">
      <nc r="R67" t="inlineStr">
        <is>
          <t>Кутовий Євген Олегович</t>
        </is>
      </nc>
    </rcc>
    <rcc rId="0" sId="6">
      <nc r="R68" t="inlineStr">
        <is>
          <t>Малкова Каріна Вікторівна</t>
        </is>
      </nc>
    </rcc>
    <rcc rId="0" sId="6">
      <nc r="R77" t="inlineStr">
        <is>
          <t>Молдован Максим Олександрович</t>
        </is>
      </nc>
    </rcc>
    <rcc rId="0" sId="6">
      <nc r="R78" t="inlineStr">
        <is>
          <t>Носенко Микола В'ячеславович</t>
        </is>
      </nc>
    </rcc>
    <rcc rId="0" sId="6">
      <nc r="R79" t="inlineStr">
        <is>
          <t>Оліфіренко Ксенія Валентинівна</t>
        </is>
      </nc>
    </rcc>
    <rcc rId="0" sId="6">
      <nc r="R69" t="inlineStr">
        <is>
          <t>Пустіка Роман Ігорович</t>
        </is>
      </nc>
    </rcc>
    <rcc rId="0" sId="6">
      <nc r="R70" t="inlineStr">
        <is>
          <t>Рослякова Юлія Антонівна</t>
        </is>
      </nc>
    </rcc>
    <rcc rId="0" sId="6">
      <nc r="R80" t="inlineStr">
        <is>
          <t>Салмін Артур Ігорович</t>
        </is>
      </nc>
    </rcc>
    <rcc rId="0" sId="6">
      <nc r="R71" t="inlineStr">
        <is>
          <t>Сергієва Анастасія Олександрівна</t>
        </is>
      </nc>
    </rcc>
    <rcc rId="0" sId="6">
      <nc r="R81" t="inlineStr">
        <is>
          <t>Стовманенко Владислав Олегович</t>
        </is>
      </nc>
    </rcc>
    <rcc rId="0" sId="6">
      <nc r="R72" t="inlineStr">
        <is>
          <t>Стратонов Владислав Юрійович</t>
        </is>
      </nc>
    </rcc>
    <rcc rId="0" sId="6">
      <nc r="R82" t="inlineStr">
        <is>
          <t>Хруставка Михайло Володимирович</t>
        </is>
      </nc>
    </rcc>
    <rcc rId="0" sId="6">
      <nc r="R83" t="inlineStr">
        <is>
          <t>Чигір Галина Сергіївна</t>
        </is>
      </nc>
    </rcc>
    <rcc rId="0" sId="6">
      <nc r="R84" t="inlineStr">
        <is>
          <t>Штефан Валентина Володимирівна</t>
        </is>
      </nc>
    </rcc>
    <rcc rId="0" sId="6">
      <nc r="R85" t="inlineStr">
        <is>
          <t>Якименко І.В.</t>
        </is>
      </nc>
    </rcc>
    <rcc rId="0" sId="6">
      <nc r="R86">
        <v>0</v>
      </nc>
    </rcc>
  </rrc>
  <rrc rId="666" sId="6" ref="R1:R1048576" action="deleteCol">
    <undo index="0" exp="area" ref3D="1" dr="$A$16:$XFD$27" dn="Z_96BFE75B_9E94_4DC9_803C_D5A288E717C0_.wvu.Rows" sId="6"/>
    <undo index="0" exp="area" ref3D="1" dr="$A$16:$XFD$27" dn="Z_9581BC83_4638_4839_B4A7_A6430282DE49_.wvu.Rows" sId="6"/>
    <rfmt sheetId="6" xfDxf="1" sqref="R1:R1048576" start="0" length="0"/>
    <rcc rId="0" sId="6" dxf="1" numFmtId="4">
      <nc r="R74">
        <v>23.357142857142858</v>
      </nc>
      <ndxf>
        <numFmt numFmtId="1" formatCode="0"/>
      </ndxf>
    </rcc>
    <rcc rId="0" sId="6" dxf="1" numFmtId="4">
      <nc r="R73">
        <v>23.625</v>
      </nc>
      <ndxf>
        <numFmt numFmtId="1" formatCode="0"/>
      </ndxf>
    </rcc>
    <rcc rId="0" sId="6" dxf="1" numFmtId="4">
      <nc r="R60">
        <v>15.357142857142858</v>
      </nc>
      <ndxf>
        <numFmt numFmtId="1" formatCode="0"/>
      </ndxf>
    </rcc>
    <rcc rId="0" sId="6" dxf="1" numFmtId="4">
      <nc r="R75">
        <v>18.714285714285715</v>
      </nc>
      <ndxf>
        <numFmt numFmtId="1" formatCode="0"/>
      </ndxf>
    </rcc>
    <rcc rId="0" sId="6" dxf="1" numFmtId="4">
      <nc r="R76">
        <v>22.821428571428573</v>
      </nc>
      <ndxf>
        <numFmt numFmtId="1" formatCode="0"/>
      </ndxf>
    </rcc>
    <rcc rId="0" sId="6" dxf="1" numFmtId="4">
      <nc r="R61">
        <v>23.125</v>
      </nc>
      <ndxf>
        <numFmt numFmtId="1" formatCode="0"/>
      </ndxf>
    </rcc>
    <rcc rId="0" sId="6" dxf="1" numFmtId="4">
      <nc r="R62">
        <v>22.053571428571427</v>
      </nc>
      <ndxf>
        <numFmt numFmtId="1" formatCode="0"/>
      </ndxf>
    </rcc>
    <rcc rId="0" sId="6" dxf="1" numFmtId="4">
      <nc r="R63">
        <v>23.125</v>
      </nc>
      <ndxf>
        <numFmt numFmtId="1" formatCode="0"/>
      </ndxf>
    </rcc>
    <rcc rId="0" sId="6" dxf="1" numFmtId="4">
      <nc r="R64">
        <v>0</v>
      </nc>
      <ndxf>
        <numFmt numFmtId="1" formatCode="0"/>
      </ndxf>
    </rcc>
    <rcc rId="0" sId="6" dxf="1" numFmtId="4">
      <nc r="R65">
        <v>21.285714285714285</v>
      </nc>
      <ndxf>
        <numFmt numFmtId="1" formatCode="0"/>
      </ndxf>
    </rcc>
    <rcc rId="0" sId="6" dxf="1" numFmtId="4">
      <nc r="R66">
        <v>19.375</v>
      </nc>
      <ndxf>
        <numFmt numFmtId="1" formatCode="0"/>
      </ndxf>
    </rcc>
    <rcc rId="0" sId="6" dxf="1" numFmtId="4">
      <nc r="R67">
        <v>0</v>
      </nc>
      <ndxf>
        <numFmt numFmtId="1" formatCode="0"/>
      </ndxf>
    </rcc>
    <rcc rId="0" sId="6" dxf="1" numFmtId="4">
      <nc r="R68">
        <v>20.982142857142858</v>
      </nc>
      <ndxf>
        <numFmt numFmtId="1" formatCode="0"/>
      </ndxf>
    </rcc>
    <rcc rId="0" sId="6" dxf="1" numFmtId="4">
      <nc r="R77">
        <v>20.410714285714285</v>
      </nc>
      <ndxf>
        <numFmt numFmtId="1" formatCode="0"/>
      </ndxf>
    </rcc>
    <rcc rId="0" sId="6" dxf="1" numFmtId="4">
      <nc r="R78">
        <v>19.875</v>
      </nc>
      <ndxf>
        <numFmt numFmtId="1" formatCode="0"/>
      </ndxf>
    </rcc>
    <rcc rId="0" sId="6" dxf="1" numFmtId="4">
      <nc r="R79">
        <v>24.696428571428573</v>
      </nc>
      <ndxf>
        <numFmt numFmtId="1" formatCode="0"/>
      </ndxf>
    </rcc>
    <rcc rId="0" sId="6" dxf="1" numFmtId="4">
      <nc r="R69">
        <v>0</v>
      </nc>
      <ndxf>
        <numFmt numFmtId="1" formatCode="0"/>
      </ndxf>
    </rcc>
    <rcc rId="0" sId="6" dxf="1" numFmtId="4">
      <nc r="R70">
        <v>18.714285714285715</v>
      </nc>
      <ndxf>
        <numFmt numFmtId="1" formatCode="0"/>
      </ndxf>
    </rcc>
    <rcc rId="0" sId="6" dxf="1" numFmtId="4">
      <nc r="R80">
        <v>22.821428571428573</v>
      </nc>
      <ndxf>
        <numFmt numFmtId="1" formatCode="0"/>
      </ndxf>
    </rcc>
    <rcc rId="0" sId="6" dxf="1" numFmtId="4">
      <nc r="R71">
        <v>20.410714285714285</v>
      </nc>
      <ndxf>
        <numFmt numFmtId="1" formatCode="0"/>
      </ndxf>
    </rcc>
    <rcc rId="0" sId="6" dxf="1" numFmtId="4">
      <nc r="R81">
        <v>22.553571428571427</v>
      </nc>
      <ndxf>
        <numFmt numFmtId="1" formatCode="0"/>
      </ndxf>
    </rcc>
    <rcc rId="0" sId="6" dxf="1" numFmtId="4">
      <nc r="R72">
        <v>0</v>
      </nc>
      <ndxf>
        <numFmt numFmtId="1" formatCode="0"/>
      </ndxf>
    </rcc>
    <rcc rId="0" sId="6" dxf="1" numFmtId="4">
      <nc r="R82">
        <v>18.071428571428573</v>
      </nc>
      <ndxf>
        <numFmt numFmtId="1" formatCode="0"/>
      </ndxf>
    </rcc>
    <rcc rId="0" sId="6" dxf="1" numFmtId="4">
      <nc r="R83">
        <v>20.678571428571427</v>
      </nc>
      <ndxf>
        <numFmt numFmtId="1" formatCode="0"/>
      </ndxf>
    </rcc>
    <rcc rId="0" sId="6" dxf="1" numFmtId="4">
      <nc r="R84">
        <v>13.321428571428571</v>
      </nc>
      <ndxf>
        <numFmt numFmtId="1" formatCode="0"/>
      </ndxf>
    </rcc>
    <rcc rId="0" sId="6" dxf="1" numFmtId="4">
      <nc r="R85">
        <v>3.0357142857142856</v>
      </nc>
      <ndxf>
        <numFmt numFmtId="1" formatCode="0"/>
      </ndxf>
    </rcc>
  </rrc>
  <rcc rId="667" sId="6" odxf="1" dxf="1">
    <oc r="C86">
      <f>'203_2'!B21</f>
    </oc>
    <nc r="C86" t="inlineStr">
      <is>
        <t>Кебіров Гірей Рустемович</t>
      </is>
    </nc>
    <odxf>
      <font>
        <b/>
        <sz val="12"/>
      </font>
      <alignment vertical="bottom" wrapText="0" readingOrder="0"/>
      <border outline="0">
        <top/>
        <bottom style="medium">
          <color indexed="64"/>
        </bottom>
      </border>
    </odxf>
    <ndxf>
      <font>
        <b val="0"/>
        <sz val="9"/>
        <color rgb="FF000000"/>
        <name val="Times New Roman"/>
        <scheme val="none"/>
      </font>
      <alignment vertical="center" wrapText="1" readingOrder="0"/>
      <border outline="0">
        <top style="thin">
          <color indexed="64"/>
        </top>
        <bottom style="thin">
          <color indexed="64"/>
        </bottom>
      </border>
    </ndxf>
  </rcc>
  <rfmt sheetId="6" sqref="C86" start="0" length="2147483647">
    <dxf>
      <font>
        <sz val="14"/>
      </font>
    </dxf>
  </rfmt>
  <rfmt sheetId="6" sqref="C86" start="0" length="2147483647">
    <dxf>
      <font>
        <b/>
      </font>
    </dxf>
  </rfmt>
  <rfmt sheetId="6" sqref="C86">
    <dxf>
      <fill>
        <patternFill patternType="solid">
          <bgColor rgb="FF92D050"/>
        </patternFill>
      </fill>
    </dxf>
  </rfmt>
  <rcc rId="668" sId="11" odxf="1" dxf="1">
    <nc r="B21" t="inlineStr">
      <is>
        <t>Кебіров Гірей Рустемович</t>
      </is>
    </nc>
    <odxf>
      <font>
        <sz val="14"/>
        <name val="Arial"/>
        <scheme val="none"/>
      </font>
      <fill>
        <patternFill>
          <bgColor theme="0"/>
        </patternFill>
      </fill>
      <alignment vertical="top" readingOrder="0"/>
      <border outline="0">
        <bottom style="medium">
          <color indexed="64"/>
        </bottom>
      </border>
    </odxf>
    <ndxf>
      <font>
        <sz val="14"/>
        <color rgb="FF000000"/>
        <name val="Times New Roman"/>
        <scheme val="none"/>
      </font>
      <fill>
        <patternFill>
          <bgColor rgb="FF92D050"/>
        </patternFill>
      </fill>
      <alignment vertical="center" readingOrder="0"/>
      <border outline="0">
        <bottom style="thin">
          <color indexed="64"/>
        </bottom>
      </border>
    </ndxf>
  </rcc>
  <rcc rId="669" sId="11">
    <nc r="C21">
      <v>14</v>
    </nc>
  </rcc>
  <rcc rId="670" sId="6">
    <oc r="D86">
      <f>'203_2'!E21</f>
    </oc>
    <nc r="D86"/>
  </rcc>
  <rcc rId="671" sId="6">
    <oc r="E86">
      <f>D86</f>
    </oc>
    <nc r="E86"/>
  </rcc>
  <rfmt sheetId="6" sqref="K86" start="0" length="0">
    <dxf>
      <border outline="0">
        <bottom style="thin">
          <color indexed="64"/>
        </bottom>
      </border>
    </dxf>
  </rfmt>
  <rcc rId="672" sId="6">
    <nc r="K86">
      <f>'\\main\Documents\Computer Science\Фісун Микола Тихонович\2-курс_ОБДЗ\[Журнал_ОБДЗ_Лекції_Контр_Гр-201-206_2016-17нр.xlsx]КОНТР 201-204'!$F67</f>
    </nc>
  </rcc>
  <rcc rId="673" sId="6" odxf="1" dxf="1">
    <nc r="O88" t="inlineStr">
      <is>
        <t>Альошин Віталій Євгенович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10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4" sId="6" odxf="1" dxf="1">
    <nc r="O89" t="inlineStr">
      <is>
        <t>Воронін Дмитро Вікторович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10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5" sId="6" odxf="1" dxf="1">
    <nc r="O90" t="inlineStr">
      <is>
        <t>Воронін Георгій Олександрович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10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6" sId="6" odxf="1" dxf="1">
    <nc r="O91" t="inlineStr">
      <is>
        <t>Гуменюк Михаїл Володимирович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10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7" sId="6" odxf="1" dxf="1">
    <nc r="O92" t="inlineStr">
      <is>
        <t>Кравцов Сергій Костянтинович___16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10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8" sId="6" odxf="1" dxf="1">
    <nc r="O93" t="inlineStr">
      <is>
        <t>Кудря Юрій Юрійович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10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9" sId="6" odxf="1" dxf="1">
    <nc r="O94" t="inlineStr">
      <is>
        <t>Куценко Костянтин Сергійович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10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0" sId="6" odxf="1" dxf="1">
    <nc r="O95" t="inlineStr">
      <is>
        <t>Лагунець Дмитро Олегович___16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10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1" sId="6" odxf="1" dxf="1">
    <nc r="O96" t="inlineStr">
      <is>
        <t>Лисиця Олег Юрійович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10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2" sId="6" odxf="1" dxf="1">
    <nc r="O97" t="inlineStr">
      <is>
        <t>Лук’янчук Михайло Павлович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10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3" sId="6" odxf="1" dxf="1">
    <nc r="O98" t="inlineStr">
      <is>
        <t>Одиниця Олеся Олександрівна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10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4" sId="6" odxf="1" dxf="1">
    <nc r="O99" t="inlineStr">
      <is>
        <t>Охрімчук Андрій Геннадійович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10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5" sId="6" odxf="1" dxf="1">
    <nc r="O100" t="inlineStr">
      <is>
        <t>Ріцька Анна Олександрівна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10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6" sId="6" odxf="1" dxf="1">
    <nc r="O101" t="inlineStr">
      <is>
        <t>Самойленко Станіслав Олександрович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10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7" sId="6" odxf="1" dxf="1">
    <nc r="O102" t="inlineStr">
      <is>
        <t>Степаненко Олена Дмитрівна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10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8" sId="6" odxf="1" dxf="1">
    <nc r="O103" t="inlineStr">
      <is>
        <t>Тимчина Марина Михайлівна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10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9" sId="6" odxf="1" dxf="1">
    <nc r="O104" t="inlineStr">
      <is>
        <t>Філатов Євгеній Сергійович</t>
      </is>
    </nc>
    <odxf>
      <font>
        <sz val="10"/>
        <color auto="1"/>
        <name val="Arial Cyr"/>
        <scheme val="none"/>
      </font>
      <alignment vertical="bottom" wrapText="0" readingOrder="0"/>
      <border outline="0">
        <left/>
        <right/>
        <top/>
        <bottom/>
      </border>
    </odxf>
    <ndxf>
      <font>
        <sz val="10"/>
        <color rgb="FF000000"/>
        <name val="Times New Roman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6" sqref="O91">
    <dxf>
      <fill>
        <patternFill patternType="solid">
          <bgColor rgb="FFFFFF00"/>
        </patternFill>
      </fill>
    </dxf>
  </rfmt>
  <rfmt sheetId="6" sqref="O92">
    <dxf>
      <fill>
        <patternFill patternType="solid">
          <bgColor rgb="FFFFFF00"/>
        </patternFill>
      </fill>
    </dxf>
  </rfmt>
  <rcc rId="690" sId="6">
    <nc r="K88">
      <f>'\\main\Documents\Computer Science\Фісун Микола Тихонович\2-курс_ОБДЗ\[Журнал_ОБДЗ_Лекції_Контр_Гр-201-206_2016-17нр.xlsx]КОНТР 201-204'!$F89</f>
    </nc>
  </rcc>
  <rcc rId="691" sId="6">
    <nc r="K89">
      <f>'\\main\Documents\Computer Science\Фісун Микола Тихонович\2-курс_ОБДЗ\[Журнал_ОБДЗ_Лекції_Контр_Гр-201-206_2016-17нр.xlsx]КОНТР 201-204'!$F90</f>
    </nc>
  </rcc>
  <rcc rId="692" sId="6">
    <nc r="K90">
      <f>'\\main\Documents\Computer Science\Фісун Микола Тихонович\2-курс_ОБДЗ\[Журнал_ОБДЗ_Лекції_Контр_Гр-201-206_2016-17нр.xlsx]КОНТР 201-204'!$F91</f>
    </nc>
  </rcc>
  <rcc rId="693" sId="6">
    <nc r="K91">
      <f>'\\main\Documents\Computer Science\Фісун Микола Тихонович\2-курс_ОБДЗ\[Журнал_ОБДЗ_Лекції_Контр_Гр-201-206_2016-17нр.xlsx]КОНТР 201-204'!$F94</f>
    </nc>
  </rcc>
  <rcc rId="694" sId="6">
    <nc r="K92">
      <f>'\\main\Documents\Computer Science\Фісун Микола Тихонович\2-курс_ОБДЗ\[Журнал_ОБДЗ_Лекції_Контр_Гр-201-206_2016-17нр.xlsx]КОНТР 201-204'!$F95</f>
    </nc>
  </rcc>
  <rcc rId="695" sId="6">
    <nc r="K93">
      <f>'\\main\Documents\Computer Science\Фісун Микола Тихонович\2-курс_ОБДЗ\[Журнал_ОБДЗ_Лекції_Контр_Гр-201-206_2016-17нр.xlsx]КОНТР 201-204'!$F96</f>
    </nc>
  </rcc>
  <rcc rId="696" sId="6">
    <nc r="K94">
      <f>'\\main\Documents\Computer Science\Фісун Микола Тихонович\2-курс_ОБДЗ\[Журнал_ОБДЗ_Лекції_Контр_Гр-201-206_2016-17нр.xlsx]КОНТР 201-204'!$F97</f>
    </nc>
  </rcc>
  <rcc rId="697" sId="6">
    <nc r="K95">
      <f>'\\main\Documents\Computer Science\Фісун Микола Тихонович\2-курс_ОБДЗ\[Журнал_ОБДЗ_Лекції_Контр_Гр-201-206_2016-17нр.xlsx]КОНТР 201-204'!$F98</f>
    </nc>
  </rcc>
  <rcc rId="698" sId="6">
    <nc r="K96">
      <f>'\\main\Documents\Computer Science\Фісун Микола Тихонович\2-курс_ОБДЗ\[Журнал_ОБДЗ_Лекції_Контр_Гр-201-206_2016-17нр.xlsx]КОНТР 201-204'!$F99</f>
    </nc>
  </rcc>
  <rcc rId="699" sId="6">
    <nc r="K97">
      <f>'\\main\Documents\Computer Science\Фісун Микола Тихонович\2-курс_ОБДЗ\[Журнал_ОБДЗ_Лекції_Контр_Гр-201-206_2016-17нр.xlsx]КОНТР 201-204'!$F100</f>
    </nc>
  </rcc>
  <rcc rId="700" sId="6">
    <nc r="K98">
      <f>'\\main\Documents\Computer Science\Фісун Микола Тихонович\2-курс_ОБДЗ\[Журнал_ОБДЗ_Лекції_Контр_Гр-201-206_2016-17нр.xlsx]КОНТР 201-204'!$F101</f>
    </nc>
  </rcc>
  <rcc rId="701" sId="6">
    <nc r="K99">
      <f>'\\main\Documents\Computer Science\Фісун Микола Тихонович\2-курс_ОБДЗ\[Журнал_ОБДЗ_Лекції_Контр_Гр-201-206_2016-17нр.xlsx]КОНТР 201-204'!$F102</f>
    </nc>
  </rcc>
  <rcc rId="702" sId="6">
    <nc r="K100">
      <f>'\\main\Documents\Computer Science\Фісун Микола Тихонович\2-курс_ОБДЗ\[Журнал_ОБДЗ_Лекції_Контр_Гр-201-206_2016-17нр.xlsx]КОНТР 201-204'!$F103</f>
    </nc>
  </rcc>
  <rcc rId="703" sId="6">
    <nc r="K101">
      <f>'\\main\Documents\Computer Science\Фісун Микола Тихонович\2-курс_ОБДЗ\[Журнал_ОБДЗ_Лекції_Контр_Гр-201-206_2016-17нр.xlsx]КОНТР 201-204'!$F104</f>
    </nc>
  </rcc>
  <rcc rId="704" sId="6">
    <nc r="K102">
      <f>'\\main\Documents\Computer Science\Фісун Микола Тихонович\2-курс_ОБДЗ\[Журнал_ОБДЗ_Лекції_Контр_Гр-201-206_2016-17нр.xlsx]КОНТР 201-204'!$F105</f>
    </nc>
  </rcc>
  <rcmt sheetId="6" cell="O89" guid="{5C1C9C48-6A38-4659-8031-247768DFE983}" author="Струкова Анна Володимирівна" newLength="36"/>
  <rcmt sheetId="6" cell="O91" guid="{E64874F6-1870-4174-9511-1EFDF8495A68}" author="Струкова Анна Володимирівна" newLength="29"/>
  <rcmt sheetId="6" cell="O92" guid="{3895777F-5B0F-43F9-879A-922E9BF9E33E}" author="Струкова Анна Володимирівна" newLength="57"/>
  <rcmt sheetId="6" cell="O101" guid="{EF9AED6F-4C7D-49F5-AF42-5C503B11C5D9}" author="Струкова Анна Володимирівна" newLength="35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5" sId="7" numFmtId="4">
    <nc r="L16">
      <v>4</v>
    </nc>
  </rcc>
  <rcc rId="706" sId="7" numFmtId="4">
    <nc r="L11">
      <v>5</v>
    </nc>
  </rcc>
  <rcc rId="707" sId="7" numFmtId="4">
    <nc r="L20">
      <v>3</v>
    </nc>
  </rcc>
  <rcc rId="708" sId="7" numFmtId="4">
    <oc r="T16">
      <v>0</v>
    </oc>
    <nc r="T16">
      <v>4</v>
    </nc>
  </rcc>
  <rcc rId="709" sId="7" numFmtId="4">
    <nc r="T17">
      <v>6</v>
    </nc>
  </rcc>
  <rcc rId="710" sId="7" numFmtId="4">
    <nc r="T20">
      <v>6</v>
    </nc>
  </rcc>
  <rcc rId="711" sId="7" numFmtId="4">
    <nc r="T11">
      <v>6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2" sId="7" numFmtId="4">
    <nc r="L43">
      <v>10</v>
    </nc>
  </rcc>
  <rcc rId="713" sId="7" numFmtId="4">
    <nc r="T13">
      <v>6</v>
    </nc>
  </rcc>
  <rcc rId="714" sId="7" numFmtId="4">
    <nc r="F43">
      <v>10</v>
    </nc>
  </rcc>
  <rcc rId="715" sId="7" numFmtId="4">
    <nc r="I43">
      <v>9.5</v>
    </nc>
  </rcc>
  <rcc rId="716" sId="7" numFmtId="4">
    <nc r="O43">
      <v>10</v>
    </nc>
  </rcc>
  <rcc rId="717" sId="7" numFmtId="4">
    <nc r="G43">
      <v>10</v>
    </nc>
  </rcc>
  <rcc rId="718" sId="7" numFmtId="4">
    <nc r="G44">
      <v>2</v>
    </nc>
  </rcc>
  <rcc rId="719" sId="7" numFmtId="4">
    <nc r="G45">
      <v>4</v>
    </nc>
  </rcc>
  <rcc rId="720" sId="7" numFmtId="4">
    <nc r="G46">
      <v>2</v>
    </nc>
  </rcc>
  <rcc rId="721" sId="7" numFmtId="4">
    <nc r="N43">
      <v>10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" sId="6">
    <oc r="K2" t="inlineStr">
      <is>
        <t xml:space="preserve">Всього </t>
      </is>
    </oc>
    <nc r="K2" t="inlineStr">
      <is>
        <t>Всього КР Фісун</t>
      </is>
    </nc>
  </rcc>
  <rcc rId="723" sId="6">
    <oc r="K31" t="inlineStr">
      <is>
        <t xml:space="preserve">Всього </t>
      </is>
    </oc>
    <nc r="K31" t="inlineStr">
      <is>
        <t>Всього КР Фісун</t>
      </is>
    </nc>
  </rcc>
  <rcc rId="724" sId="6">
    <oc r="K59" t="inlineStr">
      <is>
        <t xml:space="preserve">Всього </t>
      </is>
    </oc>
    <nc r="K59" t="inlineStr">
      <is>
        <t>Всього КР Фісун</t>
      </is>
    </nc>
  </rcc>
  <rcc rId="725" sId="6">
    <oc r="K87" t="inlineStr">
      <is>
        <t xml:space="preserve">Всього </t>
      </is>
    </oc>
    <nc r="K87" t="inlineStr">
      <is>
        <t>Всього КР Фісун</t>
      </is>
    </nc>
  </rcc>
  <rcc rId="726" sId="7" numFmtId="4">
    <nc r="E44">
      <v>2</v>
    </nc>
  </rcc>
  <rcc rId="727" sId="7" numFmtId="4">
    <nc r="E45">
      <v>4</v>
    </nc>
  </rcc>
  <rcc rId="728" sId="7" numFmtId="4">
    <nc r="E46">
      <v>2</v>
    </nc>
  </rcc>
  <rcc rId="729" sId="7" numFmtId="4">
    <nc r="M43">
      <v>10</v>
    </nc>
  </rcc>
  <rcc rId="730" sId="7" numFmtId="4">
    <nc r="M44">
      <v>2</v>
    </nc>
  </rcc>
  <rcc rId="731" sId="7" numFmtId="4">
    <nc r="M45">
      <v>4</v>
    </nc>
  </rcc>
  <rcc rId="732" sId="7" numFmtId="4">
    <nc r="M46">
      <v>4</v>
    </nc>
  </rcc>
  <rcc rId="733" sId="7" numFmtId="4">
    <nc r="I44">
      <v>2</v>
    </nc>
  </rcc>
  <rcc rId="734" sId="7" numFmtId="4">
    <nc r="I45">
      <v>4</v>
    </nc>
  </rcc>
  <rcc rId="735" sId="7" numFmtId="4">
    <nc r="I46">
      <v>3</v>
    </nc>
  </rcc>
  <rcmt sheetId="7" cell="B3" guid="{00000000-0000-0000-0000-000000000000}" action="delete" alwaysShow="1" author="Ніколенко Світлана Григорівна"/>
  <rcc rId="736" sId="7" numFmtId="4">
    <oc r="L10">
      <v>2</v>
    </oc>
    <nc r="L10">
      <v>5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7400EAF-4B0B-49FE-8262-4A59DA70D10F}" action="delete"/>
  <rdn rId="0" localSheetId="6" customView="1" name="Z_17400EAF_4B0B_49FE_8262_4A59DA70D10F_.wvu.Cols" hidden="1" oldHidden="1">
    <formula>Підсумки!$F:$J</formula>
  </rdn>
  <rdn rId="0" localSheetId="6" customView="1" name="Z_17400EAF_4B0B_49FE_8262_4A59DA70D10F_.wvu.FilterData" hidden="1" oldHidden="1">
    <formula>Підсумки!$A$3:$N$56</formula>
    <oldFormula>Підсумки!$A$3:$N$56</oldFormula>
  </rdn>
  <rdn rId="0" localSheetId="7" customView="1" name="Z_17400EAF_4B0B_49FE_8262_4A59DA70D10F_.wvu.PrintArea" hidden="1" oldHidden="1">
    <formula>'201_1'!$A$2:$BA$47</formula>
    <oldFormula>'201_1'!$A$2:$BA$47</oldFormula>
  </rdn>
  <rdn rId="0" localSheetId="7" customView="1" name="Z_17400EAF_4B0B_49FE_8262_4A59DA70D10F_.wvu.PrintTitles" hidden="1" oldHidden="1">
    <formula>'201_1'!$A:$C</formula>
    <oldFormula>'201_1'!$A:$C</oldFormula>
  </rdn>
  <rdn rId="0" localSheetId="8" customView="1" name="Z_17400EAF_4B0B_49FE_8262_4A59DA70D10F_.wvu.PrintArea" hidden="1" oldHidden="1">
    <formula>'201_2'!$A$2:$BA$46</formula>
    <oldFormula>'201_2'!$A$2:$BA$46</oldFormula>
  </rdn>
  <rdn rId="0" localSheetId="8" customView="1" name="Z_17400EAF_4B0B_49FE_8262_4A59DA70D10F_.wvu.PrintTitles" hidden="1" oldHidden="1">
    <formula>'201_2'!$A:$C</formula>
    <oldFormula>'201_2'!$A:$C</oldFormula>
  </rdn>
  <rdn rId="0" localSheetId="9" customView="1" name="Z_17400EAF_4B0B_49FE_8262_4A59DA70D10F_.wvu.PrintArea" hidden="1" oldHidden="1">
    <formula>'202_1'!$A$2:$AK$48</formula>
    <oldFormula>'202_1'!$A$2:$AK$48</oldFormula>
  </rdn>
  <rdn rId="0" localSheetId="9" customView="1" name="Z_17400EAF_4B0B_49FE_8262_4A59DA70D10F_.wvu.PrintTitles" hidden="1" oldHidden="1">
    <formula>'202_1'!$A:$C</formula>
    <oldFormula>'202_1'!$A:$C</oldFormula>
  </rdn>
  <rdn rId="0" localSheetId="10" customView="1" name="Z_17400EAF_4B0B_49FE_8262_4A59DA70D10F_.wvu.PrintArea" hidden="1" oldHidden="1">
    <formula>'202_2'!$A$2:$AK$46</formula>
    <oldFormula>'202_2'!$A$2:$AK$46</oldFormula>
  </rdn>
  <rdn rId="0" localSheetId="10" customView="1" name="Z_17400EAF_4B0B_49FE_8262_4A59DA70D10F_.wvu.PrintTitles" hidden="1" oldHidden="1">
    <formula>'202_2'!$A:$C</formula>
    <oldFormula>'202_2'!$A:$C</oldFormula>
  </rdn>
  <rdn rId="0" localSheetId="11" customView="1" name="Z_17400EAF_4B0B_49FE_8262_4A59DA70D10F_.wvu.PrintArea" hidden="1" oldHidden="1">
    <formula>'203_1'!$A$2:$AK$47</formula>
    <oldFormula>'203_1'!$A$2:$AK$47</oldFormula>
  </rdn>
  <rdn rId="0" localSheetId="11" customView="1" name="Z_17400EAF_4B0B_49FE_8262_4A59DA70D10F_.wvu.PrintTitles" hidden="1" oldHidden="1">
    <formula>'203_1'!$A:$C</formula>
    <oldFormula>'203_1'!$A:$C</oldFormula>
  </rdn>
  <rdn rId="0" localSheetId="12" customView="1" name="Z_17400EAF_4B0B_49FE_8262_4A59DA70D10F_.wvu.PrintArea" hidden="1" oldHidden="1">
    <formula>'203_2'!$A$2:$AK$46</formula>
    <oldFormula>'203_2'!$A$2:$AK$46</oldFormula>
  </rdn>
  <rdn rId="0" localSheetId="12" customView="1" name="Z_17400EAF_4B0B_49FE_8262_4A59DA70D10F_.wvu.PrintTitles" hidden="1" oldHidden="1">
    <formula>'203_2'!$A:$C</formula>
    <oldFormula>'203_2'!$A:$C</oldFormula>
  </rdn>
  <rdn rId="0" localSheetId="15" customView="1" name="Z_17400EAF_4B0B_49FE_8262_4A59DA70D10F_.wvu.PrintArea" hidden="1" oldHidden="1">
    <formula>'204'!$A$2:$AK$47</formula>
    <oldFormula>'204'!$A$2:$AK$47</oldFormula>
  </rdn>
  <rdn rId="0" localSheetId="15" customView="1" name="Z_17400EAF_4B0B_49FE_8262_4A59DA70D10F_.wvu.PrintTitles" hidden="1" oldHidden="1">
    <formula>'204'!$A:$C</formula>
    <oldFormula>'204'!$A:$C</oldFormula>
  </rdn>
  <rcv guid="{17400EAF-4B0B-49FE-8262-4A59DA70D10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" sId="11" numFmtId="4">
    <nc r="T8">
      <v>6</v>
    </nc>
  </rcc>
  <rcc rId="77" sId="11" numFmtId="4">
    <nc r="T19">
      <v>6</v>
    </nc>
  </rcc>
  <rcc rId="78" sId="11" numFmtId="4">
    <nc r="T9">
      <v>6</v>
    </nc>
  </rcc>
  <rcc rId="79" sId="11" numFmtId="4">
    <oc r="D46">
      <v>0</v>
    </oc>
    <nc r="D46">
      <v>4</v>
    </nc>
  </rcc>
  <rcc rId="80" sId="11">
    <nc r="AH8">
      <f>3+0+0</f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3" sId="11" numFmtId="4">
    <nc r="L19">
      <v>4</v>
    </nc>
  </rcc>
  <rcc rId="754" sId="11" numFmtId="4">
    <nc r="L10">
      <v>5</v>
    </nc>
  </rcc>
  <rcc rId="755" sId="11" numFmtId="4">
    <nc r="T10">
      <v>6</v>
    </nc>
  </rcc>
  <rcc rId="756" sId="11" numFmtId="4">
    <nc r="T13">
      <v>6</v>
    </nc>
  </rcc>
  <rcc rId="757" sId="11" numFmtId="4">
    <nc r="T16">
      <v>6</v>
    </nc>
  </rcc>
  <rcc rId="758" sId="11" numFmtId="4">
    <nc r="F43">
      <v>10</v>
    </nc>
  </rcc>
  <rcc rId="759" sId="11" numFmtId="4">
    <nc r="O43">
      <v>9</v>
    </nc>
  </rcc>
  <rcc rId="760" sId="11" numFmtId="4">
    <nc r="O44">
      <v>2</v>
    </nc>
  </rcc>
  <rcc rId="761" sId="11" numFmtId="4">
    <nc r="O45">
      <v>0</v>
    </nc>
  </rcc>
  <rcc rId="762" sId="11" numFmtId="4">
    <nc r="O46">
      <v>0</v>
    </nc>
  </rcc>
  <rcc rId="763" sId="11" numFmtId="4">
    <nc r="E43">
      <v>10</v>
    </nc>
  </rcc>
  <rcc rId="764" sId="11" numFmtId="4">
    <nc r="E44">
      <v>2</v>
    </nc>
  </rcc>
  <rcc rId="765" sId="11" numFmtId="4">
    <nc r="E45">
      <v>4</v>
    </nc>
  </rcc>
  <rcc rId="766" sId="11" numFmtId="4">
    <nc r="E46">
      <v>2</v>
    </nc>
  </rcc>
  <rcc rId="767" sId="11" numFmtId="4">
    <nc r="F44">
      <v>2</v>
    </nc>
  </rcc>
  <rcc rId="768" sId="11" numFmtId="4">
    <nc r="F45">
      <v>4</v>
    </nc>
  </rcc>
  <rcc rId="769" sId="11" numFmtId="4">
    <nc r="F46">
      <v>0</v>
    </nc>
  </rcc>
  <rcc rId="770" sId="11">
    <oc r="AH8">
      <f>3+0+0</f>
    </oc>
    <nc r="AH8">
      <f>3+5+2.5</f>
    </nc>
  </rcc>
  <rcc rId="771" sId="11">
    <nc r="AH10">
      <f>3+5+3</f>
    </nc>
  </rcc>
  <rcc rId="772" sId="11">
    <nc r="AH13">
      <f>3+4.5+2.5</f>
    </nc>
  </rcc>
  <rcc rId="773" sId="11">
    <nc r="AH19">
      <f>3+4+0</f>
    </nc>
  </rcc>
  <rcc rId="774" sId="11">
    <nc r="AH9">
      <f>1+5+3</f>
    </nc>
  </rcc>
  <rcc rId="775" sId="11">
    <nc r="AH11">
      <f>1+5+3</f>
    </nc>
  </rcc>
  <rcc rId="776" sId="11">
    <nc r="AH16">
      <f>3+5+3</f>
    </nc>
  </rcc>
  <rcc rId="777" sId="11" numFmtId="4">
    <nc r="I44">
      <v>2</v>
    </nc>
  </rcc>
  <rcc rId="778" sId="11" numFmtId="4">
    <nc r="I45">
      <v>0</v>
    </nc>
  </rcc>
  <rcc rId="779" sId="11" numFmtId="4">
    <nc r="I46">
      <v>2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" sId="11" numFmtId="4">
    <nc r="AK10">
      <v>11</v>
    </nc>
  </rcc>
  <rcc rId="781" sId="11">
    <nc r="AK13">
      <f>3+3+4</f>
    </nc>
  </rcc>
  <rcc rId="782" sId="11">
    <nc r="AK8">
      <f>3+3+5</f>
    </nc>
  </rcc>
  <rcc rId="783" sId="11" numFmtId="4">
    <nc r="AK9">
      <v>11</v>
    </nc>
  </rcc>
  <rcc rId="784" sId="11" numFmtId="4">
    <nc r="AK11">
      <v>11</v>
    </nc>
  </rcc>
  <rcc rId="785" sId="11" numFmtId="4">
    <nc r="AK16">
      <v>11</v>
    </nc>
  </rcc>
  <rcc rId="786" sId="11" numFmtId="4">
    <nc r="I34">
      <v>2</v>
    </nc>
  </rcc>
  <rcc rId="787" sId="11" numFmtId="4">
    <nc r="I35">
      <v>0</v>
    </nc>
  </rcc>
  <rcc rId="788" sId="11" numFmtId="4">
    <nc r="I36">
      <v>2</v>
    </nc>
  </rcc>
  <rcc rId="789" sId="11" numFmtId="4">
    <nc r="I37">
      <v>2</v>
    </nc>
  </rcc>
  <rcc rId="790" sId="11" numFmtId="4">
    <nc r="I38">
      <v>4</v>
    </nc>
  </rcc>
  <rcc rId="791" sId="11" numFmtId="4">
    <nc r="I39">
      <v>2</v>
    </nc>
  </rcc>
  <rcc rId="792" sId="11" numFmtId="4">
    <nc r="I40">
      <v>2</v>
    </nc>
  </rcc>
  <rcc rId="793" sId="11" numFmtId="4">
    <nc r="F34">
      <v>2</v>
    </nc>
  </rcc>
  <rcc rId="794" sId="11" numFmtId="4">
    <nc r="F35">
      <v>1.75</v>
    </nc>
  </rcc>
  <rcc rId="795" sId="11" numFmtId="4">
    <nc r="F36">
      <v>2</v>
    </nc>
  </rcc>
  <rcc rId="796" sId="11" numFmtId="4">
    <nc r="F37">
      <v>1.75</v>
    </nc>
  </rcc>
  <rcc rId="797" sId="11" numFmtId="4">
    <nc r="F38">
      <v>1.75</v>
    </nc>
  </rcc>
  <rcc rId="798" sId="11" numFmtId="4">
    <nc r="F39">
      <v>0</v>
    </nc>
  </rcc>
  <rcc rId="799" sId="11" numFmtId="4">
    <nc r="F40">
      <v>2</v>
    </nc>
  </rcc>
  <rcc rId="800" sId="11" numFmtId="4">
    <nc r="E34">
      <v>2</v>
    </nc>
  </rcc>
  <rcc rId="801" sId="11" numFmtId="4">
    <nc r="E35">
      <v>0</v>
    </nc>
  </rcc>
  <rcc rId="802" sId="11" numFmtId="4">
    <nc r="E36">
      <v>2</v>
    </nc>
  </rcc>
  <rcc rId="803" sId="11" numFmtId="4">
    <nc r="E37">
      <v>2</v>
    </nc>
  </rcc>
  <rcc rId="804" sId="11" numFmtId="4">
    <nc r="E38">
      <v>4</v>
    </nc>
  </rcc>
  <rcc rId="805" sId="11" numFmtId="4">
    <nc r="E39">
      <v>0</v>
    </nc>
  </rcc>
  <rcc rId="806" sId="11" numFmtId="4">
    <nc r="E40">
      <v>2</v>
    </nc>
  </rcc>
  <rcc rId="807" sId="11" numFmtId="4">
    <nc r="O34">
      <v>0</v>
    </nc>
  </rcc>
  <rcc rId="808" sId="11" numFmtId="4">
    <nc r="O35">
      <v>2</v>
    </nc>
  </rcc>
  <rcc rId="809" sId="11" numFmtId="4">
    <nc r="O36">
      <v>0</v>
    </nc>
  </rcc>
  <rcc rId="810" sId="11" numFmtId="4">
    <nc r="O37">
      <v>0</v>
    </nc>
  </rcc>
  <rcc rId="811" sId="11" numFmtId="4">
    <nc r="O38">
      <v>0</v>
    </nc>
  </rcc>
  <rcc rId="812" sId="11" numFmtId="4">
    <nc r="L34">
      <v>2</v>
    </nc>
  </rcc>
  <rcc rId="813" sId="11" numFmtId="4">
    <nc r="L35">
      <v>2</v>
    </nc>
  </rcc>
  <rcc rId="814" sId="11" numFmtId="4">
    <nc r="L36">
      <v>2</v>
    </nc>
  </rcc>
  <rcc rId="815" sId="11" numFmtId="4">
    <nc r="L37">
      <v>1</v>
    </nc>
  </rcc>
  <rcc rId="816" sId="11" numFmtId="4">
    <nc r="L38">
      <v>1.75</v>
    </nc>
  </rcc>
  <rcc rId="817" sId="11" numFmtId="4">
    <nc r="L39">
      <v>1</v>
    </nc>
  </rcc>
  <rcc rId="818" sId="11" numFmtId="4">
    <nc r="L40">
      <v>2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" sId="10" numFmtId="4">
    <nc r="N42">
      <v>10</v>
    </nc>
  </rcc>
  <rcv guid="{B1194D16-FC6C-47F9-9935-F16FF2F45C20}" action="delete"/>
  <rdn rId="0" localSheetId="6" customView="1" name="Z_B1194D16_FC6C_47F9_9935_F16FF2F45C20_.wvu.FilterData" hidden="1" oldHidden="1">
    <formula>Підсумки!$A$3:$N$56</formula>
    <oldFormula>Підсумки!$A$3:$N$56</oldFormula>
  </rdn>
  <rdn rId="0" localSheetId="7" customView="1" name="Z_B1194D16_FC6C_47F9_9935_F16FF2F45C20_.wvu.PrintArea" hidden="1" oldHidden="1">
    <formula>'201_1'!$A$2:$BA$47</formula>
    <oldFormula>'201_1'!$A$2:$BA$47</oldFormula>
  </rdn>
  <rdn rId="0" localSheetId="7" customView="1" name="Z_B1194D16_FC6C_47F9_9935_F16FF2F45C20_.wvu.PrintTitles" hidden="1" oldHidden="1">
    <formula>'201_1'!$A:$C</formula>
    <oldFormula>'201_1'!$A:$C</oldFormula>
  </rdn>
  <rdn rId="0" localSheetId="8" customView="1" name="Z_B1194D16_FC6C_47F9_9935_F16FF2F45C20_.wvu.PrintArea" hidden="1" oldHidden="1">
    <formula>'201_2'!$A$2:$BA$46</formula>
    <oldFormula>'201_2'!$A$2:$BA$46</oldFormula>
  </rdn>
  <rdn rId="0" localSheetId="8" customView="1" name="Z_B1194D16_FC6C_47F9_9935_F16FF2F45C20_.wvu.PrintTitles" hidden="1" oldHidden="1">
    <formula>'201_2'!$A:$C</formula>
    <oldFormula>'201_2'!$A:$C</oldFormula>
  </rdn>
  <rdn rId="0" localSheetId="9" customView="1" name="Z_B1194D16_FC6C_47F9_9935_F16FF2F45C20_.wvu.PrintArea" hidden="1" oldHidden="1">
    <formula>'202_1'!$A$2:$AK$48</formula>
    <oldFormula>'202_1'!$A$2:$AK$48</oldFormula>
  </rdn>
  <rdn rId="0" localSheetId="9" customView="1" name="Z_B1194D16_FC6C_47F9_9935_F16FF2F45C20_.wvu.PrintTitles" hidden="1" oldHidden="1">
    <formula>'202_1'!$A:$C</formula>
    <oldFormula>'202_1'!$A:$C</oldFormula>
  </rdn>
  <rdn rId="0" localSheetId="10" customView="1" name="Z_B1194D16_FC6C_47F9_9935_F16FF2F45C20_.wvu.PrintArea" hidden="1" oldHidden="1">
    <formula>'202_2'!$A$2:$AK$46</formula>
    <oldFormula>'202_2'!$A$2:$AK$46</oldFormula>
  </rdn>
  <rdn rId="0" localSheetId="10" customView="1" name="Z_B1194D16_FC6C_47F9_9935_F16FF2F45C20_.wvu.PrintTitles" hidden="1" oldHidden="1">
    <formula>'202_2'!$A:$C</formula>
    <oldFormula>'202_2'!$A:$C</oldFormula>
  </rdn>
  <rdn rId="0" localSheetId="11" customView="1" name="Z_B1194D16_FC6C_47F9_9935_F16FF2F45C20_.wvu.PrintArea" hidden="1" oldHidden="1">
    <formula>'203_1'!$A$2:$AK$47</formula>
    <oldFormula>'203_1'!$A$2:$AK$47</oldFormula>
  </rdn>
  <rdn rId="0" localSheetId="11" customView="1" name="Z_B1194D16_FC6C_47F9_9935_F16FF2F45C20_.wvu.PrintTitles" hidden="1" oldHidden="1">
    <formula>'203_1'!$A:$C</formula>
    <oldFormula>'203_1'!$A:$C</oldFormula>
  </rdn>
  <rdn rId="0" localSheetId="12" customView="1" name="Z_B1194D16_FC6C_47F9_9935_F16FF2F45C20_.wvu.PrintArea" hidden="1" oldHidden="1">
    <formula>'203_2'!$A$2:$AK$46</formula>
    <oldFormula>'203_2'!$A$2:$AK$46</oldFormula>
  </rdn>
  <rdn rId="0" localSheetId="12" customView="1" name="Z_B1194D16_FC6C_47F9_9935_F16FF2F45C20_.wvu.PrintTitles" hidden="1" oldHidden="1">
    <formula>'203_2'!$A:$C</formula>
    <oldFormula>'203_2'!$A:$C</oldFormula>
  </rdn>
  <rdn rId="0" localSheetId="15" customView="1" name="Z_B1194D16_FC6C_47F9_9935_F16FF2F45C20_.wvu.PrintArea" hidden="1" oldHidden="1">
    <formula>'204'!$A$2:$AK$47</formula>
    <oldFormula>'204'!$A$2:$AK$47</oldFormula>
  </rdn>
  <rdn rId="0" localSheetId="15" customView="1" name="Z_B1194D16_FC6C_47F9_9935_F16FF2F45C20_.wvu.PrintTitles" hidden="1" oldHidden="1">
    <formula>'204'!$A:$C</formula>
    <oldFormula>'204'!$A:$C</oldFormula>
  </rdn>
  <rcv guid="{B1194D16-FC6C-47F9-9935-F16FF2F45C20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0" cell="AH13" guid="{FFC84A37-92BC-4F39-9EDB-24C57BB4BA4F}" author="Давиденко Євген Олександрович" newLength="44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5" sId="10">
    <nc r="AK8">
      <f>1+3+0</f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6" sId="10">
    <nc r="AK12">
      <f>3+3+5</f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7" sId="10">
    <nc r="AK20">
      <f>3+3+5</f>
    </nc>
  </rcc>
  <rcc rId="838" sId="10">
    <oc r="C20">
      <v>3</v>
    </oc>
    <nc r="C20">
      <v>11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9" sId="12" numFmtId="4">
    <nc r="E42">
      <v>10</v>
    </nc>
  </rcc>
  <rcc rId="840" sId="12" numFmtId="4">
    <nc r="E44">
      <v>1</v>
    </nc>
  </rcc>
  <rcc rId="841" sId="12" numFmtId="4">
    <nc r="E45">
      <v>1</v>
    </nc>
  </rcc>
  <rcc rId="842" sId="12" numFmtId="4">
    <nc r="E43">
      <v>2</v>
    </nc>
  </rcc>
  <rcc rId="843" sId="12">
    <nc r="AH9">
      <f>3+5+2</f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" sId="12">
    <oc r="AH15">
      <f>0+0+0</f>
    </oc>
    <nc r="AH15">
      <f>3+5+3</f>
    </nc>
  </rcc>
  <rcc rId="845" sId="12">
    <nc r="AK9">
      <f>3+3+5</f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12">
    <oc r="AK15">
      <f>0+0+5</f>
    </oc>
    <nc r="AK15">
      <f>3+3+5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6">
    <nc r="K3" t="inlineStr">
      <is>
        <t>=</t>
      </is>
    </nc>
  </rcc>
  <rcv guid="{17400EAF-4B0B-49FE-8262-4A59DA70D10F}" action="delete"/>
  <rdn rId="0" localSheetId="6" customView="1" name="Z_17400EAF_4B0B_49FE_8262_4A59DA70D10F_.wvu.FilterData" hidden="1" oldHidden="1">
    <formula>Підсумки!$A$3:$N$55</formula>
    <oldFormula>Підсумки!$A$3:$N$55</oldFormula>
  </rdn>
  <rdn rId="0" localSheetId="7" customView="1" name="Z_17400EAF_4B0B_49FE_8262_4A59DA70D10F_.wvu.PrintArea" hidden="1" oldHidden="1">
    <formula>'201_1'!$A$2:$BA$47</formula>
    <oldFormula>'201_1'!$A$2:$BA$47</oldFormula>
  </rdn>
  <rdn rId="0" localSheetId="7" customView="1" name="Z_17400EAF_4B0B_49FE_8262_4A59DA70D10F_.wvu.PrintTitles" hidden="1" oldHidden="1">
    <formula>'201_1'!$A:$C</formula>
    <oldFormula>'201_1'!$A:$C</oldFormula>
  </rdn>
  <rdn rId="0" localSheetId="8" customView="1" name="Z_17400EAF_4B0B_49FE_8262_4A59DA70D10F_.wvu.PrintArea" hidden="1" oldHidden="1">
    <formula>'201_2'!$A$2:$BA$46</formula>
    <oldFormula>'201_2'!$A$2:$BA$46</oldFormula>
  </rdn>
  <rdn rId="0" localSheetId="8" customView="1" name="Z_17400EAF_4B0B_49FE_8262_4A59DA70D10F_.wvu.PrintTitles" hidden="1" oldHidden="1">
    <formula>'201_2'!$A:$C</formula>
    <oldFormula>'201_2'!$A:$C</oldFormula>
  </rdn>
  <rdn rId="0" localSheetId="9" customView="1" name="Z_17400EAF_4B0B_49FE_8262_4A59DA70D10F_.wvu.PrintArea" hidden="1" oldHidden="1">
    <formula>'202_1'!$A$2:$AK$48</formula>
    <oldFormula>'202_1'!$A$2:$AK$48</oldFormula>
  </rdn>
  <rdn rId="0" localSheetId="9" customView="1" name="Z_17400EAF_4B0B_49FE_8262_4A59DA70D10F_.wvu.PrintTitles" hidden="1" oldHidden="1">
    <formula>'202_1'!$A:$C</formula>
    <oldFormula>'202_1'!$A:$C</oldFormula>
  </rdn>
  <rdn rId="0" localSheetId="10" customView="1" name="Z_17400EAF_4B0B_49FE_8262_4A59DA70D10F_.wvu.PrintArea" hidden="1" oldHidden="1">
    <formula>'202_2'!$A$2:$AK$46</formula>
    <oldFormula>'202_2'!$A$2:$AK$46</oldFormula>
  </rdn>
  <rdn rId="0" localSheetId="10" customView="1" name="Z_17400EAF_4B0B_49FE_8262_4A59DA70D10F_.wvu.PrintTitles" hidden="1" oldHidden="1">
    <formula>'202_2'!$A:$C</formula>
    <oldFormula>'202_2'!$A:$C</oldFormula>
  </rdn>
  <rdn rId="0" localSheetId="11" customView="1" name="Z_17400EAF_4B0B_49FE_8262_4A59DA70D10F_.wvu.PrintArea" hidden="1" oldHidden="1">
    <formula>'203_1'!$A$2:$AK$47</formula>
    <oldFormula>'203_1'!$A$2:$AK$47</oldFormula>
  </rdn>
  <rdn rId="0" localSheetId="11" customView="1" name="Z_17400EAF_4B0B_49FE_8262_4A59DA70D10F_.wvu.PrintTitles" hidden="1" oldHidden="1">
    <formula>'203_1'!$A:$C</formula>
    <oldFormula>'203_1'!$A:$C</oldFormula>
  </rdn>
  <rdn rId="0" localSheetId="12" customView="1" name="Z_17400EAF_4B0B_49FE_8262_4A59DA70D10F_.wvu.PrintArea" hidden="1" oldHidden="1">
    <formula>'203_2'!$A$2:$AK$46</formula>
    <oldFormula>'203_2'!$A$2:$AK$46</oldFormula>
  </rdn>
  <rdn rId="0" localSheetId="12" customView="1" name="Z_17400EAF_4B0B_49FE_8262_4A59DA70D10F_.wvu.PrintTitles" hidden="1" oldHidden="1">
    <formula>'203_2'!$A:$C</formula>
    <oldFormula>'203_2'!$A:$C</oldFormula>
  </rdn>
  <rdn rId="0" localSheetId="15" customView="1" name="Z_17400EAF_4B0B_49FE_8262_4A59DA70D10F_.wvu.PrintArea" hidden="1" oldHidden="1">
    <formula>'204'!$A$2:$AK$47</formula>
    <oldFormula>'204'!$A$2:$AK$47</oldFormula>
  </rdn>
  <rdn rId="0" localSheetId="15" customView="1" name="Z_17400EAF_4B0B_49FE_8262_4A59DA70D10F_.wvu.PrintTitles" hidden="1" oldHidden="1">
    <formula>'204'!$A:$C</formula>
    <oldFormula>'204'!$A:$C</oldFormula>
  </rdn>
  <rcv guid="{17400EAF-4B0B-49FE-8262-4A59DA70D10F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" sId="15" odxf="1" dxf="1">
    <nc r="K8">
      <v>1</v>
    </nc>
    <odxf>
      <border outline="0">
        <left style="medium">
          <color indexed="64"/>
        </left>
      </border>
    </odxf>
    <ndxf>
      <border outline="0">
        <left/>
      </border>
    </ndxf>
  </rcc>
  <rfmt sheetId="15" sqref="L8" start="0" length="0">
    <dxf>
      <numFmt numFmtId="164" formatCode="0.0"/>
    </dxf>
  </rfmt>
  <rcc rId="848" sId="15" odxf="1" dxf="1" numFmtId="4">
    <nc r="K9">
      <v>2</v>
    </nc>
    <odxf>
      <border outline="0">
        <left style="medium">
          <color indexed="64"/>
        </left>
      </border>
    </odxf>
    <ndxf>
      <border outline="0">
        <left/>
      </border>
    </ndxf>
  </rcc>
  <rcc rId="849" sId="15" odxf="1" dxf="1" numFmtId="4">
    <nc r="L9">
      <v>5</v>
    </nc>
    <odxf>
      <numFmt numFmtId="1" formatCode="0"/>
    </odxf>
    <ndxf>
      <numFmt numFmtId="164" formatCode="0.0"/>
    </ndxf>
  </rcc>
  <rcc rId="850" sId="15" odxf="1" s="1" dxf="1" numFmtId="4">
    <nc r="K10">
      <v>3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 Cyr"/>
        <scheme val="none"/>
      </font>
      <numFmt numFmtId="1" formatCode="0"/>
      <fill>
        <patternFill patternType="solid">
          <fgColor indexed="64"/>
          <bgColor rgb="FFD5FFD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"/>
        <scheme val="none"/>
      </font>
      <alignment vertical="center" wrapText="1" readingOrder="0"/>
      <border outline="0">
        <left/>
      </border>
    </ndxf>
  </rcc>
  <rfmt sheetId="15" sqref="L10" start="0" length="0">
    <dxf>
      <numFmt numFmtId="164" formatCode="0.0"/>
    </dxf>
  </rfmt>
  <rcc rId="851" sId="15" odxf="1" dxf="1" numFmtId="4">
    <nc r="K11">
      <v>4</v>
    </nc>
    <odxf>
      <border outline="0">
        <left style="medium">
          <color indexed="64"/>
        </left>
      </border>
    </odxf>
    <ndxf>
      <border outline="0">
        <left/>
      </border>
    </ndxf>
  </rcc>
  <rfmt sheetId="15" sqref="L11" start="0" length="0">
    <dxf>
      <numFmt numFmtId="164" formatCode="0.0"/>
    </dxf>
  </rfmt>
  <rcc rId="852" sId="15" odxf="1" s="1" dxf="1" numFmtId="4">
    <nc r="K12">
      <v>5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 Cyr"/>
        <scheme val="none"/>
      </font>
      <numFmt numFmtId="1" formatCode="0"/>
      <fill>
        <patternFill patternType="solid">
          <fgColor indexed="64"/>
          <bgColor rgb="FFD5FFD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"/>
        <scheme val="none"/>
      </font>
      <alignment vertical="center" wrapText="1" readingOrder="0"/>
      <border outline="0">
        <left/>
      </border>
    </ndxf>
  </rcc>
  <rfmt sheetId="15" sqref="L12" start="0" length="0">
    <dxf>
      <numFmt numFmtId="164" formatCode="0.0"/>
    </dxf>
  </rfmt>
  <rcc rId="853" sId="15" odxf="1" dxf="1" numFmtId="4">
    <nc r="K13">
      <v>6</v>
    </nc>
    <odxf>
      <border outline="0">
        <left style="medium">
          <color indexed="64"/>
        </left>
      </border>
    </odxf>
    <ndxf>
      <border outline="0">
        <left/>
      </border>
    </ndxf>
  </rcc>
  <rfmt sheetId="15" sqref="L13" start="0" length="0">
    <dxf>
      <numFmt numFmtId="164" formatCode="0.0"/>
    </dxf>
  </rfmt>
  <rcc rId="854" sId="15" odxf="1" s="1" dxf="1" numFmtId="4">
    <nc r="K14">
      <v>7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 Cyr"/>
        <scheme val="none"/>
      </font>
      <numFmt numFmtId="1" formatCode="0"/>
      <fill>
        <patternFill patternType="solid">
          <fgColor indexed="64"/>
          <bgColor rgb="FFD5FFD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"/>
        <scheme val="none"/>
      </font>
      <alignment vertical="center" wrapText="1" readingOrder="0"/>
      <border outline="0">
        <left/>
      </border>
    </ndxf>
  </rcc>
  <rfmt sheetId="15" sqref="L14" start="0" length="0">
    <dxf>
      <numFmt numFmtId="164" formatCode="0.0"/>
    </dxf>
  </rfmt>
  <rcc rId="855" sId="15" odxf="1" dxf="1" numFmtId="4">
    <nc r="K15">
      <v>8</v>
    </nc>
    <odxf>
      <border outline="0">
        <left style="medium">
          <color indexed="64"/>
        </left>
      </border>
    </odxf>
    <ndxf>
      <border outline="0">
        <left/>
      </border>
    </ndxf>
  </rcc>
  <rfmt sheetId="15" sqref="L15" start="0" length="0">
    <dxf>
      <numFmt numFmtId="164" formatCode="0.0"/>
    </dxf>
  </rfmt>
  <rcc rId="856" sId="15" odxf="1" s="1" dxf="1" numFmtId="4">
    <nc r="K16">
      <v>9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 Cyr"/>
        <scheme val="none"/>
      </font>
      <numFmt numFmtId="1" formatCode="0"/>
      <fill>
        <patternFill patternType="solid">
          <fgColor indexed="64"/>
          <bgColor rgb="FFD5FFD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"/>
        <scheme val="none"/>
      </font>
      <alignment vertical="center" wrapText="1" readingOrder="0"/>
      <border outline="0">
        <left/>
      </border>
    </ndxf>
  </rcc>
  <rcc rId="857" sId="15" odxf="1" dxf="1" numFmtId="4">
    <nc r="L16">
      <v>6</v>
    </nc>
    <odxf>
      <numFmt numFmtId="1" formatCode="0"/>
    </odxf>
    <ndxf>
      <numFmt numFmtId="164" formatCode="0.0"/>
    </ndxf>
  </rcc>
  <rcc rId="858" sId="15" odxf="1" dxf="1" numFmtId="4">
    <nc r="K17">
      <v>10</v>
    </nc>
    <odxf>
      <border outline="0">
        <left style="medium">
          <color indexed="64"/>
        </left>
      </border>
    </odxf>
    <ndxf>
      <border outline="0">
        <left/>
      </border>
    </ndxf>
  </rcc>
  <rcc rId="859" sId="15" odxf="1" dxf="1" numFmtId="4">
    <nc r="L17">
      <v>5</v>
    </nc>
    <odxf>
      <numFmt numFmtId="1" formatCode="0"/>
    </odxf>
    <ndxf>
      <numFmt numFmtId="164" formatCode="0.0"/>
    </ndxf>
  </rcc>
  <rcc rId="860" sId="15" odxf="1" s="1" dxf="1" numFmtId="4">
    <nc r="K18">
      <v>11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 Cyr"/>
        <scheme val="none"/>
      </font>
      <numFmt numFmtId="1" formatCode="0"/>
      <fill>
        <patternFill patternType="solid">
          <fgColor indexed="64"/>
          <bgColor rgb="FFD5FFD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"/>
        <scheme val="none"/>
      </font>
      <alignment vertical="center" wrapText="1" readingOrder="0"/>
      <border outline="0">
        <left/>
      </border>
    </ndxf>
  </rcc>
  <rcc rId="861" sId="15" odxf="1" dxf="1" numFmtId="4">
    <nc r="L18">
      <v>6</v>
    </nc>
    <odxf>
      <numFmt numFmtId="1" formatCode="0"/>
    </odxf>
    <ndxf>
      <numFmt numFmtId="164" formatCode="0.0"/>
    </ndxf>
  </rcc>
  <rcc rId="862" sId="15" odxf="1" dxf="1" numFmtId="4">
    <nc r="K19">
      <v>12</v>
    </nc>
    <odxf>
      <border outline="0">
        <left style="medium">
          <color indexed="64"/>
        </left>
      </border>
    </odxf>
    <ndxf>
      <border outline="0">
        <left/>
      </border>
    </ndxf>
  </rcc>
  <rfmt sheetId="15" sqref="L19" start="0" length="0">
    <dxf>
      <numFmt numFmtId="164" formatCode="0.0"/>
    </dxf>
  </rfmt>
  <rcc rId="863" sId="15" odxf="1" s="1" dxf="1" numFmtId="4">
    <nc r="K20">
      <v>13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 Cyr"/>
        <scheme val="none"/>
      </font>
      <numFmt numFmtId="1" formatCode="0"/>
      <fill>
        <patternFill patternType="solid">
          <fgColor indexed="64"/>
          <bgColor rgb="FFD5FFD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"/>
        <scheme val="none"/>
      </font>
      <alignment vertical="center" wrapText="1" readingOrder="0"/>
      <border outline="0">
        <left/>
      </border>
    </ndxf>
  </rcc>
  <rcc rId="864" sId="15" odxf="1" dxf="1" numFmtId="4">
    <nc r="L20">
      <v>6</v>
    </nc>
    <odxf>
      <numFmt numFmtId="1" formatCode="0"/>
    </odxf>
    <ndxf>
      <numFmt numFmtId="164" formatCode="0.0"/>
    </ndxf>
  </rcc>
  <rcc rId="865" sId="15" odxf="1" dxf="1" numFmtId="4">
    <nc r="K21">
      <v>14</v>
    </nc>
    <odxf>
      <border outline="0">
        <left style="medium">
          <color indexed="64"/>
        </left>
      </border>
    </odxf>
    <ndxf>
      <border outline="0">
        <left/>
      </border>
    </ndxf>
  </rcc>
  <rfmt sheetId="15" sqref="L21" start="0" length="0">
    <dxf>
      <numFmt numFmtId="164" formatCode="0.0"/>
    </dxf>
  </rfmt>
  <rcc rId="866" sId="15" odxf="1" s="1" dxf="1" numFmtId="4">
    <nc r="K22">
      <v>15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 Cyr"/>
        <scheme val="none"/>
      </font>
      <numFmt numFmtId="1" formatCode="0"/>
      <fill>
        <patternFill patternType="solid">
          <fgColor indexed="64"/>
          <bgColor rgb="FFD5FFD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"/>
        <scheme val="none"/>
      </font>
      <alignment vertical="center" wrapText="1" readingOrder="0"/>
      <border outline="0">
        <left/>
      </border>
    </ndxf>
  </rcc>
  <rcc rId="867" sId="15" odxf="1" dxf="1" numFmtId="4">
    <nc r="L22">
      <v>5.5</v>
    </nc>
    <odxf>
      <numFmt numFmtId="1" formatCode="0"/>
    </odxf>
    <ndxf>
      <numFmt numFmtId="164" formatCode="0.0"/>
    </ndxf>
  </rcc>
  <rcc rId="868" sId="15" numFmtId="4">
    <oc r="Q16">
      <f>IF(P16=0,"",VLOOKUP(P16,Підс3,2,FALSE))</f>
    </oc>
    <nc r="Q16">
      <v>16</v>
    </nc>
  </rcc>
  <rcc rId="869" sId="15" numFmtId="4">
    <oc r="Q18">
      <f>IF(P18=0,"",VLOOKUP(P18,Підс3,2,FALSE))</f>
    </oc>
    <nc r="Q18">
      <v>16</v>
    </nc>
  </rcc>
  <rcc rId="870" sId="15" numFmtId="4">
    <nc r="Q22">
      <v>16</v>
    </nc>
  </rcc>
  <rcc rId="871" sId="15" numFmtId="4">
    <nc r="T16">
      <v>6</v>
    </nc>
  </rcc>
  <rcc rId="872" sId="15" numFmtId="4">
    <nc r="T18">
      <v>6</v>
    </nc>
  </rcc>
  <rcc rId="873" sId="15" numFmtId="4">
    <nc r="T22">
      <v>6</v>
    </nc>
  </rcc>
  <rcc rId="874" sId="15" numFmtId="4">
    <oc r="Y16">
      <f>IF(X16=0,"",VLOOKUP(X16,Підс3,3,FALSE))</f>
    </oc>
    <nc r="Y16">
      <v>20</v>
    </nc>
  </rcc>
  <rcc rId="875" sId="15" numFmtId="4">
    <oc r="Y18">
      <f>IF(X18=0,"",VLOOKUP(X18,Підс3,3,FALSE))</f>
    </oc>
    <nc r="Y18">
      <v>20</v>
    </nc>
  </rcc>
  <rcc rId="876" sId="15" numFmtId="4">
    <oc r="Y20">
      <f>IF(X20=0,"",VLOOKUP(X20,Підс3,3,FALSE))</f>
    </oc>
    <nc r="Y20">
      <v>20</v>
    </nc>
  </rcc>
  <rcc rId="877" sId="15" numFmtId="4">
    <oc r="Y22">
      <f>IF(X22=0,"",VLOOKUP(X22,Підс3,3,FALSE))</f>
    </oc>
    <nc r="Y22">
      <v>20</v>
    </nc>
  </rcc>
  <rcc rId="878" sId="15" numFmtId="4">
    <nc r="AH16">
      <v>11</v>
    </nc>
  </rcc>
  <rcc rId="879" sId="15" numFmtId="4">
    <nc r="AH18">
      <v>11</v>
    </nc>
  </rcc>
  <rcc rId="880" sId="15" numFmtId="4">
    <nc r="AH22">
      <v>11</v>
    </nc>
  </rcc>
  <rcc rId="881" sId="15" numFmtId="4">
    <nc r="AK16">
      <v>11</v>
    </nc>
  </rcc>
  <rcc rId="882" sId="15" numFmtId="4">
    <nc r="AK18">
      <v>11</v>
    </nc>
  </rcc>
  <rcc rId="883" sId="15" numFmtId="4">
    <nc r="AK22">
      <v>11</v>
    </nc>
  </rcc>
  <rcv guid="{B1194D16-FC6C-47F9-9935-F16FF2F45C20}" action="delete"/>
  <rdn rId="0" localSheetId="6" customView="1" name="Z_B1194D16_FC6C_47F9_9935_F16FF2F45C20_.wvu.FilterData" hidden="1" oldHidden="1">
    <formula>Підсумки!$A$3:$N$56</formula>
    <oldFormula>Підсумки!$A$3:$N$56</oldFormula>
  </rdn>
  <rdn rId="0" localSheetId="7" customView="1" name="Z_B1194D16_FC6C_47F9_9935_F16FF2F45C20_.wvu.PrintArea" hidden="1" oldHidden="1">
    <formula>'201_1'!$A$2:$BA$47</formula>
    <oldFormula>'201_1'!$A$2:$BA$47</oldFormula>
  </rdn>
  <rdn rId="0" localSheetId="7" customView="1" name="Z_B1194D16_FC6C_47F9_9935_F16FF2F45C20_.wvu.PrintTitles" hidden="1" oldHidden="1">
    <formula>'201_1'!$A:$C</formula>
    <oldFormula>'201_1'!$A:$C</oldFormula>
  </rdn>
  <rdn rId="0" localSheetId="8" customView="1" name="Z_B1194D16_FC6C_47F9_9935_F16FF2F45C20_.wvu.PrintArea" hidden="1" oldHidden="1">
    <formula>'201_2'!$A$2:$BA$46</formula>
    <oldFormula>'201_2'!$A$2:$BA$46</oldFormula>
  </rdn>
  <rdn rId="0" localSheetId="8" customView="1" name="Z_B1194D16_FC6C_47F9_9935_F16FF2F45C20_.wvu.PrintTitles" hidden="1" oldHidden="1">
    <formula>'201_2'!$A:$C</formula>
    <oldFormula>'201_2'!$A:$C</oldFormula>
  </rdn>
  <rdn rId="0" localSheetId="9" customView="1" name="Z_B1194D16_FC6C_47F9_9935_F16FF2F45C20_.wvu.PrintArea" hidden="1" oldHidden="1">
    <formula>'202_1'!$A$2:$AK$48</formula>
    <oldFormula>'202_1'!$A$2:$AK$48</oldFormula>
  </rdn>
  <rdn rId="0" localSheetId="9" customView="1" name="Z_B1194D16_FC6C_47F9_9935_F16FF2F45C20_.wvu.PrintTitles" hidden="1" oldHidden="1">
    <formula>'202_1'!$A:$C</formula>
    <oldFormula>'202_1'!$A:$C</oldFormula>
  </rdn>
  <rdn rId="0" localSheetId="10" customView="1" name="Z_B1194D16_FC6C_47F9_9935_F16FF2F45C20_.wvu.PrintArea" hidden="1" oldHidden="1">
    <formula>'202_2'!$A$2:$AK$46</formula>
    <oldFormula>'202_2'!$A$2:$AK$46</oldFormula>
  </rdn>
  <rdn rId="0" localSheetId="10" customView="1" name="Z_B1194D16_FC6C_47F9_9935_F16FF2F45C20_.wvu.PrintTitles" hidden="1" oldHidden="1">
    <formula>'202_2'!$A:$C</formula>
    <oldFormula>'202_2'!$A:$C</oldFormula>
  </rdn>
  <rdn rId="0" localSheetId="11" customView="1" name="Z_B1194D16_FC6C_47F9_9935_F16FF2F45C20_.wvu.PrintArea" hidden="1" oldHidden="1">
    <formula>'203_1'!$A$2:$AK$47</formula>
    <oldFormula>'203_1'!$A$2:$AK$47</oldFormula>
  </rdn>
  <rdn rId="0" localSheetId="11" customView="1" name="Z_B1194D16_FC6C_47F9_9935_F16FF2F45C20_.wvu.PrintTitles" hidden="1" oldHidden="1">
    <formula>'203_1'!$A:$C</formula>
    <oldFormula>'203_1'!$A:$C</oldFormula>
  </rdn>
  <rdn rId="0" localSheetId="12" customView="1" name="Z_B1194D16_FC6C_47F9_9935_F16FF2F45C20_.wvu.PrintArea" hidden="1" oldHidden="1">
    <formula>'203_2'!$A$2:$AK$46</formula>
    <oldFormula>'203_2'!$A$2:$AK$46</oldFormula>
  </rdn>
  <rdn rId="0" localSheetId="12" customView="1" name="Z_B1194D16_FC6C_47F9_9935_F16FF2F45C20_.wvu.PrintTitles" hidden="1" oldHidden="1">
    <formula>'203_2'!$A:$C</formula>
    <oldFormula>'203_2'!$A:$C</oldFormula>
  </rdn>
  <rdn rId="0" localSheetId="15" customView="1" name="Z_B1194D16_FC6C_47F9_9935_F16FF2F45C20_.wvu.PrintArea" hidden="1" oldHidden="1">
    <formula>'204'!$A$2:$AK$47</formula>
    <oldFormula>'204'!$A$2:$AK$47</oldFormula>
  </rdn>
  <rdn rId="0" localSheetId="15" customView="1" name="Z_B1194D16_FC6C_47F9_9935_F16FF2F45C20_.wvu.PrintTitles" hidden="1" oldHidden="1">
    <formula>'204'!$A:$C</formula>
    <oldFormula>'204'!$A:$C</oldFormula>
  </rdn>
  <rcv guid="{B1194D16-FC6C-47F9-9935-F16FF2F45C20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" sId="15" numFmtId="4">
    <oc r="Q20">
      <f>IF(P20=0,"",VLOOKUP(P20,Підс3,2,FALSE))</f>
    </oc>
    <nc r="Q20">
      <v>10</v>
    </nc>
  </rcc>
  <rcc rId="900" sId="15" numFmtId="4">
    <nc r="T20">
      <v>5</v>
    </nc>
  </rcc>
  <rcc rId="901" sId="15" numFmtId="4">
    <nc r="AH20">
      <v>5</v>
    </nc>
  </rcc>
  <rcc rId="902" sId="15" numFmtId="4">
    <nc r="AK20">
      <v>5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" sId="12" numFmtId="4">
    <nc r="L43">
      <v>2</v>
    </nc>
  </rcc>
  <rcc rId="904" sId="12" numFmtId="4">
    <nc r="L44">
      <v>4</v>
    </nc>
  </rcc>
  <rcc rId="905" sId="12" numFmtId="4">
    <nc r="L45">
      <v>4</v>
    </nc>
  </rcc>
  <rcc rId="906" sId="12">
    <nc r="AK16">
      <f>3</f>
    </nc>
  </rcc>
  <rcc rId="907" sId="12">
    <nc r="AK17">
      <f>3+3+3</f>
    </nc>
  </rcc>
  <rcv guid="{B1194D16-FC6C-47F9-9935-F16FF2F45C20}" action="delete"/>
  <rdn rId="0" localSheetId="6" customView="1" name="Z_B1194D16_FC6C_47F9_9935_F16FF2F45C20_.wvu.FilterData" hidden="1" oldHidden="1">
    <formula>Підсумки!$A$3:$N$56</formula>
    <oldFormula>Підсумки!$A$3:$N$56</oldFormula>
  </rdn>
  <rdn rId="0" localSheetId="7" customView="1" name="Z_B1194D16_FC6C_47F9_9935_F16FF2F45C20_.wvu.PrintArea" hidden="1" oldHidden="1">
    <formula>'201_1'!$A$2:$BA$47</formula>
    <oldFormula>'201_1'!$A$2:$BA$47</oldFormula>
  </rdn>
  <rdn rId="0" localSheetId="7" customView="1" name="Z_B1194D16_FC6C_47F9_9935_F16FF2F45C20_.wvu.PrintTitles" hidden="1" oldHidden="1">
    <formula>'201_1'!$A:$C</formula>
    <oldFormula>'201_1'!$A:$C</oldFormula>
  </rdn>
  <rdn rId="0" localSheetId="8" customView="1" name="Z_B1194D16_FC6C_47F9_9935_F16FF2F45C20_.wvu.PrintArea" hidden="1" oldHidden="1">
    <formula>'201_2'!$A$2:$BA$46</formula>
    <oldFormula>'201_2'!$A$2:$BA$46</oldFormula>
  </rdn>
  <rdn rId="0" localSheetId="8" customView="1" name="Z_B1194D16_FC6C_47F9_9935_F16FF2F45C20_.wvu.PrintTitles" hidden="1" oldHidden="1">
    <formula>'201_2'!$A:$C</formula>
    <oldFormula>'201_2'!$A:$C</oldFormula>
  </rdn>
  <rdn rId="0" localSheetId="9" customView="1" name="Z_B1194D16_FC6C_47F9_9935_F16FF2F45C20_.wvu.PrintArea" hidden="1" oldHidden="1">
    <formula>'202_1'!$A$2:$AK$48</formula>
    <oldFormula>'202_1'!$A$2:$AK$48</oldFormula>
  </rdn>
  <rdn rId="0" localSheetId="9" customView="1" name="Z_B1194D16_FC6C_47F9_9935_F16FF2F45C20_.wvu.PrintTitles" hidden="1" oldHidden="1">
    <formula>'202_1'!$A:$C</formula>
    <oldFormula>'202_1'!$A:$C</oldFormula>
  </rdn>
  <rdn rId="0" localSheetId="10" customView="1" name="Z_B1194D16_FC6C_47F9_9935_F16FF2F45C20_.wvu.PrintArea" hidden="1" oldHidden="1">
    <formula>'202_2'!$A$2:$AK$46</formula>
    <oldFormula>'202_2'!$A$2:$AK$46</oldFormula>
  </rdn>
  <rdn rId="0" localSheetId="10" customView="1" name="Z_B1194D16_FC6C_47F9_9935_F16FF2F45C20_.wvu.PrintTitles" hidden="1" oldHidden="1">
    <formula>'202_2'!$A:$C</formula>
    <oldFormula>'202_2'!$A:$C</oldFormula>
  </rdn>
  <rdn rId="0" localSheetId="11" customView="1" name="Z_B1194D16_FC6C_47F9_9935_F16FF2F45C20_.wvu.PrintArea" hidden="1" oldHidden="1">
    <formula>'203_1'!$A$2:$AK$47</formula>
    <oldFormula>'203_1'!$A$2:$AK$47</oldFormula>
  </rdn>
  <rdn rId="0" localSheetId="11" customView="1" name="Z_B1194D16_FC6C_47F9_9935_F16FF2F45C20_.wvu.PrintTitles" hidden="1" oldHidden="1">
    <formula>'203_1'!$A:$C</formula>
    <oldFormula>'203_1'!$A:$C</oldFormula>
  </rdn>
  <rdn rId="0" localSheetId="12" customView="1" name="Z_B1194D16_FC6C_47F9_9935_F16FF2F45C20_.wvu.PrintArea" hidden="1" oldHidden="1">
    <formula>'203_2'!$A$2:$AK$46</formula>
    <oldFormula>'203_2'!$A$2:$AK$46</oldFormula>
  </rdn>
  <rdn rId="0" localSheetId="12" customView="1" name="Z_B1194D16_FC6C_47F9_9935_F16FF2F45C20_.wvu.PrintTitles" hidden="1" oldHidden="1">
    <formula>'203_2'!$A:$C</formula>
    <oldFormula>'203_2'!$A:$C</oldFormula>
  </rdn>
  <rdn rId="0" localSheetId="15" customView="1" name="Z_B1194D16_FC6C_47F9_9935_F16FF2F45C20_.wvu.PrintArea" hidden="1" oldHidden="1">
    <formula>'204'!$A$2:$AK$47</formula>
    <oldFormula>'204'!$A$2:$AK$47</oldFormula>
  </rdn>
  <rdn rId="0" localSheetId="15" customView="1" name="Z_B1194D16_FC6C_47F9_9935_F16FF2F45C20_.wvu.PrintTitles" hidden="1" oldHidden="1">
    <formula>'204'!$A:$C</formula>
    <oldFormula>'204'!$A:$C</oldFormula>
  </rdn>
  <rcv guid="{B1194D16-FC6C-47F9-9935-F16FF2F45C20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0" cell="AH9" guid="{7FF74366-FDF7-4367-A957-D27DB013E7C4}" author="Давиденко Євген Олександрович" newLength="51"/>
  <rcv guid="{B1194D16-FC6C-47F9-9935-F16FF2F45C20}" action="delete"/>
  <rdn rId="0" localSheetId="6" customView="1" name="Z_B1194D16_FC6C_47F9_9935_F16FF2F45C20_.wvu.FilterData" hidden="1" oldHidden="1">
    <formula>Підсумки!$A$3:$N$56</formula>
    <oldFormula>Підсумки!$A$3:$N$56</oldFormula>
  </rdn>
  <rdn rId="0" localSheetId="7" customView="1" name="Z_B1194D16_FC6C_47F9_9935_F16FF2F45C20_.wvu.PrintArea" hidden="1" oldHidden="1">
    <formula>'201_1'!$A$2:$BA$47</formula>
    <oldFormula>'201_1'!$A$2:$BA$47</oldFormula>
  </rdn>
  <rdn rId="0" localSheetId="7" customView="1" name="Z_B1194D16_FC6C_47F9_9935_F16FF2F45C20_.wvu.PrintTitles" hidden="1" oldHidden="1">
    <formula>'201_1'!$A:$C</formula>
    <oldFormula>'201_1'!$A:$C</oldFormula>
  </rdn>
  <rdn rId="0" localSheetId="8" customView="1" name="Z_B1194D16_FC6C_47F9_9935_F16FF2F45C20_.wvu.PrintArea" hidden="1" oldHidden="1">
    <formula>'201_2'!$A$2:$BA$46</formula>
    <oldFormula>'201_2'!$A$2:$BA$46</oldFormula>
  </rdn>
  <rdn rId="0" localSheetId="8" customView="1" name="Z_B1194D16_FC6C_47F9_9935_F16FF2F45C20_.wvu.PrintTitles" hidden="1" oldHidden="1">
    <formula>'201_2'!$A:$C</formula>
    <oldFormula>'201_2'!$A:$C</oldFormula>
  </rdn>
  <rdn rId="0" localSheetId="9" customView="1" name="Z_B1194D16_FC6C_47F9_9935_F16FF2F45C20_.wvu.PrintArea" hidden="1" oldHidden="1">
    <formula>'202_1'!$A$2:$AK$48</formula>
    <oldFormula>'202_1'!$A$2:$AK$48</oldFormula>
  </rdn>
  <rdn rId="0" localSheetId="9" customView="1" name="Z_B1194D16_FC6C_47F9_9935_F16FF2F45C20_.wvu.PrintTitles" hidden="1" oldHidden="1">
    <formula>'202_1'!$A:$C</formula>
    <oldFormula>'202_1'!$A:$C</oldFormula>
  </rdn>
  <rdn rId="0" localSheetId="10" customView="1" name="Z_B1194D16_FC6C_47F9_9935_F16FF2F45C20_.wvu.PrintArea" hidden="1" oldHidden="1">
    <formula>'202_2'!$A$2:$AK$46</formula>
    <oldFormula>'202_2'!$A$2:$AK$46</oldFormula>
  </rdn>
  <rdn rId="0" localSheetId="10" customView="1" name="Z_B1194D16_FC6C_47F9_9935_F16FF2F45C20_.wvu.PrintTitles" hidden="1" oldHidden="1">
    <formula>'202_2'!$A:$C</formula>
    <oldFormula>'202_2'!$A:$C</oldFormula>
  </rdn>
  <rdn rId="0" localSheetId="11" customView="1" name="Z_B1194D16_FC6C_47F9_9935_F16FF2F45C20_.wvu.PrintArea" hidden="1" oldHidden="1">
    <formula>'203_1'!$A$2:$AK$47</formula>
    <oldFormula>'203_1'!$A$2:$AK$47</oldFormula>
  </rdn>
  <rdn rId="0" localSheetId="11" customView="1" name="Z_B1194D16_FC6C_47F9_9935_F16FF2F45C20_.wvu.PrintTitles" hidden="1" oldHidden="1">
    <formula>'203_1'!$A:$C</formula>
    <oldFormula>'203_1'!$A:$C</oldFormula>
  </rdn>
  <rdn rId="0" localSheetId="12" customView="1" name="Z_B1194D16_FC6C_47F9_9935_F16FF2F45C20_.wvu.PrintArea" hidden="1" oldHidden="1">
    <formula>'203_2'!$A$2:$AK$46</formula>
    <oldFormula>'203_2'!$A$2:$AK$46</oldFormula>
  </rdn>
  <rdn rId="0" localSheetId="12" customView="1" name="Z_B1194D16_FC6C_47F9_9935_F16FF2F45C20_.wvu.PrintTitles" hidden="1" oldHidden="1">
    <formula>'203_2'!$A:$C</formula>
    <oldFormula>'203_2'!$A:$C</oldFormula>
  </rdn>
  <rdn rId="0" localSheetId="15" customView="1" name="Z_B1194D16_FC6C_47F9_9935_F16FF2F45C20_.wvu.PrintArea" hidden="1" oldHidden="1">
    <formula>'204'!$A$2:$AK$47</formula>
    <oldFormula>'204'!$A$2:$AK$47</oldFormula>
  </rdn>
  <rdn rId="0" localSheetId="15" customView="1" name="Z_B1194D16_FC6C_47F9_9935_F16FF2F45C20_.wvu.PrintTitles" hidden="1" oldHidden="1">
    <formula>'204'!$A:$C</formula>
    <oldFormula>'204'!$A:$C</oldFormula>
  </rdn>
  <rcv guid="{B1194D16-FC6C-47F9-9935-F16FF2F45C20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11" numFmtId="4">
    <nc r="I43">
      <v>10</v>
    </nc>
  </rcc>
  <rcv guid="{17400EAF-4B0B-49FE-8262-4A59DA70D10F}" action="delete"/>
  <rdn rId="0" localSheetId="6" customView="1" name="Z_17400EAF_4B0B_49FE_8262_4A59DA70D10F_.wvu.Cols" hidden="1" oldHidden="1">
    <formula>Підсумки!$F:$J</formula>
    <oldFormula>Підсумки!$F:$J</oldFormula>
  </rdn>
  <rdn rId="0" localSheetId="6" customView="1" name="Z_17400EAF_4B0B_49FE_8262_4A59DA70D10F_.wvu.FilterData" hidden="1" oldHidden="1">
    <formula>Підсумки!$A$3:$N$56</formula>
    <oldFormula>Підсумки!$A$3:$N$56</oldFormula>
  </rdn>
  <rdn rId="0" localSheetId="7" customView="1" name="Z_17400EAF_4B0B_49FE_8262_4A59DA70D10F_.wvu.PrintArea" hidden="1" oldHidden="1">
    <formula>'201_1'!$A$2:$BA$47</formula>
    <oldFormula>'201_1'!$A$2:$BA$47</oldFormula>
  </rdn>
  <rdn rId="0" localSheetId="7" customView="1" name="Z_17400EAF_4B0B_49FE_8262_4A59DA70D10F_.wvu.PrintTitles" hidden="1" oldHidden="1">
    <formula>'201_1'!$A:$C</formula>
    <oldFormula>'201_1'!$A:$C</oldFormula>
  </rdn>
  <rdn rId="0" localSheetId="8" customView="1" name="Z_17400EAF_4B0B_49FE_8262_4A59DA70D10F_.wvu.PrintArea" hidden="1" oldHidden="1">
    <formula>'201_2'!$A$2:$BA$46</formula>
    <oldFormula>'201_2'!$A$2:$BA$46</oldFormula>
  </rdn>
  <rdn rId="0" localSheetId="8" customView="1" name="Z_17400EAF_4B0B_49FE_8262_4A59DA70D10F_.wvu.PrintTitles" hidden="1" oldHidden="1">
    <formula>'201_2'!$A:$C</formula>
    <oldFormula>'201_2'!$A:$C</oldFormula>
  </rdn>
  <rdn rId="0" localSheetId="9" customView="1" name="Z_17400EAF_4B0B_49FE_8262_4A59DA70D10F_.wvu.PrintArea" hidden="1" oldHidden="1">
    <formula>'202_1'!$A$2:$AK$48</formula>
    <oldFormula>'202_1'!$A$2:$AK$48</oldFormula>
  </rdn>
  <rdn rId="0" localSheetId="9" customView="1" name="Z_17400EAF_4B0B_49FE_8262_4A59DA70D10F_.wvu.PrintTitles" hidden="1" oldHidden="1">
    <formula>'202_1'!$A:$C</formula>
    <oldFormula>'202_1'!$A:$C</oldFormula>
  </rdn>
  <rdn rId="0" localSheetId="10" customView="1" name="Z_17400EAF_4B0B_49FE_8262_4A59DA70D10F_.wvu.PrintArea" hidden="1" oldHidden="1">
    <formula>'202_2'!$A$2:$AK$46</formula>
    <oldFormula>'202_2'!$A$2:$AK$46</oldFormula>
  </rdn>
  <rdn rId="0" localSheetId="10" customView="1" name="Z_17400EAF_4B0B_49FE_8262_4A59DA70D10F_.wvu.PrintTitles" hidden="1" oldHidden="1">
    <formula>'202_2'!$A:$C</formula>
    <oldFormula>'202_2'!$A:$C</oldFormula>
  </rdn>
  <rdn rId="0" localSheetId="11" customView="1" name="Z_17400EAF_4B0B_49FE_8262_4A59DA70D10F_.wvu.PrintArea" hidden="1" oldHidden="1">
    <formula>'203_1'!$A$2:$AK$47</formula>
    <oldFormula>'203_1'!$A$2:$AK$47</oldFormula>
  </rdn>
  <rdn rId="0" localSheetId="11" customView="1" name="Z_17400EAF_4B0B_49FE_8262_4A59DA70D10F_.wvu.PrintTitles" hidden="1" oldHidden="1">
    <formula>'203_1'!$A:$C</formula>
    <oldFormula>'203_1'!$A:$C</oldFormula>
  </rdn>
  <rdn rId="0" localSheetId="12" customView="1" name="Z_17400EAF_4B0B_49FE_8262_4A59DA70D10F_.wvu.PrintArea" hidden="1" oldHidden="1">
    <formula>'203_2'!$A$2:$AK$46</formula>
    <oldFormula>'203_2'!$A$2:$AK$46</oldFormula>
  </rdn>
  <rdn rId="0" localSheetId="12" customView="1" name="Z_17400EAF_4B0B_49FE_8262_4A59DA70D10F_.wvu.PrintTitles" hidden="1" oldHidden="1">
    <formula>'203_2'!$A:$C</formula>
    <oldFormula>'203_2'!$A:$C</oldFormula>
  </rdn>
  <rdn rId="0" localSheetId="15" customView="1" name="Z_17400EAF_4B0B_49FE_8262_4A59DA70D10F_.wvu.PrintArea" hidden="1" oldHidden="1">
    <formula>'204'!$A$2:$AK$47</formula>
    <oldFormula>'204'!$A$2:$AK$47</oldFormula>
  </rdn>
  <rdn rId="0" localSheetId="15" customView="1" name="Z_17400EAF_4B0B_49FE_8262_4A59DA70D10F_.wvu.PrintTitles" hidden="1" oldHidden="1">
    <formula>'204'!$A:$C</formula>
    <oldFormula>'204'!$A:$C</oldFormula>
  </rdn>
  <rcv guid="{17400EAF-4B0B-49FE-8262-4A59DA70D10F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N60">
    <dxf>
      <fill>
        <patternFill>
          <bgColor rgb="FF92D050"/>
        </patternFill>
      </fill>
    </dxf>
  </rfmt>
  <rfmt sheetId="6" sqref="N61">
    <dxf>
      <fill>
        <patternFill>
          <bgColor rgb="FF92D050"/>
        </patternFill>
      </fill>
    </dxf>
  </rfmt>
  <rfmt sheetId="6" sqref="N75">
    <dxf>
      <fill>
        <patternFill>
          <bgColor rgb="FF92D050"/>
        </patternFill>
      </fill>
    </dxf>
  </rfmt>
  <rfmt sheetId="6" sqref="N74">
    <dxf>
      <fill>
        <patternFill>
          <bgColor rgb="FF92D050"/>
        </patternFill>
      </fill>
    </dxf>
  </rfmt>
  <rfmt sheetId="6" sqref="N73">
    <dxf>
      <fill>
        <patternFill>
          <bgColor rgb="FF92D050"/>
        </patternFill>
      </fill>
    </dxf>
  </rfmt>
  <rfmt sheetId="6" sqref="N64">
    <dxf>
      <fill>
        <patternFill>
          <bgColor rgb="FF92D050"/>
        </patternFill>
      </fill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" sId="7" numFmtId="4">
    <oc r="L20">
      <v>3</v>
    </oc>
    <nc r="L20">
      <v>6</v>
    </nc>
  </rcc>
  <rcc rId="956" sId="7" numFmtId="4">
    <nc r="E34">
      <v>2</v>
    </nc>
  </rcc>
  <rcc rId="957" sId="7" numFmtId="4">
    <nc r="G34">
      <v>2</v>
    </nc>
  </rcc>
  <rcc rId="958" sId="7" numFmtId="4">
    <nc r="K34">
      <v>0</v>
    </nc>
  </rcc>
  <rcc rId="959" sId="7" numFmtId="4">
    <nc r="L34">
      <v>2</v>
    </nc>
  </rcc>
  <rcc rId="960" sId="7" numFmtId="4">
    <nc r="M34">
      <v>2</v>
    </nc>
  </rcc>
  <rcc rId="961" sId="7" numFmtId="4">
    <nc r="N34">
      <v>2</v>
    </nc>
  </rcc>
  <rcc rId="962" sId="7" numFmtId="4">
    <nc r="P34">
      <v>2</v>
    </nc>
  </rcc>
  <rcc rId="963" sId="7" numFmtId="4">
    <nc r="E35">
      <v>0</v>
    </nc>
  </rcc>
  <rcc rId="964" sId="7" numFmtId="4">
    <nc r="G35">
      <v>0</v>
    </nc>
  </rcc>
  <rcc rId="965" sId="7" numFmtId="4">
    <nc r="K35">
      <v>2</v>
    </nc>
  </rcc>
  <rcc rId="966" sId="7" numFmtId="4">
    <nc r="L35">
      <v>2</v>
    </nc>
  </rcc>
  <rcc rId="967" sId="7" numFmtId="4">
    <nc r="M35">
      <v>0</v>
    </nc>
  </rcc>
  <rcc rId="968" sId="7" numFmtId="4">
    <nc r="N35">
      <v>2</v>
    </nc>
  </rcc>
  <rcc rId="969" sId="7" numFmtId="4">
    <nc r="P35">
      <v>1.75</v>
    </nc>
  </rcc>
  <rcc rId="970" sId="7" numFmtId="4">
    <nc r="E36">
      <v>2</v>
    </nc>
  </rcc>
  <rcc rId="971" sId="7" numFmtId="4">
    <nc r="G36">
      <v>2</v>
    </nc>
  </rcc>
  <rcc rId="972" sId="7" numFmtId="4">
    <nc r="K36">
      <v>0</v>
    </nc>
  </rcc>
  <rcc rId="973" sId="7" numFmtId="4">
    <nc r="L36">
      <v>2</v>
    </nc>
  </rcc>
  <rcc rId="974" sId="7" numFmtId="4">
    <nc r="M36">
      <v>1.5</v>
    </nc>
  </rcc>
  <rcc rId="975" sId="7" numFmtId="4">
    <nc r="N36">
      <v>2</v>
    </nc>
  </rcc>
  <rcc rId="976" sId="7" numFmtId="4">
    <nc r="P36">
      <v>0</v>
    </nc>
  </rcc>
  <rcc rId="977" sId="7" numFmtId="4">
    <nc r="E37">
      <v>2</v>
    </nc>
  </rcc>
  <rcc rId="978" sId="7" numFmtId="4">
    <nc r="G37">
      <v>1.5</v>
    </nc>
  </rcc>
  <rcc rId="979" sId="7" numFmtId="4">
    <nc r="K37">
      <v>0</v>
    </nc>
  </rcc>
  <rcc rId="980" sId="7" numFmtId="4">
    <nc r="L37">
      <v>2</v>
    </nc>
  </rcc>
  <rcc rId="981" sId="7" numFmtId="4">
    <nc r="M37">
      <v>2</v>
    </nc>
  </rcc>
  <rcc rId="982" sId="7" numFmtId="4">
    <nc r="N37">
      <v>1.75</v>
    </nc>
  </rcc>
  <rcc rId="983" sId="7" numFmtId="4">
    <nc r="P37">
      <v>1</v>
    </nc>
  </rcc>
  <rcc rId="984" sId="7" numFmtId="4">
    <nc r="E38">
      <v>3.75</v>
    </nc>
  </rcc>
  <rcc rId="985" sId="7" numFmtId="4">
    <nc r="G38">
      <v>0</v>
    </nc>
  </rcc>
  <rcc rId="986" sId="7" numFmtId="4">
    <nc r="K38">
      <v>4</v>
    </nc>
  </rcc>
  <rcc rId="987" sId="7" numFmtId="4">
    <nc r="L38">
      <v>0</v>
    </nc>
  </rcc>
  <rcc rId="988" sId="7" numFmtId="4">
    <nc r="M38">
      <v>0</v>
    </nc>
  </rcc>
  <rcc rId="989" sId="7" numFmtId="4">
    <nc r="N38">
      <v>2</v>
    </nc>
  </rcc>
  <rcc rId="990" sId="7" numFmtId="4">
    <nc r="P38">
      <v>0</v>
    </nc>
  </rcc>
  <rcc rId="991" sId="7" numFmtId="4">
    <nc r="E39">
      <v>0</v>
    </nc>
  </rcc>
  <rcc rId="992" sId="7" numFmtId="4">
    <nc r="G39">
      <v>2</v>
    </nc>
  </rcc>
  <rcc rId="993" sId="7" numFmtId="4">
    <nc r="K39">
      <v>0</v>
    </nc>
  </rcc>
  <rcc rId="994" sId="7" numFmtId="4">
    <nc r="L39">
      <v>0</v>
    </nc>
  </rcc>
  <rcc rId="995" sId="7" numFmtId="4">
    <nc r="M39">
      <v>2</v>
    </nc>
  </rcc>
  <rcc rId="996" sId="7" numFmtId="4">
    <nc r="N39">
      <v>1</v>
    </nc>
  </rcc>
  <rcc rId="997" sId="7" numFmtId="4">
    <nc r="P39">
      <v>1</v>
    </nc>
  </rcc>
  <rcc rId="998" sId="7" numFmtId="4">
    <nc r="E40">
      <v>2</v>
    </nc>
  </rcc>
  <rcc rId="999" sId="7" numFmtId="4">
    <nc r="G40">
      <v>2</v>
    </nc>
  </rcc>
  <rcc rId="1000" sId="7" numFmtId="4">
    <nc r="K40">
      <v>2</v>
    </nc>
  </rcc>
  <rcc rId="1001" sId="7" numFmtId="4">
    <nc r="L40">
      <v>0</v>
    </nc>
  </rcc>
  <rcc rId="1002" sId="7" numFmtId="4">
    <nc r="M40">
      <v>2</v>
    </nc>
  </rcc>
  <rcc rId="1003" sId="7" numFmtId="4">
    <nc r="N40">
      <v>2</v>
    </nc>
  </rcc>
  <rcc rId="1004" sId="7" numFmtId="4">
    <nc r="P40">
      <v>1</v>
    </nc>
  </rcc>
  <rcc rId="1005" sId="7" numFmtId="4">
    <nc r="F44">
      <v>2</v>
    </nc>
  </rcc>
  <rcc rId="1006" sId="7" numFmtId="4">
    <nc r="N44">
      <v>2</v>
    </nc>
  </rcc>
  <rcc rId="1007" sId="7" numFmtId="4">
    <nc r="O44">
      <v>2</v>
    </nc>
  </rcc>
  <rcc rId="1008" sId="7" numFmtId="4">
    <nc r="P44">
      <v>2</v>
    </nc>
  </rcc>
  <rcc rId="1009" sId="7" numFmtId="4">
    <nc r="F45">
      <v>4</v>
    </nc>
  </rcc>
  <rcc rId="1010" sId="7" numFmtId="4">
    <nc r="N45">
      <v>4</v>
    </nc>
  </rcc>
  <rcc rId="1011" sId="7" numFmtId="4">
    <nc r="O45">
      <v>4</v>
    </nc>
  </rcc>
  <rcc rId="1012" sId="7" numFmtId="4">
    <nc r="P45">
      <v>4</v>
    </nc>
  </rcc>
  <rcc rId="1013" sId="7" numFmtId="4">
    <oc r="E46">
      <v>2</v>
    </oc>
    <nc r="E46">
      <v>3</v>
    </nc>
  </rcc>
  <rcc rId="1014" sId="7" numFmtId="4">
    <nc r="F46">
      <v>2</v>
    </nc>
  </rcc>
  <rcc rId="1015" sId="7" numFmtId="4">
    <nc r="N46">
      <v>4</v>
    </nc>
  </rcc>
  <rcc rId="1016" sId="7" numFmtId="4">
    <nc r="O46">
      <v>2</v>
    </nc>
  </rcc>
  <rcc rId="1017" sId="7" numFmtId="4">
    <nc r="P46">
      <v>4</v>
    </nc>
  </rcc>
  <rcc rId="1018" sId="7">
    <nc r="AH9">
      <f>3+5+3</f>
    </nc>
  </rcc>
  <rcc rId="1019" sId="7" numFmtId="4">
    <nc r="AH10">
      <v>11</v>
    </nc>
  </rcc>
  <rcc rId="1020" sId="7" numFmtId="4">
    <nc r="AH11">
      <v>11</v>
    </nc>
  </rcc>
  <rcc rId="1021" sId="7">
    <nc r="AH13">
      <f>3+5+2.75</f>
    </nc>
  </rcc>
  <rcc rId="1022" sId="7">
    <nc r="AH16">
      <f>3+3+3</f>
    </nc>
  </rcc>
  <rcc rId="1023" sId="7">
    <nc r="AH17">
      <f>3+5+3-1</f>
    </nc>
  </rcc>
  <rcc rId="1024" sId="7" numFmtId="4">
    <nc r="AH18">
      <v>11</v>
    </nc>
  </rcc>
  <rcc rId="1025" sId="7" numFmtId="4">
    <nc r="AH19">
      <v>11</v>
    </nc>
  </rcc>
  <rcc rId="1026" sId="7" numFmtId="4">
    <nc r="AH20">
      <v>11</v>
    </nc>
  </rcc>
  <rcc rId="1027" sId="7" numFmtId="4">
    <nc r="AK9">
      <v>11</v>
    </nc>
  </rcc>
  <rcc rId="1028" sId="7" numFmtId="4">
    <nc r="AK10">
      <v>11</v>
    </nc>
  </rcc>
  <rcc rId="1029" sId="7" numFmtId="4">
    <nc r="AK11">
      <v>11</v>
    </nc>
  </rcc>
  <rcc rId="1030" sId="7" numFmtId="4">
    <nc r="AK13">
      <v>11</v>
    </nc>
  </rcc>
  <rcc rId="1031" sId="7" odxf="1" dxf="1" numFmtId="4">
    <nc r="AK16">
      <v>11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32" sId="7">
    <nc r="AK17">
      <f>3+2.5+0</f>
    </nc>
  </rcc>
  <rcc rId="1033" sId="7" numFmtId="4">
    <nc r="AK18">
      <v>11</v>
    </nc>
  </rcc>
  <rcc rId="1034" sId="7" numFmtId="4">
    <nc r="AK19">
      <v>11</v>
    </nc>
  </rcc>
  <rcc rId="1035" sId="7">
    <nc r="AK20">
      <f>3+3+4.75</f>
    </nc>
  </rcc>
  <rcv guid="{17400EAF-4B0B-49FE-8262-4A59DA70D10F}" action="delete"/>
  <rdn rId="0" localSheetId="6" customView="1" name="Z_17400EAF_4B0B_49FE_8262_4A59DA70D10F_.wvu.Cols" hidden="1" oldHidden="1">
    <formula>Підсумки!$F:$J</formula>
    <oldFormula>Підсумки!$F:$J</oldFormula>
  </rdn>
  <rdn rId="0" localSheetId="6" customView="1" name="Z_17400EAF_4B0B_49FE_8262_4A59DA70D10F_.wvu.FilterData" hidden="1" oldHidden="1">
    <formula>Підсумки!$A$3:$N$56</formula>
    <oldFormula>Підсумки!$A$3:$N$56</oldFormula>
  </rdn>
  <rdn rId="0" localSheetId="7" customView="1" name="Z_17400EAF_4B0B_49FE_8262_4A59DA70D10F_.wvu.PrintArea" hidden="1" oldHidden="1">
    <formula>'201_1'!$A$2:$BA$47</formula>
    <oldFormula>'201_1'!$A$2:$BA$47</oldFormula>
  </rdn>
  <rdn rId="0" localSheetId="7" customView="1" name="Z_17400EAF_4B0B_49FE_8262_4A59DA70D10F_.wvu.PrintTitles" hidden="1" oldHidden="1">
    <formula>'201_1'!$A:$C</formula>
    <oldFormula>'201_1'!$A:$C</oldFormula>
  </rdn>
  <rdn rId="0" localSheetId="8" customView="1" name="Z_17400EAF_4B0B_49FE_8262_4A59DA70D10F_.wvu.PrintArea" hidden="1" oldHidden="1">
    <formula>'201_2'!$A$2:$BA$46</formula>
    <oldFormula>'201_2'!$A$2:$BA$46</oldFormula>
  </rdn>
  <rdn rId="0" localSheetId="8" customView="1" name="Z_17400EAF_4B0B_49FE_8262_4A59DA70D10F_.wvu.PrintTitles" hidden="1" oldHidden="1">
    <formula>'201_2'!$A:$C</formula>
    <oldFormula>'201_2'!$A:$C</oldFormula>
  </rdn>
  <rdn rId="0" localSheetId="9" customView="1" name="Z_17400EAF_4B0B_49FE_8262_4A59DA70D10F_.wvu.PrintArea" hidden="1" oldHidden="1">
    <formula>'202_1'!$A$2:$AK$48</formula>
    <oldFormula>'202_1'!$A$2:$AK$48</oldFormula>
  </rdn>
  <rdn rId="0" localSheetId="9" customView="1" name="Z_17400EAF_4B0B_49FE_8262_4A59DA70D10F_.wvu.PrintTitles" hidden="1" oldHidden="1">
    <formula>'202_1'!$A:$C</formula>
    <oldFormula>'202_1'!$A:$C</oldFormula>
  </rdn>
  <rdn rId="0" localSheetId="10" customView="1" name="Z_17400EAF_4B0B_49FE_8262_4A59DA70D10F_.wvu.PrintArea" hidden="1" oldHidden="1">
    <formula>'202_2'!$A$2:$AK$46</formula>
    <oldFormula>'202_2'!$A$2:$AK$46</oldFormula>
  </rdn>
  <rdn rId="0" localSheetId="10" customView="1" name="Z_17400EAF_4B0B_49FE_8262_4A59DA70D10F_.wvu.PrintTitles" hidden="1" oldHidden="1">
    <formula>'202_2'!$A:$C</formula>
    <oldFormula>'202_2'!$A:$C</oldFormula>
  </rdn>
  <rdn rId="0" localSheetId="11" customView="1" name="Z_17400EAF_4B0B_49FE_8262_4A59DA70D10F_.wvu.PrintArea" hidden="1" oldHidden="1">
    <formula>'203_1'!$A$2:$AK$47</formula>
    <oldFormula>'203_1'!$A$2:$AK$47</oldFormula>
  </rdn>
  <rdn rId="0" localSheetId="11" customView="1" name="Z_17400EAF_4B0B_49FE_8262_4A59DA70D10F_.wvu.PrintTitles" hidden="1" oldHidden="1">
    <formula>'203_1'!$A:$C</formula>
    <oldFormula>'203_1'!$A:$C</oldFormula>
  </rdn>
  <rdn rId="0" localSheetId="12" customView="1" name="Z_17400EAF_4B0B_49FE_8262_4A59DA70D10F_.wvu.PrintArea" hidden="1" oldHidden="1">
    <formula>'203_2'!$A$2:$AK$46</formula>
    <oldFormula>'203_2'!$A$2:$AK$46</oldFormula>
  </rdn>
  <rdn rId="0" localSheetId="12" customView="1" name="Z_17400EAF_4B0B_49FE_8262_4A59DA70D10F_.wvu.PrintTitles" hidden="1" oldHidden="1">
    <formula>'203_2'!$A:$C</formula>
    <oldFormula>'203_2'!$A:$C</oldFormula>
  </rdn>
  <rdn rId="0" localSheetId="15" customView="1" name="Z_17400EAF_4B0B_49FE_8262_4A59DA70D10F_.wvu.PrintArea" hidden="1" oldHidden="1">
    <formula>'204'!$A$2:$AK$47</formula>
    <oldFormula>'204'!$A$2:$AK$47</oldFormula>
  </rdn>
  <rdn rId="0" localSheetId="15" customView="1" name="Z_17400EAF_4B0B_49FE_8262_4A59DA70D10F_.wvu.PrintTitles" hidden="1" oldHidden="1">
    <formula>'204'!$A:$C</formula>
    <oldFormula>'204'!$A:$C</oldFormula>
  </rdn>
  <rcv guid="{17400EAF-4B0B-49FE-8262-4A59DA70D10F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2" sId="6">
    <oc r="K3">
      <f>'\\main\Documents\Computer Science\Фісун Микола Тихонович\2-курс_ОБДЗ\[Журнал_ОБДЗ_Лекції_Контр_Гр-201-206_2016-17нр.xlsx]КОНТР 201-204'!F4</f>
    </oc>
    <nc r="K3">
      <f>'\\main\Documents\Computer Science\Фісун Микола Тихонович\2-курс_ОБДЗ\[Журнал_ОБДЗ_Лекції_Контр_Гр-201-206_2016-17нр.xlsx]КОНТР 201-204'!F4</f>
    </nc>
  </rcc>
  <rcc rId="1053" sId="6">
    <oc r="K4">
      <f>'\\main\Documents\Computer Science\Фісун Микола Тихонович\2-курс_ОБДЗ\[Журнал_ОБДЗ_Лекції_Контр_Гр-201-206_2016-17нр.xlsx]КОНТР 201-204'!F5</f>
    </oc>
    <nc r="K4">
      <f>'\\main\Documents\Computer Science\Фісун Микола Тихонович\2-курс_ОБДЗ\[Журнал_ОБДЗ_Лекції_Контр_Гр-201-206_2016-17нр.xlsx]КОНТР 201-204'!F5</f>
    </nc>
  </rcc>
  <rcc rId="1054" sId="6">
    <oc r="K5">
      <f>'\\main\Documents\Computer Science\Фісун Микола Тихонович\2-курс_ОБДЗ\[Журнал_ОБДЗ_Лекції_Контр_Гр-201-206_2016-17нр.xlsx]КОНТР 201-204'!F6</f>
    </oc>
    <nc r="K5">
      <f>'\\main\Documents\Computer Science\Фісун Микола Тихонович\2-курс_ОБДЗ\[Журнал_ОБДЗ_Лекції_Контр_Гр-201-206_2016-17нр.xlsx]КОНТР 201-204'!F6</f>
    </nc>
  </rcc>
  <rcc rId="1055" sId="6">
    <oc r="K6">
      <f>'\\main\Documents\Computer Science\Фісун Микола Тихонович\2-курс_ОБДЗ\[Журнал_ОБДЗ_Лекції_Контр_Гр-201-206_2016-17нр.xlsx]КОНТР 201-204'!F7</f>
    </oc>
    <nc r="K6">
      <f>'\\main\Documents\Computer Science\Фісун Микола Тихонович\2-курс_ОБДЗ\[Журнал_ОБДЗ_Лекції_Контр_Гр-201-206_2016-17нр.xlsx]КОНТР 201-204'!F7</f>
    </nc>
  </rcc>
  <rcc rId="1056" sId="6">
    <oc r="K7">
      <f>'\\main\Documents\Computer Science\Фісун Микола Тихонович\2-курс_ОБДЗ\[Журнал_ОБДЗ_Лекції_Контр_Гр-201-206_2016-17нр.xlsx]КОНТР 201-204'!F8</f>
    </oc>
    <nc r="K7">
      <f>'\\main\Documents\Computer Science\Фісун Микола Тихонович\2-курс_ОБДЗ\[Журнал_ОБДЗ_Лекції_Контр_Гр-201-206_2016-17нр.xlsx]КОНТР 201-204'!F8</f>
    </nc>
  </rcc>
  <rcc rId="1057" sId="6">
    <oc r="K8">
      <f>'\\main\Documents\Computer Science\Фісун Микола Тихонович\2-курс_ОБДЗ\[Журнал_ОБДЗ_Лекції_Контр_Гр-201-206_2016-17нр.xlsx]КОНТР 201-204'!F9</f>
    </oc>
    <nc r="K8">
      <f>'\\main\Documents\Computer Science\Фісун Микола Тихонович\2-курс_ОБДЗ\[Журнал_ОБДЗ_Лекції_Контр_Гр-201-206_2016-17нр.xlsx]КОНТР 201-204'!F9</f>
    </nc>
  </rcc>
  <rcc rId="1058" sId="6">
    <oc r="K9">
      <f>'\\main\Documents\Computer Science\Фісун Микола Тихонович\2-курс_ОБДЗ\[Журнал_ОБДЗ_Лекції_Контр_Гр-201-206_2016-17нр.xlsx]КОНТР 201-204'!F10</f>
    </oc>
    <nc r="K9">
      <f>'\\main\Documents\Computer Science\Фісун Микола Тихонович\2-курс_ОБДЗ\[Журнал_ОБДЗ_Лекції_Контр_Гр-201-206_2016-17нр.xlsx]КОНТР 201-204'!F10</f>
    </nc>
  </rcc>
  <rcc rId="1059" sId="6">
    <oc r="K10">
      <f>'\\main\Documents\Computer Science\Фісун Микола Тихонович\2-курс_ОБДЗ\[Журнал_ОБДЗ_Лекції_Контр_Гр-201-206_2016-17нр.xlsx]КОНТР 201-204'!F11</f>
    </oc>
    <nc r="K10">
      <f>'\\main\Documents\Computer Science\Фісун Микола Тихонович\2-курс_ОБДЗ\[Журнал_ОБДЗ_Лекції_Контр_Гр-201-206_2016-17нр.xlsx]КОНТР 201-204'!F11</f>
    </nc>
  </rcc>
  <rcc rId="1060" sId="6">
    <oc r="K11">
      <f>'\\main\Documents\Computer Science\Фісун Микола Тихонович\2-курс_ОБДЗ\[Журнал_ОБДЗ_Лекції_Контр_Гр-201-206_2016-17нр.xlsx]КОНТР 201-204'!F12</f>
    </oc>
    <nc r="K11">
      <f>'\\main\Documents\Computer Science\Фісун Микола Тихонович\2-курс_ОБДЗ\[Журнал_ОБДЗ_Лекції_Контр_Гр-201-206_2016-17нр.xlsx]КОНТР 201-204'!F12</f>
    </nc>
  </rcc>
  <rcc rId="1061" sId="6">
    <oc r="K12">
      <f>'\\main\Documents\Computer Science\Фісун Микола Тихонович\2-курс_ОБДЗ\[Журнал_ОБДЗ_Лекції_Контр_Гр-201-206_2016-17нр.xlsx]КОНТР 201-204'!F13</f>
    </oc>
    <nc r="K12">
      <f>'\\main\Documents\Computer Science\Фісун Микола Тихонович\2-курс_ОБДЗ\[Журнал_ОБДЗ_Лекції_Контр_Гр-201-206_2016-17нр.xlsx]КОНТР 201-204'!F13</f>
    </nc>
  </rcc>
  <rcc rId="1062" sId="6">
    <oc r="K13">
      <f>'\\main\Documents\Computer Science\Фісун Микола Тихонович\2-курс_ОБДЗ\[Журнал_ОБДЗ_Лекції_Контр_Гр-201-206_2016-17нр.xlsx]КОНТР 201-204'!F14</f>
    </oc>
    <nc r="K13">
      <f>'\\main\Documents\Computer Science\Фісун Микола Тихонович\2-курс_ОБДЗ\[Журнал_ОБДЗ_Лекції_Контр_Гр-201-206_2016-17нр.xlsx]КОНТР 201-204'!F14</f>
    </nc>
  </rcc>
  <rcc rId="1063" sId="6">
    <oc r="K14">
      <f>'\\main\Documents\Computer Science\Фісун Микола Тихонович\2-курс_ОБДЗ\[Журнал_ОБДЗ_Лекції_Контр_Гр-201-206_2016-17нр.xlsx]КОНТР 201-204'!F15</f>
    </oc>
    <nc r="K14">
      <f>'\\main\Documents\Computer Science\Фісун Микола Тихонович\2-курс_ОБДЗ\[Журнал_ОБДЗ_Лекції_Контр_Гр-201-206_2016-17нр.xlsx]КОНТР 201-204'!F15</f>
    </nc>
  </rcc>
  <rcc rId="1064" sId="6">
    <oc r="K15">
      <f>'\\main\Documents\Computer Science\Фісун Микола Тихонович\2-курс_ОБДЗ\[Журнал_ОБДЗ_Лекції_Контр_Гр-201-206_2016-17нр.xlsx]КОНТР 201-204'!F16</f>
    </oc>
    <nc r="K15">
      <f>'\\main\Documents\Computer Science\Фісун Микола Тихонович\2-курс_ОБДЗ\[Журнал_ОБДЗ_Лекції_Контр_Гр-201-206_2016-17нр.xlsx]КОНТР 201-204'!F16</f>
    </nc>
  </rcc>
  <rcc rId="1065" sId="6">
    <oc r="K17">
      <f>'\\main\Documents\Computer Science\Фісун Микола Тихонович\2-курс_ОБДЗ\[Журнал_ОБДЗ_Лекції_Контр_Гр-201-206_2016-17нр.xlsx]КОНТР 201-204'!F17</f>
    </oc>
    <nc r="K17">
      <f>'\\main\Documents\Computer Science\Фісун Микола Тихонович\2-курс_ОБДЗ\[Журнал_ОБДЗ_Лекції_Контр_Гр-201-206_2016-17нр.xlsx]КОНТР 201-204'!F17</f>
    </nc>
  </rcc>
  <rcc rId="1066" sId="6">
    <oc r="K18">
      <f>'\\main\Documents\Computer Science\Фісун Микола Тихонович\2-курс_ОБДЗ\[Журнал_ОБДЗ_Лекції_Контр_Гр-201-206_2016-17нр.xlsx]КОНТР 201-204'!F18</f>
    </oc>
    <nc r="K18">
      <f>'\\main\Documents\Computer Science\Фісун Микола Тихонович\2-курс_ОБДЗ\[Журнал_ОБДЗ_Лекції_Контр_Гр-201-206_2016-17нр.xlsx]КОНТР 201-204'!F18</f>
    </nc>
  </rcc>
  <rcc rId="1067" sId="6">
    <oc r="K19">
      <f>'\\main\Documents\Computer Science\Фісун Микола Тихонович\2-курс_ОБДЗ\[Журнал_ОБДЗ_Лекції_Контр_Гр-201-206_2016-17нр.xlsx]КОНТР 201-204'!F19</f>
    </oc>
    <nc r="K19">
      <f>'\\main\Documents\Computer Science\Фісун Микола Тихонович\2-курс_ОБДЗ\[Журнал_ОБДЗ_Лекції_Контр_Гр-201-206_2016-17нр.xlsx]КОНТР 201-204'!F19</f>
    </nc>
  </rcc>
  <rcc rId="1068" sId="6">
    <oc r="K20">
      <f>'\\main\Documents\Computer Science\Фісун Микола Тихонович\2-курс_ОБДЗ\[Журнал_ОБДЗ_Лекції_Контр_Гр-201-206_2016-17нр.xlsx]КОНТР 201-204'!F20</f>
    </oc>
    <nc r="K20">
      <f>'\\main\Documents\Computer Science\Фісун Микола Тихонович\2-курс_ОБДЗ\[Журнал_ОБДЗ_Лекції_Контр_Гр-201-206_2016-17нр.xlsx]КОНТР 201-204'!F20</f>
    </nc>
  </rcc>
  <rcc rId="1069" sId="6">
    <oc r="K21">
      <f>'\\main\Documents\Computer Science\Фісун Микола Тихонович\2-курс_ОБДЗ\[Журнал_ОБДЗ_Лекції_Контр_Гр-201-206_2016-17нр.xlsx]КОНТР 201-204'!F21</f>
    </oc>
    <nc r="K21">
      <f>'\\main\Documents\Computer Science\Фісун Микола Тихонович\2-курс_ОБДЗ\[Журнал_ОБДЗ_Лекції_Контр_Гр-201-206_2016-17нр.xlsx]КОНТР 201-204'!F21</f>
    </nc>
  </rcc>
  <rcc rId="1070" sId="6">
    <oc r="K22">
      <f>'\\main\Documents\Computer Science\Фісун Микола Тихонович\2-курс_ОБДЗ\[Журнал_ОБДЗ_Лекції_Контр_Гр-201-206_2016-17нр.xlsx]КОНТР 201-204'!F22</f>
    </oc>
    <nc r="K22">
      <f>'\\main\Documents\Computer Science\Фісун Микола Тихонович\2-курс_ОБДЗ\[Журнал_ОБДЗ_Лекції_Контр_Гр-201-206_2016-17нр.xlsx]КОНТР 201-204'!F22</f>
    </nc>
  </rcc>
  <rcc rId="1071" sId="6">
    <oc r="K23">
      <f>'\\main\Documents\Computer Science\Фісун Микола Тихонович\2-курс_ОБДЗ\[Журнал_ОБДЗ_Лекції_Контр_Гр-201-206_2016-17нр.xlsx]КОНТР 201-204'!F23</f>
    </oc>
    <nc r="K23">
      <f>'\\main\Documents\Computer Science\Фісун Микола Тихонович\2-курс_ОБДЗ\[Журнал_ОБДЗ_Лекції_Контр_Гр-201-206_2016-17нр.xlsx]КОНТР 201-204'!F23</f>
    </nc>
  </rcc>
  <rcc rId="1072" sId="6">
    <oc r="K24">
      <f>'\\main\Documents\Computer Science\Фісун Микола Тихонович\2-курс_ОБДЗ\[Журнал_ОБДЗ_Лекції_Контр_Гр-201-206_2016-17нр.xlsx]КОНТР 201-204'!F24</f>
    </oc>
    <nc r="K24">
      <f>'\\main\Documents\Computer Science\Фісун Микола Тихонович\2-курс_ОБДЗ\[Журнал_ОБДЗ_Лекції_Контр_Гр-201-206_2016-17нр.xlsx]КОНТР 201-204'!F24</f>
    </nc>
  </rcc>
  <rcc rId="1073" sId="6">
    <oc r="K25">
      <f>'\\main\Documents\Computer Science\Фісун Микола Тихонович\2-курс_ОБДЗ\[Журнал_ОБДЗ_Лекції_Контр_Гр-201-206_2016-17нр.xlsx]КОНТР 201-204'!F25</f>
    </oc>
    <nc r="K25">
      <f>'\\main\Documents\Computer Science\Фісун Микола Тихонович\2-курс_ОБДЗ\[Журнал_ОБДЗ_Лекції_Контр_Гр-201-206_2016-17нр.xlsx]КОНТР 201-204'!F25</f>
    </nc>
  </rcc>
  <rcc rId="1074" sId="6">
    <oc r="K26">
      <f>'\\main\Documents\Computer Science\Фісун Микола Тихонович\2-курс_ОБДЗ\[Журнал_ОБДЗ_Лекції_Контр_Гр-201-206_2016-17нр.xlsx]КОНТР 201-204'!F26</f>
    </oc>
    <nc r="K26">
      <f>'\\main\Documents\Computer Science\Фісун Микола Тихонович\2-курс_ОБДЗ\[Журнал_ОБДЗ_Лекції_Контр_Гр-201-206_2016-17нр.xlsx]КОНТР 201-204'!F26</f>
    </nc>
  </rcc>
  <rcc rId="1075" sId="6">
    <oc r="K27">
      <f>'\\main\Documents\Computer Science\Фісун Микола Тихонович\2-курс_ОБДЗ\[Журнал_ОБДЗ_Лекції_Контр_Гр-201-206_2016-17нр.xlsx]КОНТР 201-204'!F27</f>
    </oc>
    <nc r="K27">
      <f>'\\main\Documents\Computer Science\Фісун Микола Тихонович\2-курс_ОБДЗ\[Журнал_ОБДЗ_Лекції_Контр_Гр-201-206_2016-17нр.xlsx]КОНТР 201-204'!F27</f>
    </nc>
  </rcc>
  <rcc rId="1076" sId="6">
    <oc r="K28">
      <f>'\\main\Documents\Computer Science\Фісун Микола Тихонович\2-курс_ОБДЗ\[Журнал_ОБДЗ_Лекції_Контр_Гр-201-206_2016-17нр.xlsx]КОНТР 201-204'!F28</f>
    </oc>
    <nc r="K28">
      <f>'\\main\Documents\Computer Science\Фісун Микола Тихонович\2-курс_ОБДЗ\[Журнал_ОБДЗ_Лекції_Контр_Гр-201-206_2016-17нр.xlsx]КОНТР 201-204'!F28</f>
    </nc>
  </rcc>
  <rcc rId="1077" sId="6">
    <oc r="K29">
      <f>'\\main\Documents\Computer Science\Фісун Микола Тихонович\2-курс_ОБДЗ\[Журнал_ОБДЗ_Лекції_Контр_Гр-201-206_2016-17нр.xlsx]КОНТР 201-204'!F29</f>
    </oc>
    <nc r="K29">
      <f>'\\main\Documents\Computer Science\Фісун Микола Тихонович\2-курс_ОБДЗ\[Журнал_ОБДЗ_Лекції_Контр_Гр-201-206_2016-17нр.xlsx]КОНТР 201-204'!F29</f>
    </nc>
  </rcc>
  <rcc rId="1078" sId="6">
    <oc r="K30">
      <f>'\\main\Documents\Computer Science\Фісун Микола Тихонович\2-курс_ОБДЗ\[Журнал_ОБДЗ_Лекції_Контр_Гр-201-206_2016-17нр.xlsx]КОНТР 201-204'!F30</f>
    </oc>
    <nc r="K30">
      <f>'\\main\Documents\Computer Science\Фісун Микола Тихонович\2-курс_ОБДЗ\[Журнал_ОБДЗ_Лекції_Контр_Гр-201-206_2016-17нр.xlsx]КОНТР 201-204'!F30</f>
    </nc>
  </rcc>
  <rcc rId="1079" sId="6">
    <oc r="K32">
      <f>'\\main\Documents\Computer Science\Фісун Микола Тихонович\2-курс_ОБДЗ\[Журнал_ОБДЗ_Лекції_Контр_Гр-201-206_2016-17нр.xlsx]КОНТР 201-204'!$F33</f>
    </oc>
    <nc r="K32">
      <f>'\\main\Documents\Computer Science\Фісун Микола Тихонович\2-курс_ОБДЗ\[Журнал_ОБДЗ_Лекції_Контр_Гр-201-206_2016-17нр.xlsx]КОНТР 201-204'!$F33</f>
    </nc>
  </rcc>
  <rcc rId="1080" sId="6">
    <oc r="K33">
      <f>'\\main\Documents\Computer Science\Фісун Микола Тихонович\2-курс_ОБДЗ\[Журнал_ОБДЗ_Лекції_Контр_Гр-201-206_2016-17нр.xlsx]КОНТР 201-204'!$F34</f>
    </oc>
    <nc r="K33">
      <f>'\\main\Documents\Computer Science\Фісун Микола Тихонович\2-курс_ОБДЗ\[Журнал_ОБДЗ_Лекції_Контр_Гр-201-206_2016-17нр.xlsx]КОНТР 201-204'!$F34</f>
    </nc>
  </rcc>
  <rcc rId="1081" sId="6">
    <oc r="K34">
      <f>'\\main\Documents\Computer Science\Фісун Микола Тихонович\2-курс_ОБДЗ\[Журнал_ОБДЗ_Лекції_Контр_Гр-201-206_2016-17нр.xlsx]КОНТР 201-204'!$F35</f>
    </oc>
    <nc r="K34">
      <f>'\\main\Documents\Computer Science\Фісун Микола Тихонович\2-курс_ОБДЗ\[Журнал_ОБДЗ_Лекції_Контр_Гр-201-206_2016-17нр.xlsx]КОНТР 201-204'!$F35</f>
    </nc>
  </rcc>
  <rcc rId="1082" sId="6">
    <oc r="K35">
      <f>'\\main\Documents\Computer Science\Фісун Микола Тихонович\2-курс_ОБДЗ\[Журнал_ОБДЗ_Лекції_Контр_Гр-201-206_2016-17нр.xlsx]КОНТР 201-204'!$F36</f>
    </oc>
    <nc r="K35">
      <f>'\\main\Documents\Computer Science\Фісун Микола Тихонович\2-курс_ОБДЗ\[Журнал_ОБДЗ_Лекції_Контр_Гр-201-206_2016-17нр.xlsx]КОНТР 201-204'!$F36</f>
    </nc>
  </rcc>
  <rcc rId="1083" sId="6">
    <oc r="K36">
      <f>'\\main\Documents\Computer Science\Фісун Микола Тихонович\2-курс_ОБДЗ\[Журнал_ОБДЗ_Лекції_Контр_Гр-201-206_2016-17нр.xlsx]КОНТР 201-204'!$F37</f>
    </oc>
    <nc r="K36">
      <f>'\\main\Documents\Computer Science\Фісун Микола Тихонович\2-курс_ОБДЗ\[Журнал_ОБДЗ_Лекції_Контр_Гр-201-206_2016-17нр.xlsx]КОНТР 201-204'!$F37</f>
    </nc>
  </rcc>
  <rcc rId="1084" sId="6">
    <oc r="K37">
      <f>'\\main\Documents\Computer Science\Фісун Микола Тихонович\2-курс_ОБДЗ\[Журнал_ОБДЗ_Лекції_Контр_Гр-201-206_2016-17нр.xlsx]КОНТР 201-204'!$F38</f>
    </oc>
    <nc r="K37">
      <f>'\\main\Documents\Computer Science\Фісун Микола Тихонович\2-курс_ОБДЗ\[Журнал_ОБДЗ_Лекції_Контр_Гр-201-206_2016-17нр.xlsx]КОНТР 201-204'!$F38</f>
    </nc>
  </rcc>
  <rcc rId="1085" sId="6">
    <oc r="K38">
      <f>'\\main\Documents\Computer Science\Фісун Микола Тихонович\2-курс_ОБДЗ\[Журнал_ОБДЗ_Лекції_Контр_Гр-201-206_2016-17нр.xlsx]КОНТР 201-204'!$F39</f>
    </oc>
    <nc r="K38">
      <f>'\\main\Documents\Computer Science\Фісун Микола Тихонович\2-курс_ОБДЗ\[Журнал_ОБДЗ_Лекції_Контр_Гр-201-206_2016-17нр.xlsx]КОНТР 201-204'!$F39</f>
    </nc>
  </rcc>
  <rcc rId="1086" sId="6">
    <oc r="K39">
      <f>'\\main\Documents\Computer Science\Фісун Микола Тихонович\2-курс_ОБДЗ\[Журнал_ОБДЗ_Лекції_Контр_Гр-201-206_2016-17нр.xlsx]КОНТР 201-204'!$F40</f>
    </oc>
    <nc r="K39">
      <f>'\\main\Documents\Computer Science\Фісун Микола Тихонович\2-курс_ОБДЗ\[Журнал_ОБДЗ_Лекції_Контр_Гр-201-206_2016-17нр.xlsx]КОНТР 201-204'!$F40</f>
    </nc>
  </rcc>
  <rcc rId="1087" sId="6">
    <oc r="K40">
      <f>'\\main\Documents\Computer Science\Фісун Микола Тихонович\2-курс_ОБДЗ\[Журнал_ОБДЗ_Лекції_Контр_Гр-201-206_2016-17нр.xlsx]КОНТР 201-204'!$F41</f>
    </oc>
    <nc r="K40">
      <f>'\\main\Documents\Computer Science\Фісун Микола Тихонович\2-курс_ОБДЗ\[Журнал_ОБДЗ_Лекції_Контр_Гр-201-206_2016-17нр.xlsx]КОНТР 201-204'!$F41</f>
    </nc>
  </rcc>
  <rcc rId="1088" sId="6">
    <oc r="K41">
      <f>'\\main\Documents\Computer Science\Фісун Микола Тихонович\2-курс_ОБДЗ\[Журнал_ОБДЗ_Лекції_Контр_Гр-201-206_2016-17нр.xlsx]КОНТР 201-204'!$F42</f>
    </oc>
    <nc r="K41">
      <f>'\\main\Documents\Computer Science\Фісун Микола Тихонович\2-курс_ОБДЗ\[Журнал_ОБДЗ_Лекції_Контр_Гр-201-206_2016-17нр.xlsx]КОНТР 201-204'!$F42</f>
    </nc>
  </rcc>
  <rcc rId="1089" sId="6">
    <oc r="K42">
      <f>'\\main\Documents\Computer Science\Фісун Микола Тихонович\2-курс_ОБДЗ\[Журнал_ОБДЗ_Лекції_Контр_Гр-201-206_2016-17нр.xlsx]КОНТР 201-204'!$F43</f>
    </oc>
    <nc r="K42">
      <f>'\\main\Documents\Computer Science\Фісун Микола Тихонович\2-курс_ОБДЗ\[Журнал_ОБДЗ_Лекції_Контр_Гр-201-206_2016-17нр.xlsx]КОНТР 201-204'!$F43</f>
    </nc>
  </rcc>
  <rcc rId="1090" sId="6">
    <oc r="K44">
      <f>'\\main\Documents\Computer Science\Фісун Микола Тихонович\2-курс_ОБДЗ\[Журнал_ОБДЗ_Лекції_Контр_Гр-201-206_2016-17нр.xlsx]КОНТР 201-204'!$F$45</f>
    </oc>
    <nc r="K44">
      <f>'\\main\Documents\Computer Science\Фісун Микола Тихонович\2-курс_ОБДЗ\[Журнал_ОБДЗ_Лекції_Контр_Гр-201-206_2016-17нр.xlsx]КОНТР 201-204'!$F$45</f>
    </nc>
  </rcc>
  <rcc rId="1091" sId="6">
    <oc r="K45">
      <f>'\\main\Documents\Computer Science\Фісун Микола Тихонович\2-курс_ОБДЗ\[Журнал_ОБДЗ_Лекції_Контр_Гр-201-206_2016-17нр.xlsx]КОНТР 201-204'!$F$44</f>
    </oc>
    <nc r="K45">
      <f>'\\main\Documents\Computer Science\Фісун Микола Тихонович\2-курс_ОБДЗ\[Журнал_ОБДЗ_Лекції_Контр_Гр-201-206_2016-17нр.xlsx]КОНТР 201-204'!$F$44</f>
    </nc>
  </rcc>
  <rcc rId="1092" sId="6">
    <oc r="K46">
      <f>'\\main\Documents\Computer Science\Фісун Микола Тихонович\2-курс_ОБДЗ\[Журнал_ОБДЗ_Лекції_Контр_Гр-201-206_2016-17нр.xlsx]КОНТР 201-204'!$F46</f>
    </oc>
    <nc r="K46">
      <f>'\\main\Documents\Computer Science\Фісун Микола Тихонович\2-курс_ОБДЗ\[Журнал_ОБДЗ_Лекції_Контр_Гр-201-206_2016-17нр.xlsx]КОНТР 201-204'!$F46</f>
    </nc>
  </rcc>
  <rcc rId="1093" sId="6">
    <oc r="K47">
      <f>'\\main\Documents\Computer Science\Фісун Микола Тихонович\2-курс_ОБДЗ\[Журнал_ОБДЗ_Лекції_Контр_Гр-201-206_2016-17нр.xlsx]КОНТР 201-204'!$F47</f>
    </oc>
    <nc r="K47">
      <f>'\\main\Documents\Computer Science\Фісун Микола Тихонович\2-курс_ОБДЗ\[Журнал_ОБДЗ_Лекції_Контр_Гр-201-206_2016-17нр.xlsx]КОНТР 201-204'!$F47</f>
    </nc>
  </rcc>
  <rcc rId="1094" sId="6">
    <oc r="K48">
      <f>'\\main\Documents\Computer Science\Фісун Микола Тихонович\2-курс_ОБДЗ\[Журнал_ОБДЗ_Лекції_Контр_Гр-201-206_2016-17нр.xlsx]КОНТР 201-204'!$F48</f>
    </oc>
    <nc r="K48">
      <f>'\\main\Documents\Computer Science\Фісун Микола Тихонович\2-курс_ОБДЗ\[Журнал_ОБДЗ_Лекції_Контр_Гр-201-206_2016-17нр.xlsx]КОНТР 201-204'!$F48</f>
    </nc>
  </rcc>
  <rcc rId="1095" sId="6">
    <oc r="K49">
      <f>'\\main\Documents\Computer Science\Фісун Микола Тихонович\2-курс_ОБДЗ\[Журнал_ОБДЗ_Лекції_Контр_Гр-201-206_2016-17нр.xlsx]КОНТР 201-204'!$F49</f>
    </oc>
    <nc r="K49">
      <f>'\\main\Documents\Computer Science\Фісун Микола Тихонович\2-курс_ОБДЗ\[Журнал_ОБДЗ_Лекції_Контр_Гр-201-206_2016-17нр.xlsx]КОНТР 201-204'!$F49</f>
    </nc>
  </rcc>
  <rcc rId="1096" sId="6">
    <oc r="K50">
      <f>'\\main\Documents\Computer Science\Фісун Микола Тихонович\2-курс_ОБДЗ\[Журнал_ОБДЗ_Лекції_Контр_Гр-201-206_2016-17нр.xlsx]КОНТР 201-204'!$F50</f>
    </oc>
    <nc r="K50">
      <f>'\\main\Documents\Computer Science\Фісун Микола Тихонович\2-курс_ОБДЗ\[Журнал_ОБДЗ_Лекції_Контр_Гр-201-206_2016-17нр.xlsx]КОНТР 201-204'!$F50</f>
    </nc>
  </rcc>
  <rcc rId="1097" sId="6">
    <oc r="K51">
      <f>'\\main\Documents\Computer Science\Фісун Микола Тихонович\2-курс_ОБДЗ\[Журнал_ОБДЗ_Лекції_Контр_Гр-201-206_2016-17нр.xlsx]КОНТР 201-204'!$F51</f>
    </oc>
    <nc r="K51">
      <f>'\\main\Documents\Computer Science\Фісун Микола Тихонович\2-курс_ОБДЗ\[Журнал_ОБДЗ_Лекції_Контр_Гр-201-206_2016-17нр.xlsx]КОНТР 201-204'!$F51</f>
    </nc>
  </rcc>
  <rcc rId="1098" sId="6">
    <oc r="K52">
      <f>'\\main\Documents\Computer Science\Фісун Микола Тихонович\2-курс_ОБДЗ\[Журнал_ОБДЗ_Лекції_Контр_Гр-201-206_2016-17нр.xlsx]КОНТР 201-204'!$F52</f>
    </oc>
    <nc r="K52">
      <f>'\\main\Documents\Computer Science\Фісун Микола Тихонович\2-курс_ОБДЗ\[Журнал_ОБДЗ_Лекції_Контр_Гр-201-206_2016-17нр.xlsx]КОНТР 201-204'!$F52</f>
    </nc>
  </rcc>
  <rcc rId="1099" sId="6">
    <oc r="K53">
      <f>'\\main\Documents\Computer Science\Фісун Микола Тихонович\2-курс_ОБДЗ\[Журнал_ОБДЗ_Лекції_Контр_Гр-201-206_2016-17нр.xlsx]КОНТР 201-204'!$F53</f>
    </oc>
    <nc r="K53">
      <f>'\\main\Documents\Computer Science\Фісун Микола Тихонович\2-курс_ОБДЗ\[Журнал_ОБДЗ_Лекції_Контр_Гр-201-206_2016-17нр.xlsx]КОНТР 201-204'!$F53</f>
    </nc>
  </rcc>
  <rcc rId="1100" sId="6">
    <oc r="K54">
      <f>'\\main\Documents\Computer Science\Фісун Микола Тихонович\2-курс_ОБДЗ\[Журнал_ОБДЗ_Лекції_Контр_Гр-201-206_2016-17нр.xlsx]КОНТР 201-204'!$F54</f>
    </oc>
    <nc r="K54">
      <f>'\\main\Documents\Computer Science\Фісун Микола Тихонович\2-курс_ОБДЗ\[Журнал_ОБДЗ_Лекції_Контр_Гр-201-206_2016-17нр.xlsx]КОНТР 201-204'!$F54</f>
    </nc>
  </rcc>
  <rcc rId="1101" sId="6">
    <oc r="K55">
      <f>'\\main\Documents\Computer Science\Фісун Микола Тихонович\2-курс_ОБДЗ\[Журнал_ОБДЗ_Лекції_Контр_Гр-201-206_2016-17нр.xlsx]КОНТР 201-204'!$F55</f>
    </oc>
    <nc r="K55">
      <f>'\\main\Documents\Computer Science\Фісун Микола Тихонович\2-курс_ОБДЗ\[Журнал_ОБДЗ_Лекції_Контр_Гр-201-206_2016-17нр.xlsx]КОНТР 201-204'!$F55</f>
    </nc>
  </rcc>
  <rcc rId="1102" sId="6">
    <oc r="K56">
      <f>'\\main\Documents\Computer Science\Фісун Микола Тихонович\2-курс_ОБДЗ\[Журнал_ОБДЗ_Лекції_Контр_Гр-201-206_2016-17нр.xlsx]КОНТР 201-204'!$F56</f>
    </oc>
    <nc r="K56">
      <f>'\\main\Documents\Computer Science\Фісун Микола Тихонович\2-курс_ОБДЗ\[Журнал_ОБДЗ_Лекції_Контр_Гр-201-206_2016-17нр.xlsx]КОНТР 201-204'!$F56</f>
    </nc>
  </rcc>
  <rcc rId="1103" sId="6">
    <oc r="K57">
      <f>'\\main\Documents\Computer Science\Фісун Микола Тихонович\2-курс_ОБДЗ\[Журнал_ОБДЗ_Лекції_Контр_Гр-201-206_2016-17нр.xlsx]КОНТР 201-204'!$F57</f>
    </oc>
    <nc r="K57">
      <f>'\\main\Documents\Computer Science\Фісун Микола Тихонович\2-курс_ОБДЗ\[Журнал_ОБДЗ_Лекції_Контр_Гр-201-206_2016-17нр.xlsx]КОНТР 201-204'!$F57</f>
    </nc>
  </rcc>
  <rcc rId="1104" sId="6">
    <oc r="K58">
      <f>'\\main\Documents\Computer Science\Фісун Микола Тихонович\2-курс_ОБДЗ\[Журнал_ОБДЗ_Лекції_Контр_Гр-201-206_2016-17нр.xlsx]КОНТР 201-204'!$F58</f>
    </oc>
    <nc r="K58">
      <f>'\\main\Documents\Computer Science\Фісун Микола Тихонович\2-курс_ОБДЗ\[Журнал_ОБДЗ_Лекції_Контр_Гр-201-206_2016-17нр.xlsx]КОНТР 201-204'!$F58</f>
    </nc>
  </rcc>
  <rcc rId="1105" sId="6">
    <oc r="K74">
      <f>'\\main\Documents\Computer Science\Фісун Микола Тихонович\2-курс_ОБДЗ\[Журнал_ОБДЗ_Лекції_Контр_Гр-201-206_2016-17нр.xlsx]КОНТР 201-204'!$F63</f>
    </oc>
    <nc r="K74">
      <f>'\\main\Documents\Computer Science\Фісун Микола Тихонович\2-курс_ОБДЗ\[Журнал_ОБДЗ_Лекції_Контр_Гр-201-206_2016-17нр.xlsx]КОНТР 201-204'!$F63</f>
    </nc>
  </rcc>
  <rcc rId="1106" sId="6">
    <oc r="K73">
      <f>'\\main\Documents\Computer Science\Фісун Микола Тихонович\2-курс_ОБДЗ\[Журнал_ОБДЗ_Лекції_Контр_Гр-201-206_2016-17нр.xlsx]КОНТР 201-204'!$F66</f>
    </oc>
    <nc r="K73">
      <f>'\\main\Documents\Computer Science\Фісун Микола Тихонович\2-курс_ОБДЗ\[Журнал_ОБДЗ_Лекції_Контр_Гр-201-206_2016-17нр.xlsx]КОНТР 201-204'!$F66</f>
    </nc>
  </rcc>
  <rcc rId="1107" sId="6">
    <oc r="K60">
      <f>'\\main\Documents\Computer Science\Фісун Микола Тихонович\2-курс_ОБДЗ\[Журнал_ОБДЗ_Лекції_Контр_Гр-201-206_2016-17нр.xlsx]КОНТР 201-204'!$F68</f>
    </oc>
    <nc r="K60">
      <f>'\\main\Documents\Computer Science\Фісун Микола Тихонович\2-курс_ОБДЗ\[Журнал_ОБДЗ_Лекції_Контр_Гр-201-206_2016-17нр.xlsx]КОНТР 201-204'!$F68</f>
    </nc>
  </rcc>
  <rcc rId="1108" sId="6">
    <oc r="K75">
      <f>'\\main\Documents\Computer Science\Фісун Микола Тихонович\2-курс_ОБДЗ\[Журнал_ОБДЗ_Лекції_Контр_Гр-201-206_2016-17нр.xlsx]КОНТР 201-204'!$F69</f>
    </oc>
    <nc r="K75">
      <f>'\\main\Documents\Computer Science\Фісун Микола Тихонович\2-курс_ОБДЗ\[Журнал_ОБДЗ_Лекції_Контр_Гр-201-206_2016-17нр.xlsx]КОНТР 201-204'!$F69</f>
    </nc>
  </rcc>
  <rcc rId="1109" sId="6">
    <oc r="K61">
      <f>'\\main\Documents\Computer Science\Фісун Микола Тихонович\2-курс_ОБДЗ\[Журнал_ОБДЗ_Лекції_Контр_Гр-201-206_2016-17нр.xlsx]КОНТР 201-204'!$F70</f>
    </oc>
    <nc r="K61">
      <f>'\\main\Documents\Computer Science\Фісун Микола Тихонович\2-курс_ОБДЗ\[Журнал_ОБДЗ_Лекції_Контр_Гр-201-206_2016-17нр.xlsx]КОНТР 201-204'!$F70</f>
    </nc>
  </rcc>
  <rcc rId="1110" sId="6">
    <oc r="K62">
      <f>'\\main\Documents\Computer Science\Фісун Микола Тихонович\2-курс_ОБДЗ\[Журнал_ОБДЗ_Лекції_Контр_Гр-201-206_2016-17нр.xlsx]КОНТР 201-204'!$F71</f>
    </oc>
    <nc r="K62">
      <f>'\\main\Documents\Computer Science\Фісун Микола Тихонович\2-курс_ОБДЗ\[Журнал_ОБДЗ_Лекції_Контр_Гр-201-206_2016-17нр.xlsx]КОНТР 201-204'!$F71</f>
    </nc>
  </rcc>
  <rcc rId="1111" sId="6">
    <oc r="K63">
      <f>'\\main\Documents\Computer Science\Фісун Микола Тихонович\2-курс_ОБДЗ\[Журнал_ОБДЗ_Лекції_Контр_Гр-201-206_2016-17нр.xlsx]КОНТР 201-204'!$F72</f>
    </oc>
    <nc r="K63">
      <f>'\\main\Documents\Computer Science\Фісун Микола Тихонович\2-курс_ОБДЗ\[Журнал_ОБДЗ_Лекції_Контр_Гр-201-206_2016-17нр.xlsx]КОНТР 201-204'!$F72</f>
    </nc>
  </rcc>
  <rcc rId="1112" sId="6">
    <oc r="K64">
      <f>'\\main\Documents\Computer Science\Фісун Микола Тихонович\2-курс_ОБДЗ\[Журнал_ОБДЗ_Лекції_Контр_Гр-201-206_2016-17нр.xlsx]КОНТР 201-204'!$F73</f>
    </oc>
    <nc r="K64">
      <f>'\\main\Documents\Computer Science\Фісун Микола Тихонович\2-курс_ОБДЗ\[Журнал_ОБДЗ_Лекції_Контр_Гр-201-206_2016-17нр.xlsx]КОНТР 201-204'!$F73</f>
    </nc>
  </rcc>
  <rcc rId="1113" sId="6">
    <oc r="K65">
      <f>'\\main\Documents\Computer Science\Фісун Микола Тихонович\2-курс_ОБДЗ\[Журнал_ОБДЗ_Лекції_Контр_Гр-201-206_2016-17нр.xlsx]КОНТР 201-204'!$F77</f>
    </oc>
    <nc r="K65">
      <f>'\\main\Documents\Computer Science\Фісун Микола Тихонович\2-курс_ОБДЗ\[Журнал_ОБДЗ_Лекції_Контр_Гр-201-206_2016-17нр.xlsx]КОНТР 201-204'!$F77</f>
    </nc>
  </rcc>
  <rcc rId="1114" sId="6">
    <oc r="K66">
      <f>'\\main\Documents\Computer Science\Фісун Микола Тихонович\2-курс_ОБДЗ\[Журнал_ОБДЗ_Лекції_Контр_Гр-201-206_2016-17нр.xlsx]КОНТР 201-204'!$F78</f>
    </oc>
    <nc r="K66">
      <f>'\\main\Documents\Computer Science\Фісун Микола Тихонович\2-курс_ОБДЗ\[Журнал_ОБДЗ_Лекції_Контр_Гр-201-206_2016-17нр.xlsx]КОНТР 201-204'!$F78</f>
    </nc>
  </rcc>
  <rcc rId="1115" sId="6">
    <oc r="K67">
      <f>'\\main\Documents\Computer Science\Фісун Микола Тихонович\2-курс_ОБДЗ\[Журнал_ОБДЗ_Лекції_Контр_Гр-201-206_2016-17нр.xlsx]КОНТР 201-204'!$F85</f>
    </oc>
    <nc r="K67">
      <f>'\\main\Documents\Computer Science\Фісун Микола Тихонович\2-курс_ОБДЗ\[Журнал_ОБДЗ_Лекції_Контр_Гр-201-206_2016-17нр.xlsx]КОНТР 201-204'!$F85</f>
    </nc>
  </rcc>
  <rcc rId="1116" sId="6">
    <oc r="K68">
      <f>'\\main\Documents\Computer Science\Фісун Микола Тихонович\2-курс_ОБДЗ\[Журнал_ОБДЗ_Лекції_Контр_Гр-201-206_2016-17нр.xlsx]КОНТР 201-204'!$F81</f>
    </oc>
    <nc r="K68">
      <f>'\\main\Documents\Computer Science\Фісун Микола Тихонович\2-курс_ОБДЗ\[Журнал_ОБДЗ_Лекції_Контр_Гр-201-206_2016-17нр.xlsx]КОНТР 201-204'!$F81</f>
    </nc>
  </rcc>
  <rcc rId="1117" sId="6">
    <oc r="K77">
      <f>'\\main\Documents\Computer Science\Фісун Микола Тихонович\2-курс_ОБДЗ\[Журнал_ОБДЗ_Лекції_Контр_Гр-201-206_2016-17нр.xlsx]КОНТР 201-204'!$F62</f>
    </oc>
    <nc r="K77">
      <f>'\\main\Documents\Computer Science\Фісун Микола Тихонович\2-курс_ОБДЗ\[Журнал_ОБДЗ_Лекції_Контр_Гр-201-206_2016-17нр.xlsx]КОНТР 201-204'!$F62</f>
    </nc>
  </rcc>
  <rcc rId="1118" sId="6">
    <oc r="K78">
      <f>'\\main\Documents\Computer Science\Фісун Микола Тихонович\2-курс_ОБДЗ\[Журнал_ОБДЗ_Лекції_Контр_Гр-201-206_2016-17нр.xlsx]КОНТР 201-204'!$F61</f>
    </oc>
    <nc r="K78">
      <f>'\\main\Documents\Computer Science\Фісун Микола Тихонович\2-курс_ОБДЗ\[Журнал_ОБДЗ_Лекції_Контр_Гр-201-206_2016-17нр.xlsx]КОНТР 201-204'!$F61</f>
    </nc>
  </rcc>
  <rcc rId="1119" sId="6">
    <oc r="K79">
      <f>'\\main\Documents\Computer Science\Фісун Микола Тихонович\2-курс_ОБДЗ\[Журнал_ОБДЗ_Лекції_Контр_Гр-201-206_2016-17нр.xlsx]КОНТР 201-204'!$F78</f>
    </oc>
    <nc r="K79">
      <f>'\\main\Documents\Computer Science\Фісун Микола Тихонович\2-курс_ОБДЗ\[Журнал_ОБДЗ_Лекції_Контр_Гр-201-206_2016-17нр.xlsx]КОНТР 201-204'!$F78</f>
    </nc>
  </rcc>
  <rcc rId="1120" sId="6">
    <oc r="K69">
      <f>'\\main\Documents\Computer Science\Фісун Микола Тихонович\2-курс_ОБДЗ\[Журнал_ОБДЗ_Лекції_Контр_Гр-201-206_2016-17нр.xlsx]КОНТР 201-204'!$F79</f>
    </oc>
    <nc r="K69">
      <f>'\\main\Documents\Computer Science\Фісун Микола Тихонович\2-курс_ОБДЗ\[Журнал_ОБДЗ_Лекції_Контр_Гр-201-206_2016-17нр.xlsx]КОНТР 201-204'!$F79</f>
    </nc>
  </rcc>
  <rcc rId="1121" sId="6">
    <oc r="K70">
      <f>'\\main\Documents\Computer Science\Фісун Микола Тихонович\2-курс_ОБДЗ\[Журнал_ОБДЗ_Лекції_Контр_Гр-201-206_2016-17нр.xlsx]КОНТР 201-204'!$F74</f>
    </oc>
    <nc r="K70">
      <f>'\\main\Documents\Computer Science\Фісун Микола Тихонович\2-курс_ОБДЗ\[Журнал_ОБДЗ_Лекції_Контр_Гр-201-206_2016-17нр.xlsx]КОНТР 201-204'!$F74</f>
    </nc>
  </rcc>
  <rcc rId="1122" sId="6">
    <oc r="K80">
      <f>'\\main\Documents\Computer Science\Фісун Микола Тихонович\2-курс_ОБДЗ\[Журнал_ОБДЗ_Лекції_Контр_Гр-201-206_2016-17нр.xlsx]КОНТР 201-204'!$F75</f>
    </oc>
    <nc r="K80">
      <f>'\\main\Documents\Computer Science\Фісун Микола Тихонович\2-курс_ОБДЗ\[Журнал_ОБДЗ_Лекції_Контр_Гр-201-206_2016-17нр.xlsx]КОНТР 201-204'!$F75</f>
    </nc>
  </rcc>
  <rcc rId="1123" sId="6">
    <oc r="K71">
      <f>'\\main\Documents\Computer Science\Фісун Микола Тихонович\2-курс_ОБДЗ\[Журнал_ОБДЗ_Лекції_Контр_Гр-201-206_2016-17нр.xlsx]КОНТР 201-204'!$F76</f>
    </oc>
    <nc r="K71">
      <f>'\\main\Documents\Computer Science\Фісун Микола Тихонович\2-курс_ОБДЗ\[Журнал_ОБДЗ_Лекції_Контр_Гр-201-206_2016-17нр.xlsx]КОНТР 201-204'!$F76</f>
    </nc>
  </rcc>
  <rcc rId="1124" sId="6">
    <oc r="K81">
      <f>'\\main\Documents\Computer Science\Фісун Микола Тихонович\2-курс_ОБДЗ\[Журнал_ОБДЗ_Лекції_Контр_Гр-201-206_2016-17нр.xlsx]КОНТР 201-204'!$F79</f>
    </oc>
    <nc r="K81">
      <f>'\\main\Documents\Computer Science\Фісун Микола Тихонович\2-курс_ОБДЗ\[Журнал_ОБДЗ_Лекції_Контр_Гр-201-206_2016-17нр.xlsx]КОНТР 201-204'!$F79</f>
    </nc>
  </rcc>
  <rcc rId="1125" sId="6">
    <oc r="K72">
      <f>'\\main\Documents\Computer Science\Фісун Микола Тихонович\2-курс_ОБДЗ\[Журнал_ОБДЗ_Лекції_Контр_Гр-201-206_2016-17нр.xlsx]КОНТР 201-204'!$F80</f>
    </oc>
    <nc r="K72">
      <f>'\\main\Documents\Computer Science\Фісун Микола Тихонович\2-курс_ОБДЗ\[Журнал_ОБДЗ_Лекції_Контр_Гр-201-206_2016-17нр.xlsx]КОНТР 201-204'!$F80</f>
    </nc>
  </rcc>
  <rcc rId="1126" sId="6">
    <oc r="K82">
      <f>'\\main\Documents\Computer Science\Фісун Микола Тихонович\2-курс_ОБДЗ\[Журнал_ОБДЗ_Лекції_Контр_Гр-201-206_2016-17нр.xlsx]КОНТР 201-204'!$F82</f>
    </oc>
    <nc r="K82">
      <f>'\\main\Documents\Computer Science\Фісун Микола Тихонович\2-курс_ОБДЗ\[Журнал_ОБДЗ_Лекції_Контр_Гр-201-206_2016-17нр.xlsx]КОНТР 201-204'!$F82</f>
    </nc>
  </rcc>
  <rcc rId="1127" sId="6">
    <oc r="K83">
      <f>'\\main\Documents\Computer Science\Фісун Микола Тихонович\2-курс_ОБДЗ\[Журнал_ОБДЗ_Лекції_Контр_Гр-201-206_2016-17нр.xlsx]КОНТР 201-204'!$F83</f>
    </oc>
    <nc r="K83">
      <f>'\\main\Documents\Computer Science\Фісун Микола Тихонович\2-курс_ОБДЗ\[Журнал_ОБДЗ_Лекції_Контр_Гр-201-206_2016-17нр.xlsx]КОНТР 201-204'!$F83</f>
    </nc>
  </rcc>
  <rcc rId="1128" sId="6">
    <oc r="K84">
      <f>'\\main\Documents\Computer Science\Фісун Микола Тихонович\2-курс_ОБДЗ\[Журнал_ОБДЗ_Лекції_Контр_Гр-201-206_2016-17нр.xlsx]КОНТР 201-204'!$F84</f>
    </oc>
    <nc r="K84">
      <f>'\\main\Documents\Computer Science\Фісун Микола Тихонович\2-курс_ОБДЗ\[Журнал_ОБДЗ_Лекції_Контр_Гр-201-206_2016-17нр.xlsx]КОНТР 201-204'!$F84</f>
    </nc>
  </rcc>
  <rcc rId="1129" sId="6">
    <oc r="K85">
      <f>'\\main\Documents\Computer Science\Фісун Микола Тихонович\2-курс_ОБДЗ\[Журнал_ОБДЗ_Лекції_Контр_Гр-201-206_2016-17нр.xlsx]КОНТР 201-204'!$F86</f>
    </oc>
    <nc r="K85">
      <f>'\\main\Documents\Computer Science\Фісун Микола Тихонович\2-курс_ОБДЗ\[Журнал_ОБДЗ_Лекції_Контр_Гр-201-206_2016-17нр.xlsx]КОНТР 201-204'!$F86</f>
    </nc>
  </rcc>
  <rcc rId="1130" sId="6">
    <oc r="K86">
      <f>'\\main\Documents\Computer Science\Фісун Микола Тихонович\2-курс_ОБДЗ\[Журнал_ОБДЗ_Лекції_Контр_Гр-201-206_2016-17нр.xlsx]КОНТР 201-204'!$F67</f>
    </oc>
    <nc r="K86">
      <f>'\\main\Documents\Computer Science\Фісун Микола Тихонович\2-курс_ОБДЗ\[Журнал_ОБДЗ_Лекції_Контр_Гр-201-206_2016-17нр.xlsx]КОНТР 201-204'!$F67</f>
    </nc>
  </rcc>
  <rcc rId="1131" sId="6">
    <oc r="K88">
      <f>'\\main\Documents\Computer Science\Фісун Микола Тихонович\2-курс_ОБДЗ\[Журнал_ОБДЗ_Лекції_Контр_Гр-201-206_2016-17нр.xlsx]КОНТР 201-204'!$F89</f>
    </oc>
    <nc r="K88">
      <f>'\\main\Documents\Computer Science\Фісун Микола Тихонович\2-курс_ОБДЗ\[Журнал_ОБДЗ_Лекції_Контр_Гр-201-206_2016-17нр.xlsx]КОНТР 201-204'!$F89</f>
    </nc>
  </rcc>
  <rcc rId="1132" sId="6">
    <oc r="K89">
      <f>'\\main\Documents\Computer Science\Фісун Микола Тихонович\2-курс_ОБДЗ\[Журнал_ОБДЗ_Лекції_Контр_Гр-201-206_2016-17нр.xlsx]КОНТР 201-204'!$F90</f>
    </oc>
    <nc r="K89">
      <f>'\\main\Documents\Computer Science\Фісун Микола Тихонович\2-курс_ОБДЗ\[Журнал_ОБДЗ_Лекції_Контр_Гр-201-206_2016-17нр.xlsx]КОНТР 201-204'!$F90</f>
    </nc>
  </rcc>
  <rcc rId="1133" sId="6">
    <oc r="K90">
      <f>'\\main\Documents\Computer Science\Фісун Микола Тихонович\2-курс_ОБДЗ\[Журнал_ОБДЗ_Лекції_Контр_Гр-201-206_2016-17нр.xlsx]КОНТР 201-204'!$F91</f>
    </oc>
    <nc r="K90">
      <f>'\\main\Documents\Computer Science\Фісун Микола Тихонович\2-курс_ОБДЗ\[Журнал_ОБДЗ_Лекції_Контр_Гр-201-206_2016-17нр.xlsx]КОНТР 201-204'!$F91</f>
    </nc>
  </rcc>
  <rcc rId="1134" sId="6">
    <oc r="K91">
      <f>'\\main\Documents\Computer Science\Фісун Микола Тихонович\2-курс_ОБДЗ\[Журнал_ОБДЗ_Лекції_Контр_Гр-201-206_2016-17нр.xlsx]КОНТР 201-204'!$F94</f>
    </oc>
    <nc r="K91">
      <f>'\\main\Documents\Computer Science\Фісун Микола Тихонович\2-курс_ОБДЗ\[Журнал_ОБДЗ_Лекції_Контр_Гр-201-206_2016-17нр.xlsx]КОНТР 201-204'!$F94</f>
    </nc>
  </rcc>
  <rcc rId="1135" sId="6">
    <oc r="K92">
      <f>'\\main\Documents\Computer Science\Фісун Микола Тихонович\2-курс_ОБДЗ\[Журнал_ОБДЗ_Лекції_Контр_Гр-201-206_2016-17нр.xlsx]КОНТР 201-204'!$F95</f>
    </oc>
    <nc r="K92">
      <f>'\\main\Documents\Computer Science\Фісун Микола Тихонович\2-курс_ОБДЗ\[Журнал_ОБДЗ_Лекції_Контр_Гр-201-206_2016-17нр.xlsx]КОНТР 201-204'!$F95</f>
    </nc>
  </rcc>
  <rcc rId="1136" sId="6">
    <oc r="K93">
      <f>'\\main\Documents\Computer Science\Фісун Микола Тихонович\2-курс_ОБДЗ\[Журнал_ОБДЗ_Лекції_Контр_Гр-201-206_2016-17нр.xlsx]КОНТР 201-204'!$F96</f>
    </oc>
    <nc r="K93">
      <f>'\\main\Documents\Computer Science\Фісун Микола Тихонович\2-курс_ОБДЗ\[Журнал_ОБДЗ_Лекції_Контр_Гр-201-206_2016-17нр.xlsx]КОНТР 201-204'!$F96</f>
    </nc>
  </rcc>
  <rcc rId="1137" sId="6">
    <oc r="K94">
      <f>'\\main\Documents\Computer Science\Фісун Микола Тихонович\2-курс_ОБДЗ\[Журнал_ОБДЗ_Лекції_Контр_Гр-201-206_2016-17нр.xlsx]КОНТР 201-204'!$F97</f>
    </oc>
    <nc r="K94">
      <f>'\\main\Documents\Computer Science\Фісун Микола Тихонович\2-курс_ОБДЗ\[Журнал_ОБДЗ_Лекції_Контр_Гр-201-206_2016-17нр.xlsx]КОНТР 201-204'!$F97</f>
    </nc>
  </rcc>
  <rcc rId="1138" sId="6">
    <oc r="K95">
      <f>'\\main\Documents\Computer Science\Фісун Микола Тихонович\2-курс_ОБДЗ\[Журнал_ОБДЗ_Лекції_Контр_Гр-201-206_2016-17нр.xlsx]КОНТР 201-204'!$F98</f>
    </oc>
    <nc r="K95">
      <f>'\\main\Documents\Computer Science\Фісун Микола Тихонович\2-курс_ОБДЗ\[Журнал_ОБДЗ_Лекції_Контр_Гр-201-206_2016-17нр.xlsx]КОНТР 201-204'!$F98</f>
    </nc>
  </rcc>
  <rcc rId="1139" sId="6">
    <oc r="K96">
      <f>'\\main\Documents\Computer Science\Фісун Микола Тихонович\2-курс_ОБДЗ\[Журнал_ОБДЗ_Лекції_Контр_Гр-201-206_2016-17нр.xlsx]КОНТР 201-204'!$F99</f>
    </oc>
    <nc r="K96">
      <f>'\\main\Documents\Computer Science\Фісун Микола Тихонович\2-курс_ОБДЗ\[Журнал_ОБДЗ_Лекції_Контр_Гр-201-206_2016-17нр.xlsx]КОНТР 201-204'!$F99</f>
    </nc>
  </rcc>
  <rcc rId="1140" sId="6">
    <oc r="K97">
      <f>'\\main\Documents\Computer Science\Фісун Микола Тихонович\2-курс_ОБДЗ\[Журнал_ОБДЗ_Лекції_Контр_Гр-201-206_2016-17нр.xlsx]КОНТР 201-204'!$F100</f>
    </oc>
    <nc r="K97">
      <f>'\\main\Documents\Computer Science\Фісун Микола Тихонович\2-курс_ОБДЗ\[Журнал_ОБДЗ_Лекції_Контр_Гр-201-206_2016-17нр.xlsx]КОНТР 201-204'!$F100</f>
    </nc>
  </rcc>
  <rcc rId="1141" sId="6">
    <oc r="K98">
      <f>'\\main\Documents\Computer Science\Фісун Микола Тихонович\2-курс_ОБДЗ\[Журнал_ОБДЗ_Лекції_Контр_Гр-201-206_2016-17нр.xlsx]КОНТР 201-204'!$F101</f>
    </oc>
    <nc r="K98">
      <f>'\\main\Documents\Computer Science\Фісун Микола Тихонович\2-курс_ОБДЗ\[Журнал_ОБДЗ_Лекції_Контр_Гр-201-206_2016-17нр.xlsx]КОНТР 201-204'!$F101</f>
    </nc>
  </rcc>
  <rcc rId="1142" sId="6">
    <oc r="K99">
      <f>'\\main\Documents\Computer Science\Фісун Микола Тихонович\2-курс_ОБДЗ\[Журнал_ОБДЗ_Лекції_Контр_Гр-201-206_2016-17нр.xlsx]КОНТР 201-204'!$F102</f>
    </oc>
    <nc r="K99">
      <f>'\\main\Documents\Computer Science\Фісун Микола Тихонович\2-курс_ОБДЗ\[Журнал_ОБДЗ_Лекції_Контр_Гр-201-206_2016-17нр.xlsx]КОНТР 201-204'!$F102</f>
    </nc>
  </rcc>
  <rcc rId="1143" sId="6">
    <oc r="K100">
      <f>'\\main\Documents\Computer Science\Фісун Микола Тихонович\2-курс_ОБДЗ\[Журнал_ОБДЗ_Лекції_Контр_Гр-201-206_2016-17нр.xlsx]КОНТР 201-204'!$F103</f>
    </oc>
    <nc r="K100">
      <f>'\\main\Documents\Computer Science\Фісун Микола Тихонович\2-курс_ОБДЗ\[Журнал_ОБДЗ_Лекції_Контр_Гр-201-206_2016-17нр.xlsx]КОНТР 201-204'!$F103</f>
    </nc>
  </rcc>
  <rcc rId="1144" sId="6">
    <oc r="K101">
      <f>'\\main\Documents\Computer Science\Фісун Микола Тихонович\2-курс_ОБДЗ\[Журнал_ОБДЗ_Лекції_Контр_Гр-201-206_2016-17нр.xlsx]КОНТР 201-204'!$F104</f>
    </oc>
    <nc r="K101">
      <f>'\\main\Documents\Computer Science\Фісун Микола Тихонович\2-курс_ОБДЗ\[Журнал_ОБДЗ_Лекції_Контр_Гр-201-206_2016-17нр.xlsx]КОНТР 201-204'!$F104</f>
    </nc>
  </rcc>
  <rcc rId="1145" sId="6">
    <oc r="K102">
      <f>'\\main\Documents\Computer Science\Фісун Микола Тихонович\2-курс_ОБДЗ\[Журнал_ОБДЗ_Лекції_Контр_Гр-201-206_2016-17нр.xlsx]КОНТР 201-204'!$F105</f>
    </oc>
    <nc r="K102">
      <f>'\\main\Documents\Computer Science\Фісун Микола Тихонович\2-курс_ОБДЗ\[Журнал_ОБДЗ_Лекції_Контр_Гр-201-206_2016-17нр.xlsx]КОНТР 201-204'!$F105</f>
    </nc>
  </rcc>
  <rcc rId="1146" sId="12">
    <oc r="AK16">
      <f>3</f>
    </oc>
    <nc r="AK16">
      <f>3+3+3</f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" sId="7" numFmtId="4">
    <oc r="AK16">
      <v>11</v>
    </oc>
    <nc r="AK16">
      <v>0</v>
    </nc>
  </rcc>
  <rcc rId="1148" sId="9" numFmtId="4">
    <nc r="L12">
      <v>5</v>
    </nc>
  </rcc>
  <rcc rId="1149" sId="9" numFmtId="4">
    <nc r="L18">
      <v>5</v>
    </nc>
  </rcc>
  <rcc rId="1150" sId="9" numFmtId="4">
    <nc r="L16">
      <v>5</v>
    </nc>
  </rcc>
  <rcc rId="1151" sId="9" numFmtId="4">
    <nc r="L10">
      <v>4</v>
    </nc>
  </rcc>
  <rcc rId="1152" sId="9" numFmtId="4">
    <nc r="L11">
      <v>3</v>
    </nc>
  </rcc>
  <rcc rId="1153" sId="9" numFmtId="4">
    <nc r="L13">
      <v>3</v>
    </nc>
  </rcc>
  <rcc rId="1154" sId="9" numFmtId="4">
    <nc r="L35">
      <v>2</v>
    </nc>
  </rcc>
  <rcc rId="1155" sId="9" numFmtId="4">
    <nc r="L36">
      <v>2</v>
    </nc>
  </rcc>
  <rcc rId="1156" sId="9" numFmtId="4">
    <nc r="L37">
      <v>1.75</v>
    </nc>
  </rcc>
  <rcc rId="1157" sId="9" numFmtId="4">
    <nc r="L38">
      <v>2</v>
    </nc>
  </rcc>
  <rcc rId="1158" sId="9" numFmtId="4">
    <nc r="L39">
      <v>0</v>
    </nc>
  </rcc>
  <rcc rId="1159" sId="9" numFmtId="4">
    <nc r="L40">
      <v>0</v>
    </nc>
  </rcc>
  <rcc rId="1160" sId="9" numFmtId="4">
    <nc r="L41">
      <v>2</v>
    </nc>
  </rcc>
  <rfmt sheetId="9" sqref="J39:M39" start="0" length="2147483647">
    <dxf>
      <font>
        <b val="0"/>
      </font>
    </dxf>
  </rfmt>
  <rfmt sheetId="9" sqref="D39:R39" start="0" length="2147483647">
    <dxf>
      <font>
        <b val="0"/>
      </font>
    </dxf>
  </rfmt>
  <rcc rId="1161" sId="9" numFmtId="4">
    <nc r="G35">
      <v>0</v>
    </nc>
  </rcc>
  <rcc rId="1162" sId="9" numFmtId="4">
    <nc r="G36">
      <v>2</v>
    </nc>
  </rcc>
  <rcc rId="1163" sId="9" numFmtId="4">
    <nc r="G37">
      <v>0</v>
    </nc>
  </rcc>
  <rcc rId="1164" sId="9" numFmtId="4">
    <nc r="G38">
      <v>1.5</v>
    </nc>
  </rcc>
  <rcc rId="1165" sId="9" numFmtId="4">
    <nc r="G39">
      <v>0</v>
    </nc>
  </rcc>
  <rcc rId="1166" sId="9" numFmtId="4">
    <nc r="G40">
      <v>0</v>
    </nc>
  </rcc>
  <rcc rId="1167" sId="9" numFmtId="4">
    <nc r="G41">
      <v>1</v>
    </nc>
  </rcc>
  <rcc rId="1168" sId="9" numFmtId="4">
    <nc r="H35">
      <v>0</v>
    </nc>
  </rcc>
  <rcc rId="1169" sId="9" numFmtId="4">
    <nc r="H36">
      <v>2</v>
    </nc>
  </rcc>
  <rcc rId="1170" sId="9" numFmtId="4">
    <nc r="H37">
      <v>1.75</v>
    </nc>
  </rcc>
  <rcc rId="1171" sId="9" numFmtId="4">
    <nc r="H38">
      <v>2</v>
    </nc>
  </rcc>
  <rcc rId="1172" sId="9" numFmtId="4">
    <nc r="H39">
      <v>4</v>
    </nc>
  </rcc>
  <rcc rId="1173" sId="9" numFmtId="4">
    <nc r="H40">
      <v>2</v>
    </nc>
  </rcc>
  <rcc rId="1174" sId="9" numFmtId="4">
    <nc r="H41">
      <v>2</v>
    </nc>
  </rcc>
  <rcc rId="1175" sId="9" numFmtId="4">
    <nc r="T16">
      <v>6</v>
    </nc>
  </rcc>
  <rcc rId="1176" sId="9" numFmtId="4">
    <nc r="T12">
      <v>6</v>
    </nc>
  </rcc>
  <rcc rId="1177" sId="9" numFmtId="4">
    <nc r="T14">
      <v>6</v>
    </nc>
  </rcc>
  <rcc rId="1178" sId="9" numFmtId="4">
    <nc r="J44">
      <v>10</v>
    </nc>
  </rcc>
  <rcc rId="1179" sId="9" numFmtId="4">
    <nc r="J45">
      <v>2</v>
    </nc>
  </rcc>
  <rcc rId="1180" sId="9" numFmtId="4">
    <nc r="J47">
      <v>0</v>
    </nc>
  </rcc>
  <rcc rId="1181" sId="9" numFmtId="4">
    <nc r="AH14">
      <v>11</v>
    </nc>
  </rcc>
  <rcc rId="1182" sId="9" numFmtId="4">
    <nc r="AK14">
      <v>11</v>
    </nc>
  </rcc>
  <rcc rId="1183" sId="9" numFmtId="4">
    <nc r="AK13">
      <v>11</v>
    </nc>
  </rcc>
  <rcmt sheetId="9" cell="B13" guid="{00000000-0000-0000-0000-000000000000}" action="delete" alwaysShow="1" author="Ніколенко Світлана Григорівна"/>
  <rcc rId="1184" sId="9" numFmtId="4">
    <nc r="J46">
      <v>1</v>
    </nc>
  </rcc>
  <rcmt sheetId="9" cell="A13" guid="{120CE86E-CD8D-44A2-96AA-35E46B0410E6}" alwaysShow="1" author="Ніколенко Світлана Григорівна" newLength="52"/>
  <rcv guid="{17400EAF-4B0B-49FE-8262-4A59DA70D10F}" action="delete"/>
  <rdn rId="0" localSheetId="6" customView="1" name="Z_17400EAF_4B0B_49FE_8262_4A59DA70D10F_.wvu.Cols" hidden="1" oldHidden="1">
    <formula>Підсумки!$F:$J</formula>
    <oldFormula>Підсумки!$F:$J</oldFormula>
  </rdn>
  <rdn rId="0" localSheetId="6" customView="1" name="Z_17400EAF_4B0B_49FE_8262_4A59DA70D10F_.wvu.FilterData" hidden="1" oldHidden="1">
    <formula>Підсумки!$A$3:$N$56</formula>
    <oldFormula>Підсумки!$A$3:$N$56</oldFormula>
  </rdn>
  <rdn rId="0" localSheetId="7" customView="1" name="Z_17400EAF_4B0B_49FE_8262_4A59DA70D10F_.wvu.PrintArea" hidden="1" oldHidden="1">
    <formula>'201_1'!$A$2:$BA$47</formula>
    <oldFormula>'201_1'!$A$2:$BA$47</oldFormula>
  </rdn>
  <rdn rId="0" localSheetId="7" customView="1" name="Z_17400EAF_4B0B_49FE_8262_4A59DA70D10F_.wvu.PrintTitles" hidden="1" oldHidden="1">
    <formula>'201_1'!$A:$C</formula>
    <oldFormula>'201_1'!$A:$C</oldFormula>
  </rdn>
  <rdn rId="0" localSheetId="8" customView="1" name="Z_17400EAF_4B0B_49FE_8262_4A59DA70D10F_.wvu.PrintArea" hidden="1" oldHidden="1">
    <formula>'201_2'!$A$2:$BA$46</formula>
    <oldFormula>'201_2'!$A$2:$BA$46</oldFormula>
  </rdn>
  <rdn rId="0" localSheetId="8" customView="1" name="Z_17400EAF_4B0B_49FE_8262_4A59DA70D10F_.wvu.PrintTitles" hidden="1" oldHidden="1">
    <formula>'201_2'!$A:$C</formula>
    <oldFormula>'201_2'!$A:$C</oldFormula>
  </rdn>
  <rdn rId="0" localSheetId="9" customView="1" name="Z_17400EAF_4B0B_49FE_8262_4A59DA70D10F_.wvu.PrintArea" hidden="1" oldHidden="1">
    <formula>'202_1'!$A$2:$AK$48</formula>
    <oldFormula>'202_1'!$A$2:$AK$48</oldFormula>
  </rdn>
  <rdn rId="0" localSheetId="9" customView="1" name="Z_17400EAF_4B0B_49FE_8262_4A59DA70D10F_.wvu.PrintTitles" hidden="1" oldHidden="1">
    <formula>'202_1'!$A:$C</formula>
    <oldFormula>'202_1'!$A:$C</oldFormula>
  </rdn>
  <rdn rId="0" localSheetId="10" customView="1" name="Z_17400EAF_4B0B_49FE_8262_4A59DA70D10F_.wvu.PrintArea" hidden="1" oldHidden="1">
    <formula>'202_2'!$A$2:$AK$46</formula>
    <oldFormula>'202_2'!$A$2:$AK$46</oldFormula>
  </rdn>
  <rdn rId="0" localSheetId="10" customView="1" name="Z_17400EAF_4B0B_49FE_8262_4A59DA70D10F_.wvu.PrintTitles" hidden="1" oldHidden="1">
    <formula>'202_2'!$A:$C</formula>
    <oldFormula>'202_2'!$A:$C</oldFormula>
  </rdn>
  <rdn rId="0" localSheetId="11" customView="1" name="Z_17400EAF_4B0B_49FE_8262_4A59DA70D10F_.wvu.PrintArea" hidden="1" oldHidden="1">
    <formula>'203_1'!$A$2:$AK$47</formula>
    <oldFormula>'203_1'!$A$2:$AK$47</oldFormula>
  </rdn>
  <rdn rId="0" localSheetId="11" customView="1" name="Z_17400EAF_4B0B_49FE_8262_4A59DA70D10F_.wvu.PrintTitles" hidden="1" oldHidden="1">
    <formula>'203_1'!$A:$C</formula>
    <oldFormula>'203_1'!$A:$C</oldFormula>
  </rdn>
  <rdn rId="0" localSheetId="12" customView="1" name="Z_17400EAF_4B0B_49FE_8262_4A59DA70D10F_.wvu.PrintArea" hidden="1" oldHidden="1">
    <formula>'203_2'!$A$2:$AK$46</formula>
    <oldFormula>'203_2'!$A$2:$AK$46</oldFormula>
  </rdn>
  <rdn rId="0" localSheetId="12" customView="1" name="Z_17400EAF_4B0B_49FE_8262_4A59DA70D10F_.wvu.PrintTitles" hidden="1" oldHidden="1">
    <formula>'203_2'!$A:$C</formula>
    <oldFormula>'203_2'!$A:$C</oldFormula>
  </rdn>
  <rdn rId="0" localSheetId="15" customView="1" name="Z_17400EAF_4B0B_49FE_8262_4A59DA70D10F_.wvu.PrintArea" hidden="1" oldHidden="1">
    <formula>'204'!$A$2:$AK$47</formula>
    <oldFormula>'204'!$A$2:$AK$47</oldFormula>
  </rdn>
  <rdn rId="0" localSheetId="15" customView="1" name="Z_17400EAF_4B0B_49FE_8262_4A59DA70D10F_.wvu.PrintTitles" hidden="1" oldHidden="1">
    <formula>'204'!$A:$C</formula>
    <oldFormula>'204'!$A:$C</oldFormula>
  </rdn>
  <rcv guid="{17400EAF-4B0B-49FE-8262-4A59DA70D10F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1" sId="6">
    <nc r="N2" t="inlineStr">
      <is>
        <t>Зачетка</t>
      </is>
    </nc>
  </rcc>
  <rcv guid="{17400EAF-4B0B-49FE-8262-4A59DA70D10F}" action="delete"/>
  <rdn rId="0" localSheetId="6" customView="1" name="Z_17400EAF_4B0B_49FE_8262_4A59DA70D10F_.wvu.Cols" hidden="1" oldHidden="1">
    <formula>Підсумки!$F:$J</formula>
    <oldFormula>Підсумки!$F:$J</oldFormula>
  </rdn>
  <rdn rId="0" localSheetId="6" customView="1" name="Z_17400EAF_4B0B_49FE_8262_4A59DA70D10F_.wvu.FilterData" hidden="1" oldHidden="1">
    <formula>Підсумки!$A$3:$N$56</formula>
    <oldFormula>Підсумки!$A$3:$N$56</oldFormula>
  </rdn>
  <rdn rId="0" localSheetId="7" customView="1" name="Z_17400EAF_4B0B_49FE_8262_4A59DA70D10F_.wvu.PrintArea" hidden="1" oldHidden="1">
    <formula>'201_1'!$A$2:$BA$47</formula>
    <oldFormula>'201_1'!$A$2:$BA$47</oldFormula>
  </rdn>
  <rdn rId="0" localSheetId="7" customView="1" name="Z_17400EAF_4B0B_49FE_8262_4A59DA70D10F_.wvu.PrintTitles" hidden="1" oldHidden="1">
    <formula>'201_1'!$A:$C</formula>
    <oldFormula>'201_1'!$A:$C</oldFormula>
  </rdn>
  <rdn rId="0" localSheetId="8" customView="1" name="Z_17400EAF_4B0B_49FE_8262_4A59DA70D10F_.wvu.PrintArea" hidden="1" oldHidden="1">
    <formula>'201_2'!$A$2:$BA$46</formula>
    <oldFormula>'201_2'!$A$2:$BA$46</oldFormula>
  </rdn>
  <rdn rId="0" localSheetId="8" customView="1" name="Z_17400EAF_4B0B_49FE_8262_4A59DA70D10F_.wvu.PrintTitles" hidden="1" oldHidden="1">
    <formula>'201_2'!$A:$C</formula>
    <oldFormula>'201_2'!$A:$C</oldFormula>
  </rdn>
  <rdn rId="0" localSheetId="9" customView="1" name="Z_17400EAF_4B0B_49FE_8262_4A59DA70D10F_.wvu.PrintArea" hidden="1" oldHidden="1">
    <formula>'202_1'!$A$2:$AK$48</formula>
    <oldFormula>'202_1'!$A$2:$AK$48</oldFormula>
  </rdn>
  <rdn rId="0" localSheetId="9" customView="1" name="Z_17400EAF_4B0B_49FE_8262_4A59DA70D10F_.wvu.PrintTitles" hidden="1" oldHidden="1">
    <formula>'202_1'!$A:$C</formula>
    <oldFormula>'202_1'!$A:$C</oldFormula>
  </rdn>
  <rdn rId="0" localSheetId="10" customView="1" name="Z_17400EAF_4B0B_49FE_8262_4A59DA70D10F_.wvu.PrintArea" hidden="1" oldHidden="1">
    <formula>'202_2'!$A$2:$AK$46</formula>
    <oldFormula>'202_2'!$A$2:$AK$46</oldFormula>
  </rdn>
  <rdn rId="0" localSheetId="10" customView="1" name="Z_17400EAF_4B0B_49FE_8262_4A59DA70D10F_.wvu.PrintTitles" hidden="1" oldHidden="1">
    <formula>'202_2'!$A:$C</formula>
    <oldFormula>'202_2'!$A:$C</oldFormula>
  </rdn>
  <rdn rId="0" localSheetId="11" customView="1" name="Z_17400EAF_4B0B_49FE_8262_4A59DA70D10F_.wvu.PrintArea" hidden="1" oldHidden="1">
    <formula>'203_1'!$A$2:$AK$47</formula>
    <oldFormula>'203_1'!$A$2:$AK$47</oldFormula>
  </rdn>
  <rdn rId="0" localSheetId="11" customView="1" name="Z_17400EAF_4B0B_49FE_8262_4A59DA70D10F_.wvu.PrintTitles" hidden="1" oldHidden="1">
    <formula>'203_1'!$A:$C</formula>
    <oldFormula>'203_1'!$A:$C</oldFormula>
  </rdn>
  <rdn rId="0" localSheetId="12" customView="1" name="Z_17400EAF_4B0B_49FE_8262_4A59DA70D10F_.wvu.PrintArea" hidden="1" oldHidden="1">
    <formula>'203_2'!$A$2:$AK$46</formula>
    <oldFormula>'203_2'!$A$2:$AK$46</oldFormula>
  </rdn>
  <rdn rId="0" localSheetId="12" customView="1" name="Z_17400EAF_4B0B_49FE_8262_4A59DA70D10F_.wvu.PrintTitles" hidden="1" oldHidden="1">
    <formula>'203_2'!$A:$C</formula>
    <oldFormula>'203_2'!$A:$C</oldFormula>
  </rdn>
  <rdn rId="0" localSheetId="15" customView="1" name="Z_17400EAF_4B0B_49FE_8262_4A59DA70D10F_.wvu.PrintArea" hidden="1" oldHidden="1">
    <formula>'204'!$A$2:$AK$47</formula>
    <oldFormula>'204'!$A$2:$AK$47</oldFormula>
  </rdn>
  <rdn rId="0" localSheetId="15" customView="1" name="Z_17400EAF_4B0B_49FE_8262_4A59DA70D10F_.wvu.PrintTitles" hidden="1" oldHidden="1">
    <formula>'204'!$A:$C</formula>
    <oldFormula>'204'!$A:$C</oldFormula>
  </rdn>
  <rcv guid="{17400EAF-4B0B-49FE-8262-4A59DA70D10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6">
    <oc r="K3" t="inlineStr">
      <is>
        <t>=</t>
      </is>
    </oc>
    <nc r="K3"/>
  </rcc>
  <rcc rId="98" sId="6">
    <oc r="C16">
      <f>'201_2'!B8</f>
    </oc>
    <nc r="C16"/>
  </rcc>
  <rcc rId="99" sId="6">
    <oc r="C17">
      <f>'201_2'!#REF!</f>
    </oc>
    <nc r="C17">
      <f>'201_2'!B8</f>
    </nc>
  </rcc>
  <rcc rId="100" sId="6">
    <oc r="D17">
      <f>'201_2'!E8</f>
    </oc>
    <nc r="D17">
      <f>'201_2'!E8</f>
    </nc>
  </rcc>
  <rcc rId="101" sId="6">
    <oc r="D16">
      <f>'201_1'!E21</f>
    </oc>
    <nc r="D16"/>
  </rcc>
  <rcc rId="102" sId="6">
    <oc r="E16">
      <f>D16</f>
    </oc>
    <nc r="E16"/>
  </rcc>
  <rcc rId="103" sId="6">
    <oc r="L16">
      <f>IF((E16+K16)&gt;100,100,E16+K16)</f>
    </oc>
    <nc r="L16"/>
  </rcc>
  <rcc rId="104" sId="6" numFmtId="4">
    <oc r="F31">
      <v>0</v>
    </oc>
    <nc r="F31"/>
  </rcc>
  <rcc rId="105" sId="6" numFmtId="4">
    <oc r="F32">
      <v>60</v>
    </oc>
    <nc r="F32"/>
  </rcc>
  <rcc rId="106" sId="6" numFmtId="4">
    <oc r="F33">
      <v>0</v>
    </oc>
    <nc r="F33"/>
  </rcc>
  <rcc rId="107" sId="6" numFmtId="4">
    <oc r="F34">
      <v>0</v>
    </oc>
    <nc r="F34"/>
  </rcc>
  <rcc rId="108" sId="6" numFmtId="4">
    <oc r="F35">
      <v>60</v>
    </oc>
    <nc r="F35"/>
  </rcc>
  <rcc rId="109" sId="6" numFmtId="4">
    <oc r="F36">
      <v>56.571428571428569</v>
    </oc>
    <nc r="F36"/>
  </rcc>
  <rcc rId="110" sId="6" numFmtId="4">
    <oc r="F37">
      <v>24</v>
    </oc>
    <nc r="F37"/>
  </rcc>
  <rcc rId="111" sId="6" numFmtId="4">
    <oc r="F38">
      <v>60</v>
    </oc>
    <nc r="F38"/>
  </rcc>
  <rcc rId="112" sId="6" numFmtId="4">
    <oc r="F39">
      <v>1.7142857142857142</v>
    </oc>
    <nc r="F39"/>
  </rcc>
  <rcc rId="113" sId="6" numFmtId="4">
    <oc r="F40">
      <v>0</v>
    </oc>
    <nc r="F40"/>
  </rcc>
  <rcc rId="114" sId="6" numFmtId="4">
    <oc r="F41">
      <v>54.857142857142854</v>
    </oc>
    <nc r="F41"/>
  </rcc>
  <rcc rId="115" sId="6" numFmtId="4">
    <oc r="F42">
      <v>0</v>
    </oc>
    <nc r="F42"/>
  </rcc>
  <rcc rId="116" sId="6" numFmtId="4">
    <oc r="F43">
      <v>56.571428571428569</v>
    </oc>
    <nc r="F43"/>
  </rcc>
  <rcc rId="117" sId="6" numFmtId="4">
    <oc r="F44">
      <v>0</v>
    </oc>
    <nc r="F44"/>
  </rcc>
  <rcc rId="118" sId="6" numFmtId="4">
    <oc r="F45">
      <v>43.714285714285715</v>
    </oc>
    <nc r="F45"/>
  </rcc>
  <rcc rId="119" sId="6" numFmtId="4">
    <oc r="F46">
      <v>39.857142857142854</v>
    </oc>
    <nc r="F46"/>
  </rcc>
  <rcc rId="120" sId="6" numFmtId="4">
    <oc r="F47">
      <v>43.714285714285715</v>
    </oc>
    <nc r="F47"/>
  </rcc>
  <rcc rId="121" sId="6" numFmtId="4">
    <oc r="F48">
      <v>37.714285714285715</v>
    </oc>
    <nc r="F48"/>
  </rcc>
  <rcc rId="122" sId="6" numFmtId="4">
    <oc r="F49">
      <v>31.714285714285715</v>
    </oc>
    <nc r="F49"/>
  </rcc>
  <rcc rId="123" sId="6" numFmtId="4">
    <oc r="F50">
      <v>35.142857142857146</v>
    </oc>
    <nc r="F50"/>
  </rcc>
  <rcc rId="124" sId="6" numFmtId="4">
    <oc r="F51">
      <v>51</v>
    </oc>
    <nc r="F51"/>
  </rcc>
  <rcc rId="125" sId="6" numFmtId="4">
    <oc r="F52">
      <v>57.857142857142854</v>
    </oc>
    <nc r="F52"/>
  </rcc>
  <rcc rId="126" sId="6" numFmtId="4">
    <oc r="F53">
      <v>44.142857142857146</v>
    </oc>
    <nc r="F53"/>
  </rcc>
  <rcc rId="127" sId="6" numFmtId="4">
    <oc r="F54">
      <v>0</v>
    </oc>
    <nc r="F54"/>
  </rcc>
  <rcc rId="128" sId="6" numFmtId="4">
    <oc r="F55">
      <v>47.571428571428569</v>
    </oc>
    <nc r="F55"/>
  </rcc>
  <rcc rId="129" sId="6" numFmtId="4">
    <oc r="F59">
      <v>37.714285714285715</v>
    </oc>
    <nc r="F59"/>
  </rcc>
  <rcc rId="130" sId="6" numFmtId="4">
    <oc r="F60">
      <v>54.428571428571431</v>
    </oc>
    <nc r="F60"/>
  </rcc>
  <rcc rId="131" sId="6" numFmtId="4">
    <oc r="F61">
      <v>38.571428571428569</v>
    </oc>
    <nc r="F61"/>
  </rcc>
  <rcc rId="132" sId="6" numFmtId="4">
    <oc r="F62">
      <v>42.857142857142854</v>
    </oc>
    <nc r="F62"/>
  </rcc>
  <rcc rId="133" sId="6" numFmtId="4">
    <oc r="F63">
      <v>37.714285714285715</v>
    </oc>
    <nc r="F63"/>
  </rcc>
  <rcc rId="134" sId="6" numFmtId="4">
    <oc r="F64">
      <v>45.857142857142854</v>
    </oc>
    <nc r="F64"/>
  </rcc>
  <rcc rId="135" sId="6" numFmtId="4">
    <oc r="F65">
      <v>34.285714285714285</v>
    </oc>
    <nc r="F65"/>
  </rcc>
  <rcc rId="136" sId="6" numFmtId="4">
    <oc r="F66">
      <v>33.857142857142854</v>
    </oc>
    <nc r="F66"/>
  </rcc>
  <rcc rId="137" sId="6" numFmtId="4">
    <oc r="F67">
      <v>31.714285714285715</v>
    </oc>
    <nc r="F67"/>
  </rcc>
  <rcc rId="138" sId="6" numFmtId="4">
    <oc r="F68">
      <v>32.142857142857146</v>
    </oc>
    <nc r="F68"/>
  </rcc>
  <rcc rId="139" sId="6" numFmtId="4">
    <oc r="F69">
      <v>32.571428571428569</v>
    </oc>
    <nc r="F69"/>
  </rcc>
  <rcc rId="140" sId="6" numFmtId="4">
    <oc r="F70">
      <v>0</v>
    </oc>
    <nc r="F70"/>
  </rcc>
  <rcc rId="141" sId="6" numFmtId="4">
    <oc r="F71">
      <v>0</v>
    </oc>
    <nc r="F71"/>
  </rcc>
  <rcc rId="142" sId="6" numFmtId="4">
    <oc r="F72">
      <v>42.428571428571431</v>
    </oc>
    <nc r="F72"/>
  </rcc>
  <rcc rId="143" sId="6" numFmtId="4">
    <oc r="F73">
      <v>0</v>
    </oc>
    <nc r="F73"/>
  </rcc>
  <rcc rId="144" sId="6" numFmtId="4">
    <oc r="F74">
      <v>0</v>
    </oc>
    <nc r="F74"/>
  </rcc>
  <rcc rId="145" sId="6" numFmtId="4">
    <oc r="F75">
      <v>48</v>
    </oc>
    <nc r="F75"/>
  </rcc>
  <rcc rId="146" sId="6" numFmtId="4">
    <oc r="F76">
      <v>33.428571428571431</v>
    </oc>
    <nc r="F76"/>
  </rcc>
  <rcc rId="147" sId="6" numFmtId="4">
    <oc r="F77">
      <v>51</v>
    </oc>
    <nc r="F77"/>
  </rcc>
  <rcc rId="148" sId="6" numFmtId="4">
    <oc r="F78">
      <v>0</v>
    </oc>
    <nc r="F78"/>
  </rcc>
  <rcc rId="149" sId="6" numFmtId="4">
    <oc r="F79">
      <v>0</v>
    </oc>
    <nc r="F79"/>
  </rcc>
  <rcc rId="150" sId="6" numFmtId="4">
    <oc r="F80">
      <v>0</v>
    </oc>
    <nc r="F80"/>
  </rcc>
  <rcc rId="151" sId="6" numFmtId="4">
    <oc r="F81">
      <v>30.857142857142858</v>
    </oc>
    <nc r="F81"/>
  </rcc>
  <rcc rId="152" sId="6" numFmtId="4">
    <oc r="F87">
      <v>37.714285714285715</v>
    </oc>
    <nc r="F87"/>
  </rcc>
  <rcc rId="153" sId="6" numFmtId="4">
    <oc r="F88">
      <v>54.428571428571431</v>
    </oc>
    <nc r="F88"/>
  </rcc>
  <rcc rId="154" sId="6" numFmtId="4">
    <oc r="F89">
      <v>38.571428571428569</v>
    </oc>
    <nc r="F89"/>
  </rcc>
  <rcc rId="155" sId="6" numFmtId="4">
    <oc r="F90">
      <v>42.857142857142854</v>
    </oc>
    <nc r="F90"/>
  </rcc>
  <rcc rId="156" sId="6" numFmtId="4">
    <oc r="F91">
      <v>37.714285714285715</v>
    </oc>
    <nc r="F91"/>
  </rcc>
  <rcc rId="157" sId="6" numFmtId="4">
    <oc r="F92">
      <v>45.857142857142854</v>
    </oc>
    <nc r="F92"/>
  </rcc>
  <rcc rId="158" sId="6" numFmtId="4">
    <oc r="F93">
      <v>34.285714285714285</v>
    </oc>
    <nc r="F93"/>
  </rcc>
  <rcc rId="159" sId="6" numFmtId="4">
    <oc r="F94">
      <v>33.857142857142854</v>
    </oc>
    <nc r="F94"/>
  </rcc>
  <rcc rId="160" sId="6" numFmtId="4">
    <oc r="F95">
      <v>31.714285714285715</v>
    </oc>
    <nc r="F95"/>
  </rcc>
  <rcc rId="161" sId="6" numFmtId="4">
    <oc r="F96">
      <v>32.142857142857146</v>
    </oc>
    <nc r="F96"/>
  </rcc>
  <rcc rId="162" sId="6" numFmtId="4">
    <oc r="F97">
      <v>32.571428571428569</v>
    </oc>
    <nc r="F97"/>
  </rcc>
  <rcc rId="163" sId="6" numFmtId="4">
    <oc r="F98">
      <v>0</v>
    </oc>
    <nc r="F98"/>
  </rcc>
  <rcc rId="164" sId="6" numFmtId="4">
    <oc r="F99">
      <v>0</v>
    </oc>
    <nc r="F99"/>
  </rcc>
  <rcc rId="165" sId="6" numFmtId="4">
    <oc r="F100">
      <v>42.428571428571431</v>
    </oc>
    <nc r="F100"/>
  </rcc>
  <rcc rId="166" sId="6" numFmtId="4">
    <oc r="F101">
      <v>0</v>
    </oc>
    <nc r="F101"/>
  </rcc>
  <rcc rId="167" sId="6" numFmtId="4">
    <oc r="F82">
      <v>38.571428571428569</v>
    </oc>
    <nc r="F82"/>
  </rcc>
  <rcc rId="168" sId="6" numFmtId="4">
    <oc r="F83">
      <v>1.7142857142857142</v>
    </oc>
    <nc r="F83"/>
  </rcc>
  <rcc rId="169" sId="6" numFmtId="4">
    <oc r="F84">
      <v>31.714285714285715</v>
    </oc>
    <nc r="F84"/>
  </rcc>
  <rcc rId="170" sId="6">
    <oc r="C81">
      <f>'203_2'!#REF!</f>
    </oc>
    <nc r="C81">
      <f>'203_2'!B17</f>
    </nc>
  </rcc>
  <rcc rId="171" sId="6">
    <oc r="C82">
      <f>'203_2'!B17</f>
    </oc>
    <nc r="C82">
      <f>'203_2'!B18</f>
    </nc>
  </rcc>
  <rcc rId="172" sId="6">
    <oc r="D82">
      <f>'203_2'!E18</f>
    </oc>
    <nc r="D82">
      <f>'203_2'!E18</f>
    </nc>
  </rcc>
  <rcc rId="173" sId="6">
    <oc r="C83">
      <f>'203_2'!B18</f>
    </oc>
    <nc r="C83">
      <f>'203_2'!B19</f>
    </nc>
  </rcc>
  <rcc rId="174" sId="6">
    <oc r="D83">
      <f>'203_2'!E19</f>
    </oc>
    <nc r="D83">
      <f>'203_2'!E19</f>
    </nc>
  </rcc>
  <rcc rId="175" sId="6">
    <oc r="C84">
      <f>'203_2'!B19</f>
    </oc>
    <nc r="C84">
      <f>'203_2'!B20</f>
    </nc>
  </rcc>
  <rcc rId="176" sId="6">
    <oc r="D84">
      <f>'203_2'!E20</f>
    </oc>
    <nc r="D84">
      <f>'203_2'!E20</f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B8" start="0" length="0">
    <dxf>
      <fill>
        <patternFill patternType="solid">
          <bgColor rgb="FF00B050"/>
        </patternFill>
      </fill>
    </dxf>
  </rfmt>
  <rcc rId="1218" sId="8">
    <oc r="D8">
      <f>SUM(L8,Q8,T8,Y8,AA8,AC8,AH8,AK8)</f>
    </oc>
    <nc r="D8">
      <f>SUM(L8,Q8,T8,Y8,AA8,AC8,AH8,AK8)</f>
    </nc>
  </rcc>
  <rcc rId="1219" sId="8">
    <oc r="E8">
      <f>SUM(D8:D8)</f>
    </oc>
    <nc r="E8">
      <f>SUM(D8:D8)</f>
    </nc>
  </rcc>
  <rcc rId="1220" sId="8">
    <oc r="K8">
      <f>C8</f>
    </oc>
    <nc r="K8">
      <f>C8</f>
    </nc>
  </rcc>
  <rcc rId="1221" sId="8" odxf="1" s="1" dxf="1" numFmtId="4">
    <nc r="L8">
      <v>5.5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medium">
          <color indexed="64"/>
        </top>
        <bottom/>
      </border>
      <protection locked="1" hidden="0"/>
    </odxf>
    <ndxf>
      <alignment horizontal="general" vertical="top" wrapText="0" readingOrder="0"/>
      <border outline="0">
        <top style="thin">
          <color indexed="64"/>
        </top>
        <bottom style="thin">
          <color indexed="64"/>
        </bottom>
      </border>
    </ndxf>
  </rcc>
  <rcc rId="1222" sId="8">
    <oc r="P8">
      <f>C8</f>
    </oc>
    <nc r="P8">
      <f>C8</f>
    </nc>
  </rcc>
  <rcc rId="1223" sId="8" numFmtId="4">
    <oc r="Q8">
      <f>IF(P8=0,"",VLOOKUP(P8,Підс1,2,FALSE))</f>
    </oc>
    <nc r="Q8">
      <v>14</v>
    </nc>
  </rcc>
  <rcc rId="1224" sId="8">
    <oc r="S8">
      <f>C8</f>
    </oc>
    <nc r="S8">
      <f>C8</f>
    </nc>
  </rcc>
  <rcc rId="1225" sId="8" numFmtId="4">
    <nc r="T8">
      <v>5</v>
    </nc>
  </rcc>
  <rcc rId="1226" sId="8">
    <oc r="X8">
      <f>C8</f>
    </oc>
    <nc r="X8">
      <f>C8</f>
    </nc>
  </rcc>
  <rcc rId="1227" sId="8" numFmtId="4">
    <oc r="Y8">
      <f>IF(X8=0,"",VLOOKUP(X8,Підс1,3,FALSE))</f>
    </oc>
    <nc r="Y8">
      <v>16</v>
    </nc>
  </rcc>
  <rcc rId="1228" sId="8">
    <oc r="AG8">
      <f>C8</f>
    </oc>
    <nc r="AG8">
      <f>C8</f>
    </nc>
  </rcc>
  <rcc rId="1229" sId="8" numFmtId="4">
    <nc r="AH8">
      <v>9</v>
    </nc>
  </rcc>
  <rcc rId="1230" sId="8">
    <oc r="AJ8">
      <f>C8</f>
    </oc>
    <nc r="AJ8">
      <f>C8</f>
    </nc>
  </rcc>
  <rcc rId="1231" sId="8" numFmtId="4">
    <nc r="AK8">
      <v>10</v>
    </nc>
  </rcc>
  <rfmt sheetId="8" sqref="B9" start="0" length="0">
    <dxf>
      <fill>
        <patternFill patternType="solid">
          <bgColor rgb="FF00B050"/>
        </patternFill>
      </fill>
    </dxf>
  </rfmt>
  <rcc rId="1232" sId="8">
    <oc r="D9">
      <f>SUM(L9,Q9,T9,Y9,AA9,AC9,AH9,AK9)</f>
    </oc>
    <nc r="D9">
      <f>SUM(L9,Q9,T9,Y9,AA9,AC9,AH9,AK9)</f>
    </nc>
  </rcc>
  <rcc rId="1233" sId="8">
    <oc r="E9">
      <f>SUM(D9:D9)</f>
    </oc>
    <nc r="E9">
      <f>SUM(D9:D9)</f>
    </nc>
  </rcc>
  <rcc rId="1234" sId="8">
    <oc r="K9">
      <f>C9</f>
    </oc>
    <nc r="K9">
      <f>C9</f>
    </nc>
  </rcc>
  <rcc rId="1235" sId="8" odxf="1" s="1" dxf="1" numFmtId="4">
    <nc r="L9">
      <v>5.5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alignment horizontal="general" vertical="top" wrapText="0" readingOrder="0"/>
      <border outline="0">
        <right/>
      </border>
    </ndxf>
  </rcc>
  <rcc rId="1236" sId="8">
    <oc r="M9" t="inlineStr">
      <is>
        <t>+</t>
      </is>
    </oc>
    <nc r="M9" t="inlineStr">
      <is>
        <t>н</t>
      </is>
    </nc>
  </rcc>
  <rcc rId="1237" sId="8">
    <oc r="O9" t="inlineStr">
      <is>
        <t>+</t>
      </is>
    </oc>
    <nc r="O9" t="inlineStr">
      <is>
        <t>н</t>
      </is>
    </nc>
  </rcc>
  <rcc rId="1238" sId="8">
    <oc r="P9">
      <f>C9</f>
    </oc>
    <nc r="P9">
      <f>C9</f>
    </nc>
  </rcc>
  <rcc rId="1239" sId="8" numFmtId="4">
    <oc r="Q9">
      <f>IF(P9=0,"",VLOOKUP(P9,Підс1,2,FALSE))</f>
    </oc>
    <nc r="Q9">
      <v>16</v>
    </nc>
  </rcc>
  <rcc rId="1240" sId="8">
    <oc r="S9">
      <f>C9</f>
    </oc>
    <nc r="S9">
      <f>C9</f>
    </nc>
  </rcc>
  <rcc rId="1241" sId="8" numFmtId="4">
    <nc r="T9">
      <v>6</v>
    </nc>
  </rcc>
  <rcc rId="1242" sId="8">
    <oc r="X9">
      <f>C9</f>
    </oc>
    <nc r="X9">
      <f>C9</f>
    </nc>
  </rcc>
  <rcc rId="1243" sId="8" numFmtId="4">
    <oc r="Y9">
      <f>IF(X9=0,"",VLOOKUP(X9,Підс1,3,FALSE))</f>
    </oc>
    <nc r="Y9">
      <v>19</v>
    </nc>
  </rcc>
  <rcc rId="1244" sId="8">
    <oc r="AG9">
      <f>C9</f>
    </oc>
    <nc r="AG9">
      <f>C9</f>
    </nc>
  </rcc>
  <rcc rId="1245" sId="8" numFmtId="4">
    <nc r="AH9">
      <v>11</v>
    </nc>
  </rcc>
  <rcc rId="1246" sId="8">
    <oc r="AJ9">
      <f>C9</f>
    </oc>
    <nc r="AJ9">
      <f>C9</f>
    </nc>
  </rcc>
  <rcc rId="1247" sId="8" numFmtId="4">
    <nc r="AK9">
      <v>11</v>
    </nc>
  </rcc>
  <rfmt sheetId="8" sqref="B10" start="0" length="0">
    <dxf>
      <fill>
        <patternFill patternType="solid">
          <bgColor rgb="FF00B050"/>
        </patternFill>
      </fill>
    </dxf>
  </rfmt>
  <rcc rId="1248" sId="8">
    <oc r="D10">
      <f>SUM(L10,Q10,T10,Y10,AA10,AC10,AH10,AK10)</f>
    </oc>
    <nc r="D10">
      <f>SUM(L10,Q10,T10,Y10,AA10,AC10,AH10,AK10)</f>
    </nc>
  </rcc>
  <rcc rId="1249" sId="8">
    <oc r="E10">
      <f>SUM(D10:D10)</f>
    </oc>
    <nc r="E10">
      <f>SUM(D10:D10)</f>
    </nc>
  </rcc>
  <rcc rId="1250" sId="8">
    <oc r="K10">
      <f>C10</f>
    </oc>
    <nc r="K10">
      <f>C10</f>
    </nc>
  </rcc>
  <rcc rId="1251" sId="8" numFmtId="4">
    <nc r="L10">
      <v>5.5</v>
    </nc>
  </rcc>
  <rcc rId="1252" sId="8">
    <oc r="M10" t="inlineStr">
      <is>
        <t>+</t>
      </is>
    </oc>
    <nc r="M10" t="inlineStr">
      <is>
        <t>н</t>
      </is>
    </nc>
  </rcc>
  <rcc rId="1253" sId="8">
    <oc r="O10" t="inlineStr">
      <is>
        <t>+</t>
      </is>
    </oc>
    <nc r="O10" t="inlineStr">
      <is>
        <t>н</t>
      </is>
    </nc>
  </rcc>
  <rcc rId="1254" sId="8">
    <oc r="P10">
      <f>C10</f>
    </oc>
    <nc r="P10">
      <f>C10</f>
    </nc>
  </rcc>
  <rcc rId="1255" sId="8">
    <oc r="Q10">
      <f>IF(P10=0,"",VLOOKUP(P10,Підс1,2,FALSE))</f>
    </oc>
    <nc r="Q10">
      <f>IF(P10=0,"",VLOOKUP(P10,Підс1,2,FALSE))</f>
    </nc>
  </rcc>
  <rcc rId="1256" sId="8">
    <oc r="S10">
      <f>C10</f>
    </oc>
    <nc r="S10">
      <f>C10</f>
    </nc>
  </rcc>
  <rcc rId="1257" sId="8">
    <oc r="X10">
      <f>C10</f>
    </oc>
    <nc r="X10">
      <f>C10</f>
    </nc>
  </rcc>
  <rcc rId="1258" sId="8">
    <oc r="Y10">
      <f>IF(X10=0,"",VLOOKUP(X10,Підс1,3,FALSE))</f>
    </oc>
    <nc r="Y10">
      <f>IF(X10=0,"",VLOOKUP(X10,Підс1,3,FALSE))</f>
    </nc>
  </rcc>
  <rcc rId="1259" sId="8">
    <oc r="AG10">
      <f>C10</f>
    </oc>
    <nc r="AG10">
      <f>C10</f>
    </nc>
  </rcc>
  <rcc rId="1260" sId="8">
    <oc r="AJ10">
      <f>C10</f>
    </oc>
    <nc r="AJ10">
      <f>C10</f>
    </nc>
  </rcc>
  <rfmt sheetId="8" sqref="A11" start="0" length="0">
    <dxf>
      <alignment horizontal="general" vertical="bottom" readingOrder="0"/>
      <border outline="0">
        <top style="medium">
          <color indexed="64"/>
        </top>
      </border>
    </dxf>
  </rfmt>
  <rcc rId="1261" sId="8">
    <oc r="D11">
      <f>SUM(L11,Q11,T11,Y11,AA11,AC11,AH11,AK11)</f>
    </oc>
    <nc r="D11">
      <f>SUM(L11,Q11,T11,Y11,AA11,AC11,AH11,AK11)</f>
    </nc>
  </rcc>
  <rcc rId="1262" sId="8">
    <oc r="E11">
      <f>SUM(D11:D11)</f>
    </oc>
    <nc r="E11">
      <f>SUM(D11:D11)</f>
    </nc>
  </rcc>
  <rcc rId="1263" sId="8">
    <oc r="J11" t="inlineStr">
      <is>
        <t>+</t>
      </is>
    </oc>
    <nc r="J11" t="inlineStr">
      <is>
        <t>н</t>
      </is>
    </nc>
  </rcc>
  <rcc rId="1264" sId="8">
    <oc r="K11">
      <f>C11</f>
    </oc>
    <nc r="K11">
      <f>C11</f>
    </nc>
  </rcc>
  <rcc rId="1265" sId="8">
    <oc r="M11" t="inlineStr">
      <is>
        <t>+</t>
      </is>
    </oc>
    <nc r="M11" t="inlineStr">
      <is>
        <t>н</t>
      </is>
    </nc>
  </rcc>
  <rcc rId="1266" sId="8">
    <oc r="O11" t="inlineStr">
      <is>
        <t>+</t>
      </is>
    </oc>
    <nc r="O11" t="inlineStr">
      <is>
        <t>н</t>
      </is>
    </nc>
  </rcc>
  <rcc rId="1267" sId="8">
    <oc r="P11">
      <f>C11</f>
    </oc>
    <nc r="P11">
      <f>C11</f>
    </nc>
  </rcc>
  <rcc rId="1268" sId="8">
    <oc r="Q11">
      <f>IF(P11=0,"",VLOOKUP(P11,Підс1,2,FALSE))</f>
    </oc>
    <nc r="Q11">
      <f>IF(P11=0,"",VLOOKUP(P11,Підс1,2,FALSE))</f>
    </nc>
  </rcc>
  <rcc rId="1269" sId="8">
    <oc r="R11" t="inlineStr">
      <is>
        <t>+</t>
      </is>
    </oc>
    <nc r="R11" t="inlineStr">
      <is>
        <t>н</t>
      </is>
    </nc>
  </rcc>
  <rcc rId="1270" sId="8">
    <oc r="S11">
      <f>C11</f>
    </oc>
    <nc r="S11">
      <f>C11</f>
    </nc>
  </rcc>
  <rcc rId="1271" sId="8">
    <oc r="X11">
      <f>C11</f>
    </oc>
    <nc r="X11">
      <f>C11</f>
    </nc>
  </rcc>
  <rcc rId="1272" sId="8">
    <oc r="Y11">
      <f>IF(X11=0,"",VLOOKUP(X11,Підс1,3,FALSE))</f>
    </oc>
    <nc r="Y11">
      <f>IF(X11=0,"",VLOOKUP(X11,Підс1,3,FALSE))</f>
    </nc>
  </rcc>
  <rcc rId="1273" sId="8">
    <oc r="AG11">
      <f>C11</f>
    </oc>
    <nc r="AG11">
      <f>C11</f>
    </nc>
  </rcc>
  <rcc rId="1274" sId="8">
    <oc r="AJ11">
      <f>C11</f>
    </oc>
    <nc r="AJ11">
      <f>C11</f>
    </nc>
  </rcc>
  <rfmt sheetId="8" sqref="A12" start="0" length="0">
    <dxf>
      <alignment horizontal="right" vertical="top" readingOrder="0"/>
    </dxf>
  </rfmt>
  <rfmt sheetId="8" sqref="B12" start="0" length="0">
    <dxf>
      <fill>
        <patternFill patternType="solid">
          <bgColor rgb="FF00B050"/>
        </patternFill>
      </fill>
    </dxf>
  </rfmt>
  <rcc rId="1275" sId="8">
    <oc r="D12">
      <f>SUM(L12,Q12,T12,Y12,AA12,AC12,AH12,AK12)</f>
    </oc>
    <nc r="D12">
      <f>SUM(L12,Q12,T12,Y12,AA12,AC12,AH12,AK12)</f>
    </nc>
  </rcc>
  <rcc rId="1276" sId="8">
    <oc r="E12">
      <f>SUM(D12:D12)</f>
    </oc>
    <nc r="E12">
      <f>SUM(D12:D12)</f>
    </nc>
  </rcc>
  <rcc rId="1277" sId="8">
    <oc r="K12">
      <f>C12</f>
    </oc>
    <nc r="K12">
      <f>C12</f>
    </nc>
  </rcc>
  <rcc rId="1278" sId="8" numFmtId="4">
    <nc r="L12">
      <v>5</v>
    </nc>
  </rcc>
  <rcc rId="1279" sId="8">
    <oc r="M12" t="inlineStr">
      <is>
        <t>+</t>
      </is>
    </oc>
    <nc r="M12" t="inlineStr">
      <is>
        <t>н</t>
      </is>
    </nc>
  </rcc>
  <rcc rId="1280" sId="8">
    <oc r="O12" t="inlineStr">
      <is>
        <t>+</t>
      </is>
    </oc>
    <nc r="O12" t="inlineStr">
      <is>
        <t>н</t>
      </is>
    </nc>
  </rcc>
  <rcc rId="1281" sId="8">
    <oc r="P12">
      <f>C12</f>
    </oc>
    <nc r="P12">
      <f>C12</f>
    </nc>
  </rcc>
  <rcc rId="1282" sId="8" numFmtId="4">
    <oc r="Q12">
      <f>IF(P12=0,"",VLOOKUP(P12,Підс1,2,FALSE))</f>
    </oc>
    <nc r="Q12">
      <v>16</v>
    </nc>
  </rcc>
  <rcc rId="1283" sId="8">
    <oc r="S12">
      <f>C12</f>
    </oc>
    <nc r="S12">
      <f>C12</f>
    </nc>
  </rcc>
  <rcc rId="1284" sId="8" numFmtId="4">
    <nc r="T12">
      <v>6</v>
    </nc>
  </rcc>
  <rcc rId="1285" sId="8">
    <oc r="X12">
      <f>C12</f>
    </oc>
    <nc r="X12">
      <f>C12</f>
    </nc>
  </rcc>
  <rcc rId="1286" sId="8" numFmtId="4">
    <oc r="Y12">
      <f>IF(X12=0,"",VLOOKUP(X12,Підс1,3,FALSE))</f>
    </oc>
    <nc r="Y12">
      <v>19</v>
    </nc>
  </rcc>
  <rcc rId="1287" sId="8">
    <oc r="AG12">
      <f>C12</f>
    </oc>
    <nc r="AG12">
      <f>C12</f>
    </nc>
  </rcc>
  <rcc rId="1288" sId="8" numFmtId="4">
    <nc r="AH12">
      <v>11</v>
    </nc>
  </rcc>
  <rcc rId="1289" sId="8">
    <oc r="AJ12">
      <f>C12</f>
    </oc>
    <nc r="AJ12">
      <f>C12</f>
    </nc>
  </rcc>
  <rcc rId="1290" sId="8" numFmtId="4">
    <nc r="AK12">
      <v>11</v>
    </nc>
  </rcc>
  <rfmt sheetId="8" sqref="A13" start="0" length="0">
    <dxf>
      <alignment horizontal="general" vertical="bottom" readingOrder="0"/>
    </dxf>
  </rfmt>
  <rcc rId="1291" sId="8">
    <oc r="D13">
      <f>SUM(L13,Q13,T13,Y13,AA13,AC13,AH13,AK13)</f>
    </oc>
    <nc r="D13">
      <f>SUM(L13,Q13,T13,Y13,AA13,AC13,AH13,AK13)</f>
    </nc>
  </rcc>
  <rcc rId="1292" sId="8">
    <oc r="E13">
      <f>SUM(D13:D13)</f>
    </oc>
    <nc r="E13">
      <f>SUM(D13:D13)</f>
    </nc>
  </rcc>
  <rcc rId="1293" sId="8">
    <oc r="J13" t="inlineStr">
      <is>
        <t>+</t>
      </is>
    </oc>
    <nc r="J13" t="inlineStr">
      <is>
        <t>н</t>
      </is>
    </nc>
  </rcc>
  <rcc rId="1294" sId="8">
    <oc r="K13">
      <f>C13</f>
    </oc>
    <nc r="K13">
      <f>C13</f>
    </nc>
  </rcc>
  <rcc rId="1295" sId="8">
    <oc r="M13" t="inlineStr">
      <is>
        <t>+</t>
      </is>
    </oc>
    <nc r="M13" t="inlineStr">
      <is>
        <t>н</t>
      </is>
    </nc>
  </rcc>
  <rcc rId="1296" sId="8">
    <oc r="O13" t="inlineStr">
      <is>
        <t>+</t>
      </is>
    </oc>
    <nc r="O13" t="inlineStr">
      <is>
        <t>н</t>
      </is>
    </nc>
  </rcc>
  <rcc rId="1297" sId="8">
    <oc r="P13">
      <f>C13</f>
    </oc>
    <nc r="P13">
      <f>C13</f>
    </nc>
  </rcc>
  <rcc rId="1298" sId="8">
    <oc r="Q13">
      <f>IF(P13=0,"",VLOOKUP(P13,Підс1,2,FALSE))</f>
    </oc>
    <nc r="Q13">
      <f>IF(P13=0,"",VLOOKUP(P13,Підс1,2,FALSE))</f>
    </nc>
  </rcc>
  <rcc rId="1299" sId="8">
    <oc r="R13" t="inlineStr">
      <is>
        <t>+</t>
      </is>
    </oc>
    <nc r="R13" t="inlineStr">
      <is>
        <t>н</t>
      </is>
    </nc>
  </rcc>
  <rcc rId="1300" sId="8">
    <oc r="S13">
      <f>C13</f>
    </oc>
    <nc r="S13">
      <f>C13</f>
    </nc>
  </rcc>
  <rcc rId="1301" sId="8">
    <oc r="X13">
      <f>C13</f>
    </oc>
    <nc r="X13">
      <f>C13</f>
    </nc>
  </rcc>
  <rcc rId="1302" sId="8">
    <oc r="Y13">
      <f>IF(X13=0,"",VLOOKUP(X13,Підс1,3,FALSE))</f>
    </oc>
    <nc r="Y13">
      <f>IF(X13=0,"",VLOOKUP(X13,Підс1,3,FALSE))</f>
    </nc>
  </rcc>
  <rcc rId="1303" sId="8">
    <oc r="AG13">
      <f>C13</f>
    </oc>
    <nc r="AG13">
      <f>C13</f>
    </nc>
  </rcc>
  <rcc rId="1304" sId="8">
    <oc r="AJ13">
      <f>C13</f>
    </oc>
    <nc r="AJ13">
      <f>C13</f>
    </nc>
  </rcc>
  <rfmt sheetId="8" sqref="A14" start="0" length="0">
    <dxf>
      <border outline="0">
        <top style="medium">
          <color indexed="64"/>
        </top>
      </border>
    </dxf>
  </rfmt>
  <rfmt sheetId="8" sqref="B14" start="0" length="0">
    <dxf>
      <fill>
        <patternFill patternType="solid">
          <bgColor rgb="FF00B050"/>
        </patternFill>
      </fill>
    </dxf>
  </rfmt>
  <rcc rId="1305" sId="8">
    <oc r="D14">
      <f>SUM(L14,Q14,T14,Y14,AA14,AC14,AH14,AK14)</f>
    </oc>
    <nc r="D14">
      <f>SUM(L14,Q14,T14,Y14,AA14,AC14,AH14,AK14)</f>
    </nc>
  </rcc>
  <rcc rId="1306" sId="8">
    <oc r="E14">
      <f>SUM(D14:D14)</f>
    </oc>
    <nc r="E14">
      <f>SUM(D14:D14)</f>
    </nc>
  </rcc>
  <rcc rId="1307" sId="8" numFmtId="4">
    <nc r="I14">
      <v>0</v>
    </nc>
  </rcc>
  <rcc rId="1308" sId="8">
    <oc r="K14">
      <f>C14</f>
    </oc>
    <nc r="K14">
      <f>C14</f>
    </nc>
  </rcc>
  <rcc rId="1309" sId="8" numFmtId="4">
    <nc r="L14">
      <v>5</v>
    </nc>
  </rcc>
  <rcc rId="1310" sId="8">
    <oc r="P14">
      <f>C14</f>
    </oc>
    <nc r="P14">
      <f>C14</f>
    </nc>
  </rcc>
  <rcc rId="1311" sId="8" numFmtId="4">
    <oc r="Q14">
      <f>IF(P14=0,"",VLOOKUP(P14,Підс1,2,FALSE))</f>
    </oc>
    <nc r="Q14">
      <v>16</v>
    </nc>
  </rcc>
  <rcc rId="1312" sId="8">
    <oc r="S14">
      <f>C14</f>
    </oc>
    <nc r="S14">
      <f>C14</f>
    </nc>
  </rcc>
  <rcc rId="1313" sId="8" numFmtId="4">
    <nc r="T14">
      <v>6</v>
    </nc>
  </rcc>
  <rcc rId="1314" sId="8">
    <oc r="X14">
      <f>C14</f>
    </oc>
    <nc r="X14">
      <f>C14</f>
    </nc>
  </rcc>
  <rcc rId="1315" sId="8" numFmtId="4">
    <oc r="Y14">
      <f>IF(X14=0,"",VLOOKUP(X14,Підс1,3,FALSE))</f>
    </oc>
    <nc r="Y14">
      <v>18</v>
    </nc>
  </rcc>
  <rcc rId="1316" sId="8">
    <oc r="AG14">
      <f>C14</f>
    </oc>
    <nc r="AG14">
      <f>C14</f>
    </nc>
  </rcc>
  <rcc rId="1317" sId="8" numFmtId="4">
    <nc r="AH14">
      <v>11</v>
    </nc>
  </rcc>
  <rcc rId="1318" sId="8">
    <oc r="AJ14">
      <f>C14</f>
    </oc>
    <nc r="AJ14">
      <f>C14</f>
    </nc>
  </rcc>
  <rcc rId="1319" sId="8" numFmtId="4">
    <nc r="AK14">
      <v>11</v>
    </nc>
  </rcc>
  <rfmt sheetId="8" sqref="B15" start="0" length="0">
    <dxf>
      <fill>
        <patternFill patternType="solid">
          <bgColor rgb="FF00B050"/>
        </patternFill>
      </fill>
    </dxf>
  </rfmt>
  <rcc rId="1320" sId="8">
    <oc r="D15">
      <f>SUM(L15,Q15,T15,Y15,AA15,AC15,AH15,AK15)</f>
    </oc>
    <nc r="D15">
      <f>SUM(L15,Q15,T15,Y15,AA15,AC15,AH15,AK15)</f>
    </nc>
  </rcc>
  <rcc rId="1321" sId="8">
    <oc r="E15">
      <f>SUM(D15:D15)</f>
    </oc>
    <nc r="E15">
      <f>SUM(D15:D15)</f>
    </nc>
  </rcc>
  <rcc rId="1322" sId="8">
    <oc r="J15" t="inlineStr">
      <is>
        <t>+</t>
      </is>
    </oc>
    <nc r="J15" t="inlineStr">
      <is>
        <t>н</t>
      </is>
    </nc>
  </rcc>
  <rcc rId="1323" sId="8">
    <oc r="K15">
      <f>C15</f>
    </oc>
    <nc r="K15">
      <f>C15</f>
    </nc>
  </rcc>
  <rcc rId="1324" sId="8" numFmtId="4">
    <nc r="L15">
      <v>5</v>
    </nc>
  </rcc>
  <rcc rId="1325" sId="8">
    <oc r="M15" t="inlineStr">
      <is>
        <t>+</t>
      </is>
    </oc>
    <nc r="M15" t="inlineStr">
      <is>
        <t>н</t>
      </is>
    </nc>
  </rcc>
  <rcc rId="1326" sId="8">
    <oc r="O15" t="inlineStr">
      <is>
        <t>+</t>
      </is>
    </oc>
    <nc r="O15" t="inlineStr">
      <is>
        <t>н</t>
      </is>
    </nc>
  </rcc>
  <rcc rId="1327" sId="8">
    <oc r="P15">
      <f>C15</f>
    </oc>
    <nc r="P15">
      <f>C15</f>
    </nc>
  </rcc>
  <rcc rId="1328" sId="8" numFmtId="4">
    <oc r="Q15">
      <f>IF(P15=0,"",VLOOKUP(P15,Підс1,2,FALSE))</f>
    </oc>
    <nc r="Q15">
      <v>15</v>
    </nc>
  </rcc>
  <rcc rId="1329" sId="8">
    <oc r="R15" t="inlineStr">
      <is>
        <t>+</t>
      </is>
    </oc>
    <nc r="R15" t="inlineStr">
      <is>
        <t>н</t>
      </is>
    </nc>
  </rcc>
  <rcc rId="1330" sId="8">
    <oc r="S15">
      <f>C15</f>
    </oc>
    <nc r="S15">
      <f>C15</f>
    </nc>
  </rcc>
  <rcc rId="1331" sId="8" numFmtId="4">
    <nc r="T15">
      <v>5</v>
    </nc>
  </rcc>
  <rcc rId="1332" sId="8">
    <oc r="X15">
      <f>C15</f>
    </oc>
    <nc r="X15">
      <f>C15</f>
    </nc>
  </rcc>
  <rcc rId="1333" sId="8" numFmtId="4">
    <oc r="Y15">
      <f>IF(X15=0,"",VLOOKUP(X15,Підс1,3,FALSE))</f>
    </oc>
    <nc r="Y15">
      <v>18</v>
    </nc>
  </rcc>
  <rcc rId="1334" sId="8">
    <oc r="AG15">
      <f>C15</f>
    </oc>
    <nc r="AG15">
      <f>C15</f>
    </nc>
  </rcc>
  <rcc rId="1335" sId="8" numFmtId="4">
    <nc r="AH15">
      <v>10</v>
    </nc>
  </rcc>
  <rcc rId="1336" sId="8">
    <oc r="AJ15">
      <f>C15</f>
    </oc>
    <nc r="AJ15">
      <f>C15</f>
    </nc>
  </rcc>
  <rcc rId="1337" sId="8" numFmtId="4">
    <nc r="AK15">
      <v>10</v>
    </nc>
  </rcc>
  <rfmt sheetId="8" sqref="B16" start="0" length="0">
    <dxf>
      <fill>
        <patternFill patternType="solid">
          <bgColor rgb="FF00B050"/>
        </patternFill>
      </fill>
    </dxf>
  </rfmt>
  <rcc rId="1338" sId="8">
    <oc r="D16">
      <f>SUM(L16,Q16,T16,Y16,AA16,AC16,AH16,AK16)</f>
    </oc>
    <nc r="D16">
      <f>SUM(L16,Q16,T16,Y16,AA16,AC16,AH16,AK16)</f>
    </nc>
  </rcc>
  <rcc rId="1339" sId="8">
    <oc r="E16">
      <f>SUM(D16:D16)</f>
    </oc>
    <nc r="E16">
      <f>SUM(D16:D16)</f>
    </nc>
  </rcc>
  <rcc rId="1340" sId="8">
    <oc r="K16">
      <f>C16</f>
    </oc>
    <nc r="K16">
      <f>C16</f>
    </nc>
  </rcc>
  <rcc rId="1341" sId="8" numFmtId="4">
    <nc r="L16">
      <v>5</v>
    </nc>
  </rcc>
  <rcc rId="1342" sId="8">
    <oc r="M16" t="inlineStr">
      <is>
        <t>+</t>
      </is>
    </oc>
    <nc r="M16" t="inlineStr">
      <is>
        <t>н</t>
      </is>
    </nc>
  </rcc>
  <rcc rId="1343" sId="8">
    <oc r="O16" t="inlineStr">
      <is>
        <t>+</t>
      </is>
    </oc>
    <nc r="O16" t="inlineStr">
      <is>
        <t>н</t>
      </is>
    </nc>
  </rcc>
  <rcc rId="1344" sId="8">
    <oc r="P16">
      <f>C16</f>
    </oc>
    <nc r="P16">
      <f>C16</f>
    </nc>
  </rcc>
  <rcc rId="1345" sId="8" numFmtId="4">
    <oc r="Q16">
      <f>IF(P16=0,"",VLOOKUP(P16,Підс1,2,FALSE))</f>
    </oc>
    <nc r="Q16">
      <v>14</v>
    </nc>
  </rcc>
  <rcc rId="1346" sId="8">
    <oc r="S16">
      <f>C16</f>
    </oc>
    <nc r="S16">
      <f>C16</f>
    </nc>
  </rcc>
  <rcc rId="1347" sId="8" numFmtId="4">
    <nc r="T16">
      <v>5</v>
    </nc>
  </rcc>
  <rcc rId="1348" sId="8">
    <oc r="X16">
      <f>C16</f>
    </oc>
    <nc r="X16">
      <f>C16</f>
    </nc>
  </rcc>
  <rcc rId="1349" sId="8" numFmtId="4">
    <oc r="Y16">
      <f>IF(X16=0,"",VLOOKUP(X16,Підс1,3,FALSE))</f>
    </oc>
    <nc r="Y16">
      <v>16</v>
    </nc>
  </rcc>
  <rcc rId="1350" sId="8">
    <oc r="AG16">
      <f>C16</f>
    </oc>
    <nc r="AG16">
      <f>C16</f>
    </nc>
  </rcc>
  <rcc rId="1351" sId="8" numFmtId="4">
    <nc r="AH16">
      <v>9</v>
    </nc>
  </rcc>
  <rcc rId="1352" sId="8">
    <oc r="AJ16">
      <f>C16</f>
    </oc>
    <nc r="AJ16">
      <f>C16</f>
    </nc>
  </rcc>
  <rcc rId="1353" sId="8" numFmtId="4">
    <nc r="AK16">
      <v>10</v>
    </nc>
  </rcc>
  <rfmt sheetId="8" sqref="A17" start="0" length="0">
    <dxf>
      <alignment horizontal="general" vertical="bottom" readingOrder="0"/>
      <border outline="0">
        <top style="medium">
          <color indexed="64"/>
        </top>
      </border>
    </dxf>
  </rfmt>
  <rfmt sheetId="8" sqref="B17" start="0" length="0">
    <dxf>
      <fill>
        <patternFill patternType="solid">
          <bgColor rgb="FF00B050"/>
        </patternFill>
      </fill>
    </dxf>
  </rfmt>
  <rcc rId="1354" sId="8">
    <oc r="D17">
      <f>SUM(L17,Q17,T17,Y17,AA17,AC17,AH17,AK17)</f>
    </oc>
    <nc r="D17">
      <f>SUM(L17,Q17,T17,Y17,AA17,AC17,AH17,AK17)</f>
    </nc>
  </rcc>
  <rcc rId="1355" sId="8">
    <oc r="E17">
      <f>SUM(D17:D17)</f>
    </oc>
    <nc r="E17">
      <f>SUM(D17:D17)</f>
    </nc>
  </rcc>
  <rcc rId="1356" sId="8">
    <oc r="K17">
      <f>C17</f>
    </oc>
    <nc r="K17">
      <f>C17</f>
    </nc>
  </rcc>
  <rcc rId="1357" sId="8" numFmtId="4">
    <nc r="L17">
      <v>6</v>
    </nc>
  </rcc>
  <rcc rId="1358" sId="8">
    <oc r="P17">
      <f>C17</f>
    </oc>
    <nc r="P17">
      <f>C17</f>
    </nc>
  </rcc>
  <rcc rId="1359" sId="8" numFmtId="4">
    <oc r="Q17">
      <f>IF(P17=0,"",VLOOKUP(P17,Підс1,2,FALSE))</f>
    </oc>
    <nc r="Q17">
      <v>16</v>
    </nc>
  </rcc>
  <rcc rId="1360" sId="8">
    <oc r="S17">
      <f>C17</f>
    </oc>
    <nc r="S17">
      <f>C17</f>
    </nc>
  </rcc>
  <rcc rId="1361" sId="8" numFmtId="4">
    <nc r="T17">
      <v>5</v>
    </nc>
  </rcc>
  <rcc rId="1362" sId="8">
    <oc r="X17">
      <f>C17</f>
    </oc>
    <nc r="X17">
      <f>C17</f>
    </nc>
  </rcc>
  <rcc rId="1363" sId="8" numFmtId="4">
    <oc r="Y17">
      <f>IF(X17=0,"",VLOOKUP(X17,Підс1,3,FALSE))</f>
    </oc>
    <nc r="Y17">
      <v>16</v>
    </nc>
  </rcc>
  <rcc rId="1364" sId="8">
    <oc r="AG17">
      <f>C17</f>
    </oc>
    <nc r="AG17">
      <f>C17</f>
    </nc>
  </rcc>
  <rcc rId="1365" sId="8" numFmtId="4">
    <nc r="AH17">
      <v>9</v>
    </nc>
  </rcc>
  <rcc rId="1366" sId="8">
    <oc r="AJ17">
      <f>C17</f>
    </oc>
    <nc r="AJ17">
      <f>C17</f>
    </nc>
  </rcc>
  <rcc rId="1367" sId="8" numFmtId="4">
    <nc r="AK17">
      <v>9</v>
    </nc>
  </rcc>
  <rfmt sheetId="8" sqref="A18" start="0" length="0">
    <dxf>
      <alignment horizontal="right" vertical="top" readingOrder="0"/>
    </dxf>
  </rfmt>
  <rcc rId="1368" sId="8">
    <oc r="D18">
      <f>SUM(L18,Q18,T18,Y18,AA18,AC18,AH18,AK18)</f>
    </oc>
    <nc r="D18">
      <f>SUM(L18,Q18,T18,Y18,AA18,AC18,AH18,AK18)</f>
    </nc>
  </rcc>
  <rcc rId="1369" sId="8">
    <oc r="E18">
      <f>SUM(D18:D18)</f>
    </oc>
    <nc r="E18">
      <f>SUM(D18:D18)</f>
    </nc>
  </rcc>
  <rcc rId="1370" sId="8">
    <oc r="J18" t="inlineStr">
      <is>
        <t>+</t>
      </is>
    </oc>
    <nc r="J18" t="inlineStr">
      <is>
        <t>н</t>
      </is>
    </nc>
  </rcc>
  <rcc rId="1371" sId="8">
    <oc r="K18">
      <f>C18</f>
    </oc>
    <nc r="K18">
      <f>C18</f>
    </nc>
  </rcc>
  <rcc rId="1372" sId="8">
    <oc r="M18" t="inlineStr">
      <is>
        <t>+</t>
      </is>
    </oc>
    <nc r="M18" t="inlineStr">
      <is>
        <t>н</t>
      </is>
    </nc>
  </rcc>
  <rcc rId="1373" sId="8">
    <oc r="O18" t="inlineStr">
      <is>
        <t>+</t>
      </is>
    </oc>
    <nc r="O18" t="inlineStr">
      <is>
        <t>н</t>
      </is>
    </nc>
  </rcc>
  <rcc rId="1374" sId="8">
    <oc r="P18">
      <f>C18</f>
    </oc>
    <nc r="P18">
      <f>C18</f>
    </nc>
  </rcc>
  <rcc rId="1375" sId="8">
    <oc r="Q18">
      <f>IF(P18=0,"",VLOOKUP(P18,Підс1,2,FALSE))</f>
    </oc>
    <nc r="Q18">
      <f>IF(P18=0,"",VLOOKUP(P18,Підс1,2,FALSE))</f>
    </nc>
  </rcc>
  <rcc rId="1376" sId="8">
    <oc r="S18">
      <f>C18</f>
    </oc>
    <nc r="S18">
      <f>C18</f>
    </nc>
  </rcc>
  <rcc rId="1377" sId="8">
    <oc r="X18">
      <f>C18</f>
    </oc>
    <nc r="X18">
      <f>C18</f>
    </nc>
  </rcc>
  <rcc rId="1378" sId="8">
    <oc r="Y18">
      <f>IF(X18=0,"",VLOOKUP(X18,Підс1,3,FALSE))</f>
    </oc>
    <nc r="Y18">
      <f>IF(X18=0,"",VLOOKUP(X18,Підс1,3,FALSE))</f>
    </nc>
  </rcc>
  <rcc rId="1379" sId="8">
    <oc r="AG18">
      <f>C18</f>
    </oc>
    <nc r="AG18">
      <f>C18</f>
    </nc>
  </rcc>
  <rcc rId="1380" sId="8">
    <oc r="AJ18">
      <f>C18</f>
    </oc>
    <nc r="AJ18">
      <f>C18</f>
    </nc>
  </rcc>
  <rfmt sheetId="8" sqref="A19" start="0" length="0">
    <dxf>
      <alignment horizontal="general" vertical="bottom" readingOrder="0"/>
    </dxf>
  </rfmt>
  <rfmt sheetId="8" sqref="B19" start="0" length="0">
    <dxf>
      <fill>
        <patternFill patternType="solid">
          <bgColor rgb="FF00B050"/>
        </patternFill>
      </fill>
    </dxf>
  </rfmt>
  <rcc rId="1381" sId="8">
    <oc r="D19">
      <f>SUM(L19,Q19,T19,Y19,AA19,AC19,AH19,AK19)</f>
    </oc>
    <nc r="D19">
      <f>SUM(L19,Q19,T19,Y19,AA19,AC19,AH19,AK19)</f>
    </nc>
  </rcc>
  <rcc rId="1382" sId="8">
    <oc r="E19">
      <f>SUM(D19:D19)</f>
    </oc>
    <nc r="E19">
      <f>SUM(D19:D19)</f>
    </nc>
  </rcc>
  <rcc rId="1383" sId="8">
    <oc r="K19">
      <f>C19</f>
    </oc>
    <nc r="K19">
      <f>C19</f>
    </nc>
  </rcc>
  <rcc rId="1384" sId="8" numFmtId="4">
    <nc r="L19">
      <v>5.5</v>
    </nc>
  </rcc>
  <rcc rId="1385" sId="8">
    <oc r="P19">
      <f>C19</f>
    </oc>
    <nc r="P19">
      <f>C19</f>
    </nc>
  </rcc>
  <rcc rId="1386" sId="8" numFmtId="4">
    <oc r="Q19">
      <f>IF(P19=0,"",VLOOKUP(P19,Підс1,2,FALSE))</f>
    </oc>
    <nc r="Q19">
      <v>16</v>
    </nc>
  </rcc>
  <rcc rId="1387" sId="8">
    <oc r="S19">
      <f>C19</f>
    </oc>
    <nc r="S19">
      <f>C19</f>
    </nc>
  </rcc>
  <rcc rId="1388" sId="8" numFmtId="4">
    <nc r="T19">
      <v>6</v>
    </nc>
  </rcc>
  <rcc rId="1389" sId="8">
    <oc r="X19">
      <f>C19</f>
    </oc>
    <nc r="X19">
      <f>C19</f>
    </nc>
  </rcc>
  <rcc rId="1390" sId="8" numFmtId="4">
    <oc r="Y19">
      <f>IF(X19=0,"",VLOOKUP(X19,Підс1,3,FALSE))</f>
    </oc>
    <nc r="Y19">
      <v>19</v>
    </nc>
  </rcc>
  <rcc rId="1391" sId="8">
    <oc r="AG19">
      <f>C19</f>
    </oc>
    <nc r="AG19">
      <f>C19</f>
    </nc>
  </rcc>
  <rcc rId="1392" sId="8">
    <oc r="AJ19">
      <f>C19</f>
    </oc>
    <nc r="AJ19">
      <f>C19</f>
    </nc>
  </rcc>
  <rfmt sheetId="8" sqref="A20" start="0" length="0">
    <dxf>
      <border outline="0">
        <top style="medium">
          <color indexed="64"/>
        </top>
      </border>
    </dxf>
  </rfmt>
  <rfmt sheetId="8" sqref="B20" start="0" length="0">
    <dxf>
      <fill>
        <patternFill patternType="solid">
          <bgColor rgb="FF00B050"/>
        </patternFill>
      </fill>
    </dxf>
  </rfmt>
  <rcc rId="1393" sId="8">
    <oc r="D20">
      <f>SUM(L20,Q20,T20,Y20,AA20,AC20,AH20,AK20)</f>
    </oc>
    <nc r="D20">
      <f>SUM(L20,Q20,T20,Y20,AA20,AC20,AH20,AK20)</f>
    </nc>
  </rcc>
  <rcc rId="1394" sId="8">
    <oc r="E20">
      <f>SUM(D20:D20)</f>
    </oc>
    <nc r="E20">
      <f>SUM(D20:D20)</f>
    </nc>
  </rcc>
  <rcc rId="1395" sId="8">
    <oc r="J20" t="inlineStr">
      <is>
        <t>+</t>
      </is>
    </oc>
    <nc r="J20" t="inlineStr">
      <is>
        <t>н</t>
      </is>
    </nc>
  </rcc>
  <rcc rId="1396" sId="8">
    <oc r="K20">
      <f>C20</f>
    </oc>
    <nc r="K20">
      <f>C20</f>
    </nc>
  </rcc>
  <rcc rId="1397" sId="8" numFmtId="4">
    <nc r="L20">
      <v>5.5</v>
    </nc>
  </rcc>
  <rcc rId="1398" sId="8">
    <oc r="M20" t="inlineStr">
      <is>
        <t>+</t>
      </is>
    </oc>
    <nc r="M20" t="inlineStr">
      <is>
        <t>н</t>
      </is>
    </nc>
  </rcc>
  <rcc rId="1399" sId="8">
    <oc r="O20" t="inlineStr">
      <is>
        <t>+</t>
      </is>
    </oc>
    <nc r="O20" t="inlineStr">
      <is>
        <t>н</t>
      </is>
    </nc>
  </rcc>
  <rcc rId="1400" sId="8">
    <oc r="P20">
      <f>C20</f>
    </oc>
    <nc r="P20">
      <f>C20</f>
    </nc>
  </rcc>
  <rcc rId="1401" sId="8" numFmtId="4">
    <oc r="Q20">
      <f>IF(P20=0,"",VLOOKUP(P20,Підс1,2,FALSE))</f>
    </oc>
    <nc r="Q20">
      <v>16</v>
    </nc>
  </rcc>
  <rcc rId="1402" sId="8">
    <oc r="S20">
      <f>C20</f>
    </oc>
    <nc r="S20">
      <f>C20</f>
    </nc>
  </rcc>
  <rcc rId="1403" sId="8" numFmtId="4">
    <nc r="T20">
      <v>6</v>
    </nc>
  </rcc>
  <rcc rId="1404" sId="8">
    <oc r="X20">
      <f>C20</f>
    </oc>
    <nc r="X20">
      <f>C20</f>
    </nc>
  </rcc>
  <rcc rId="1405" sId="8">
    <oc r="Y20">
      <f>IF(X20=0,"",VLOOKUP(X20,Підс1,3,FALSE))</f>
    </oc>
    <nc r="Y20">
      <f>IF(X20=0,"",VLOOKUP(X20,Підс1,3,FALSE))</f>
    </nc>
  </rcc>
  <rcc rId="1406" sId="8">
    <oc r="AG20">
      <f>C20</f>
    </oc>
    <nc r="AG20">
      <f>C20</f>
    </nc>
  </rcc>
  <rcc rId="1407" sId="8">
    <oc r="AJ20">
      <f>C20</f>
    </oc>
    <nc r="AJ20">
      <f>C20</f>
    </nc>
  </rcc>
  <rfmt sheetId="8" sqref="A21" start="0" length="0">
    <dxf>
      <alignment horizontal="right" readingOrder="0"/>
    </dxf>
  </rfmt>
  <rfmt sheetId="8" sqref="B21" start="0" length="0">
    <dxf>
      <fill>
        <patternFill patternType="solid">
          <bgColor rgb="FF00B050"/>
        </patternFill>
      </fill>
      <alignment horizontal="general" readingOrder="0"/>
    </dxf>
  </rfmt>
  <rcc rId="1408" sId="8" odxf="1" dxf="1">
    <oc r="C21">
      <v>2</v>
    </oc>
    <nc r="C21"/>
    <odxf>
      <fill>
        <patternFill>
          <bgColor rgb="FFD5FFD5"/>
        </patternFill>
      </fill>
      <alignment horizontal="left" readingOrder="0"/>
      <border outline="0">
        <left/>
        <bottom style="thin">
          <color indexed="64"/>
        </bottom>
      </border>
    </odxf>
    <ndxf>
      <fill>
        <patternFill>
          <bgColor theme="0"/>
        </patternFill>
      </fill>
      <alignment horizontal="center" readingOrder="0"/>
      <border outline="0">
        <left style="medium">
          <color indexed="64"/>
        </left>
        <bottom style="medium">
          <color indexed="64"/>
        </bottom>
      </border>
    </ndxf>
  </rcc>
  <rcc rId="1409" sId="8" odxf="1" dxf="1">
    <oc r="D21">
      <f>SUM(L21,Q21,T21,Y21,AA21,AC21,AH21,AK21)</f>
    </oc>
    <nc r="D21">
      <f>SUM(L21,Q21,T21,Y21,AA21,AC21,AH21,AK21)</f>
    </nc>
    <odxf>
      <alignment horizontal="left" readingOrder="0"/>
    </odxf>
    <ndxf>
      <alignment horizontal="center" readingOrder="0"/>
    </ndxf>
  </rcc>
  <rcc rId="1410" sId="8" odxf="1" dxf="1">
    <oc r="E21">
      <f>SUM(D21:D21)</f>
    </oc>
    <nc r="E21">
      <f>SUM(D21:D21)</f>
    </nc>
    <odxf>
      <alignment horizontal="left" readingOrder="0"/>
    </odxf>
    <ndxf>
      <alignment horizontal="center" readingOrder="0"/>
    </ndxf>
  </rcc>
  <rfmt sheetId="8" sqref="F21" start="0" length="0">
    <dxf/>
  </rfmt>
  <rfmt sheetId="8" sqref="G21" start="0" length="0">
    <dxf/>
  </rfmt>
  <rfmt sheetId="8" sqref="H21" start="0" length="0">
    <dxf/>
  </rfmt>
  <rfmt sheetId="8" sqref="I21" start="0" length="0">
    <dxf/>
  </rfmt>
  <rcc rId="1411" sId="8" odxf="1" dxf="1">
    <oc r="J21" t="inlineStr">
      <is>
        <t>+</t>
      </is>
    </oc>
    <nc r="J21" t="inlineStr">
      <is>
        <t>н</t>
      </is>
    </nc>
    <odxf/>
    <ndxf/>
  </rcc>
  <rfmt sheetId="8" sqref="K21" start="0" length="0">
    <dxf/>
  </rfmt>
  <rcc rId="1412" sId="8" odxf="1" dxf="1" numFmtId="4">
    <nc r="L21">
      <v>5</v>
    </nc>
    <odxf>
      <alignment horizontal="center" readingOrder="0"/>
    </odxf>
    <ndxf>
      <alignment horizontal="general" readingOrder="0"/>
    </ndxf>
  </rcc>
  <rcc rId="1413" sId="8" odxf="1" dxf="1">
    <oc r="M21" t="inlineStr">
      <is>
        <t>+</t>
      </is>
    </oc>
    <nc r="M21" t="inlineStr">
      <is>
        <t>н</t>
      </is>
    </nc>
    <odxf/>
    <ndxf/>
  </rcc>
  <rfmt sheetId="8" sqref="N21" start="0" length="0">
    <dxf/>
  </rfmt>
  <rcc rId="1414" sId="8" odxf="1" dxf="1">
    <oc r="O21" t="inlineStr">
      <is>
        <t>+</t>
      </is>
    </oc>
    <nc r="O21" t="inlineStr">
      <is>
        <t>н</t>
      </is>
    </nc>
    <odxf/>
    <ndxf/>
  </rcc>
  <rcc rId="1415" sId="8" odxf="1" dxf="1">
    <oc r="P21">
      <f>C21</f>
    </oc>
    <nc r="P21">
      <f>C21</f>
    </nc>
    <odxf/>
    <ndxf/>
  </rcc>
  <rcc rId="1416" sId="8" odxf="1" dxf="1" numFmtId="4">
    <nc r="Q21">
      <v>14</v>
    </nc>
    <odxf>
      <alignment vertical="top" readingOrder="0"/>
    </odxf>
    <ndxf>
      <alignment vertical="center" readingOrder="0"/>
    </ndxf>
  </rcc>
  <rcc rId="1417" sId="8" odxf="1" dxf="1">
    <oc r="R21" t="inlineStr">
      <is>
        <t>+</t>
      </is>
    </oc>
    <nc r="R21" t="inlineStr">
      <is>
        <t>н</t>
      </is>
    </nc>
    <odxf/>
    <ndxf/>
  </rcc>
  <rcc rId="1418" sId="8" odxf="1" dxf="1">
    <oc r="S21">
      <f>C21</f>
    </oc>
    <nc r="S21">
      <f>C21</f>
    </nc>
    <odxf/>
    <ndxf/>
  </rcc>
  <rcc rId="1419" sId="8" odxf="1" dxf="1" numFmtId="4">
    <nc r="T21">
      <v>6</v>
    </nc>
    <odxf/>
    <ndxf/>
  </rcc>
  <rfmt sheetId="8" sqref="U21" start="0" length="0">
    <dxf/>
  </rfmt>
  <rfmt sheetId="8" sqref="V21" start="0" length="0">
    <dxf/>
  </rfmt>
  <rfmt sheetId="8" sqref="W21" start="0" length="0">
    <dxf/>
  </rfmt>
  <rcc rId="1420" sId="8" odxf="1" dxf="1">
    <oc r="X21">
      <f>C21</f>
    </oc>
    <nc r="X21">
      <f>C21</f>
    </nc>
    <odxf/>
    <ndxf/>
  </rcc>
  <rcc rId="1421" sId="8" odxf="1" dxf="1" numFmtId="4">
    <oc r="Y21">
      <f>IF(X21=0,"",VLOOKUP(X21,Підс1,3,FALSE))</f>
    </oc>
    <nc r="Y21">
      <v>16</v>
    </nc>
    <odxf>
      <alignment vertical="top" readingOrder="0"/>
    </odxf>
    <ndxf>
      <alignment vertical="center" readingOrder="0"/>
    </ndxf>
  </rcc>
  <rfmt sheetId="8" sqref="Z21" start="0" length="0">
    <dxf/>
  </rfmt>
  <rfmt sheetId="8" sqref="AA21" start="0" length="0">
    <dxf/>
  </rfmt>
  <rfmt sheetId="8" sqref="AB21" start="0" length="0">
    <dxf/>
  </rfmt>
  <rfmt sheetId="8" sqref="AC21" start="0" length="0">
    <dxf/>
  </rfmt>
  <rfmt sheetId="8" sqref="AD21" start="0" length="0">
    <dxf/>
  </rfmt>
  <rfmt sheetId="8" sqref="AE21" start="0" length="0">
    <dxf/>
  </rfmt>
  <rfmt sheetId="8" sqref="AF21" start="0" length="0">
    <dxf/>
  </rfmt>
  <rcc rId="1422" sId="8" odxf="1" dxf="1">
    <oc r="AG21">
      <f>C21</f>
    </oc>
    <nc r="AG21">
      <f>C21</f>
    </nc>
    <odxf/>
    <ndxf/>
  </rcc>
  <rcc rId="1423" sId="8" odxf="1" dxf="1" numFmtId="4">
    <nc r="AH21">
      <v>10</v>
    </nc>
    <odxf/>
    <ndxf/>
  </rcc>
  <rfmt sheetId="8" sqref="AI21" start="0" length="0">
    <dxf/>
  </rfmt>
  <rfmt sheetId="8" sqref="AJ21" start="0" length="0">
    <dxf/>
  </rfmt>
  <rcc rId="1424" sId="8" odxf="1" dxf="1" numFmtId="4">
    <nc r="AK21">
      <v>10</v>
    </nc>
    <odxf/>
    <ndxf/>
  </rcc>
  <rfmt sheetId="8" sqref="AL21" start="0" length="0">
    <dxf/>
  </rfmt>
  <rfmt sheetId="8" sqref="AM21" start="0" length="0">
    <dxf/>
  </rfmt>
  <rfmt sheetId="8" sqref="AN21" start="0" length="0">
    <dxf>
      <alignment horizontal="general" vertical="bottom" readingOrder="0"/>
    </dxf>
  </rfmt>
  <rfmt sheetId="8" sqref="AO21" start="0" length="0">
    <dxf>
      <alignment horizontal="general" vertical="bottom" readingOrder="0"/>
    </dxf>
  </rfmt>
  <rfmt sheetId="8" sqref="AP21" start="0" length="0">
    <dxf>
      <alignment horizontal="general" vertical="bottom" readingOrder="0"/>
    </dxf>
  </rfmt>
  <rfmt sheetId="8" sqref="AQ21" start="0" length="0">
    <dxf>
      <alignment horizontal="general" vertical="bottom" readingOrder="0"/>
    </dxf>
  </rfmt>
  <rfmt sheetId="8" sqref="AR21" start="0" length="0">
    <dxf>
      <alignment horizontal="general" vertical="bottom" readingOrder="0"/>
    </dxf>
  </rfmt>
  <rfmt sheetId="8" sqref="AS21" start="0" length="0">
    <dxf>
      <alignment horizontal="general" vertical="bottom" readingOrder="0"/>
    </dxf>
  </rfmt>
  <rfmt sheetId="8" sqref="AT21" start="0" length="0">
    <dxf>
      <alignment horizontal="general" vertical="bottom" readingOrder="0"/>
    </dxf>
  </rfmt>
  <rfmt sheetId="8" sqref="AU21" start="0" length="0">
    <dxf>
      <alignment horizontal="general" vertical="bottom" readingOrder="0"/>
    </dxf>
  </rfmt>
  <rfmt sheetId="8" sqref="AV21" start="0" length="0">
    <dxf>
      <alignment horizontal="general" vertical="bottom" readingOrder="0"/>
    </dxf>
  </rfmt>
  <rfmt sheetId="8" sqref="AW21" start="0" length="0">
    <dxf>
      <alignment horizontal="general" vertical="bottom" readingOrder="0"/>
    </dxf>
  </rfmt>
  <rfmt sheetId="8" sqref="AX21" start="0" length="0">
    <dxf>
      <alignment horizontal="general" vertical="bottom" readingOrder="0"/>
    </dxf>
  </rfmt>
  <rfmt sheetId="8" sqref="AY21" start="0" length="0">
    <dxf>
      <alignment horizontal="general" vertical="bottom" readingOrder="0"/>
    </dxf>
  </rfmt>
  <rfmt sheetId="8" sqref="AZ21" start="0" length="0">
    <dxf>
      <alignment horizontal="general" vertical="bottom" readingOrder="0"/>
    </dxf>
  </rfmt>
  <rfmt sheetId="8" sqref="BA21" start="0" length="0">
    <dxf>
      <alignment horizontal="general" vertical="bottom" readingOrder="0"/>
    </dxf>
  </rfmt>
  <rfmt sheetId="8" sqref="BB21" start="0" length="0">
    <dxf>
      <alignment horizontal="general" vertical="bottom" readingOrder="0"/>
    </dxf>
  </rfmt>
  <rfmt sheetId="8" sqref="A21:XFD21" start="0" length="0">
    <dxf>
      <alignment horizontal="general" vertical="bottom" readingOrder="0"/>
    </dxf>
  </rfmt>
  <rcmt sheetId="8" cell="L8" guid="{883EAD55-64F0-43EC-9647-119B4D1481BF}" author="Струкова Анна Володимирівна" newLength="55"/>
  <rdn rId="0" localSheetId="6" customView="1" name="Z_1721CD95_9859_4B1B_8D0F_DFE373BD846C_.wvu.Cols" hidden="1" oldHidden="1">
    <formula>Підсумки!$F:$J</formula>
  </rdn>
  <rdn rId="0" localSheetId="6" customView="1" name="Z_1721CD95_9859_4B1B_8D0F_DFE373BD846C_.wvu.FilterData" hidden="1" oldHidden="1">
    <formula>Підсумки!$A$3:$N$56</formula>
  </rdn>
  <rdn rId="0" localSheetId="7" customView="1" name="Z_1721CD95_9859_4B1B_8D0F_DFE373BD846C_.wvu.PrintArea" hidden="1" oldHidden="1">
    <formula>'201_1'!$A$2:$BA$47</formula>
  </rdn>
  <rdn rId="0" localSheetId="7" customView="1" name="Z_1721CD95_9859_4B1B_8D0F_DFE373BD846C_.wvu.PrintTitles" hidden="1" oldHidden="1">
    <formula>'201_1'!$A:$C</formula>
  </rdn>
  <rdn rId="0" localSheetId="8" customView="1" name="Z_1721CD95_9859_4B1B_8D0F_DFE373BD846C_.wvu.PrintArea" hidden="1" oldHidden="1">
    <formula>'201_2'!$A$2:$BA$46</formula>
  </rdn>
  <rdn rId="0" localSheetId="8" customView="1" name="Z_1721CD95_9859_4B1B_8D0F_DFE373BD846C_.wvu.PrintTitles" hidden="1" oldHidden="1">
    <formula>'201_2'!$A:$C</formula>
  </rdn>
  <rdn rId="0" localSheetId="9" customView="1" name="Z_1721CD95_9859_4B1B_8D0F_DFE373BD846C_.wvu.PrintArea" hidden="1" oldHidden="1">
    <formula>'202_1'!$A$2:$AK$48</formula>
  </rdn>
  <rdn rId="0" localSheetId="9" customView="1" name="Z_1721CD95_9859_4B1B_8D0F_DFE373BD846C_.wvu.PrintTitles" hidden="1" oldHidden="1">
    <formula>'202_1'!$A:$C</formula>
  </rdn>
  <rdn rId="0" localSheetId="10" customView="1" name="Z_1721CD95_9859_4B1B_8D0F_DFE373BD846C_.wvu.PrintArea" hidden="1" oldHidden="1">
    <formula>'202_2'!$A$2:$AK$46</formula>
  </rdn>
  <rdn rId="0" localSheetId="10" customView="1" name="Z_1721CD95_9859_4B1B_8D0F_DFE373BD846C_.wvu.PrintTitles" hidden="1" oldHidden="1">
    <formula>'202_2'!$A:$C</formula>
  </rdn>
  <rdn rId="0" localSheetId="11" customView="1" name="Z_1721CD95_9859_4B1B_8D0F_DFE373BD846C_.wvu.PrintArea" hidden="1" oldHidden="1">
    <formula>'203_1'!$A$2:$AK$47</formula>
  </rdn>
  <rdn rId="0" localSheetId="11" customView="1" name="Z_1721CD95_9859_4B1B_8D0F_DFE373BD846C_.wvu.PrintTitles" hidden="1" oldHidden="1">
    <formula>'203_1'!$A:$C</formula>
  </rdn>
  <rdn rId="0" localSheetId="12" customView="1" name="Z_1721CD95_9859_4B1B_8D0F_DFE373BD846C_.wvu.PrintArea" hidden="1" oldHidden="1">
    <formula>'203_2'!$A$2:$AK$46</formula>
  </rdn>
  <rdn rId="0" localSheetId="12" customView="1" name="Z_1721CD95_9859_4B1B_8D0F_DFE373BD846C_.wvu.PrintTitles" hidden="1" oldHidden="1">
    <formula>'203_2'!$A:$C</formula>
  </rdn>
  <rdn rId="0" localSheetId="15" customView="1" name="Z_1721CD95_9859_4B1B_8D0F_DFE373BD846C_.wvu.PrintArea" hidden="1" oldHidden="1">
    <formula>'204'!$A$2:$AK$47</formula>
  </rdn>
  <rdn rId="0" localSheetId="15" customView="1" name="Z_1721CD95_9859_4B1B_8D0F_DFE373BD846C_.wvu.PrintTitles" hidden="1" oldHidden="1">
    <formula>'204'!$A:$C</formula>
  </rdn>
  <rcv guid="{1721CD95-9859-4B1B-8D0F-DFE373BD846C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1" sId="10">
    <nc r="AK14">
      <f>3+3+5</f>
    </nc>
  </rcc>
  <rcc rId="1442" sId="10">
    <nc r="AK13">
      <f>3+2+5</f>
    </nc>
  </rcc>
  <rcmt sheetId="10" cell="AH13" guid="{00000000-0000-0000-0000-000000000000}" action="delete" alwaysShow="1" author="Давиденко Євген Олександрович"/>
  <rcc rId="1443" sId="10">
    <nc r="AH14">
      <f>3+5+3</f>
    </nc>
  </rcc>
  <rcmt sheetId="10" cell="AH9" guid="{00000000-0000-0000-0000-000000000000}" action="delete" alwaysShow="1" author="Давиденко Євген Олександрович"/>
  <rcc rId="1444" sId="10">
    <nc r="AH9">
      <f>3+3+2</f>
    </nc>
  </rcc>
  <rcc rId="1445" sId="10" numFmtId="4">
    <oc r="T12">
      <v>5</v>
    </oc>
    <nc r="T12">
      <v>6</v>
    </nc>
  </rcc>
  <rcc rId="1446" sId="10" numFmtId="4">
    <oc r="J44">
      <v>3</v>
    </oc>
    <nc r="J44">
      <v>4</v>
    </nc>
  </rcc>
  <rcc rId="1447" sId="10" numFmtId="4">
    <oc r="J39">
      <v>1</v>
    </oc>
    <nc r="J39">
      <v>2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8" sId="10" xfDxf="1" dxf="1">
    <nc r="K30" t="inlineStr">
      <is>
        <t>Стець Єлизавета Петрівна</t>
      </is>
    </nc>
    <ndxf>
      <font>
        <sz val="12"/>
      </font>
      <alignment textRotation="90" readingOrder="0"/>
    </ndxf>
  </rcc>
  <rcc rId="1449" sId="10" numFmtId="4">
    <nc r="K42">
      <v>10</v>
    </nc>
  </rcc>
  <rcc rId="1450" sId="10" numFmtId="4">
    <oc r="C15">
      <v>8</v>
    </oc>
    <nc r="C15"/>
  </rcc>
  <rcc rId="1451" sId="10">
    <nc r="C14">
      <v>8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2" sId="9" numFmtId="4">
    <oc r="J46">
      <v>1</v>
    </oc>
    <nc r="J46">
      <v>4</v>
    </nc>
  </rcc>
  <rcc rId="1453" sId="9" numFmtId="4">
    <oc r="J47">
      <v>0</v>
    </oc>
    <nc r="J47">
      <v>4</v>
    </nc>
  </rcc>
  <rcc rId="1454" sId="9">
    <nc r="AH12">
      <f>3+5+3</f>
    </nc>
  </rcc>
  <rcc rId="1455" sId="9" numFmtId="4">
    <nc r="AK12">
      <v>11</v>
    </nc>
  </rcc>
  <rfmt sheetId="6" sqref="N38">
    <dxf>
      <fill>
        <patternFill>
          <bgColor rgb="FF92D050"/>
        </patternFill>
      </fill>
    </dxf>
  </rfmt>
  <rfmt sheetId="6" sqref="N36">
    <dxf>
      <fill>
        <patternFill>
          <bgColor rgb="FF92D050"/>
        </patternFill>
      </fill>
    </dxf>
  </rfmt>
  <rcc rId="1456" sId="9" numFmtId="4">
    <nc r="L44">
      <v>10</v>
    </nc>
  </rcc>
  <rcc rId="1457" sId="9" numFmtId="4">
    <nc r="L45">
      <v>2</v>
    </nc>
  </rcc>
  <rcc rId="1458" sId="9" numFmtId="4">
    <nc r="L46">
      <v>4</v>
    </nc>
  </rcc>
  <rcc rId="1459" sId="9" numFmtId="4">
    <nc r="L47">
      <v>0</v>
    </nc>
  </rcc>
  <rcc rId="1460" sId="9">
    <nc r="AH16">
      <f>3+4.5+3</f>
    </nc>
  </rcc>
  <rcc rId="1461" sId="9" numFmtId="4">
    <nc r="AK16">
      <v>11</v>
    </nc>
  </rcc>
  <rfmt sheetId="6" sqref="N40">
    <dxf>
      <fill>
        <patternFill>
          <bgColor rgb="FF92D050"/>
        </patternFill>
      </fill>
    </dxf>
  </rfmt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2" sId="8">
    <oc r="D8">
      <f>SUM(L8,Q8,T8,Y8,AA8,AC8,AH8,AK8)</f>
    </oc>
    <nc r="D8">
      <f>SUM(L8,Q8,T8,Y8,AA8,AC8,AH8,AK8)</f>
    </nc>
  </rcc>
  <rcc rId="1463" sId="8">
    <oc r="E8">
      <f>SUM(D8:D8)</f>
    </oc>
    <nc r="E8">
      <f>SUM(D8:D8)</f>
    </nc>
  </rcc>
  <rcc rId="1464" sId="8">
    <oc r="K8">
      <f>C8</f>
    </oc>
    <nc r="K8">
      <f>C8</f>
    </nc>
  </rcc>
  <rcc rId="1465" sId="8">
    <oc r="P8">
      <f>C8</f>
    </oc>
    <nc r="P8">
      <f>C8</f>
    </nc>
  </rcc>
  <rcc rId="1466" sId="8">
    <oc r="S8">
      <f>C8</f>
    </oc>
    <nc r="S8">
      <f>C8</f>
    </nc>
  </rcc>
  <rcc rId="1467" sId="8">
    <oc r="X8">
      <f>C8</f>
    </oc>
    <nc r="X8">
      <f>C8</f>
    </nc>
  </rcc>
  <rcc rId="1468" sId="8">
    <oc r="AG8">
      <f>C8</f>
    </oc>
    <nc r="AG8">
      <f>C8</f>
    </nc>
  </rcc>
  <rcc rId="1469" sId="8">
    <oc r="AJ8">
      <f>C8</f>
    </oc>
    <nc r="AJ8">
      <f>C8</f>
    </nc>
  </rcc>
  <rcc rId="1470" sId="8">
    <oc r="D9">
      <f>SUM(L9,Q9,T9,Y9,AA9,AC9,AH9,AK9)</f>
    </oc>
    <nc r="D9">
      <f>SUM(L9,Q9,T9,Y9,AA9,AC9,AH9,AK9)</f>
    </nc>
  </rcc>
  <rcc rId="1471" sId="8">
    <oc r="E9">
      <f>SUM(D9:D9)</f>
    </oc>
    <nc r="E9">
      <f>SUM(D9:D9)</f>
    </nc>
  </rcc>
  <rcc rId="1472" sId="8">
    <oc r="K9">
      <f>C9</f>
    </oc>
    <nc r="K9">
      <f>C9</f>
    </nc>
  </rcc>
  <rcc rId="1473" sId="8">
    <oc r="P9">
      <f>C9</f>
    </oc>
    <nc r="P9">
      <f>C9</f>
    </nc>
  </rcc>
  <rcc rId="1474" sId="8">
    <oc r="S9">
      <f>C9</f>
    </oc>
    <nc r="S9">
      <f>C9</f>
    </nc>
  </rcc>
  <rcc rId="1475" sId="8">
    <oc r="X9">
      <f>C9</f>
    </oc>
    <nc r="X9">
      <f>C9</f>
    </nc>
  </rcc>
  <rcc rId="1476" sId="8" numFmtId="4">
    <oc r="Y9">
      <v>19</v>
    </oc>
    <nc r="Y9">
      <v>20</v>
    </nc>
  </rcc>
  <rcc rId="1477" sId="8">
    <oc r="AG9">
      <f>C9</f>
    </oc>
    <nc r="AG9">
      <f>C9</f>
    </nc>
  </rcc>
  <rcc rId="1478" sId="8">
    <oc r="AJ9">
      <f>C9</f>
    </oc>
    <nc r="AJ9">
      <f>C9</f>
    </nc>
  </rcc>
  <rcc rId="1479" sId="8">
    <oc r="D10">
      <f>SUM(L10,Q10,T10,Y10,AA10,AC10,AH10,AK10)</f>
    </oc>
    <nc r="D10">
      <f>SUM(L10,Q10,T10,Y10,AA10,AC10,AH10,AK10)</f>
    </nc>
  </rcc>
  <rcc rId="1480" sId="8">
    <oc r="E10">
      <f>SUM(D10:D10)</f>
    </oc>
    <nc r="E10">
      <f>SUM(D10:D10)</f>
    </nc>
  </rcc>
  <rcc rId="1481" sId="8">
    <oc r="K10">
      <f>C10</f>
    </oc>
    <nc r="K10">
      <f>C10</f>
    </nc>
  </rcc>
  <rcc rId="1482" sId="8">
    <oc r="P10">
      <f>C10</f>
    </oc>
    <nc r="P10">
      <f>C10</f>
    </nc>
  </rcc>
  <rcc rId="1483" sId="8" numFmtId="4">
    <oc r="Q10">
      <f>IF(P10=0,"",VLOOKUP(P10,Підс1,2,FALSE))</f>
    </oc>
    <nc r="Q10">
      <v>14</v>
    </nc>
  </rcc>
  <rcc rId="1484" sId="8">
    <oc r="S10">
      <f>C10</f>
    </oc>
    <nc r="S10">
      <f>C10</f>
    </nc>
  </rcc>
  <rcc rId="1485" sId="8" numFmtId="4">
    <nc r="T10">
      <v>5</v>
    </nc>
  </rcc>
  <rcc rId="1486" sId="8">
    <oc r="X10">
      <f>C10</f>
    </oc>
    <nc r="X10">
      <f>C10</f>
    </nc>
  </rcc>
  <rcc rId="1487" sId="8" numFmtId="4">
    <oc r="Y10">
      <f>IF(X10=0,"",VLOOKUP(X10,Підс1,3,FALSE))</f>
    </oc>
    <nc r="Y10">
      <v>16</v>
    </nc>
  </rcc>
  <rcc rId="1488" sId="8">
    <oc r="AG10">
      <f>C10</f>
    </oc>
    <nc r="AG10">
      <f>C10</f>
    </nc>
  </rcc>
  <rcc rId="1489" sId="8" numFmtId="4">
    <nc r="AH10">
      <v>9</v>
    </nc>
  </rcc>
  <rcc rId="1490" sId="8">
    <oc r="AJ10">
      <f>C10</f>
    </oc>
    <nc r="AJ10">
      <f>C10</f>
    </nc>
  </rcc>
  <rcc rId="1491" sId="8" numFmtId="4">
    <nc r="AK10">
      <v>9</v>
    </nc>
  </rcc>
  <rcc rId="1492" sId="8">
    <oc r="D11">
      <f>SUM(L11,Q11,T11,Y11,AA11,AC11,AH11,AK11)</f>
    </oc>
    <nc r="D11">
      <f>SUM(L11,Q11,T11,Y11,AA11,AC11,AH11,AK11)</f>
    </nc>
  </rcc>
  <rcc rId="1493" sId="8">
    <oc r="E11">
      <f>SUM(D11:D11)</f>
    </oc>
    <nc r="E11">
      <f>SUM(D11:D11)</f>
    </nc>
  </rcc>
  <rcc rId="1494" sId="8">
    <oc r="K11">
      <f>C11</f>
    </oc>
    <nc r="K11">
      <f>C11</f>
    </nc>
  </rcc>
  <rcc rId="1495" sId="8">
    <oc r="P11">
      <f>C11</f>
    </oc>
    <nc r="P11">
      <f>C11</f>
    </nc>
  </rcc>
  <rcc rId="1496" sId="8">
    <oc r="Q11">
      <f>IF(P11=0,"",VLOOKUP(P11,Підс1,2,FALSE))</f>
    </oc>
    <nc r="Q11">
      <f>IF(P11=0,"",VLOOKUP(P11,Підс1,2,FALSE))</f>
    </nc>
  </rcc>
  <rcc rId="1497" sId="8">
    <oc r="S11">
      <f>C11</f>
    </oc>
    <nc r="S11">
      <f>C11</f>
    </nc>
  </rcc>
  <rcc rId="1498" sId="8">
    <oc r="X11">
      <f>C11</f>
    </oc>
    <nc r="X11">
      <f>C11</f>
    </nc>
  </rcc>
  <rcc rId="1499" sId="8">
    <oc r="Y11">
      <f>IF(X11=0,"",VLOOKUP(X11,Підс1,3,FALSE))</f>
    </oc>
    <nc r="Y11">
      <f>IF(X11=0,"",VLOOKUP(X11,Підс1,3,FALSE))</f>
    </nc>
  </rcc>
  <rcc rId="1500" sId="8">
    <oc r="AG11">
      <f>C11</f>
    </oc>
    <nc r="AG11">
      <f>C11</f>
    </nc>
  </rcc>
  <rcc rId="1501" sId="8">
    <oc r="AJ11">
      <f>C11</f>
    </oc>
    <nc r="AJ11">
      <f>C11</f>
    </nc>
  </rcc>
  <rcc rId="1502" sId="8">
    <oc r="D12">
      <f>SUM(L12,Q12,T12,Y12,AA12,AC12,AH12,AK12)</f>
    </oc>
    <nc r="D12">
      <f>SUM(L12,Q12,T12,Y12,AA12,AC12,AH12,AK12)</f>
    </nc>
  </rcc>
  <rcc rId="1503" sId="8">
    <oc r="E12">
      <f>SUM(D12:D12)</f>
    </oc>
    <nc r="E12">
      <f>SUM(D12:D12)</f>
    </nc>
  </rcc>
  <rcc rId="1504" sId="8">
    <oc r="K12">
      <f>C12</f>
    </oc>
    <nc r="K12">
      <f>C12</f>
    </nc>
  </rcc>
  <rcc rId="1505" sId="8">
    <oc r="P12">
      <f>C12</f>
    </oc>
    <nc r="P12">
      <f>C12</f>
    </nc>
  </rcc>
  <rcc rId="1506" sId="8">
    <oc r="S12">
      <f>C12</f>
    </oc>
    <nc r="S12">
      <f>C12</f>
    </nc>
  </rcc>
  <rcc rId="1507" sId="8">
    <oc r="X12">
      <f>C12</f>
    </oc>
    <nc r="X12">
      <f>C12</f>
    </nc>
  </rcc>
  <rcc rId="1508" sId="8" numFmtId="4">
    <oc r="Y12">
      <v>19</v>
    </oc>
    <nc r="Y12">
      <v>20</v>
    </nc>
  </rcc>
  <rcc rId="1509" sId="8">
    <oc r="AG12">
      <f>C12</f>
    </oc>
    <nc r="AG12">
      <f>C12</f>
    </nc>
  </rcc>
  <rcc rId="1510" sId="8">
    <oc r="AJ12">
      <f>C12</f>
    </oc>
    <nc r="AJ12">
      <f>C12</f>
    </nc>
  </rcc>
  <rcc rId="1511" sId="8">
    <oc r="D13">
      <f>SUM(L13,Q13,T13,Y13,AA13,AC13,AH13,AK13)</f>
    </oc>
    <nc r="D13">
      <f>SUM(L13,Q13,T13,Y13,AA13,AC13,AH13,AK13)</f>
    </nc>
  </rcc>
  <rcc rId="1512" sId="8">
    <oc r="E13">
      <f>SUM(D13:D13)</f>
    </oc>
    <nc r="E13">
      <f>SUM(D13:D13)</f>
    </nc>
  </rcc>
  <rcc rId="1513" sId="8">
    <oc r="K13">
      <f>C13</f>
    </oc>
    <nc r="K13">
      <f>C13</f>
    </nc>
  </rcc>
  <rcc rId="1514" sId="8">
    <oc r="P13">
      <f>C13</f>
    </oc>
    <nc r="P13">
      <f>C13</f>
    </nc>
  </rcc>
  <rcc rId="1515" sId="8">
    <oc r="Q13">
      <f>IF(P13=0,"",VLOOKUP(P13,Підс1,2,FALSE))</f>
    </oc>
    <nc r="Q13">
      <f>IF(P13=0,"",VLOOKUP(P13,Підс1,2,FALSE))</f>
    </nc>
  </rcc>
  <rcc rId="1516" sId="8">
    <oc r="S13">
      <f>C13</f>
    </oc>
    <nc r="S13">
      <f>C13</f>
    </nc>
  </rcc>
  <rcc rId="1517" sId="8">
    <oc r="X13">
      <f>C13</f>
    </oc>
    <nc r="X13">
      <f>C13</f>
    </nc>
  </rcc>
  <rcc rId="1518" sId="8">
    <oc r="Y13">
      <f>IF(X13=0,"",VLOOKUP(X13,Підс1,3,FALSE))</f>
    </oc>
    <nc r="Y13">
      <f>IF(X13=0,"",VLOOKUP(X13,Підс1,3,FALSE))</f>
    </nc>
  </rcc>
  <rcc rId="1519" sId="8">
    <oc r="AG13">
      <f>C13</f>
    </oc>
    <nc r="AG13">
      <f>C13</f>
    </nc>
  </rcc>
  <rcc rId="1520" sId="8">
    <oc r="AJ13">
      <f>C13</f>
    </oc>
    <nc r="AJ13">
      <f>C13</f>
    </nc>
  </rcc>
  <rcc rId="1521" sId="8">
    <oc r="D14">
      <f>SUM(L14,Q14,T14,Y14,AA14,AC14,AH14,AK14)</f>
    </oc>
    <nc r="D14">
      <f>SUM(L14,Q14,T14,Y14,AA14,AC14,AH14,AK14)</f>
    </nc>
  </rcc>
  <rcc rId="1522" sId="8">
    <oc r="E14">
      <f>SUM(D14:D14)</f>
    </oc>
    <nc r="E14">
      <f>SUM(D14:D14)</f>
    </nc>
  </rcc>
  <rcc rId="1523" sId="8">
    <oc r="K14">
      <f>C14</f>
    </oc>
    <nc r="K14">
      <f>C14</f>
    </nc>
  </rcc>
  <rcc rId="1524" sId="8">
    <oc r="P14">
      <f>C14</f>
    </oc>
    <nc r="P14">
      <f>C14</f>
    </nc>
  </rcc>
  <rcc rId="1525" sId="8">
    <oc r="S14">
      <f>C14</f>
    </oc>
    <nc r="S14">
      <f>C14</f>
    </nc>
  </rcc>
  <rcc rId="1526" sId="8">
    <oc r="X14">
      <f>C14</f>
    </oc>
    <nc r="X14">
      <f>C14</f>
    </nc>
  </rcc>
  <rcc rId="1527" sId="8" numFmtId="4">
    <oc r="Y14">
      <v>18</v>
    </oc>
    <nc r="Y14">
      <v>20</v>
    </nc>
  </rcc>
  <rcc rId="1528" sId="8">
    <oc r="AG14">
      <f>C14</f>
    </oc>
    <nc r="AG14">
      <f>C14</f>
    </nc>
  </rcc>
  <rcc rId="1529" sId="8">
    <oc r="AJ14">
      <f>C14</f>
    </oc>
    <nc r="AJ14">
      <f>C14</f>
    </nc>
  </rcc>
  <rcc rId="1530" sId="8">
    <oc r="D15">
      <f>SUM(L15,Q15,T15,Y15,AA15,AC15,AH15,AK15)</f>
    </oc>
    <nc r="D15">
      <f>SUM(L15,Q15,T15,Y15,AA15,AC15,AH15,AK15)</f>
    </nc>
  </rcc>
  <rcc rId="1531" sId="8">
    <oc r="E15">
      <f>SUM(D15:D15)</f>
    </oc>
    <nc r="E15">
      <f>SUM(D15:D15)</f>
    </nc>
  </rcc>
  <rcc rId="1532" sId="8">
    <oc r="K15">
      <f>C15</f>
    </oc>
    <nc r="K15">
      <f>C15</f>
    </nc>
  </rcc>
  <rcc rId="1533" sId="8">
    <oc r="P15">
      <f>C15</f>
    </oc>
    <nc r="P15">
      <f>C15</f>
    </nc>
  </rcc>
  <rcc rId="1534" sId="8">
    <oc r="S15">
      <f>C15</f>
    </oc>
    <nc r="S15">
      <f>C15</f>
    </nc>
  </rcc>
  <rcc rId="1535" sId="8" numFmtId="4">
    <oc r="T15">
      <v>5</v>
    </oc>
    <nc r="T15">
      <v>6</v>
    </nc>
  </rcc>
  <rcc rId="1536" sId="8">
    <oc r="X15">
      <f>C15</f>
    </oc>
    <nc r="X15">
      <f>C15</f>
    </nc>
  </rcc>
  <rcc rId="1537" sId="8" numFmtId="4">
    <oc r="Y15">
      <v>18</v>
    </oc>
    <nc r="Y15">
      <v>19</v>
    </nc>
  </rcc>
  <rcc rId="1538" sId="8">
    <oc r="AG15">
      <f>C15</f>
    </oc>
    <nc r="AG15">
      <f>C15</f>
    </nc>
  </rcc>
  <rcc rId="1539" sId="8">
    <oc r="AJ15">
      <f>C15</f>
    </oc>
    <nc r="AJ15">
      <f>C15</f>
    </nc>
  </rcc>
  <rcc rId="1540" sId="8" numFmtId="4">
    <oc r="AK15">
      <v>10</v>
    </oc>
    <nc r="AK15">
      <v>11</v>
    </nc>
  </rcc>
  <rcc rId="1541" sId="8">
    <oc r="D16">
      <f>SUM(L16,Q16,T16,Y16,AA16,AC16,AH16,AK16)</f>
    </oc>
    <nc r="D16">
      <f>SUM(L16,Q16,T16,Y16,AA16,AC16,AH16,AK16)</f>
    </nc>
  </rcc>
  <rcc rId="1542" sId="8">
    <oc r="E16">
      <f>SUM(D16:D16)</f>
    </oc>
    <nc r="E16">
      <f>SUM(D16:D16)</f>
    </nc>
  </rcc>
  <rcc rId="1543" sId="8">
    <oc r="K16">
      <f>C16</f>
    </oc>
    <nc r="K16">
      <f>C16</f>
    </nc>
  </rcc>
  <rcc rId="1544" sId="8">
    <oc r="P16">
      <f>C16</f>
    </oc>
    <nc r="P16">
      <f>C16</f>
    </nc>
  </rcc>
  <rcc rId="1545" sId="8">
    <oc r="S16">
      <f>C16</f>
    </oc>
    <nc r="S16">
      <f>C16</f>
    </nc>
  </rcc>
  <rcc rId="1546" sId="8">
    <oc r="X16">
      <f>C16</f>
    </oc>
    <nc r="X16">
      <f>C16</f>
    </nc>
  </rcc>
  <rcc rId="1547" sId="8">
    <oc r="AG16">
      <f>C16</f>
    </oc>
    <nc r="AG16">
      <f>C16</f>
    </nc>
  </rcc>
  <rcc rId="1548" sId="8">
    <oc r="AJ16">
      <f>C16</f>
    </oc>
    <nc r="AJ16">
      <f>C16</f>
    </nc>
  </rcc>
  <rcc rId="1549" sId="8">
    <oc r="D17">
      <f>SUM(L17,Q17,T17,Y17,AA17,AC17,AH17,AK17)</f>
    </oc>
    <nc r="D17">
      <f>SUM(L17,Q17,T17,Y17,AA17,AC17,AH17,AK17)</f>
    </nc>
  </rcc>
  <rcc rId="1550" sId="8">
    <oc r="E17">
      <f>SUM(D17:D17)</f>
    </oc>
    <nc r="E17">
      <f>SUM(D17:D17)</f>
    </nc>
  </rcc>
  <rcc rId="1551" sId="8">
    <oc r="K17">
      <f>C17</f>
    </oc>
    <nc r="K17">
      <f>C17</f>
    </nc>
  </rcc>
  <rcc rId="1552" sId="8">
    <oc r="P17">
      <f>C17</f>
    </oc>
    <nc r="P17">
      <f>C17</f>
    </nc>
  </rcc>
  <rcc rId="1553" sId="8">
    <oc r="S17">
      <f>C17</f>
    </oc>
    <nc r="S17">
      <f>C17</f>
    </nc>
  </rcc>
  <rcc rId="1554" sId="8">
    <oc r="X17">
      <f>C17</f>
    </oc>
    <nc r="X17">
      <f>C17</f>
    </nc>
  </rcc>
  <rcc rId="1555" sId="8">
    <oc r="AG17">
      <f>C17</f>
    </oc>
    <nc r="AG17">
      <f>C17</f>
    </nc>
  </rcc>
  <rcc rId="1556" sId="8">
    <oc r="AJ17">
      <f>C17</f>
    </oc>
    <nc r="AJ17">
      <f>C17</f>
    </nc>
  </rcc>
  <rcc rId="1557" sId="8">
    <oc r="D18">
      <f>SUM(L18,Q18,T18,Y18,AA18,AC18,AH18,AK18)</f>
    </oc>
    <nc r="D18">
      <f>SUM(L18,Q18,T18,Y18,AA18,AC18,AH18,AK18)</f>
    </nc>
  </rcc>
  <rcc rId="1558" sId="8">
    <oc r="E18">
      <f>SUM(D18:D18)</f>
    </oc>
    <nc r="E18">
      <f>SUM(D18:D18)</f>
    </nc>
  </rcc>
  <rcc rId="1559" sId="8">
    <oc r="K18">
      <f>C18</f>
    </oc>
    <nc r="K18">
      <f>C18</f>
    </nc>
  </rcc>
  <rcc rId="1560" sId="8">
    <oc r="P18">
      <f>C18</f>
    </oc>
    <nc r="P18">
      <f>C18</f>
    </nc>
  </rcc>
  <rcc rId="1561" sId="8">
    <oc r="Q18">
      <f>IF(P18=0,"",VLOOKUP(P18,Підс1,2,FALSE))</f>
    </oc>
    <nc r="Q18">
      <f>IF(P18=0,"",VLOOKUP(P18,Підс1,2,FALSE))</f>
    </nc>
  </rcc>
  <rcc rId="1562" sId="8">
    <oc r="S18">
      <f>C18</f>
    </oc>
    <nc r="S18">
      <f>C18</f>
    </nc>
  </rcc>
  <rcc rId="1563" sId="8">
    <oc r="X18">
      <f>C18</f>
    </oc>
    <nc r="X18">
      <f>C18</f>
    </nc>
  </rcc>
  <rcc rId="1564" sId="8">
    <oc r="Y18">
      <f>IF(X18=0,"",VLOOKUP(X18,Підс1,3,FALSE))</f>
    </oc>
    <nc r="Y18">
      <f>IF(X18=0,"",VLOOKUP(X18,Підс1,3,FALSE))</f>
    </nc>
  </rcc>
  <rcc rId="1565" sId="8">
    <oc r="AG18">
      <f>C18</f>
    </oc>
    <nc r="AG18">
      <f>C18</f>
    </nc>
  </rcc>
  <rcc rId="1566" sId="8">
    <oc r="AJ18">
      <f>C18</f>
    </oc>
    <nc r="AJ18">
      <f>C18</f>
    </nc>
  </rcc>
  <rcc rId="1567" sId="8">
    <oc r="D19">
      <f>SUM(L19,Q19,T19,Y19,AA19,AC19,AH19,AK19)</f>
    </oc>
    <nc r="D19">
      <f>SUM(L19,Q19,T19,Y19,AA19,AC19,AH19,AK19)</f>
    </nc>
  </rcc>
  <rcc rId="1568" sId="8">
    <oc r="E19">
      <f>SUM(D19:D19)</f>
    </oc>
    <nc r="E19">
      <f>SUM(D19:D19)</f>
    </nc>
  </rcc>
  <rcc rId="1569" sId="8">
    <oc r="K19">
      <f>C19</f>
    </oc>
    <nc r="K19">
      <f>C19</f>
    </nc>
  </rcc>
  <rcc rId="1570" sId="8">
    <oc r="P19">
      <f>C19</f>
    </oc>
    <nc r="P19">
      <f>C19</f>
    </nc>
  </rcc>
  <rcc rId="1571" sId="8">
    <oc r="S19">
      <f>C19</f>
    </oc>
    <nc r="S19">
      <f>C19</f>
    </nc>
  </rcc>
  <rcc rId="1572" sId="8">
    <oc r="X19">
      <f>C19</f>
    </oc>
    <nc r="X19">
      <f>C19</f>
    </nc>
  </rcc>
  <rcc rId="1573" sId="8">
    <oc r="AG19">
      <f>C19</f>
    </oc>
    <nc r="AG19">
      <f>C19</f>
    </nc>
  </rcc>
  <rcc rId="1574" sId="8" odxf="1" dxf="1" numFmtId="4">
    <nc r="AH19">
      <v>10</v>
    </nc>
    <odxf>
      <font>
        <sz val="14"/>
        <color indexed="10"/>
      </font>
      <border outline="0">
        <right style="medium">
          <color indexed="64"/>
        </right>
      </border>
    </odxf>
    <ndxf>
      <font>
        <sz val="14"/>
        <color indexed="10"/>
      </font>
      <border outline="0">
        <right/>
      </border>
    </ndxf>
  </rcc>
  <rcc rId="1575" sId="8">
    <oc r="AJ19">
      <f>C19</f>
    </oc>
    <nc r="AJ19">
      <f>C19</f>
    </nc>
  </rcc>
  <rcc rId="1576" sId="8" odxf="1" dxf="1" numFmtId="4">
    <nc r="AK19">
      <v>10</v>
    </nc>
    <odxf>
      <font>
        <sz val="14"/>
        <color indexed="10"/>
      </font>
    </odxf>
    <ndxf>
      <font>
        <sz val="14"/>
        <color indexed="10"/>
      </font>
    </ndxf>
  </rcc>
  <rcc rId="1577" sId="8">
    <oc r="D20">
      <f>SUM(L20,Q20,T20,Y20,AA20,AC20,AH20,AK20)</f>
    </oc>
    <nc r="D20">
      <f>SUM(L20,Q20,T20,Y20,AA20,AC20,AH20,AK20)</f>
    </nc>
  </rcc>
  <rcc rId="1578" sId="8">
    <oc r="E20">
      <f>SUM(D20:D20)</f>
    </oc>
    <nc r="E20">
      <f>SUM(D20:D20)</f>
    </nc>
  </rcc>
  <rcc rId="1579" sId="8">
    <oc r="K20">
      <f>C20</f>
    </oc>
    <nc r="K20">
      <f>C20</f>
    </nc>
  </rcc>
  <rcc rId="1580" sId="8">
    <oc r="P20">
      <f>C20</f>
    </oc>
    <nc r="P20">
      <f>C20</f>
    </nc>
  </rcc>
  <rcc rId="1581" sId="8">
    <oc r="S20">
      <f>C20</f>
    </oc>
    <nc r="S20">
      <f>C20</f>
    </nc>
  </rcc>
  <rcc rId="1582" sId="8">
    <oc r="X20">
      <f>C20</f>
    </oc>
    <nc r="X20">
      <f>C20</f>
    </nc>
  </rcc>
  <rcc rId="1583" sId="8">
    <oc r="Y20">
      <f>IF(X20=0,"",VLOOKUP(X20,Підс1,3,FALSE))</f>
    </oc>
    <nc r="Y20">
      <f>IF(X20=0,"",VLOOKUP(X20,Підс1,3,FALSE))</f>
    </nc>
  </rcc>
  <rcc rId="1584" sId="8">
    <oc r="AG20">
      <f>C20</f>
    </oc>
    <nc r="AG20">
      <f>C20</f>
    </nc>
  </rcc>
  <rfmt sheetId="8" sqref="AH20" start="0" length="0">
    <dxf>
      <font>
        <sz val="14"/>
        <color indexed="10"/>
      </font>
      <border outline="0">
        <right/>
      </border>
    </dxf>
  </rfmt>
  <rcc rId="1585" sId="8">
    <oc r="AJ20">
      <f>C20</f>
    </oc>
    <nc r="AJ20">
      <f>C20</f>
    </nc>
  </rcc>
  <rfmt sheetId="8" sqref="AK20" start="0" length="0">
    <dxf>
      <font>
        <sz val="14"/>
        <color indexed="10"/>
      </font>
      <border outline="0">
        <right/>
      </border>
    </dxf>
  </rfmt>
  <rcc rId="1586" sId="8">
    <oc r="D21">
      <f>SUM(L21,Q21,T21,Y21,AA21,AC21,AH21,AK21)</f>
    </oc>
    <nc r="D21">
      <f>SUM(L21,Q21,T21,Y21,AA21,AC21,AH21,AK21)</f>
    </nc>
  </rcc>
  <rcc rId="1587" sId="8">
    <oc r="E21">
      <f>SUM(D21:D21)</f>
    </oc>
    <nc r="E21">
      <f>SUM(D21:D21)</f>
    </nc>
  </rcc>
  <rcc rId="1588" sId="8">
    <oc r="P21">
      <f>C21</f>
    </oc>
    <nc r="P21">
      <f>C21</f>
    </nc>
  </rcc>
  <rcc rId="1589" sId="8">
    <oc r="S21">
      <f>C21</f>
    </oc>
    <nc r="S21">
      <f>C21</f>
    </nc>
  </rcc>
  <rcc rId="1590" sId="8">
    <oc r="X21">
      <f>C21</f>
    </oc>
    <nc r="X21">
      <f>C21</f>
    </nc>
  </rcc>
  <rcc rId="1591" sId="8">
    <oc r="AG21">
      <f>C21</f>
    </oc>
    <nc r="AG21">
      <f>C21</f>
    </nc>
  </rcc>
  <rcmt sheetId="8" cell="L8" guid="{00000000-0000-0000-0000-000000000000}" action="delete" author="Струкова Анна Володимирівна"/>
  <rcmt sheetId="8" cell="L8" guid="{41A4F812-F124-45E2-9EB2-8CD188293F8C}" author="Струкова Анна Володимирівна" newLength="55"/>
  <rcv guid="{1721CD95-9859-4B1B-8D0F-DFE373BD846C}" action="delete"/>
  <rdn rId="0" localSheetId="6" customView="1" name="Z_1721CD95_9859_4B1B_8D0F_DFE373BD846C_.wvu.Cols" hidden="1" oldHidden="1">
    <formula>Підсумки!$F:$J</formula>
    <oldFormula>Підсумки!$F:$J</oldFormula>
  </rdn>
  <rdn rId="0" localSheetId="6" customView="1" name="Z_1721CD95_9859_4B1B_8D0F_DFE373BD846C_.wvu.FilterData" hidden="1" oldHidden="1">
    <formula>Підсумки!$A$3:$N$56</formula>
    <oldFormula>Підсумки!$A$3:$N$56</oldFormula>
  </rdn>
  <rdn rId="0" localSheetId="7" customView="1" name="Z_1721CD95_9859_4B1B_8D0F_DFE373BD846C_.wvu.PrintArea" hidden="1" oldHidden="1">
    <formula>'201_1'!$A$2:$BA$47</formula>
    <oldFormula>'201_1'!$A$2:$BA$47</oldFormula>
  </rdn>
  <rdn rId="0" localSheetId="7" customView="1" name="Z_1721CD95_9859_4B1B_8D0F_DFE373BD846C_.wvu.PrintTitles" hidden="1" oldHidden="1">
    <formula>'201_1'!$A:$C</formula>
    <oldFormula>'201_1'!$A:$C</oldFormula>
  </rdn>
  <rdn rId="0" localSheetId="8" customView="1" name="Z_1721CD95_9859_4B1B_8D0F_DFE373BD846C_.wvu.PrintArea" hidden="1" oldHidden="1">
    <formula>'201_2'!$A$2:$BA$46</formula>
    <oldFormula>'201_2'!$A$2:$BA$46</oldFormula>
  </rdn>
  <rdn rId="0" localSheetId="8" customView="1" name="Z_1721CD95_9859_4B1B_8D0F_DFE373BD846C_.wvu.PrintTitles" hidden="1" oldHidden="1">
    <formula>'201_2'!$A:$C</formula>
    <oldFormula>'201_2'!$A:$C</oldFormula>
  </rdn>
  <rdn rId="0" localSheetId="9" customView="1" name="Z_1721CD95_9859_4B1B_8D0F_DFE373BD846C_.wvu.PrintArea" hidden="1" oldHidden="1">
    <formula>'202_1'!$A$2:$AK$48</formula>
    <oldFormula>'202_1'!$A$2:$AK$48</oldFormula>
  </rdn>
  <rdn rId="0" localSheetId="9" customView="1" name="Z_1721CD95_9859_4B1B_8D0F_DFE373BD846C_.wvu.PrintTitles" hidden="1" oldHidden="1">
    <formula>'202_1'!$A:$C</formula>
    <oldFormula>'202_1'!$A:$C</oldFormula>
  </rdn>
  <rdn rId="0" localSheetId="10" customView="1" name="Z_1721CD95_9859_4B1B_8D0F_DFE373BD846C_.wvu.PrintArea" hidden="1" oldHidden="1">
    <formula>'202_2'!$A$2:$AK$46</formula>
    <oldFormula>'202_2'!$A$2:$AK$46</oldFormula>
  </rdn>
  <rdn rId="0" localSheetId="10" customView="1" name="Z_1721CD95_9859_4B1B_8D0F_DFE373BD846C_.wvu.PrintTitles" hidden="1" oldHidden="1">
    <formula>'202_2'!$A:$C</formula>
    <oldFormula>'202_2'!$A:$C</oldFormula>
  </rdn>
  <rdn rId="0" localSheetId="11" customView="1" name="Z_1721CD95_9859_4B1B_8D0F_DFE373BD846C_.wvu.PrintArea" hidden="1" oldHidden="1">
    <formula>'203_1'!$A$2:$AK$47</formula>
    <oldFormula>'203_1'!$A$2:$AK$47</oldFormula>
  </rdn>
  <rdn rId="0" localSheetId="11" customView="1" name="Z_1721CD95_9859_4B1B_8D0F_DFE373BD846C_.wvu.PrintTitles" hidden="1" oldHidden="1">
    <formula>'203_1'!$A:$C</formula>
    <oldFormula>'203_1'!$A:$C</oldFormula>
  </rdn>
  <rdn rId="0" localSheetId="12" customView="1" name="Z_1721CD95_9859_4B1B_8D0F_DFE373BD846C_.wvu.PrintArea" hidden="1" oldHidden="1">
    <formula>'203_2'!$A$2:$AK$46</formula>
    <oldFormula>'203_2'!$A$2:$AK$46</oldFormula>
  </rdn>
  <rdn rId="0" localSheetId="12" customView="1" name="Z_1721CD95_9859_4B1B_8D0F_DFE373BD846C_.wvu.PrintTitles" hidden="1" oldHidden="1">
    <formula>'203_2'!$A:$C</formula>
    <oldFormula>'203_2'!$A:$C</oldFormula>
  </rdn>
  <rdn rId="0" localSheetId="15" customView="1" name="Z_1721CD95_9859_4B1B_8D0F_DFE373BD846C_.wvu.PrintArea" hidden="1" oldHidden="1">
    <formula>'204'!$A$2:$AK$47</formula>
    <oldFormula>'204'!$A$2:$AK$47</oldFormula>
  </rdn>
  <rdn rId="0" localSheetId="15" customView="1" name="Z_1721CD95_9859_4B1B_8D0F_DFE373BD846C_.wvu.PrintTitles" hidden="1" oldHidden="1">
    <formula>'204'!$A:$C</formula>
    <oldFormula>'204'!$A:$C</oldFormula>
  </rdn>
  <rcv guid="{1721CD95-9859-4B1B-8D0F-DFE373BD846C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721CD95-9859-4B1B-8D0F-DFE373BD846C}" action="delete"/>
  <rdn rId="0" localSheetId="6" customView="1" name="Z_1721CD95_9859_4B1B_8D0F_DFE373BD846C_.wvu.Cols" hidden="1" oldHidden="1">
    <formula>Підсумки!$F:$J</formula>
    <oldFormula>Підсумки!$F:$J</oldFormula>
  </rdn>
  <rdn rId="0" localSheetId="6" customView="1" name="Z_1721CD95_9859_4B1B_8D0F_DFE373BD846C_.wvu.FilterData" hidden="1" oldHidden="1">
    <formula>Підсумки!$A$3:$N$56</formula>
    <oldFormula>Підсумки!$A$3:$N$56</oldFormula>
  </rdn>
  <rdn rId="0" localSheetId="7" customView="1" name="Z_1721CD95_9859_4B1B_8D0F_DFE373BD846C_.wvu.PrintArea" hidden="1" oldHidden="1">
    <formula>'201_1'!$A$2:$BA$47</formula>
    <oldFormula>'201_1'!$A$2:$BA$47</oldFormula>
  </rdn>
  <rdn rId="0" localSheetId="7" customView="1" name="Z_1721CD95_9859_4B1B_8D0F_DFE373BD846C_.wvu.PrintTitles" hidden="1" oldHidden="1">
    <formula>'201_1'!$A:$C</formula>
    <oldFormula>'201_1'!$A:$C</oldFormula>
  </rdn>
  <rdn rId="0" localSheetId="8" customView="1" name="Z_1721CD95_9859_4B1B_8D0F_DFE373BD846C_.wvu.PrintArea" hidden="1" oldHidden="1">
    <formula>'201_2'!$A$2:$BA$46</formula>
    <oldFormula>'201_2'!$A$2:$BA$46</oldFormula>
  </rdn>
  <rdn rId="0" localSheetId="8" customView="1" name="Z_1721CD95_9859_4B1B_8D0F_DFE373BD846C_.wvu.PrintTitles" hidden="1" oldHidden="1">
    <formula>'201_2'!$A:$C</formula>
    <oldFormula>'201_2'!$A:$C</oldFormula>
  </rdn>
  <rdn rId="0" localSheetId="9" customView="1" name="Z_1721CD95_9859_4B1B_8D0F_DFE373BD846C_.wvu.PrintArea" hidden="1" oldHidden="1">
    <formula>'202_1'!$A$2:$AK$48</formula>
    <oldFormula>'202_1'!$A$2:$AK$48</oldFormula>
  </rdn>
  <rdn rId="0" localSheetId="9" customView="1" name="Z_1721CD95_9859_4B1B_8D0F_DFE373BD846C_.wvu.PrintTitles" hidden="1" oldHidden="1">
    <formula>'202_1'!$A:$C</formula>
    <oldFormula>'202_1'!$A:$C</oldFormula>
  </rdn>
  <rdn rId="0" localSheetId="10" customView="1" name="Z_1721CD95_9859_4B1B_8D0F_DFE373BD846C_.wvu.PrintArea" hidden="1" oldHidden="1">
    <formula>'202_2'!$A$2:$AK$46</formula>
    <oldFormula>'202_2'!$A$2:$AK$46</oldFormula>
  </rdn>
  <rdn rId="0" localSheetId="10" customView="1" name="Z_1721CD95_9859_4B1B_8D0F_DFE373BD846C_.wvu.PrintTitles" hidden="1" oldHidden="1">
    <formula>'202_2'!$A:$C</formula>
    <oldFormula>'202_2'!$A:$C</oldFormula>
  </rdn>
  <rdn rId="0" localSheetId="11" customView="1" name="Z_1721CD95_9859_4B1B_8D0F_DFE373BD846C_.wvu.PrintArea" hidden="1" oldHidden="1">
    <formula>'203_1'!$A$2:$AK$47</formula>
    <oldFormula>'203_1'!$A$2:$AK$47</oldFormula>
  </rdn>
  <rdn rId="0" localSheetId="11" customView="1" name="Z_1721CD95_9859_4B1B_8D0F_DFE373BD846C_.wvu.PrintTitles" hidden="1" oldHidden="1">
    <formula>'203_1'!$A:$C</formula>
    <oldFormula>'203_1'!$A:$C</oldFormula>
  </rdn>
  <rdn rId="0" localSheetId="12" customView="1" name="Z_1721CD95_9859_4B1B_8D0F_DFE373BD846C_.wvu.PrintArea" hidden="1" oldHidden="1">
    <formula>'203_2'!$A$2:$AK$46</formula>
    <oldFormula>'203_2'!$A$2:$AK$46</oldFormula>
  </rdn>
  <rdn rId="0" localSheetId="12" customView="1" name="Z_1721CD95_9859_4B1B_8D0F_DFE373BD846C_.wvu.PrintTitles" hidden="1" oldHidden="1">
    <formula>'203_2'!$A:$C</formula>
    <oldFormula>'203_2'!$A:$C</oldFormula>
  </rdn>
  <rdn rId="0" localSheetId="15" customView="1" name="Z_1721CD95_9859_4B1B_8D0F_DFE373BD846C_.wvu.PrintArea" hidden="1" oldHidden="1">
    <formula>'204'!$A$2:$AK$47</formula>
    <oldFormula>'204'!$A$2:$AK$47</oldFormula>
  </rdn>
  <rdn rId="0" localSheetId="15" customView="1" name="Z_1721CD95_9859_4B1B_8D0F_DFE373BD846C_.wvu.PrintTitles" hidden="1" oldHidden="1">
    <formula>'204'!$A:$C</formula>
    <oldFormula>'204'!$A:$C</oldFormula>
  </rdn>
  <rcv guid="{1721CD95-9859-4B1B-8D0F-DFE373BD846C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N8">
    <dxf>
      <fill>
        <patternFill>
          <bgColor rgb="FF92D050"/>
        </patternFill>
      </fill>
    </dxf>
  </rfmt>
  <rfmt sheetId="6" sqref="N14">
    <dxf>
      <fill>
        <patternFill>
          <bgColor rgb="FF92D050"/>
        </patternFill>
      </fill>
    </dxf>
  </rfmt>
  <rfmt sheetId="6" sqref="N4">
    <dxf>
      <fill>
        <patternFill>
          <bgColor rgb="FF92D050"/>
        </patternFill>
      </fill>
    </dxf>
  </rfmt>
  <rfmt sheetId="6" sqref="N5">
    <dxf>
      <fill>
        <patternFill>
          <bgColor rgb="FF92D050"/>
        </patternFill>
      </fill>
    </dxf>
  </rfmt>
  <rfmt sheetId="6" sqref="N13">
    <dxf>
      <fill>
        <patternFill>
          <bgColor rgb="FF92D050"/>
        </patternFill>
      </fill>
    </dxf>
  </rfmt>
  <rfmt sheetId="6" sqref="N15">
    <dxf>
      <fill>
        <patternFill>
          <bgColor rgb="FFFFFF00"/>
        </patternFill>
      </fill>
    </dxf>
  </rfmt>
  <rfmt sheetId="6" sqref="N6">
    <dxf>
      <fill>
        <patternFill>
          <bgColor rgb="FFFFFF00"/>
        </patternFill>
      </fill>
    </dxf>
  </rfmt>
  <rfmt sheetId="6" sqref="N6">
    <dxf>
      <fill>
        <patternFill>
          <bgColor rgb="FFFFC000"/>
        </patternFill>
      </fill>
    </dxf>
  </rfmt>
  <rfmt sheetId="6" sqref="N12">
    <dxf>
      <fill>
        <patternFill>
          <bgColor rgb="FFFFFF00"/>
        </patternFill>
      </fill>
    </dxf>
  </rfmt>
  <rcc rId="1624" sId="7">
    <nc r="AH15">
      <f>3+5+3</f>
    </nc>
  </rcc>
  <rcc rId="1625" sId="7">
    <nc r="AK15">
      <f>3+3+4.5</f>
    </nc>
  </rcc>
  <rcc rId="1626" sId="7" numFmtId="4">
    <nc r="T15">
      <v>6</v>
    </nc>
  </rcc>
  <rcc rId="1627" sId="7" numFmtId="4">
    <nc r="K44">
      <v>2</v>
    </nc>
  </rcc>
  <rcc rId="1628" sId="7" numFmtId="4">
    <nc r="K45">
      <v>4</v>
    </nc>
  </rcc>
  <rcc rId="1629" sId="7" numFmtId="4">
    <nc r="K46">
      <v>4</v>
    </nc>
  </rcc>
  <rcc rId="1630" sId="7" numFmtId="4">
    <nc r="K43">
      <v>8</v>
    </nc>
  </rcc>
  <rfmt sheetId="6" sqref="N10">
    <dxf>
      <fill>
        <patternFill>
          <bgColor rgb="FF92D050"/>
        </patternFill>
      </fill>
    </dxf>
  </rfmt>
  <rcc rId="1631" sId="7" numFmtId="4">
    <oc r="AK16">
      <v>0</v>
    </oc>
    <nc r="AK16">
      <v>5</v>
    </nc>
  </rcc>
  <rcmt sheetId="7" cell="AK16" guid="{00000000-0000-0000-0000-000000000000}" action="delete" author="Ніколенко Світлана Григорівна"/>
  <rcc rId="1632" sId="7" numFmtId="4">
    <oc r="L38">
      <v>0</v>
    </oc>
    <nc r="L38">
      <v>4</v>
    </nc>
  </rcc>
  <rcc rId="1633" sId="7" numFmtId="4">
    <oc r="L39">
      <v>0</v>
    </oc>
    <nc r="L39">
      <v>2</v>
    </nc>
  </rcc>
  <rcc rId="1634" sId="7" numFmtId="4">
    <oc r="L40">
      <v>0</v>
    </oc>
    <nc r="L40">
      <v>2</v>
    </nc>
  </rcc>
  <rcc rId="1635" sId="7" numFmtId="4">
    <nc r="L44">
      <v>2</v>
    </nc>
  </rcc>
  <rcc rId="1636" sId="7" numFmtId="4">
    <nc r="L45">
      <v>4</v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7" sId="10" numFmtId="4">
    <nc r="L42">
      <v>10</v>
    </nc>
  </rcc>
  <rcc rId="1638" sId="10">
    <nc r="AH17">
      <f>3+3+3</f>
    </nc>
  </rcc>
  <rcv guid="{B1194D16-FC6C-47F9-9935-F16FF2F45C20}" action="delete"/>
  <rdn rId="0" localSheetId="6" customView="1" name="Z_B1194D16_FC6C_47F9_9935_F16FF2F45C20_.wvu.FilterData" hidden="1" oldHidden="1">
    <formula>Підсумки!$A$3:$N$56</formula>
    <oldFormula>Підсумки!$A$3:$N$56</oldFormula>
  </rdn>
  <rdn rId="0" localSheetId="7" customView="1" name="Z_B1194D16_FC6C_47F9_9935_F16FF2F45C20_.wvu.PrintArea" hidden="1" oldHidden="1">
    <formula>'201_1'!$A$2:$BA$47</formula>
    <oldFormula>'201_1'!$A$2:$BA$47</oldFormula>
  </rdn>
  <rdn rId="0" localSheetId="7" customView="1" name="Z_B1194D16_FC6C_47F9_9935_F16FF2F45C20_.wvu.PrintTitles" hidden="1" oldHidden="1">
    <formula>'201_1'!$A:$C</formula>
    <oldFormula>'201_1'!$A:$C</oldFormula>
  </rdn>
  <rdn rId="0" localSheetId="8" customView="1" name="Z_B1194D16_FC6C_47F9_9935_F16FF2F45C20_.wvu.PrintArea" hidden="1" oldHidden="1">
    <formula>'201_2'!$A$2:$BA$46</formula>
    <oldFormula>'201_2'!$A$2:$BA$46</oldFormula>
  </rdn>
  <rdn rId="0" localSheetId="8" customView="1" name="Z_B1194D16_FC6C_47F9_9935_F16FF2F45C20_.wvu.PrintTitles" hidden="1" oldHidden="1">
    <formula>'201_2'!$A:$C</formula>
    <oldFormula>'201_2'!$A:$C</oldFormula>
  </rdn>
  <rdn rId="0" localSheetId="9" customView="1" name="Z_B1194D16_FC6C_47F9_9935_F16FF2F45C20_.wvu.PrintArea" hidden="1" oldHidden="1">
    <formula>'202_1'!$A$2:$AK$48</formula>
    <oldFormula>'202_1'!$A$2:$AK$48</oldFormula>
  </rdn>
  <rdn rId="0" localSheetId="9" customView="1" name="Z_B1194D16_FC6C_47F9_9935_F16FF2F45C20_.wvu.PrintTitles" hidden="1" oldHidden="1">
    <formula>'202_1'!$A:$C</formula>
    <oldFormula>'202_1'!$A:$C</oldFormula>
  </rdn>
  <rdn rId="0" localSheetId="10" customView="1" name="Z_B1194D16_FC6C_47F9_9935_F16FF2F45C20_.wvu.PrintArea" hidden="1" oldHidden="1">
    <formula>'202_2'!$A$2:$AK$46</formula>
    <oldFormula>'202_2'!$A$2:$AK$46</oldFormula>
  </rdn>
  <rdn rId="0" localSheetId="10" customView="1" name="Z_B1194D16_FC6C_47F9_9935_F16FF2F45C20_.wvu.PrintTitles" hidden="1" oldHidden="1">
    <formula>'202_2'!$A:$C</formula>
    <oldFormula>'202_2'!$A:$C</oldFormula>
  </rdn>
  <rdn rId="0" localSheetId="11" customView="1" name="Z_B1194D16_FC6C_47F9_9935_F16FF2F45C20_.wvu.PrintArea" hidden="1" oldHidden="1">
    <formula>'203_1'!$A$2:$AK$47</formula>
    <oldFormula>'203_1'!$A$2:$AK$47</oldFormula>
  </rdn>
  <rdn rId="0" localSheetId="11" customView="1" name="Z_B1194D16_FC6C_47F9_9935_F16FF2F45C20_.wvu.PrintTitles" hidden="1" oldHidden="1">
    <formula>'203_1'!$A:$C</formula>
    <oldFormula>'203_1'!$A:$C</oldFormula>
  </rdn>
  <rdn rId="0" localSheetId="12" customView="1" name="Z_B1194D16_FC6C_47F9_9935_F16FF2F45C20_.wvu.PrintArea" hidden="1" oldHidden="1">
    <formula>'203_2'!$A$2:$AK$46</formula>
    <oldFormula>'203_2'!$A$2:$AK$46</oldFormula>
  </rdn>
  <rdn rId="0" localSheetId="12" customView="1" name="Z_B1194D16_FC6C_47F9_9935_F16FF2F45C20_.wvu.PrintTitles" hidden="1" oldHidden="1">
    <formula>'203_2'!$A:$C</formula>
    <oldFormula>'203_2'!$A:$C</oldFormula>
  </rdn>
  <rdn rId="0" localSheetId="15" customView="1" name="Z_B1194D16_FC6C_47F9_9935_F16FF2F45C20_.wvu.PrintArea" hidden="1" oldHidden="1">
    <formula>'204'!$A$2:$AK$47</formula>
    <oldFormula>'204'!$A$2:$AK$47</oldFormula>
  </rdn>
  <rdn rId="0" localSheetId="15" customView="1" name="Z_B1194D16_FC6C_47F9_9935_F16FF2F45C20_.wvu.PrintTitles" hidden="1" oldHidden="1">
    <formula>'204'!$A:$C</formula>
    <oldFormula>'204'!$A:$C</oldFormula>
  </rdn>
  <rcv guid="{B1194D16-FC6C-47F9-9935-F16FF2F45C20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4" sId="10">
    <nc r="AK17">
      <f>3+3+5</f>
    </nc>
  </rcc>
  <rcc rId="1655" sId="10" numFmtId="4">
    <oc r="L17">
      <v>3</v>
    </oc>
    <nc r="L17">
      <v>6</v>
    </nc>
  </rcc>
  <rcc rId="1656" sId="10" numFmtId="4">
    <nc r="K35">
      <v>1</v>
    </nc>
  </rcc>
  <rcc rId="1657" sId="10" numFmtId="4">
    <nc r="K33">
      <v>2</v>
    </nc>
  </rcc>
  <rcc rId="1658" sId="10" numFmtId="4">
    <nc r="K34">
      <v>2</v>
    </nc>
  </rcc>
  <rcc rId="1659" sId="10" numFmtId="4">
    <nc r="K37">
      <v>2</v>
    </nc>
  </rcc>
  <rcc rId="1660" sId="10" numFmtId="4">
    <nc r="T14">
      <v>5</v>
    </nc>
  </rcc>
  <rcc rId="1661" sId="10" numFmtId="4">
    <oc r="L37">
      <v>0</v>
    </oc>
    <nc r="L37">
      <v>2</v>
    </nc>
  </rcc>
  <rcc rId="1662" sId="10" numFmtId="4">
    <oc r="L39">
      <v>1</v>
    </oc>
    <nc r="L39">
      <v>2</v>
    </nc>
  </rcc>
  <rcc rId="1663" sId="10" numFmtId="4">
    <nc r="K38">
      <v>1</v>
    </nc>
  </rcc>
  <rcc rId="1664" sId="10" numFmtId="4">
    <nc r="K39">
      <v>1</v>
    </nc>
  </rcc>
  <rcc rId="1665" sId="10" numFmtId="4">
    <nc r="K36">
      <v>1</v>
    </nc>
  </rcc>
  <rcc rId="1666" sId="10" numFmtId="4">
    <oc r="L14">
      <v>2</v>
    </oc>
    <nc r="L14">
      <v>5</v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7" sId="9" numFmtId="4">
    <nc r="G44">
      <v>10</v>
    </nc>
  </rcc>
  <rcc rId="1668" sId="9" numFmtId="4">
    <nc r="AH11">
      <v>3</v>
    </nc>
  </rcc>
  <rcc rId="1669" sId="9" numFmtId="4">
    <nc r="AK11">
      <v>11</v>
    </nc>
  </rcc>
  <rcc rId="1670" sId="9" numFmtId="4">
    <nc r="T11">
      <v>2</v>
    </nc>
  </rcc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Підсумки!$A$3:$N$56</formula>
    <oldFormula>Підсумки!$A$3:$N$56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'202_1'!$A$2:$AK$48</formula>
    <oldFormula>'202_1'!$A$2:$AK$48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'203_1'!$A$2:$AK$47</formula>
    <oldFormula>'203_1'!$A$2:$AK$47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dn rId="0" localSheetId="15" customView="1" name="Z_C5D960BD_C1A6_4228_A267_A87ADCF0AB55_.wvu.PrintArea" hidden="1" oldHidden="1">
    <formula>'204'!$A$2:$AK$47</formula>
    <oldFormula>'204'!$A$2:$AK$47</oldFormula>
  </rdn>
  <rdn rId="0" localSheetId="15" customView="1" name="Z_C5D960BD_C1A6_4228_A267_A87ADCF0AB55_.wvu.PrintTitles" hidden="1" oldHidden="1">
    <formula>'204'!$A:$C</formula>
    <oldFormula>'204'!$A:$C</oldFormula>
  </rdn>
  <rcv guid="{C5D960BD-C1A6-4228-A267-A87ADCF0AB55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12" numFmtId="4">
    <nc r="M42">
      <v>10</v>
    </nc>
  </rcc>
  <rcc rId="178" sId="12" numFmtId="4">
    <nc r="N42">
      <v>10</v>
    </nc>
  </rcc>
  <rcc rId="179" sId="12" numFmtId="4">
    <nc r="N43">
      <v>2</v>
    </nc>
  </rcc>
  <rcc rId="180" sId="12" numFmtId="4">
    <nc r="N44">
      <v>4</v>
    </nc>
  </rcc>
  <rcc rId="181" sId="12" numFmtId="4">
    <nc r="N45">
      <v>4</v>
    </nc>
  </rcc>
  <rcc rId="182" sId="12" xfDxf="1" s="1" dxf="1">
    <nc r="N30" t="inlineStr">
      <is>
        <t>Чигір Галина Сергіївна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9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dn rId="0" localSheetId="6" customView="1" name="Z_B1194D16_FC6C_47F9_9935_F16FF2F45C20_.wvu.FilterData" hidden="1" oldHidden="1">
    <formula>Підсумки!$A$3:$N$55</formula>
  </rdn>
  <rdn rId="0" localSheetId="7" customView="1" name="Z_B1194D16_FC6C_47F9_9935_F16FF2F45C20_.wvu.PrintArea" hidden="1" oldHidden="1">
    <formula>'201_1'!$A$2:$BA$47</formula>
  </rdn>
  <rdn rId="0" localSheetId="7" customView="1" name="Z_B1194D16_FC6C_47F9_9935_F16FF2F45C20_.wvu.PrintTitles" hidden="1" oldHidden="1">
    <formula>'201_1'!$A:$C</formula>
  </rdn>
  <rdn rId="0" localSheetId="8" customView="1" name="Z_B1194D16_FC6C_47F9_9935_F16FF2F45C20_.wvu.PrintArea" hidden="1" oldHidden="1">
    <formula>'201_2'!$A$2:$BA$46</formula>
  </rdn>
  <rdn rId="0" localSheetId="8" customView="1" name="Z_B1194D16_FC6C_47F9_9935_F16FF2F45C20_.wvu.PrintTitles" hidden="1" oldHidden="1">
    <formula>'201_2'!$A:$C</formula>
  </rdn>
  <rdn rId="0" localSheetId="9" customView="1" name="Z_B1194D16_FC6C_47F9_9935_F16FF2F45C20_.wvu.PrintArea" hidden="1" oldHidden="1">
    <formula>'202_1'!$A$2:$AK$48</formula>
  </rdn>
  <rdn rId="0" localSheetId="9" customView="1" name="Z_B1194D16_FC6C_47F9_9935_F16FF2F45C20_.wvu.PrintTitles" hidden="1" oldHidden="1">
    <formula>'202_1'!$A:$C</formula>
  </rdn>
  <rdn rId="0" localSheetId="10" customView="1" name="Z_B1194D16_FC6C_47F9_9935_F16FF2F45C20_.wvu.PrintArea" hidden="1" oldHidden="1">
    <formula>'202_2'!$A$2:$AK$46</formula>
  </rdn>
  <rdn rId="0" localSheetId="10" customView="1" name="Z_B1194D16_FC6C_47F9_9935_F16FF2F45C20_.wvu.PrintTitles" hidden="1" oldHidden="1">
    <formula>'202_2'!$A:$C</formula>
  </rdn>
  <rdn rId="0" localSheetId="11" customView="1" name="Z_B1194D16_FC6C_47F9_9935_F16FF2F45C20_.wvu.PrintArea" hidden="1" oldHidden="1">
    <formula>'203_1'!$A$2:$AK$47</formula>
  </rdn>
  <rdn rId="0" localSheetId="11" customView="1" name="Z_B1194D16_FC6C_47F9_9935_F16FF2F45C20_.wvu.PrintTitles" hidden="1" oldHidden="1">
    <formula>'203_1'!$A:$C</formula>
  </rdn>
  <rdn rId="0" localSheetId="12" customView="1" name="Z_B1194D16_FC6C_47F9_9935_F16FF2F45C20_.wvu.PrintArea" hidden="1" oldHidden="1">
    <formula>'203_2'!$A$2:$AK$46</formula>
  </rdn>
  <rdn rId="0" localSheetId="12" customView="1" name="Z_B1194D16_FC6C_47F9_9935_F16FF2F45C20_.wvu.PrintTitles" hidden="1" oldHidden="1">
    <formula>'203_2'!$A:$C</formula>
  </rdn>
  <rdn rId="0" localSheetId="15" customView="1" name="Z_B1194D16_FC6C_47F9_9935_F16FF2F45C20_.wvu.PrintArea" hidden="1" oldHidden="1">
    <formula>'204'!$A$2:$AK$47</formula>
  </rdn>
  <rdn rId="0" localSheetId="15" customView="1" name="Z_B1194D16_FC6C_47F9_9935_F16FF2F45C20_.wvu.PrintTitles" hidden="1" oldHidden="1">
    <formula>'204'!$A:$C</formula>
  </rdn>
  <rcv guid="{B1194D16-FC6C-47F9-9935-F16FF2F45C20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7" sId="9" numFmtId="4">
    <nc r="F44">
      <v>10</v>
    </nc>
  </rcc>
  <rcc rId="1688" sId="9" numFmtId="4">
    <nc r="T10">
      <v>2</v>
    </nc>
  </rcc>
  <rcc rId="1689" sId="9">
    <nc r="AH10">
      <f>1.5+2+0</f>
    </nc>
  </rcc>
  <rcc rId="1690" sId="9" numFmtId="4">
    <nc r="AK10">
      <v>11</v>
    </nc>
  </rcc>
  <rcc rId="1691" sId="9" numFmtId="4">
    <nc r="F35">
      <v>1</v>
    </nc>
  </rcc>
  <rcc rId="1692" sId="9" numFmtId="4">
    <nc r="F36">
      <v>1</v>
    </nc>
  </rcc>
  <rcc rId="1693" sId="9" numFmtId="4">
    <nc r="F37">
      <v>1</v>
    </nc>
  </rcc>
  <rcc rId="1694" sId="9" numFmtId="4">
    <nc r="F38">
      <v>1</v>
    </nc>
  </rcc>
  <rcc rId="1695" sId="9" numFmtId="4">
    <nc r="F39">
      <v>0</v>
    </nc>
  </rcc>
  <rcc rId="1696" sId="9" numFmtId="4">
    <nc r="F40">
      <v>0</v>
    </nc>
  </rcc>
  <rcc rId="1697" sId="9" numFmtId="4">
    <nc r="F41">
      <v>0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8" sId="9" numFmtId="4">
    <nc r="N44">
      <v>10</v>
    </nc>
  </rcc>
  <rcc rId="1699" sId="9" numFmtId="4">
    <nc r="T18">
      <v>2</v>
    </nc>
  </rcc>
  <rcc rId="1700" sId="9" numFmtId="4">
    <nc r="N35">
      <v>2</v>
    </nc>
  </rcc>
  <rcc rId="1701" sId="9" numFmtId="4">
    <nc r="N36">
      <v>2</v>
    </nc>
  </rcc>
  <rcc rId="1702" sId="9" numFmtId="4">
    <nc r="N37">
      <v>2</v>
    </nc>
  </rcc>
  <rcc rId="1703" sId="9" numFmtId="4">
    <nc r="N39">
      <v>4</v>
    </nc>
  </rcc>
  <rcc rId="1704" sId="9" numFmtId="4">
    <nc r="N38">
      <v>2</v>
    </nc>
  </rcc>
  <rcc rId="1705" sId="9" numFmtId="4">
    <nc r="N40">
      <v>2</v>
    </nc>
  </rcc>
  <rcc rId="1706" sId="9" numFmtId="4">
    <nc r="N41">
      <v>2</v>
    </nc>
  </rcc>
  <rcc rId="1707" sId="9">
    <nc r="AH18">
      <f>3+5+0</f>
    </nc>
  </rcc>
  <rcc rId="1708" sId="9">
    <nc r="AK18">
      <f>3+2+5</f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N42">
    <dxf>
      <fill>
        <patternFill>
          <bgColor rgb="FF92D050"/>
        </patternFill>
      </fill>
    </dxf>
  </rfmt>
  <rcc rId="1709" sId="9" numFmtId="4">
    <oc r="AH11">
      <v>3</v>
    </oc>
    <nc r="AH11">
      <f>3</f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N12">
    <dxf>
      <fill>
        <patternFill>
          <bgColor rgb="FF92D050"/>
        </patternFill>
      </fill>
    </dxf>
  </rfmt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0" sId="7" numFmtId="4">
    <oc r="T16">
      <v>4</v>
    </oc>
    <nc r="T16">
      <v>6</v>
    </nc>
  </rcc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Підсумки!$A$3:$N$56</formula>
    <oldFormula>Підсумки!$A$3:$N$56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'202_1'!$A$2:$AK$48</formula>
    <oldFormula>'202_1'!$A$2:$AK$48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'203_1'!$A$2:$AK$47</formula>
    <oldFormula>'203_1'!$A$2:$AK$47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dn rId="0" localSheetId="15" customView="1" name="Z_C5D960BD_C1A6_4228_A267_A87ADCF0AB55_.wvu.PrintArea" hidden="1" oldHidden="1">
    <formula>'204'!$A$2:$AK$47</formula>
    <oldFormula>'204'!$A$2:$AK$47</oldFormula>
  </rdn>
  <rdn rId="0" localSheetId="15" customView="1" name="Z_C5D960BD_C1A6_4228_A267_A87ADCF0AB55_.wvu.PrintTitles" hidden="1" oldHidden="1">
    <formula>'204'!$A:$C</formula>
    <oldFormula>'204'!$A:$C</oldFormula>
  </rdn>
  <rcv guid="{C5D960BD-C1A6-4228-A267-A87ADCF0AB55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7" sId="9">
    <oc r="AH10">
      <f>1.5+2+0</f>
    </oc>
    <nc r="AH10">
      <f>3+5+3</f>
    </nc>
  </rcc>
  <rcc rId="1728" sId="9" numFmtId="4">
    <oc r="T10">
      <v>2</v>
    </oc>
    <nc r="T10">
      <v>6</v>
    </nc>
  </rcc>
  <rfmt sheetId="6" sqref="N34">
    <dxf>
      <fill>
        <patternFill>
          <bgColor rgb="FF92D050"/>
        </patternFill>
      </fill>
    </dxf>
  </rfmt>
  <rcc rId="1729" sId="9" numFmtId="4">
    <oc r="T11">
      <v>2</v>
    </oc>
    <nc r="T11">
      <v>6</v>
    </nc>
  </rcc>
  <rcc rId="1730" sId="9">
    <oc r="AH11">
      <f>3</f>
    </oc>
    <nc r="AH11">
      <f>3+4+3</f>
    </nc>
  </rcc>
  <rfmt sheetId="6" sqref="N35">
    <dxf>
      <fill>
        <patternFill>
          <bgColor rgb="FF92D050"/>
        </patternFill>
      </fill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C21" start="0" length="0">
    <dxf>
      <fill>
        <patternFill>
          <bgColor rgb="FFD5FFD5"/>
        </patternFill>
      </fill>
      <border outline="0">
        <left/>
        <bottom style="thin">
          <color indexed="64"/>
        </bottom>
      </border>
    </dxf>
  </rfmt>
  <rcc rId="1731" sId="8">
    <oc r="C9">
      <v>14</v>
    </oc>
    <nc r="C9">
      <v>15</v>
    </nc>
  </rcc>
  <rcc rId="1732" sId="8">
    <oc r="C12">
      <v>11</v>
    </oc>
    <nc r="C12">
      <v>5</v>
    </nc>
  </rcc>
  <rcc rId="1733" sId="8">
    <oc r="C14">
      <v>9</v>
    </oc>
    <nc r="C14">
      <v>7</v>
    </nc>
  </rcc>
  <rcc rId="1734" sId="8">
    <oc r="B11" t="inlineStr">
      <is>
        <t>Серпутько Юрій Олександрович</t>
      </is>
    </oc>
    <nc r="B11"/>
  </rcc>
  <rcc rId="1735" sId="8">
    <oc r="C18">
      <v>5</v>
    </oc>
    <nc r="C18">
      <v>11</v>
    </nc>
  </rcc>
  <rcc rId="1736" sId="8">
    <oc r="C19">
      <v>4</v>
    </oc>
    <nc r="C19">
      <v>12</v>
    </nc>
  </rcc>
  <rcc rId="1737" sId="8">
    <oc r="C20">
      <v>3</v>
    </oc>
    <nc r="C20">
      <v>13</v>
    </nc>
  </rcc>
  <rcc rId="1738" sId="8">
    <nc r="C21">
      <v>14</v>
    </nc>
  </rcc>
  <rcc rId="1739" sId="8">
    <nc r="K21">
      <f>C21</f>
    </nc>
  </rcc>
  <rcc rId="1740" sId="8">
    <nc r="AJ21">
      <f>C21</f>
    </nc>
  </rcc>
  <rcc rId="1741" sId="8">
    <oc r="C11">
      <v>12</v>
    </oc>
    <nc r="C11"/>
  </rcc>
  <rcc rId="1742" sId="8">
    <oc r="C8">
      <v>15</v>
    </oc>
    <nc r="C8">
      <v>2</v>
    </nc>
  </rcc>
  <rcc rId="1743" sId="8">
    <oc r="C10">
      <v>13</v>
    </oc>
    <nc r="C10">
      <v>3</v>
    </nc>
  </rcc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Підсумки!$A$3:$N$56</formula>
    <oldFormula>Підсумки!$A$3:$N$56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'202_1'!$A$2:$AK$48</formula>
    <oldFormula>'202_1'!$A$2:$AK$48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'203_1'!$A$2:$AK$47</formula>
    <oldFormula>'203_1'!$A$2:$AK$47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dn rId="0" localSheetId="15" customView="1" name="Z_C5D960BD_C1A6_4228_A267_A87ADCF0AB55_.wvu.PrintArea" hidden="1" oldHidden="1">
    <formula>'204'!$A$2:$AK$47</formula>
    <oldFormula>'204'!$A$2:$AK$47</oldFormula>
  </rdn>
  <rdn rId="0" localSheetId="15" customView="1" name="Z_C5D960BD_C1A6_4228_A267_A87ADCF0AB55_.wvu.PrintTitles" hidden="1" oldHidden="1">
    <formula>'204'!$A:$C</formula>
    <oldFormula>'204'!$A:$C</oldFormula>
  </rdn>
  <rcv guid="{C5D960BD-C1A6-4228-A267-A87ADCF0AB55}" action="add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0" sId="8" odxf="1" dxf="1" numFmtId="19">
    <nc r="AN7">
      <v>42867</v>
    </nc>
    <odxf>
      <numFmt numFmtId="0" formatCode="General"/>
    </odxf>
    <ndxf>
      <numFmt numFmtId="19" formatCode="dd/mm/yyyy"/>
    </ndxf>
  </rcc>
  <rcc rId="1761" sId="8">
    <nc r="AN8" t="inlineStr">
      <is>
        <t>+</t>
      </is>
    </nc>
  </rcc>
  <rcc rId="1762" sId="8">
    <nc r="AN9" t="inlineStr">
      <is>
        <t>+</t>
      </is>
    </nc>
  </rcc>
  <rcc rId="1763" sId="8">
    <nc r="AN10" t="inlineStr">
      <is>
        <t>Н</t>
      </is>
    </nc>
  </rcc>
  <rcc rId="1764" sId="8">
    <nc r="AN12" t="inlineStr">
      <is>
        <t>+</t>
      </is>
    </nc>
  </rcc>
  <rcc rId="1765" sId="8">
    <oc r="B13" t="inlineStr">
      <is>
        <t>Ткаченко Дмитро Іванович</t>
      </is>
    </oc>
    <nc r="B13"/>
  </rcc>
  <rcc rId="1766" sId="8">
    <nc r="AN14" t="inlineStr">
      <is>
        <t>+</t>
      </is>
    </nc>
  </rcc>
  <rcc rId="1767" sId="8">
    <nc r="AN15" t="inlineStr">
      <is>
        <t>+</t>
      </is>
    </nc>
  </rcc>
  <rcc rId="1768" sId="8">
    <nc r="AN16" t="inlineStr">
      <is>
        <t>Н</t>
      </is>
    </nc>
  </rcc>
  <rcc rId="1769" sId="8">
    <nc r="AN17" t="inlineStr">
      <is>
        <t>+</t>
      </is>
    </nc>
  </rcc>
  <rcc rId="1770" sId="8">
    <nc r="AN19" t="inlineStr">
      <is>
        <t>+</t>
      </is>
    </nc>
  </rcc>
  <rcc rId="1771" sId="8">
    <nc r="AN20" t="inlineStr">
      <is>
        <t>Н</t>
      </is>
    </nc>
  </rcc>
  <rcc rId="1772" sId="8">
    <nc r="AN21" t="inlineStr">
      <is>
        <t>Н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3" sId="7">
    <nc r="AN8" t="inlineStr">
      <is>
        <t>Н</t>
      </is>
    </nc>
  </rcc>
  <rcc rId="1774" sId="7">
    <nc r="AN9" t="inlineStr">
      <is>
        <t>+</t>
      </is>
    </nc>
  </rcc>
  <rcc rId="1775" sId="7">
    <nc r="AN10" t="inlineStr">
      <is>
        <t>+</t>
      </is>
    </nc>
  </rcc>
  <rcc rId="1776" sId="7">
    <nc r="AN11" t="inlineStr">
      <is>
        <t>Н</t>
      </is>
    </nc>
  </rcc>
  <rcc rId="1777" sId="7">
    <nc r="AN12" t="inlineStr">
      <is>
        <t>Н</t>
      </is>
    </nc>
  </rcc>
  <rcc rId="1778" sId="7">
    <nc r="AN13" t="inlineStr">
      <is>
        <t>+</t>
      </is>
    </nc>
  </rcc>
  <rcc rId="1779" sId="7">
    <nc r="AN14" t="inlineStr">
      <is>
        <t>Н</t>
      </is>
    </nc>
  </rcc>
  <rcc rId="1780" sId="7">
    <nc r="AN15" t="inlineStr">
      <is>
        <t>+</t>
      </is>
    </nc>
  </rcc>
  <rcc rId="1781" sId="7">
    <nc r="AN16" t="inlineStr">
      <is>
        <t>Н</t>
      </is>
    </nc>
  </rcc>
  <rcc rId="1782" sId="7">
    <nc r="AN17" t="inlineStr">
      <is>
        <t>+</t>
      </is>
    </nc>
  </rcc>
  <rcc rId="1783" sId="7">
    <nc r="AN18" t="inlineStr">
      <is>
        <t>+</t>
      </is>
    </nc>
  </rcc>
  <rcc rId="1784" sId="7">
    <nc r="AN19" t="inlineStr">
      <is>
        <t>+</t>
      </is>
    </nc>
  </rcc>
  <rcc rId="1785" sId="7">
    <nc r="AN20" t="inlineStr">
      <is>
        <t>Н</t>
      </is>
    </nc>
  </rcc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Підсумки!$A$3:$N$56</formula>
    <oldFormula>Підсумки!$A$3:$N$56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'202_1'!$A$2:$AK$48</formula>
    <oldFormula>'202_1'!$A$2:$AK$48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'203_1'!$A$2:$AK$47</formula>
    <oldFormula>'203_1'!$A$2:$AK$47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dn rId="0" localSheetId="15" customView="1" name="Z_C5D960BD_C1A6_4228_A267_A87ADCF0AB55_.wvu.PrintArea" hidden="1" oldHidden="1">
    <formula>'204'!$A$2:$AK$47</formula>
    <oldFormula>'204'!$A$2:$AK$47</oldFormula>
  </rdn>
  <rdn rId="0" localSheetId="15" customView="1" name="Z_C5D960BD_C1A6_4228_A267_A87ADCF0AB55_.wvu.PrintTitles" hidden="1" oldHidden="1">
    <formula>'204'!$A:$C</formula>
    <oldFormula>'204'!$A:$C</oldFormula>
  </rdn>
  <rcv guid="{C5D960BD-C1A6-4228-A267-A87ADCF0AB55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2" sId="9">
    <nc r="AN8" t="inlineStr">
      <is>
        <t>отч</t>
      </is>
    </nc>
  </rcc>
  <rcc rId="1803" sId="9">
    <nc r="AN9" t="inlineStr">
      <is>
        <t>Н</t>
      </is>
    </nc>
  </rcc>
  <rcc rId="1804" sId="9">
    <nc r="AN10" t="inlineStr">
      <is>
        <t>+</t>
      </is>
    </nc>
  </rcc>
  <rcc rId="1805" sId="9">
    <nc r="AN11" t="inlineStr">
      <is>
        <t>+</t>
      </is>
    </nc>
  </rcc>
  <rcc rId="1806" sId="9">
    <nc r="AN12" t="inlineStr">
      <is>
        <t>+</t>
      </is>
    </nc>
  </rcc>
  <rcc rId="1807" sId="9">
    <nc r="AN13" t="inlineStr">
      <is>
        <t>+</t>
      </is>
    </nc>
  </rcc>
  <rcc rId="1808" sId="9">
    <nc r="AN14" t="inlineStr">
      <is>
        <t>+</t>
      </is>
    </nc>
  </rcc>
  <rcc rId="1809" sId="9">
    <nc r="AN16" t="inlineStr">
      <is>
        <t>+</t>
      </is>
    </nc>
  </rcc>
  <rcc rId="1810" sId="9">
    <nc r="AN17" t="inlineStr">
      <is>
        <t>Н</t>
      </is>
    </nc>
  </rcc>
  <rcc rId="1811" sId="9">
    <nc r="AN20" t="inlineStr">
      <is>
        <t>Н</t>
      </is>
    </nc>
  </rcc>
  <rcc rId="1812" sId="9">
    <nc r="AN18" t="inlineStr">
      <is>
        <t>+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" sId="12" numFmtId="4">
    <nc r="H42">
      <v>10</v>
    </nc>
  </rcc>
  <rcc rId="199" sId="12" numFmtId="4">
    <nc r="H43">
      <v>1</v>
    </nc>
  </rcc>
  <rcc rId="200" sId="12" numFmtId="4">
    <nc r="H44">
      <v>3</v>
    </nc>
  </rcc>
  <rcc rId="201" sId="12" numFmtId="4">
    <nc r="H45">
      <v>3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3" sId="12">
    <oc r="C8">
      <v>1</v>
    </oc>
    <nc r="C8">
      <v>2</v>
    </nc>
  </rcc>
  <rcc rId="1814" sId="12" numFmtId="4">
    <oc r="C9">
      <v>2</v>
    </oc>
    <nc r="C9">
      <v>1</v>
    </nc>
  </rcc>
  <rcc rId="1815" sId="12" odxf="1" dxf="1" numFmtId="19">
    <nc r="AN7">
      <v>42873</v>
    </nc>
    <odxf>
      <numFmt numFmtId="0" formatCode="General"/>
    </odxf>
    <ndxf>
      <numFmt numFmtId="19" formatCode="dd/mm/yyyy"/>
    </ndxf>
  </rcc>
  <rcc rId="1816" sId="12">
    <nc r="AN8" t="inlineStr">
      <is>
        <t>+</t>
      </is>
    </nc>
  </rcc>
  <rcc rId="1817" sId="12">
    <nc r="AN9" t="inlineStr">
      <is>
        <t>+</t>
      </is>
    </nc>
  </rcc>
  <rcc rId="1818" sId="12">
    <nc r="AN10" t="inlineStr">
      <is>
        <t>+</t>
      </is>
    </nc>
  </rcc>
  <rcc rId="1819" sId="12">
    <nc r="AN11" t="inlineStr">
      <is>
        <t>+</t>
      </is>
    </nc>
  </rcc>
  <rcc rId="1820" sId="12">
    <nc r="AN12" t="inlineStr">
      <is>
        <t>Н</t>
      </is>
    </nc>
  </rcc>
  <rcc rId="1821" sId="12">
    <nc r="AN13" t="inlineStr">
      <is>
        <t>Н</t>
      </is>
    </nc>
  </rcc>
  <rcc rId="1822" sId="12">
    <nc r="AN14" t="inlineStr">
      <is>
        <t>+</t>
      </is>
    </nc>
  </rcc>
  <rcc rId="1823" sId="12">
    <nc r="AN15" t="inlineStr">
      <is>
        <t>+</t>
      </is>
    </nc>
  </rcc>
  <rcc rId="1824" sId="12">
    <nc r="AN16" t="inlineStr">
      <is>
        <t>+</t>
      </is>
    </nc>
  </rcc>
  <rcc rId="1825" sId="12">
    <nc r="AN17" t="inlineStr">
      <is>
        <t>+</t>
      </is>
    </nc>
  </rcc>
  <rcc rId="1826" sId="12">
    <nc r="AN18" t="inlineStr">
      <is>
        <t>Н</t>
      </is>
    </nc>
  </rcc>
  <rcc rId="1827" sId="12">
    <nc r="AN19" t="inlineStr">
      <is>
        <t>Н</t>
      </is>
    </nc>
  </rcc>
  <rcc rId="1828" sId="12">
    <nc r="AN20" t="inlineStr">
      <is>
        <t>Н</t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9" sId="11">
    <nc r="AN8" t="inlineStr">
      <is>
        <t>+</t>
      </is>
    </nc>
  </rcc>
  <rcc rId="1830" sId="11">
    <nc r="AN9" t="inlineStr">
      <is>
        <t>+</t>
      </is>
    </nc>
  </rcc>
  <rcc rId="1831" sId="11">
    <nc r="AN11" t="inlineStr">
      <is>
        <t>+</t>
      </is>
    </nc>
  </rcc>
  <rcc rId="1832" sId="11">
    <nc r="AN16" t="inlineStr">
      <is>
        <t>+</t>
      </is>
    </nc>
  </rcc>
  <rcc rId="1833" sId="11">
    <nc r="AN18" t="inlineStr">
      <is>
        <t>+</t>
      </is>
    </nc>
  </rcc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Підсумки!$A$3:$N$56</formula>
    <oldFormula>Підсумки!$A$3:$N$56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'202_1'!$A$2:$AK$48</formula>
    <oldFormula>'202_1'!$A$2:$AK$48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'203_1'!$A$2:$AK$47</formula>
    <oldFormula>'203_1'!$A$2:$AK$47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dn rId="0" localSheetId="15" customView="1" name="Z_C5D960BD_C1A6_4228_A267_A87ADCF0AB55_.wvu.PrintArea" hidden="1" oldHidden="1">
    <formula>'204'!$A$2:$AK$47</formula>
    <oldFormula>'204'!$A$2:$AK$47</oldFormula>
  </rdn>
  <rdn rId="0" localSheetId="15" customView="1" name="Z_C5D960BD_C1A6_4228_A267_A87ADCF0AB55_.wvu.PrintTitles" hidden="1" oldHidden="1">
    <formula>'204'!$A:$C</formula>
    <oldFormula>'204'!$A:$C</oldFormula>
  </rdn>
  <rcv guid="{C5D960BD-C1A6-4228-A267-A87ADCF0AB55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Підсумки!$A$3:$N$56</formula>
    <oldFormula>Підсумки!$A$3:$N$56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'202_1'!$A$2:$AK$48</formula>
    <oldFormula>'202_1'!$A$2:$AK$48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'203_1'!$A$2:$AK$47</formula>
    <oldFormula>'203_1'!$A$2:$AK$47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dn rId="0" localSheetId="15" customView="1" name="Z_C5D960BD_C1A6_4228_A267_A87ADCF0AB55_.wvu.PrintArea" hidden="1" oldHidden="1">
    <formula>'204'!$A$2:$AK$47</formula>
    <oldFormula>'204'!$A$2:$AK$47</oldFormula>
  </rdn>
  <rdn rId="0" localSheetId="15" customView="1" name="Z_C5D960BD_C1A6_4228_A267_A87ADCF0AB55_.wvu.PrintTitles" hidden="1" oldHidden="1">
    <formula>'204'!$A:$C</formula>
    <oldFormula>'204'!$A:$C</oldFormula>
  </rdn>
  <rcv guid="{C5D960BD-C1A6-4228-A267-A87ADCF0AB55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6" sId="10" numFmtId="4">
    <nc r="C21">
      <v>13</v>
    </nc>
  </rcc>
  <rcc rId="1867" sId="10">
    <nc r="K21">
      <f>C21</f>
    </nc>
  </rcc>
  <rcc rId="1868" sId="10">
    <nc r="AJ21">
      <f>C21</f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9" sId="9">
    <nc r="AH13">
      <f>3+5+0</f>
    </nc>
  </rcc>
  <rcc rId="1870" sId="9" numFmtId="4">
    <nc r="I35">
      <v>2</v>
    </nc>
  </rcc>
  <rcc rId="1871" sId="9" numFmtId="4">
    <nc r="I36">
      <v>2</v>
    </nc>
  </rcc>
  <rcc rId="1872" sId="9" numFmtId="4">
    <nc r="I37">
      <v>2</v>
    </nc>
  </rcc>
  <rcc rId="1873" sId="9" numFmtId="4">
    <nc r="I38">
      <v>2</v>
    </nc>
  </rcc>
  <rcc rId="1874" sId="9" numFmtId="4">
    <nc r="I39">
      <v>4</v>
    </nc>
  </rcc>
  <rcc rId="1875" sId="9" numFmtId="4">
    <nc r="I40">
      <v>2</v>
    </nc>
  </rcc>
  <rcc rId="1876" sId="9" numFmtId="4">
    <nc r="I41">
      <v>2</v>
    </nc>
  </rcc>
  <rcc rId="1877" sId="9" numFmtId="4">
    <nc r="I45">
      <v>2</v>
    </nc>
  </rcc>
  <rcc rId="1878" sId="9" numFmtId="4">
    <nc r="I46">
      <v>4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Підсумки!$A$3:$N$56</formula>
    <oldFormula>Підсумки!$A$3:$N$56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'202_1'!$A$2:$AK$48</formula>
    <oldFormula>'202_1'!$A$2:$AK$48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'203_1'!$A$2:$AK$47</formula>
    <oldFormula>'203_1'!$A$2:$AK$47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dn rId="0" localSheetId="15" customView="1" name="Z_C5D960BD_C1A6_4228_A267_A87ADCF0AB55_.wvu.PrintArea" hidden="1" oldHidden="1">
    <formula>'204'!$A$2:$AK$47</formula>
    <oldFormula>'204'!$A$2:$AK$47</oldFormula>
  </rdn>
  <rdn rId="0" localSheetId="15" customView="1" name="Z_C5D960BD_C1A6_4228_A267_A87ADCF0AB55_.wvu.PrintTitles" hidden="1" oldHidden="1">
    <formula>'204'!$A:$C</formula>
    <oldFormula>'204'!$A:$C</oldFormula>
  </rdn>
  <rcv guid="{C5D960BD-C1A6-4228-A267-A87ADCF0AB55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Підсумки!$A$3:$N$56</formula>
    <oldFormula>Підсумки!$A$3:$N$56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'202_1'!$A$2:$AK$48</formula>
    <oldFormula>'202_1'!$A$2:$AK$48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'203_1'!$A$2:$AK$47</formula>
    <oldFormula>'203_1'!$A$2:$AK$47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dn rId="0" localSheetId="15" customView="1" name="Z_C5D960BD_C1A6_4228_A267_A87ADCF0AB55_.wvu.PrintArea" hidden="1" oldHidden="1">
    <formula>'204'!$A$2:$AK$47</formula>
    <oldFormula>'204'!$A$2:$AK$47</oldFormula>
  </rdn>
  <rdn rId="0" localSheetId="15" customView="1" name="Z_C5D960BD_C1A6_4228_A267_A87ADCF0AB55_.wvu.PrintTitles" hidden="1" oldHidden="1">
    <formula>'204'!$A:$C</formula>
    <oldFormula>'204'!$A:$C</oldFormula>
  </rdn>
  <rcv guid="{C5D960BD-C1A6-4228-A267-A87ADCF0AB55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Підсумки!$A$3:$N$56</formula>
    <oldFormula>Підсумки!$A$3:$N$56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'202_1'!$A$2:$AK$48</formula>
    <oldFormula>'202_1'!$A$2:$AK$48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'203_1'!$A$2:$AK$47</formula>
    <oldFormula>'203_1'!$A$2:$AK$47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dn rId="0" localSheetId="15" customView="1" name="Z_C5D960BD_C1A6_4228_A267_A87ADCF0AB55_.wvu.PrintArea" hidden="1" oldHidden="1">
    <formula>'204'!$A$2:$AK$47</formula>
    <oldFormula>'204'!$A$2:$AK$47</oldFormula>
  </rdn>
  <rdn rId="0" localSheetId="15" customView="1" name="Z_C5D960BD_C1A6_4228_A267_A87ADCF0AB55_.wvu.PrintTitles" hidden="1" oldHidden="1">
    <formula>'204'!$A:$C</formula>
    <oldFormula>'204'!$A:$C</oldFormula>
  </rdn>
  <rcv guid="{C5D960BD-C1A6-4228-A267-A87ADCF0AB55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7" sId="6">
    <nc r="F3">
      <f>E3*6/7</f>
    </nc>
  </rcc>
  <rcc rId="1928" sId="6">
    <nc r="F4">
      <f>E4*6/7</f>
    </nc>
  </rcc>
  <rfmt sheetId="6" sqref="F4">
    <dxf>
      <numFmt numFmtId="1" formatCode="0"/>
    </dxf>
  </rfmt>
  <rcc rId="1929" sId="6">
    <nc r="F5">
      <f>E5*6/7</f>
    </nc>
  </rcc>
  <rcc rId="1930" sId="6">
    <nc r="F6">
      <f>E6*6/7</f>
    </nc>
  </rcc>
  <rcc rId="1931" sId="6">
    <nc r="F7">
      <f>E7*6/7</f>
    </nc>
  </rcc>
  <rcc rId="1932" sId="6">
    <nc r="F8">
      <f>E8*6/7</f>
    </nc>
  </rcc>
  <rcc rId="1933" sId="6">
    <nc r="F9">
      <f>E9*6/7</f>
    </nc>
  </rcc>
  <rcc rId="1934" sId="6">
    <nc r="F10">
      <f>E10*6/7</f>
    </nc>
  </rcc>
  <rcc rId="1935" sId="6">
    <nc r="F11">
      <f>E11*6/7</f>
    </nc>
  </rcc>
  <rcc rId="1936" sId="6">
    <nc r="F12">
      <f>E12*6/7</f>
    </nc>
  </rcc>
  <rcc rId="1937" sId="6">
    <nc r="F13">
      <f>E13*6/7</f>
    </nc>
  </rcc>
  <rcc rId="1938" sId="6">
    <nc r="F14">
      <f>E14*6/7</f>
    </nc>
  </rcc>
  <rcc rId="1939" sId="6">
    <nc r="F15">
      <f>E15*6/7</f>
    </nc>
  </rcc>
  <rcc rId="1940" sId="6">
    <nc r="F17">
      <f>E17*6/7</f>
    </nc>
  </rcc>
  <rcc rId="1941" sId="6">
    <nc r="F18">
      <f>E18*6/7</f>
    </nc>
  </rcc>
  <rcc rId="1942" sId="6">
    <nc r="F19">
      <f>E19*6/7</f>
    </nc>
  </rcc>
  <rcc rId="1943" sId="6">
    <nc r="F20">
      <f>E20*6/7</f>
    </nc>
  </rcc>
  <rcc rId="1944" sId="6">
    <nc r="F21">
      <f>E21*6/7</f>
    </nc>
  </rcc>
  <rcc rId="1945" sId="6">
    <nc r="F22">
      <f>E22*6/7</f>
    </nc>
  </rcc>
  <rcc rId="1946" sId="6">
    <nc r="F23">
      <f>E23*6/7</f>
    </nc>
  </rcc>
  <rcc rId="1947" sId="6">
    <nc r="F24">
      <f>E24*6/7</f>
    </nc>
  </rcc>
  <rcc rId="1948" sId="6">
    <nc r="F25">
      <f>E25*6/7</f>
    </nc>
  </rcc>
  <rcc rId="1949" sId="6">
    <nc r="F26">
      <f>E26*6/7</f>
    </nc>
  </rcc>
  <rcc rId="1950" sId="6">
    <nc r="F27">
      <f>E27*6/7</f>
    </nc>
  </rcc>
  <rcc rId="1951" sId="6">
    <nc r="F28">
      <f>E28*6/7</f>
    </nc>
  </rcc>
  <rcc rId="1952" sId="6">
    <nc r="F29">
      <f>E29*6/7</f>
    </nc>
  </rcc>
  <rcc rId="1953" sId="6">
    <nc r="F30">
      <f>E30*6/7</f>
    </nc>
  </rcc>
  <rcc rId="1954" sId="6">
    <nc r="F33">
      <f>E33*6/7</f>
    </nc>
  </rcc>
  <rcc rId="1955" sId="6">
    <nc r="F34">
      <f>E34*6/7</f>
    </nc>
  </rcc>
  <rcc rId="1956" sId="6">
    <nc r="F35">
      <f>E35*6/7</f>
    </nc>
  </rcc>
  <rcc rId="1957" sId="6">
    <nc r="F36">
      <f>E36*6/7</f>
    </nc>
  </rcc>
  <rcc rId="1958" sId="6">
    <nc r="F37">
      <f>E37*6/7</f>
    </nc>
  </rcc>
  <rcc rId="1959" sId="6">
    <nc r="F38">
      <f>E38*6/7</f>
    </nc>
  </rcc>
  <rcc rId="1960" sId="6">
    <nc r="F39">
      <f>E39*6/7</f>
    </nc>
  </rcc>
  <rcc rId="1961" sId="6">
    <nc r="F40">
      <f>E40*6/7</f>
    </nc>
  </rcc>
  <rcc rId="1962" sId="6">
    <nc r="F41">
      <f>E41*6/7</f>
    </nc>
  </rcc>
  <rcc rId="1963" sId="6">
    <nc r="F42">
      <f>E42*6/7</f>
    </nc>
  </rcc>
  <rcc rId="1964" sId="6">
    <nc r="F43">
      <f>E43*6/7</f>
    </nc>
  </rcc>
  <rcc rId="1965" sId="6">
    <nc r="F44">
      <f>E44*6/7</f>
    </nc>
  </rcc>
  <rcc rId="1966" sId="6">
    <nc r="F45">
      <f>E45*6/7</f>
    </nc>
  </rcc>
  <rcc rId="1967" sId="6">
    <nc r="F46">
      <f>E46*6/7</f>
    </nc>
  </rcc>
  <rcc rId="1968" sId="6">
    <nc r="F47">
      <f>E47*6/7</f>
    </nc>
  </rcc>
  <rcc rId="1969" sId="6">
    <nc r="F48">
      <f>E48*6/7</f>
    </nc>
  </rcc>
  <rcc rId="1970" sId="6">
    <nc r="F49">
      <f>E49*6/7</f>
    </nc>
  </rcc>
  <rcc rId="1971" sId="6">
    <nc r="F50">
      <f>E50*6/7</f>
    </nc>
  </rcc>
  <rcc rId="1972" sId="6">
    <nc r="F51">
      <f>E51*6/7</f>
    </nc>
  </rcc>
  <rcc rId="1973" sId="6">
    <nc r="F52">
      <f>E52*6/7</f>
    </nc>
  </rcc>
  <rcc rId="1974" sId="6">
    <nc r="F53">
      <f>E53*6/7</f>
    </nc>
  </rcc>
  <rcc rId="1975" sId="6">
    <nc r="F54">
      <f>E54*6/7</f>
    </nc>
  </rcc>
  <rcc rId="1976" sId="6">
    <nc r="F55">
      <f>E55*6/7</f>
    </nc>
  </rcc>
  <rcc rId="1977" sId="6">
    <nc r="F56">
      <f>E56*6/7</f>
    </nc>
  </rcc>
  <rcc rId="1978" sId="6" odxf="1" dxf="1">
    <nc r="F57">
      <f>E57*6/7</f>
    </nc>
    <odxf>
      <alignment horizontal="center" vertical="top" readingOrder="0"/>
      <border outline="0">
        <left style="medium">
          <color indexed="64"/>
        </left>
        <top style="thin">
          <color indexed="64"/>
        </top>
      </border>
    </odxf>
    <ndxf>
      <alignment horizontal="general" vertical="bottom" readingOrder="0"/>
      <border outline="0">
        <left style="thin">
          <color indexed="64"/>
        </left>
        <top/>
      </border>
    </ndxf>
  </rcc>
  <rcc rId="1979" sId="6" odxf="1" dxf="1">
    <nc r="F58">
      <f>E58*6/7</f>
    </nc>
    <odxf>
      <alignment horizontal="center" vertical="top" readingOrder="0"/>
      <border outline="0">
        <left style="medium">
          <color indexed="64"/>
        </left>
        <top style="thin">
          <color indexed="64"/>
        </top>
        <bottom style="medium">
          <color indexed="64"/>
        </bottom>
      </border>
    </odxf>
    <ndxf>
      <alignment horizontal="general" vertical="bottom" readingOrder="0"/>
      <border outline="0">
        <left style="thin">
          <color indexed="64"/>
        </left>
        <top/>
        <bottom style="thin">
          <color indexed="64"/>
        </bottom>
      </border>
    </ndxf>
  </rcc>
  <rcc rId="1980" sId="6">
    <nc r="F74">
      <f>E74*6/7</f>
    </nc>
  </rcc>
  <rcc rId="1981" sId="6">
    <nc r="F73">
      <f>E73*6/7</f>
    </nc>
  </rcc>
  <rcc rId="1982" sId="6">
    <nc r="F60">
      <f>E60*6/7</f>
    </nc>
  </rcc>
  <rcc rId="1983" sId="6">
    <nc r="F75">
      <f>E75*6/7</f>
    </nc>
  </rcc>
  <rcc rId="1984" sId="6">
    <nc r="F76">
      <f>E76*6/7</f>
    </nc>
  </rcc>
  <rcc rId="1985" sId="6">
    <nc r="F61">
      <f>E61*6/7</f>
    </nc>
  </rcc>
  <rcc rId="1986" sId="6">
    <nc r="F62">
      <f>E62*6/7</f>
    </nc>
  </rcc>
  <rcc rId="1987" sId="6">
    <nc r="F63">
      <f>E63*6/7</f>
    </nc>
  </rcc>
  <rcc rId="1988" sId="6">
    <nc r="F64">
      <f>E64*6/7</f>
    </nc>
  </rcc>
  <rcc rId="1989" sId="6">
    <nc r="F65">
      <f>E65*6/7</f>
    </nc>
  </rcc>
  <rcc rId="1990" sId="6">
    <nc r="F66">
      <f>E66*6/7</f>
    </nc>
  </rcc>
  <rcc rId="1991" sId="6">
    <nc r="F67">
      <f>E67*6/7</f>
    </nc>
  </rcc>
  <rcc rId="1992" sId="6">
    <nc r="F68">
      <f>E68*6/7</f>
    </nc>
  </rcc>
  <rcc rId="1993" sId="6">
    <nc r="F77">
      <f>E77*6/7</f>
    </nc>
  </rcc>
  <rcc rId="1994" sId="6">
    <nc r="F78">
      <f>E78*6/7</f>
    </nc>
  </rcc>
  <rcc rId="1995" sId="6">
    <nc r="F79">
      <f>E79*6/7</f>
    </nc>
  </rcc>
  <rcc rId="1996" sId="6">
    <nc r="F69">
      <f>E69*6/7</f>
    </nc>
  </rcc>
  <rcc rId="1997" sId="6">
    <nc r="F70">
      <f>E70*6/7</f>
    </nc>
  </rcc>
  <rcc rId="1998" sId="6">
    <nc r="F80">
      <f>E80*6/7</f>
    </nc>
  </rcc>
  <rcc rId="1999" sId="6">
    <nc r="F71">
      <f>E71*6/7</f>
    </nc>
  </rcc>
  <rcc rId="2000" sId="6">
    <nc r="F81">
      <f>E81*6/7</f>
    </nc>
  </rcc>
  <rcc rId="2001" sId="6">
    <nc r="F72">
      <f>E72*6/7</f>
    </nc>
  </rcc>
  <rcc rId="2002" sId="6">
    <nc r="F82">
      <f>E82*6/7</f>
    </nc>
  </rcc>
  <rcc rId="2003" sId="6">
    <nc r="F83">
      <f>E83*6/7</f>
    </nc>
  </rcc>
  <rcc rId="2004" sId="6">
    <nc r="F84">
      <f>E84*6/7</f>
    </nc>
  </rcc>
  <rcc rId="2005" sId="6">
    <nc r="F85">
      <f>E85*6/7</f>
    </nc>
  </rcc>
  <rcc rId="2006" sId="6" odxf="1" dxf="1">
    <nc r="F86">
      <f>E86*6/7</f>
    </nc>
    <odxf>
      <alignment horizontal="center" vertical="top" readingOrder="0"/>
      <border outline="0">
        <left style="medium">
          <color indexed="64"/>
        </left>
        <top style="thin">
          <color indexed="64"/>
        </top>
        <bottom style="medium">
          <color indexed="64"/>
        </bottom>
      </border>
    </odxf>
    <ndxf>
      <alignment horizontal="general" vertical="bottom" readingOrder="0"/>
      <border outline="0">
        <left style="thin">
          <color indexed="64"/>
        </left>
        <top/>
        <bottom style="thin">
          <color indexed="64"/>
        </bottom>
      </border>
    </ndxf>
  </rcc>
  <rcc rId="2007" sId="6">
    <nc r="F88">
      <f>E88*6/7</f>
    </nc>
  </rcc>
  <rcc rId="2008" sId="6">
    <nc r="F89">
      <f>E89*6/7</f>
    </nc>
  </rcc>
  <rcc rId="2009" sId="6">
    <nc r="F90">
      <f>E90*6/7</f>
    </nc>
  </rcc>
  <rcc rId="2010" sId="6">
    <nc r="F91">
      <f>E91*6/7</f>
    </nc>
  </rcc>
  <rcc rId="2011" sId="6">
    <nc r="F92">
      <f>E92*6/7</f>
    </nc>
  </rcc>
  <rcc rId="2012" sId="6">
    <nc r="F93">
      <f>E93*6/7</f>
    </nc>
  </rcc>
  <rcc rId="2013" sId="6">
    <nc r="F94">
      <f>E94*6/7</f>
    </nc>
  </rcc>
  <rcc rId="2014" sId="6">
    <nc r="F95">
      <f>E95*6/7</f>
    </nc>
  </rcc>
  <rcc rId="2015" sId="6">
    <nc r="F96">
      <f>E96*6/7</f>
    </nc>
  </rcc>
  <rcc rId="2016" sId="6">
    <nc r="F97">
      <f>E97*6/7</f>
    </nc>
  </rcc>
  <rcc rId="2017" sId="6">
    <nc r="F98">
      <f>E98*6/7</f>
    </nc>
  </rcc>
  <rcc rId="2018" sId="6">
    <nc r="F99">
      <f>E99*6/7</f>
    </nc>
  </rcc>
  <rcc rId="2019" sId="6">
    <nc r="F100">
      <f>E100*6/7</f>
    </nc>
  </rcc>
  <rcc rId="2020" sId="6">
    <nc r="F101">
      <f>E101*6/7</f>
    </nc>
  </rcc>
  <rcc rId="2021" sId="6">
    <nc r="F102">
      <f>E102*6/7</f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2" sId="11" odxf="1" s="1" dxf="1" numFmtId="4">
    <nc r="N34">
      <v>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odxf>
    <ndxf>
      <font>
        <b/>
        <sz val="14"/>
        <color auto="1"/>
        <name val="Arial"/>
        <scheme val="none"/>
      </font>
      <fill>
        <patternFill patternType="none">
          <bgColor indexed="65"/>
        </patternFill>
      </fill>
      <alignment horizontal="general" vertical="top" readingOrder="0"/>
      <protection locked="1" hidden="0"/>
    </ndxf>
  </rcc>
  <rcc rId="2023" sId="11" odxf="1" s="1" dxf="1" numFmtId="4">
    <nc r="N35">
      <v>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odxf>
    <ndxf>
      <font>
        <b/>
        <sz val="14"/>
        <color auto="1"/>
        <name val="Arial"/>
        <scheme val="none"/>
      </font>
      <fill>
        <patternFill patternType="none">
          <bgColor indexed="65"/>
        </patternFill>
      </fill>
      <alignment horizontal="general" vertical="top" readingOrder="0"/>
      <protection locked="1" hidden="0"/>
    </ndxf>
  </rcc>
  <rcc rId="2024" sId="11" odxf="1" s="1" dxf="1" numFmtId="4">
    <nc r="N36">
      <v>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odxf>
    <ndxf>
      <font>
        <b/>
        <sz val="14"/>
        <color auto="1"/>
        <name val="Arial"/>
        <scheme val="none"/>
      </font>
      <fill>
        <patternFill patternType="none">
          <bgColor indexed="65"/>
        </patternFill>
      </fill>
      <alignment horizontal="general" vertical="top" readingOrder="0"/>
      <protection locked="1" hidden="0"/>
    </ndxf>
  </rcc>
  <rcc rId="2025" sId="11" odxf="1" s="1" dxf="1" numFmtId="4">
    <nc r="N37">
      <v>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odxf>
    <ndxf>
      <font>
        <b/>
        <sz val="14"/>
        <color auto="1"/>
        <name val="Arial"/>
        <scheme val="none"/>
      </font>
      <fill>
        <patternFill patternType="none">
          <bgColor indexed="65"/>
        </patternFill>
      </fill>
      <alignment horizontal="general" vertical="top" readingOrder="0"/>
      <protection locked="1" hidden="0"/>
    </ndxf>
  </rcc>
  <rcc rId="2026" sId="11" odxf="1" s="1" dxf="1" numFmtId="4">
    <nc r="N38">
      <v>4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odxf>
    <ndxf>
      <font>
        <b/>
        <sz val="14"/>
        <color auto="1"/>
        <name val="Arial"/>
        <scheme val="none"/>
      </font>
      <fill>
        <patternFill patternType="none">
          <bgColor indexed="65"/>
        </patternFill>
      </fill>
      <alignment horizontal="general" vertical="top" readingOrder="0"/>
      <protection locked="1" hidden="0"/>
    </ndxf>
  </rcc>
  <rcc rId="2027" sId="11" odxf="1" s="1" dxf="1" numFmtId="4">
    <nc r="N39">
      <v>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odxf>
    <ndxf>
      <font>
        <b/>
        <sz val="14"/>
        <color auto="1"/>
        <name val="Arial"/>
        <scheme val="none"/>
      </font>
      <fill>
        <patternFill patternType="none">
          <bgColor indexed="65"/>
        </patternFill>
      </fill>
      <alignment horizontal="general" vertical="top" readingOrder="0"/>
      <protection locked="1" hidden="0"/>
    </ndxf>
  </rcc>
  <rcc rId="2028" sId="11" numFmtId="4">
    <nc r="N40">
      <v>2</v>
    </nc>
  </rcc>
  <rcc rId="2029" sId="11" numFmtId="4">
    <nc r="L18">
      <v>4</v>
    </nc>
  </rcc>
  <rcc rId="2030" sId="11" numFmtId="4">
    <nc r="N44">
      <v>5</v>
    </nc>
  </rcc>
  <rcc rId="2031" sId="11" numFmtId="4">
    <nc r="N45">
      <v>4</v>
    </nc>
  </rcc>
  <rcc rId="2032" sId="11" numFmtId="4">
    <nc r="N46">
      <v>4</v>
    </nc>
  </rcc>
  <rcc rId="2033" sId="11">
    <nc r="AH18">
      <f>3+5+0</f>
    </nc>
  </rcc>
  <rcc rId="2034" sId="11">
    <nc r="AK18">
      <f>3+3</f>
    </nc>
  </rcc>
  <rfmt sheetId="6" sqref="N66">
    <dxf>
      <fill>
        <patternFill>
          <bgColor rgb="FF92D050"/>
        </patternFill>
      </fill>
    </dxf>
  </rfmt>
  <rcc rId="2035" sId="6" odxf="1" dxf="1" numFmtId="19">
    <nc r="N66">
      <v>43039</v>
    </nc>
    <odxf>
      <numFmt numFmtId="0" formatCode="General"/>
    </odxf>
    <ndxf>
      <numFmt numFmtId="19" formatCode="dd/mm/yyyy"/>
    </ndxf>
  </rcc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Підсумки!$A$3:$N$56</formula>
    <oldFormula>Підсумки!$A$3:$N$56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'202_1'!$A$2:$AK$48</formula>
    <oldFormula>'202_1'!$A$2:$AK$48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'203_1'!$A$2:$AK$47</formula>
    <oldFormula>'203_1'!$A$2:$AK$47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dn rId="0" localSheetId="15" customView="1" name="Z_C5D960BD_C1A6_4228_A267_A87ADCF0AB55_.wvu.PrintArea" hidden="1" oldHidden="1">
    <formula>'204'!$A$2:$AK$47</formula>
    <oldFormula>'204'!$A$2:$AK$47</oldFormula>
  </rdn>
  <rdn rId="0" localSheetId="15" customView="1" name="Z_C5D960BD_C1A6_4228_A267_A87ADCF0AB55_.wvu.PrintTitles" hidden="1" oldHidden="1">
    <formula>'204'!$A:$C</formula>
    <oldFormula>'204'!$A:$C</oldFormula>
  </rdn>
  <rcv guid="{C5D960BD-C1A6-4228-A267-A87ADCF0AB55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12" numFmtId="4">
    <nc r="D42">
      <v>10</v>
    </nc>
  </rcc>
  <rcc rId="203" sId="12" numFmtId="4">
    <nc r="D43">
      <v>1</v>
    </nc>
  </rcc>
  <rcc rId="204" sId="12" numFmtId="4">
    <nc r="D44">
      <v>4</v>
    </nc>
  </rcc>
  <rcc rId="205" sId="12" numFmtId="4">
    <nc r="D45">
      <v>2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7400EAF-4B0B-49FE-8262-4A59DA70D10F}" action="delete"/>
  <rdn rId="0" localSheetId="6" customView="1" name="Z_17400EAF_4B0B_49FE_8262_4A59DA70D10F_.wvu.Cols" hidden="1" oldHidden="1">
    <formula>Підсумки!$F:$J</formula>
    <oldFormula>Підсумки!$F:$J</oldFormula>
  </rdn>
  <rdn rId="0" localSheetId="6" customView="1" name="Z_17400EAF_4B0B_49FE_8262_4A59DA70D10F_.wvu.FilterData" hidden="1" oldHidden="1">
    <formula>Підсумки!$A$3:$N$56</formula>
    <oldFormula>Підсумки!$A$3:$N$56</oldFormula>
  </rdn>
  <rdn rId="0" localSheetId="7" customView="1" name="Z_17400EAF_4B0B_49FE_8262_4A59DA70D10F_.wvu.PrintArea" hidden="1" oldHidden="1">
    <formula>'201_1'!$A$2:$BA$47</formula>
    <oldFormula>'201_1'!$A$2:$BA$47</oldFormula>
  </rdn>
  <rdn rId="0" localSheetId="7" customView="1" name="Z_17400EAF_4B0B_49FE_8262_4A59DA70D10F_.wvu.PrintTitles" hidden="1" oldHidden="1">
    <formula>'201_1'!$A:$C</formula>
    <oldFormula>'201_1'!$A:$C</oldFormula>
  </rdn>
  <rdn rId="0" localSheetId="8" customView="1" name="Z_17400EAF_4B0B_49FE_8262_4A59DA70D10F_.wvu.PrintArea" hidden="1" oldHidden="1">
    <formula>'201_2'!$A$2:$BA$46</formula>
    <oldFormula>'201_2'!$A$2:$BA$46</oldFormula>
  </rdn>
  <rdn rId="0" localSheetId="8" customView="1" name="Z_17400EAF_4B0B_49FE_8262_4A59DA70D10F_.wvu.PrintTitles" hidden="1" oldHidden="1">
    <formula>'201_2'!$A:$C</formula>
    <oldFormula>'201_2'!$A:$C</oldFormula>
  </rdn>
  <rdn rId="0" localSheetId="9" customView="1" name="Z_17400EAF_4B0B_49FE_8262_4A59DA70D10F_.wvu.PrintArea" hidden="1" oldHidden="1">
    <formula>'202_1'!$A$2:$AK$48</formula>
    <oldFormula>'202_1'!$A$2:$AK$48</oldFormula>
  </rdn>
  <rdn rId="0" localSheetId="9" customView="1" name="Z_17400EAF_4B0B_49FE_8262_4A59DA70D10F_.wvu.PrintTitles" hidden="1" oldHidden="1">
    <formula>'202_1'!$A:$C</formula>
    <oldFormula>'202_1'!$A:$C</oldFormula>
  </rdn>
  <rdn rId="0" localSheetId="10" customView="1" name="Z_17400EAF_4B0B_49FE_8262_4A59DA70D10F_.wvu.PrintArea" hidden="1" oldHidden="1">
    <formula>'202_2'!$A$2:$AK$46</formula>
    <oldFormula>'202_2'!$A$2:$AK$46</oldFormula>
  </rdn>
  <rdn rId="0" localSheetId="10" customView="1" name="Z_17400EAF_4B0B_49FE_8262_4A59DA70D10F_.wvu.PrintTitles" hidden="1" oldHidden="1">
    <formula>'202_2'!$A:$C</formula>
    <oldFormula>'202_2'!$A:$C</oldFormula>
  </rdn>
  <rdn rId="0" localSheetId="11" customView="1" name="Z_17400EAF_4B0B_49FE_8262_4A59DA70D10F_.wvu.PrintArea" hidden="1" oldHidden="1">
    <formula>'203_1'!$A$2:$AK$47</formula>
    <oldFormula>'203_1'!$A$2:$AK$47</oldFormula>
  </rdn>
  <rdn rId="0" localSheetId="11" customView="1" name="Z_17400EAF_4B0B_49FE_8262_4A59DA70D10F_.wvu.PrintTitles" hidden="1" oldHidden="1">
    <formula>'203_1'!$A:$C</formula>
    <oldFormula>'203_1'!$A:$C</oldFormula>
  </rdn>
  <rdn rId="0" localSheetId="12" customView="1" name="Z_17400EAF_4B0B_49FE_8262_4A59DA70D10F_.wvu.PrintArea" hidden="1" oldHidden="1">
    <formula>'203_2'!$A$2:$AK$46</formula>
    <oldFormula>'203_2'!$A$2:$AK$46</oldFormula>
  </rdn>
  <rdn rId="0" localSheetId="12" customView="1" name="Z_17400EAF_4B0B_49FE_8262_4A59DA70D10F_.wvu.PrintTitles" hidden="1" oldHidden="1">
    <formula>'203_2'!$A:$C</formula>
    <oldFormula>'203_2'!$A:$C</oldFormula>
  </rdn>
  <rdn rId="0" localSheetId="15" customView="1" name="Z_17400EAF_4B0B_49FE_8262_4A59DA70D10F_.wvu.PrintArea" hidden="1" oldHidden="1">
    <formula>'204'!$A$2:$AK$47</formula>
    <oldFormula>'204'!$A$2:$AK$47</oldFormula>
  </rdn>
  <rdn rId="0" localSheetId="15" customView="1" name="Z_17400EAF_4B0B_49FE_8262_4A59DA70D10F_.wvu.PrintTitles" hidden="1" oldHidden="1">
    <formula>'204'!$A:$C</formula>
    <oldFormula>'204'!$A:$C</oldFormula>
  </rdn>
  <rcv guid="{17400EAF-4B0B-49FE-8262-4A59DA70D10F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7400EAF-4B0B-49FE-8262-4A59DA70D10F}" action="delete"/>
  <rdn rId="0" localSheetId="6" customView="1" name="Z_17400EAF_4B0B_49FE_8262_4A59DA70D10F_.wvu.Cols" hidden="1" oldHidden="1">
    <formula>Підсумки!$F:$J</formula>
    <oldFormula>Підсумки!$F:$J</oldFormula>
  </rdn>
  <rdn rId="0" localSheetId="6" customView="1" name="Z_17400EAF_4B0B_49FE_8262_4A59DA70D10F_.wvu.FilterData" hidden="1" oldHidden="1">
    <formula>Підсумки!$A$3:$N$56</formula>
    <oldFormula>Підсумки!$A$3:$N$56</oldFormula>
  </rdn>
  <rdn rId="0" localSheetId="7" customView="1" name="Z_17400EAF_4B0B_49FE_8262_4A59DA70D10F_.wvu.PrintArea" hidden="1" oldHidden="1">
    <formula>'201_1'!$A$2:$BA$47</formula>
    <oldFormula>'201_1'!$A$2:$BA$47</oldFormula>
  </rdn>
  <rdn rId="0" localSheetId="7" customView="1" name="Z_17400EAF_4B0B_49FE_8262_4A59DA70D10F_.wvu.PrintTitles" hidden="1" oldHidden="1">
    <formula>'201_1'!$A:$C</formula>
    <oldFormula>'201_1'!$A:$C</oldFormula>
  </rdn>
  <rdn rId="0" localSheetId="8" customView="1" name="Z_17400EAF_4B0B_49FE_8262_4A59DA70D10F_.wvu.PrintArea" hidden="1" oldHidden="1">
    <formula>'201_2'!$A$2:$BA$46</formula>
    <oldFormula>'201_2'!$A$2:$BA$46</oldFormula>
  </rdn>
  <rdn rId="0" localSheetId="8" customView="1" name="Z_17400EAF_4B0B_49FE_8262_4A59DA70D10F_.wvu.PrintTitles" hidden="1" oldHidden="1">
    <formula>'201_2'!$A:$C</formula>
    <oldFormula>'201_2'!$A:$C</oldFormula>
  </rdn>
  <rdn rId="0" localSheetId="9" customView="1" name="Z_17400EAF_4B0B_49FE_8262_4A59DA70D10F_.wvu.PrintArea" hidden="1" oldHidden="1">
    <formula>'202_1'!$A$2:$AK$48</formula>
    <oldFormula>'202_1'!$A$2:$AK$48</oldFormula>
  </rdn>
  <rdn rId="0" localSheetId="9" customView="1" name="Z_17400EAF_4B0B_49FE_8262_4A59DA70D10F_.wvu.PrintTitles" hidden="1" oldHidden="1">
    <formula>'202_1'!$A:$C</formula>
    <oldFormula>'202_1'!$A:$C</oldFormula>
  </rdn>
  <rdn rId="0" localSheetId="10" customView="1" name="Z_17400EAF_4B0B_49FE_8262_4A59DA70D10F_.wvu.PrintArea" hidden="1" oldHidden="1">
    <formula>'202_2'!$A$2:$AK$46</formula>
    <oldFormula>'202_2'!$A$2:$AK$46</oldFormula>
  </rdn>
  <rdn rId="0" localSheetId="10" customView="1" name="Z_17400EAF_4B0B_49FE_8262_4A59DA70D10F_.wvu.PrintTitles" hidden="1" oldHidden="1">
    <formula>'202_2'!$A:$C</formula>
    <oldFormula>'202_2'!$A:$C</oldFormula>
  </rdn>
  <rdn rId="0" localSheetId="11" customView="1" name="Z_17400EAF_4B0B_49FE_8262_4A59DA70D10F_.wvu.PrintArea" hidden="1" oldHidden="1">
    <formula>'203_1'!$A$2:$AK$47</formula>
    <oldFormula>'203_1'!$A$2:$AK$47</oldFormula>
  </rdn>
  <rdn rId="0" localSheetId="11" customView="1" name="Z_17400EAF_4B0B_49FE_8262_4A59DA70D10F_.wvu.PrintTitles" hidden="1" oldHidden="1">
    <formula>'203_1'!$A:$C</formula>
    <oldFormula>'203_1'!$A:$C</oldFormula>
  </rdn>
  <rdn rId="0" localSheetId="12" customView="1" name="Z_17400EAF_4B0B_49FE_8262_4A59DA70D10F_.wvu.PrintArea" hidden="1" oldHidden="1">
    <formula>'203_2'!$A$2:$AK$46</formula>
    <oldFormula>'203_2'!$A$2:$AK$46</oldFormula>
  </rdn>
  <rdn rId="0" localSheetId="12" customView="1" name="Z_17400EAF_4B0B_49FE_8262_4A59DA70D10F_.wvu.PrintTitles" hidden="1" oldHidden="1">
    <formula>'203_2'!$A:$C</formula>
    <oldFormula>'203_2'!$A:$C</oldFormula>
  </rdn>
  <rdn rId="0" localSheetId="15" customView="1" name="Z_17400EAF_4B0B_49FE_8262_4A59DA70D10F_.wvu.PrintArea" hidden="1" oldHidden="1">
    <formula>'204'!$A$2:$AK$47</formula>
    <oldFormula>'204'!$A$2:$AK$47</oldFormula>
  </rdn>
  <rdn rId="0" localSheetId="15" customView="1" name="Z_17400EAF_4B0B_49FE_8262_4A59DA70D10F_.wvu.PrintTitles" hidden="1" oldHidden="1">
    <formula>'204'!$A:$C</formula>
    <oldFormula>'204'!$A:$C</oldFormula>
  </rdn>
  <rcv guid="{17400EAF-4B0B-49FE-8262-4A59DA70D10F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7400EAF-4B0B-49FE-8262-4A59DA70D10F}" action="delete"/>
  <rdn rId="0" localSheetId="6" customView="1" name="Z_17400EAF_4B0B_49FE_8262_4A59DA70D10F_.wvu.Cols" hidden="1" oldHidden="1">
    <formula>Підсумки!$F:$J</formula>
    <oldFormula>Підсумки!$F:$J</oldFormula>
  </rdn>
  <rdn rId="0" localSheetId="6" customView="1" name="Z_17400EAF_4B0B_49FE_8262_4A59DA70D10F_.wvu.FilterData" hidden="1" oldHidden="1">
    <formula>Підсумки!$A$3:$N$56</formula>
    <oldFormula>Підсумки!$A$3:$N$56</oldFormula>
  </rdn>
  <rdn rId="0" localSheetId="7" customView="1" name="Z_17400EAF_4B0B_49FE_8262_4A59DA70D10F_.wvu.PrintArea" hidden="1" oldHidden="1">
    <formula>'201_1'!$A$2:$BA$47</formula>
    <oldFormula>'201_1'!$A$2:$BA$47</oldFormula>
  </rdn>
  <rdn rId="0" localSheetId="7" customView="1" name="Z_17400EAF_4B0B_49FE_8262_4A59DA70D10F_.wvu.PrintTitles" hidden="1" oldHidden="1">
    <formula>'201_1'!$A:$C</formula>
    <oldFormula>'201_1'!$A:$C</oldFormula>
  </rdn>
  <rdn rId="0" localSheetId="8" customView="1" name="Z_17400EAF_4B0B_49FE_8262_4A59DA70D10F_.wvu.PrintArea" hidden="1" oldHidden="1">
    <formula>'201_2'!$A$2:$BA$46</formula>
    <oldFormula>'201_2'!$A$2:$BA$46</oldFormula>
  </rdn>
  <rdn rId="0" localSheetId="8" customView="1" name="Z_17400EAF_4B0B_49FE_8262_4A59DA70D10F_.wvu.PrintTitles" hidden="1" oldHidden="1">
    <formula>'201_2'!$A:$C</formula>
    <oldFormula>'201_2'!$A:$C</oldFormula>
  </rdn>
  <rdn rId="0" localSheetId="9" customView="1" name="Z_17400EAF_4B0B_49FE_8262_4A59DA70D10F_.wvu.PrintArea" hidden="1" oldHidden="1">
    <formula>'202_1'!$A$2:$AK$48</formula>
    <oldFormula>'202_1'!$A$2:$AK$48</oldFormula>
  </rdn>
  <rdn rId="0" localSheetId="9" customView="1" name="Z_17400EAF_4B0B_49FE_8262_4A59DA70D10F_.wvu.PrintTitles" hidden="1" oldHidden="1">
    <formula>'202_1'!$A:$C</formula>
    <oldFormula>'202_1'!$A:$C</oldFormula>
  </rdn>
  <rdn rId="0" localSheetId="10" customView="1" name="Z_17400EAF_4B0B_49FE_8262_4A59DA70D10F_.wvu.PrintArea" hidden="1" oldHidden="1">
    <formula>'202_2'!$A$2:$AK$46</formula>
    <oldFormula>'202_2'!$A$2:$AK$46</oldFormula>
  </rdn>
  <rdn rId="0" localSheetId="10" customView="1" name="Z_17400EAF_4B0B_49FE_8262_4A59DA70D10F_.wvu.PrintTitles" hidden="1" oldHidden="1">
    <formula>'202_2'!$A:$C</formula>
    <oldFormula>'202_2'!$A:$C</oldFormula>
  </rdn>
  <rdn rId="0" localSheetId="11" customView="1" name="Z_17400EAF_4B0B_49FE_8262_4A59DA70D10F_.wvu.PrintArea" hidden="1" oldHidden="1">
    <formula>'203_1'!$A$2:$AK$47</formula>
    <oldFormula>'203_1'!$A$2:$AK$47</oldFormula>
  </rdn>
  <rdn rId="0" localSheetId="11" customView="1" name="Z_17400EAF_4B0B_49FE_8262_4A59DA70D10F_.wvu.PrintTitles" hidden="1" oldHidden="1">
    <formula>'203_1'!$A:$C</formula>
    <oldFormula>'203_1'!$A:$C</oldFormula>
  </rdn>
  <rdn rId="0" localSheetId="12" customView="1" name="Z_17400EAF_4B0B_49FE_8262_4A59DA70D10F_.wvu.PrintArea" hidden="1" oldHidden="1">
    <formula>'203_2'!$A$2:$AK$46</formula>
    <oldFormula>'203_2'!$A$2:$AK$46</oldFormula>
  </rdn>
  <rdn rId="0" localSheetId="12" customView="1" name="Z_17400EAF_4B0B_49FE_8262_4A59DA70D10F_.wvu.PrintTitles" hidden="1" oldHidden="1">
    <formula>'203_2'!$A:$C</formula>
    <oldFormula>'203_2'!$A:$C</oldFormula>
  </rdn>
  <rdn rId="0" localSheetId="15" customView="1" name="Z_17400EAF_4B0B_49FE_8262_4A59DA70D10F_.wvu.PrintArea" hidden="1" oldHidden="1">
    <formula>'204'!$A$2:$AK$47</formula>
    <oldFormula>'204'!$A$2:$AK$47</oldFormula>
  </rdn>
  <rdn rId="0" localSheetId="15" customView="1" name="Z_17400EAF_4B0B_49FE_8262_4A59DA70D10F_.wvu.PrintTitles" hidden="1" oldHidden="1">
    <formula>'204'!$A:$C</formula>
    <oldFormula>'204'!$A:$C</oldFormula>
  </rdn>
  <rcv guid="{17400EAF-4B0B-49FE-8262-4A59DA70D10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02877711-C001-4496-95A1-B43374208BB1}" name="Ніколенко Світлана Григорівна" id="-655237948" dateTime="2017-03-24T12:40:50"/>
  <userInfo guid="{466268EE-66E7-4153-93D3-51E5094BC6FA}" name="Давиденко Євген Олександрович" id="-568686717" dateTime="2017-04-20T11:21:12"/>
</us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32" Type="http://schemas.openxmlformats.org/officeDocument/2006/relationships/printerSettings" Target="../printerSettings/printerSettings32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31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00.bin"/><Relationship Id="rId13" Type="http://schemas.openxmlformats.org/officeDocument/2006/relationships/printerSettings" Target="../printerSettings/printerSettings305.bin"/><Relationship Id="rId18" Type="http://schemas.openxmlformats.org/officeDocument/2006/relationships/printerSettings" Target="../printerSettings/printerSettings310.bin"/><Relationship Id="rId26" Type="http://schemas.openxmlformats.org/officeDocument/2006/relationships/printerSettings" Target="../printerSettings/printerSettings318.bin"/><Relationship Id="rId3" Type="http://schemas.openxmlformats.org/officeDocument/2006/relationships/printerSettings" Target="../printerSettings/printerSettings295.bin"/><Relationship Id="rId21" Type="http://schemas.openxmlformats.org/officeDocument/2006/relationships/printerSettings" Target="../printerSettings/printerSettings313.bin"/><Relationship Id="rId34" Type="http://schemas.openxmlformats.org/officeDocument/2006/relationships/printerSettings" Target="../printerSettings/printerSettings326.bin"/><Relationship Id="rId7" Type="http://schemas.openxmlformats.org/officeDocument/2006/relationships/printerSettings" Target="../printerSettings/printerSettings299.bin"/><Relationship Id="rId12" Type="http://schemas.openxmlformats.org/officeDocument/2006/relationships/printerSettings" Target="../printerSettings/printerSettings304.bin"/><Relationship Id="rId17" Type="http://schemas.openxmlformats.org/officeDocument/2006/relationships/printerSettings" Target="../printerSettings/printerSettings309.bin"/><Relationship Id="rId25" Type="http://schemas.openxmlformats.org/officeDocument/2006/relationships/printerSettings" Target="../printerSettings/printerSettings317.bin"/><Relationship Id="rId33" Type="http://schemas.openxmlformats.org/officeDocument/2006/relationships/printerSettings" Target="../printerSettings/printerSettings325.bin"/><Relationship Id="rId2" Type="http://schemas.openxmlformats.org/officeDocument/2006/relationships/printerSettings" Target="../printerSettings/printerSettings294.bin"/><Relationship Id="rId16" Type="http://schemas.openxmlformats.org/officeDocument/2006/relationships/printerSettings" Target="../printerSettings/printerSettings308.bin"/><Relationship Id="rId20" Type="http://schemas.openxmlformats.org/officeDocument/2006/relationships/printerSettings" Target="../printerSettings/printerSettings312.bin"/><Relationship Id="rId29" Type="http://schemas.openxmlformats.org/officeDocument/2006/relationships/printerSettings" Target="../printerSettings/printerSettings321.bin"/><Relationship Id="rId1" Type="http://schemas.openxmlformats.org/officeDocument/2006/relationships/printerSettings" Target="../printerSettings/printerSettings293.bin"/><Relationship Id="rId6" Type="http://schemas.openxmlformats.org/officeDocument/2006/relationships/printerSettings" Target="../printerSettings/printerSettings298.bin"/><Relationship Id="rId11" Type="http://schemas.openxmlformats.org/officeDocument/2006/relationships/printerSettings" Target="../printerSettings/printerSettings303.bin"/><Relationship Id="rId24" Type="http://schemas.openxmlformats.org/officeDocument/2006/relationships/printerSettings" Target="../printerSettings/printerSettings316.bin"/><Relationship Id="rId32" Type="http://schemas.openxmlformats.org/officeDocument/2006/relationships/printerSettings" Target="../printerSettings/printerSettings324.bin"/><Relationship Id="rId5" Type="http://schemas.openxmlformats.org/officeDocument/2006/relationships/printerSettings" Target="../printerSettings/printerSettings297.bin"/><Relationship Id="rId15" Type="http://schemas.openxmlformats.org/officeDocument/2006/relationships/printerSettings" Target="../printerSettings/printerSettings307.bin"/><Relationship Id="rId23" Type="http://schemas.openxmlformats.org/officeDocument/2006/relationships/printerSettings" Target="../printerSettings/printerSettings315.bin"/><Relationship Id="rId28" Type="http://schemas.openxmlformats.org/officeDocument/2006/relationships/printerSettings" Target="../printerSettings/printerSettings320.bin"/><Relationship Id="rId36" Type="http://schemas.openxmlformats.org/officeDocument/2006/relationships/printerSettings" Target="../printerSettings/printerSettings328.bin"/><Relationship Id="rId10" Type="http://schemas.openxmlformats.org/officeDocument/2006/relationships/printerSettings" Target="../printerSettings/printerSettings302.bin"/><Relationship Id="rId19" Type="http://schemas.openxmlformats.org/officeDocument/2006/relationships/printerSettings" Target="../printerSettings/printerSettings311.bin"/><Relationship Id="rId31" Type="http://schemas.openxmlformats.org/officeDocument/2006/relationships/printerSettings" Target="../printerSettings/printerSettings323.bin"/><Relationship Id="rId4" Type="http://schemas.openxmlformats.org/officeDocument/2006/relationships/printerSettings" Target="../printerSettings/printerSettings296.bin"/><Relationship Id="rId9" Type="http://schemas.openxmlformats.org/officeDocument/2006/relationships/printerSettings" Target="../printerSettings/printerSettings301.bin"/><Relationship Id="rId14" Type="http://schemas.openxmlformats.org/officeDocument/2006/relationships/printerSettings" Target="../printerSettings/printerSettings306.bin"/><Relationship Id="rId22" Type="http://schemas.openxmlformats.org/officeDocument/2006/relationships/printerSettings" Target="../printerSettings/printerSettings314.bin"/><Relationship Id="rId27" Type="http://schemas.openxmlformats.org/officeDocument/2006/relationships/printerSettings" Target="../printerSettings/printerSettings319.bin"/><Relationship Id="rId30" Type="http://schemas.openxmlformats.org/officeDocument/2006/relationships/printerSettings" Target="../printerSettings/printerSettings322.bin"/><Relationship Id="rId35" Type="http://schemas.openxmlformats.org/officeDocument/2006/relationships/printerSettings" Target="../printerSettings/printerSettings32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36.bin"/><Relationship Id="rId3" Type="http://schemas.openxmlformats.org/officeDocument/2006/relationships/printerSettings" Target="../printerSettings/printerSettings331.bin"/><Relationship Id="rId7" Type="http://schemas.openxmlformats.org/officeDocument/2006/relationships/printerSettings" Target="../printerSettings/printerSettings335.bin"/><Relationship Id="rId2" Type="http://schemas.openxmlformats.org/officeDocument/2006/relationships/printerSettings" Target="../printerSettings/printerSettings330.bin"/><Relationship Id="rId1" Type="http://schemas.openxmlformats.org/officeDocument/2006/relationships/printerSettings" Target="../printerSettings/printerSettings329.bin"/><Relationship Id="rId6" Type="http://schemas.openxmlformats.org/officeDocument/2006/relationships/printerSettings" Target="../printerSettings/printerSettings334.bin"/><Relationship Id="rId5" Type="http://schemas.openxmlformats.org/officeDocument/2006/relationships/printerSettings" Target="../printerSettings/printerSettings333.bin"/><Relationship Id="rId4" Type="http://schemas.openxmlformats.org/officeDocument/2006/relationships/printerSettings" Target="../printerSettings/printerSettings332.bin"/><Relationship Id="rId9" Type="http://schemas.openxmlformats.org/officeDocument/2006/relationships/printerSettings" Target="../printerSettings/printerSettings337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45.bin"/><Relationship Id="rId3" Type="http://schemas.openxmlformats.org/officeDocument/2006/relationships/printerSettings" Target="../printerSettings/printerSettings340.bin"/><Relationship Id="rId7" Type="http://schemas.openxmlformats.org/officeDocument/2006/relationships/printerSettings" Target="../printerSettings/printerSettings344.bin"/><Relationship Id="rId2" Type="http://schemas.openxmlformats.org/officeDocument/2006/relationships/printerSettings" Target="../printerSettings/printerSettings339.bin"/><Relationship Id="rId1" Type="http://schemas.openxmlformats.org/officeDocument/2006/relationships/printerSettings" Target="../printerSettings/printerSettings338.bin"/><Relationship Id="rId6" Type="http://schemas.openxmlformats.org/officeDocument/2006/relationships/printerSettings" Target="../printerSettings/printerSettings343.bin"/><Relationship Id="rId5" Type="http://schemas.openxmlformats.org/officeDocument/2006/relationships/printerSettings" Target="../printerSettings/printerSettings342.bin"/><Relationship Id="rId4" Type="http://schemas.openxmlformats.org/officeDocument/2006/relationships/printerSettings" Target="../printerSettings/printerSettings341.bin"/><Relationship Id="rId9" Type="http://schemas.openxmlformats.org/officeDocument/2006/relationships/printerSettings" Target="../printerSettings/printerSettings34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9.bin"/><Relationship Id="rId2" Type="http://schemas.openxmlformats.org/officeDocument/2006/relationships/printerSettings" Target="../printerSettings/printerSettings348.bin"/><Relationship Id="rId1" Type="http://schemas.openxmlformats.org/officeDocument/2006/relationships/printerSettings" Target="../printerSettings/printerSettings347.bin"/><Relationship Id="rId6" Type="http://schemas.openxmlformats.org/officeDocument/2006/relationships/printerSettings" Target="../printerSettings/printerSettings352.bin"/><Relationship Id="rId5" Type="http://schemas.openxmlformats.org/officeDocument/2006/relationships/printerSettings" Target="../printerSettings/printerSettings351.bin"/><Relationship Id="rId4" Type="http://schemas.openxmlformats.org/officeDocument/2006/relationships/printerSettings" Target="../printerSettings/printerSettings35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5.bin"/><Relationship Id="rId2" Type="http://schemas.openxmlformats.org/officeDocument/2006/relationships/printerSettings" Target="../printerSettings/printerSettings354.bin"/><Relationship Id="rId1" Type="http://schemas.openxmlformats.org/officeDocument/2006/relationships/printerSettings" Target="../printerSettings/printerSettings353.bin"/><Relationship Id="rId6" Type="http://schemas.openxmlformats.org/officeDocument/2006/relationships/printerSettings" Target="../printerSettings/printerSettings358.bin"/><Relationship Id="rId5" Type="http://schemas.openxmlformats.org/officeDocument/2006/relationships/printerSettings" Target="../printerSettings/printerSettings357.bin"/><Relationship Id="rId4" Type="http://schemas.openxmlformats.org/officeDocument/2006/relationships/printerSettings" Target="../printerSettings/printerSettings35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0.bin"/><Relationship Id="rId13" Type="http://schemas.openxmlformats.org/officeDocument/2006/relationships/printerSettings" Target="../printerSettings/printerSettings45.bin"/><Relationship Id="rId18" Type="http://schemas.openxmlformats.org/officeDocument/2006/relationships/printerSettings" Target="../printerSettings/printerSettings50.bin"/><Relationship Id="rId26" Type="http://schemas.openxmlformats.org/officeDocument/2006/relationships/printerSettings" Target="../printerSettings/printerSettings58.bin"/><Relationship Id="rId39" Type="http://schemas.openxmlformats.org/officeDocument/2006/relationships/printerSettings" Target="../printerSettings/printerSettings71.bin"/><Relationship Id="rId3" Type="http://schemas.openxmlformats.org/officeDocument/2006/relationships/printerSettings" Target="../printerSettings/printerSettings35.bin"/><Relationship Id="rId21" Type="http://schemas.openxmlformats.org/officeDocument/2006/relationships/printerSettings" Target="../printerSettings/printerSettings53.bin"/><Relationship Id="rId34" Type="http://schemas.openxmlformats.org/officeDocument/2006/relationships/printerSettings" Target="../printerSettings/printerSettings66.bin"/><Relationship Id="rId42" Type="http://schemas.openxmlformats.org/officeDocument/2006/relationships/printerSettings" Target="../printerSettings/printerSettings74.bin"/><Relationship Id="rId7" Type="http://schemas.openxmlformats.org/officeDocument/2006/relationships/printerSettings" Target="../printerSettings/printerSettings39.bin"/><Relationship Id="rId12" Type="http://schemas.openxmlformats.org/officeDocument/2006/relationships/printerSettings" Target="../printerSettings/printerSettings44.bin"/><Relationship Id="rId17" Type="http://schemas.openxmlformats.org/officeDocument/2006/relationships/printerSettings" Target="../printerSettings/printerSettings49.bin"/><Relationship Id="rId25" Type="http://schemas.openxmlformats.org/officeDocument/2006/relationships/printerSettings" Target="../printerSettings/printerSettings57.bin"/><Relationship Id="rId33" Type="http://schemas.openxmlformats.org/officeDocument/2006/relationships/printerSettings" Target="../printerSettings/printerSettings65.bin"/><Relationship Id="rId38" Type="http://schemas.openxmlformats.org/officeDocument/2006/relationships/printerSettings" Target="../printerSettings/printerSettings70.bin"/><Relationship Id="rId2" Type="http://schemas.openxmlformats.org/officeDocument/2006/relationships/printerSettings" Target="../printerSettings/printerSettings34.bin"/><Relationship Id="rId16" Type="http://schemas.openxmlformats.org/officeDocument/2006/relationships/printerSettings" Target="../printerSettings/printerSettings48.bin"/><Relationship Id="rId20" Type="http://schemas.openxmlformats.org/officeDocument/2006/relationships/printerSettings" Target="../printerSettings/printerSettings52.bin"/><Relationship Id="rId29" Type="http://schemas.openxmlformats.org/officeDocument/2006/relationships/printerSettings" Target="../printerSettings/printerSettings61.bin"/><Relationship Id="rId41" Type="http://schemas.openxmlformats.org/officeDocument/2006/relationships/printerSettings" Target="../printerSettings/printerSettings73.bin"/><Relationship Id="rId1" Type="http://schemas.openxmlformats.org/officeDocument/2006/relationships/printerSettings" Target="../printerSettings/printerSettings33.bin"/><Relationship Id="rId6" Type="http://schemas.openxmlformats.org/officeDocument/2006/relationships/printerSettings" Target="../printerSettings/printerSettings38.bin"/><Relationship Id="rId11" Type="http://schemas.openxmlformats.org/officeDocument/2006/relationships/printerSettings" Target="../printerSettings/printerSettings43.bin"/><Relationship Id="rId24" Type="http://schemas.openxmlformats.org/officeDocument/2006/relationships/printerSettings" Target="../printerSettings/printerSettings56.bin"/><Relationship Id="rId32" Type="http://schemas.openxmlformats.org/officeDocument/2006/relationships/printerSettings" Target="../printerSettings/printerSettings64.bin"/><Relationship Id="rId37" Type="http://schemas.openxmlformats.org/officeDocument/2006/relationships/printerSettings" Target="../printerSettings/printerSettings69.bin"/><Relationship Id="rId40" Type="http://schemas.openxmlformats.org/officeDocument/2006/relationships/printerSettings" Target="../printerSettings/printerSettings72.bin"/><Relationship Id="rId5" Type="http://schemas.openxmlformats.org/officeDocument/2006/relationships/printerSettings" Target="../printerSettings/printerSettings37.bin"/><Relationship Id="rId15" Type="http://schemas.openxmlformats.org/officeDocument/2006/relationships/printerSettings" Target="../printerSettings/printerSettings47.bin"/><Relationship Id="rId23" Type="http://schemas.openxmlformats.org/officeDocument/2006/relationships/printerSettings" Target="../printerSettings/printerSettings55.bin"/><Relationship Id="rId28" Type="http://schemas.openxmlformats.org/officeDocument/2006/relationships/printerSettings" Target="../printerSettings/printerSettings60.bin"/><Relationship Id="rId36" Type="http://schemas.openxmlformats.org/officeDocument/2006/relationships/printerSettings" Target="../printerSettings/printerSettings68.bin"/><Relationship Id="rId10" Type="http://schemas.openxmlformats.org/officeDocument/2006/relationships/printerSettings" Target="../printerSettings/printerSettings42.bin"/><Relationship Id="rId19" Type="http://schemas.openxmlformats.org/officeDocument/2006/relationships/printerSettings" Target="../printerSettings/printerSettings51.bin"/><Relationship Id="rId31" Type="http://schemas.openxmlformats.org/officeDocument/2006/relationships/printerSettings" Target="../printerSettings/printerSettings63.bin"/><Relationship Id="rId4" Type="http://schemas.openxmlformats.org/officeDocument/2006/relationships/printerSettings" Target="../printerSettings/printerSettings36.bin"/><Relationship Id="rId9" Type="http://schemas.openxmlformats.org/officeDocument/2006/relationships/printerSettings" Target="../printerSettings/printerSettings41.bin"/><Relationship Id="rId14" Type="http://schemas.openxmlformats.org/officeDocument/2006/relationships/printerSettings" Target="../printerSettings/printerSettings46.bin"/><Relationship Id="rId22" Type="http://schemas.openxmlformats.org/officeDocument/2006/relationships/printerSettings" Target="../printerSettings/printerSettings54.bin"/><Relationship Id="rId27" Type="http://schemas.openxmlformats.org/officeDocument/2006/relationships/printerSettings" Target="../printerSettings/printerSettings59.bin"/><Relationship Id="rId30" Type="http://schemas.openxmlformats.org/officeDocument/2006/relationships/printerSettings" Target="../printerSettings/printerSettings62.bin"/><Relationship Id="rId35" Type="http://schemas.openxmlformats.org/officeDocument/2006/relationships/printerSettings" Target="../printerSettings/printerSettings6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6.bin"/><Relationship Id="rId1" Type="http://schemas.openxmlformats.org/officeDocument/2006/relationships/printerSettings" Target="../printerSettings/printerSettings75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4.bin"/><Relationship Id="rId13" Type="http://schemas.openxmlformats.org/officeDocument/2006/relationships/printerSettings" Target="../printerSettings/printerSettings89.bin"/><Relationship Id="rId3" Type="http://schemas.openxmlformats.org/officeDocument/2006/relationships/printerSettings" Target="../printerSettings/printerSettings79.bin"/><Relationship Id="rId7" Type="http://schemas.openxmlformats.org/officeDocument/2006/relationships/printerSettings" Target="../printerSettings/printerSettings83.bin"/><Relationship Id="rId12" Type="http://schemas.openxmlformats.org/officeDocument/2006/relationships/printerSettings" Target="../printerSettings/printerSettings88.bin"/><Relationship Id="rId2" Type="http://schemas.openxmlformats.org/officeDocument/2006/relationships/printerSettings" Target="../printerSettings/printerSettings78.bin"/><Relationship Id="rId1" Type="http://schemas.openxmlformats.org/officeDocument/2006/relationships/printerSettings" Target="../printerSettings/printerSettings77.bin"/><Relationship Id="rId6" Type="http://schemas.openxmlformats.org/officeDocument/2006/relationships/printerSettings" Target="../printerSettings/printerSettings82.bin"/><Relationship Id="rId11" Type="http://schemas.openxmlformats.org/officeDocument/2006/relationships/printerSettings" Target="../printerSettings/printerSettings87.bin"/><Relationship Id="rId5" Type="http://schemas.openxmlformats.org/officeDocument/2006/relationships/printerSettings" Target="../printerSettings/printerSettings81.bin"/><Relationship Id="rId10" Type="http://schemas.openxmlformats.org/officeDocument/2006/relationships/printerSettings" Target="../printerSettings/printerSettings86.bin"/><Relationship Id="rId4" Type="http://schemas.openxmlformats.org/officeDocument/2006/relationships/printerSettings" Target="../printerSettings/printerSettings80.bin"/><Relationship Id="rId9" Type="http://schemas.openxmlformats.org/officeDocument/2006/relationships/printerSettings" Target="../printerSettings/printerSettings85.bin"/><Relationship Id="rId14" Type="http://schemas.openxmlformats.org/officeDocument/2006/relationships/printerSettings" Target="../printerSettings/printerSettings90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103.bin"/><Relationship Id="rId18" Type="http://schemas.openxmlformats.org/officeDocument/2006/relationships/printerSettings" Target="../printerSettings/printerSettings108.bin"/><Relationship Id="rId26" Type="http://schemas.openxmlformats.org/officeDocument/2006/relationships/printerSettings" Target="../printerSettings/printerSettings116.bin"/><Relationship Id="rId39" Type="http://schemas.openxmlformats.org/officeDocument/2006/relationships/printerSettings" Target="../printerSettings/printerSettings129.bin"/><Relationship Id="rId3" Type="http://schemas.openxmlformats.org/officeDocument/2006/relationships/printerSettings" Target="../printerSettings/printerSettings93.bin"/><Relationship Id="rId21" Type="http://schemas.openxmlformats.org/officeDocument/2006/relationships/printerSettings" Target="../printerSettings/printerSettings111.bin"/><Relationship Id="rId34" Type="http://schemas.openxmlformats.org/officeDocument/2006/relationships/printerSettings" Target="../printerSettings/printerSettings124.bin"/><Relationship Id="rId42" Type="http://schemas.openxmlformats.org/officeDocument/2006/relationships/printerSettings" Target="../printerSettings/printerSettings132.bin"/><Relationship Id="rId47" Type="http://schemas.openxmlformats.org/officeDocument/2006/relationships/printerSettings" Target="../printerSettings/printerSettings137.bin"/><Relationship Id="rId50" Type="http://schemas.openxmlformats.org/officeDocument/2006/relationships/printerSettings" Target="../printerSettings/printerSettings140.bin"/><Relationship Id="rId7" Type="http://schemas.openxmlformats.org/officeDocument/2006/relationships/printerSettings" Target="../printerSettings/printerSettings97.bin"/><Relationship Id="rId12" Type="http://schemas.openxmlformats.org/officeDocument/2006/relationships/printerSettings" Target="../printerSettings/printerSettings102.bin"/><Relationship Id="rId17" Type="http://schemas.openxmlformats.org/officeDocument/2006/relationships/printerSettings" Target="../printerSettings/printerSettings107.bin"/><Relationship Id="rId25" Type="http://schemas.openxmlformats.org/officeDocument/2006/relationships/printerSettings" Target="../printerSettings/printerSettings115.bin"/><Relationship Id="rId33" Type="http://schemas.openxmlformats.org/officeDocument/2006/relationships/printerSettings" Target="../printerSettings/printerSettings123.bin"/><Relationship Id="rId38" Type="http://schemas.openxmlformats.org/officeDocument/2006/relationships/printerSettings" Target="../printerSettings/printerSettings128.bin"/><Relationship Id="rId46" Type="http://schemas.openxmlformats.org/officeDocument/2006/relationships/printerSettings" Target="../printerSettings/printerSettings136.bin"/><Relationship Id="rId2" Type="http://schemas.openxmlformats.org/officeDocument/2006/relationships/printerSettings" Target="../printerSettings/printerSettings92.bin"/><Relationship Id="rId16" Type="http://schemas.openxmlformats.org/officeDocument/2006/relationships/printerSettings" Target="../printerSettings/printerSettings106.bin"/><Relationship Id="rId20" Type="http://schemas.openxmlformats.org/officeDocument/2006/relationships/printerSettings" Target="../printerSettings/printerSettings110.bin"/><Relationship Id="rId29" Type="http://schemas.openxmlformats.org/officeDocument/2006/relationships/printerSettings" Target="../printerSettings/printerSettings119.bin"/><Relationship Id="rId41" Type="http://schemas.openxmlformats.org/officeDocument/2006/relationships/printerSettings" Target="../printerSettings/printerSettings131.bin"/><Relationship Id="rId1" Type="http://schemas.openxmlformats.org/officeDocument/2006/relationships/printerSettings" Target="../printerSettings/printerSettings91.bin"/><Relationship Id="rId6" Type="http://schemas.openxmlformats.org/officeDocument/2006/relationships/printerSettings" Target="../printerSettings/printerSettings96.bin"/><Relationship Id="rId11" Type="http://schemas.openxmlformats.org/officeDocument/2006/relationships/printerSettings" Target="../printerSettings/printerSettings101.bin"/><Relationship Id="rId24" Type="http://schemas.openxmlformats.org/officeDocument/2006/relationships/printerSettings" Target="../printerSettings/printerSettings114.bin"/><Relationship Id="rId32" Type="http://schemas.openxmlformats.org/officeDocument/2006/relationships/printerSettings" Target="../printerSettings/printerSettings122.bin"/><Relationship Id="rId37" Type="http://schemas.openxmlformats.org/officeDocument/2006/relationships/printerSettings" Target="../printerSettings/printerSettings127.bin"/><Relationship Id="rId40" Type="http://schemas.openxmlformats.org/officeDocument/2006/relationships/printerSettings" Target="../printerSettings/printerSettings130.bin"/><Relationship Id="rId45" Type="http://schemas.openxmlformats.org/officeDocument/2006/relationships/printerSettings" Target="../printerSettings/printerSettings135.bin"/><Relationship Id="rId5" Type="http://schemas.openxmlformats.org/officeDocument/2006/relationships/printerSettings" Target="../printerSettings/printerSettings95.bin"/><Relationship Id="rId15" Type="http://schemas.openxmlformats.org/officeDocument/2006/relationships/printerSettings" Target="../printerSettings/printerSettings105.bin"/><Relationship Id="rId23" Type="http://schemas.openxmlformats.org/officeDocument/2006/relationships/printerSettings" Target="../printerSettings/printerSettings113.bin"/><Relationship Id="rId28" Type="http://schemas.openxmlformats.org/officeDocument/2006/relationships/printerSettings" Target="../printerSettings/printerSettings118.bin"/><Relationship Id="rId36" Type="http://schemas.openxmlformats.org/officeDocument/2006/relationships/printerSettings" Target="../printerSettings/printerSettings126.bin"/><Relationship Id="rId49" Type="http://schemas.openxmlformats.org/officeDocument/2006/relationships/printerSettings" Target="../printerSettings/printerSettings139.bin"/><Relationship Id="rId10" Type="http://schemas.openxmlformats.org/officeDocument/2006/relationships/printerSettings" Target="../printerSettings/printerSettings100.bin"/><Relationship Id="rId19" Type="http://schemas.openxmlformats.org/officeDocument/2006/relationships/printerSettings" Target="../printerSettings/printerSettings109.bin"/><Relationship Id="rId31" Type="http://schemas.openxmlformats.org/officeDocument/2006/relationships/printerSettings" Target="../printerSettings/printerSettings121.bin"/><Relationship Id="rId44" Type="http://schemas.openxmlformats.org/officeDocument/2006/relationships/printerSettings" Target="../printerSettings/printerSettings134.bin"/><Relationship Id="rId4" Type="http://schemas.openxmlformats.org/officeDocument/2006/relationships/printerSettings" Target="../printerSettings/printerSettings94.bin"/><Relationship Id="rId9" Type="http://schemas.openxmlformats.org/officeDocument/2006/relationships/printerSettings" Target="../printerSettings/printerSettings99.bin"/><Relationship Id="rId14" Type="http://schemas.openxmlformats.org/officeDocument/2006/relationships/printerSettings" Target="../printerSettings/printerSettings104.bin"/><Relationship Id="rId22" Type="http://schemas.openxmlformats.org/officeDocument/2006/relationships/printerSettings" Target="../printerSettings/printerSettings112.bin"/><Relationship Id="rId27" Type="http://schemas.openxmlformats.org/officeDocument/2006/relationships/printerSettings" Target="../printerSettings/printerSettings117.bin"/><Relationship Id="rId30" Type="http://schemas.openxmlformats.org/officeDocument/2006/relationships/printerSettings" Target="../printerSettings/printerSettings120.bin"/><Relationship Id="rId35" Type="http://schemas.openxmlformats.org/officeDocument/2006/relationships/printerSettings" Target="../printerSettings/printerSettings125.bin"/><Relationship Id="rId43" Type="http://schemas.openxmlformats.org/officeDocument/2006/relationships/printerSettings" Target="../printerSettings/printerSettings133.bin"/><Relationship Id="rId48" Type="http://schemas.openxmlformats.org/officeDocument/2006/relationships/printerSettings" Target="../printerSettings/printerSettings138.bin"/><Relationship Id="rId8" Type="http://schemas.openxmlformats.org/officeDocument/2006/relationships/printerSettings" Target="../printerSettings/printerSettings98.bin"/><Relationship Id="rId51" Type="http://schemas.openxmlformats.org/officeDocument/2006/relationships/printerSettings" Target="../printerSettings/printerSettings14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9.bin"/><Relationship Id="rId13" Type="http://schemas.openxmlformats.org/officeDocument/2006/relationships/printerSettings" Target="../printerSettings/printerSettings154.bin"/><Relationship Id="rId18" Type="http://schemas.openxmlformats.org/officeDocument/2006/relationships/printerSettings" Target="../printerSettings/printerSettings159.bin"/><Relationship Id="rId26" Type="http://schemas.openxmlformats.org/officeDocument/2006/relationships/printerSettings" Target="../printerSettings/printerSettings167.bin"/><Relationship Id="rId3" Type="http://schemas.openxmlformats.org/officeDocument/2006/relationships/printerSettings" Target="../printerSettings/printerSettings144.bin"/><Relationship Id="rId21" Type="http://schemas.openxmlformats.org/officeDocument/2006/relationships/printerSettings" Target="../printerSettings/printerSettings162.bin"/><Relationship Id="rId34" Type="http://schemas.openxmlformats.org/officeDocument/2006/relationships/printerSettings" Target="../printerSettings/printerSettings175.bin"/><Relationship Id="rId7" Type="http://schemas.openxmlformats.org/officeDocument/2006/relationships/printerSettings" Target="../printerSettings/printerSettings148.bin"/><Relationship Id="rId12" Type="http://schemas.openxmlformats.org/officeDocument/2006/relationships/printerSettings" Target="../printerSettings/printerSettings153.bin"/><Relationship Id="rId17" Type="http://schemas.openxmlformats.org/officeDocument/2006/relationships/printerSettings" Target="../printerSettings/printerSettings158.bin"/><Relationship Id="rId25" Type="http://schemas.openxmlformats.org/officeDocument/2006/relationships/printerSettings" Target="../printerSettings/printerSettings166.bin"/><Relationship Id="rId33" Type="http://schemas.openxmlformats.org/officeDocument/2006/relationships/printerSettings" Target="../printerSettings/printerSettings174.bin"/><Relationship Id="rId2" Type="http://schemas.openxmlformats.org/officeDocument/2006/relationships/printerSettings" Target="../printerSettings/printerSettings143.bin"/><Relationship Id="rId16" Type="http://schemas.openxmlformats.org/officeDocument/2006/relationships/printerSettings" Target="../printerSettings/printerSettings157.bin"/><Relationship Id="rId20" Type="http://schemas.openxmlformats.org/officeDocument/2006/relationships/printerSettings" Target="../printerSettings/printerSettings161.bin"/><Relationship Id="rId29" Type="http://schemas.openxmlformats.org/officeDocument/2006/relationships/printerSettings" Target="../printerSettings/printerSettings170.bin"/><Relationship Id="rId1" Type="http://schemas.openxmlformats.org/officeDocument/2006/relationships/printerSettings" Target="../printerSettings/printerSettings142.bin"/><Relationship Id="rId6" Type="http://schemas.openxmlformats.org/officeDocument/2006/relationships/printerSettings" Target="../printerSettings/printerSettings147.bin"/><Relationship Id="rId11" Type="http://schemas.openxmlformats.org/officeDocument/2006/relationships/printerSettings" Target="../printerSettings/printerSettings152.bin"/><Relationship Id="rId24" Type="http://schemas.openxmlformats.org/officeDocument/2006/relationships/printerSettings" Target="../printerSettings/printerSettings165.bin"/><Relationship Id="rId32" Type="http://schemas.openxmlformats.org/officeDocument/2006/relationships/printerSettings" Target="../printerSettings/printerSettings173.bin"/><Relationship Id="rId37" Type="http://schemas.microsoft.com/office/2006/relationships/wsSortMap" Target="wsSortMap1.xml"/><Relationship Id="rId5" Type="http://schemas.openxmlformats.org/officeDocument/2006/relationships/printerSettings" Target="../printerSettings/printerSettings146.bin"/><Relationship Id="rId15" Type="http://schemas.openxmlformats.org/officeDocument/2006/relationships/printerSettings" Target="../printerSettings/printerSettings156.bin"/><Relationship Id="rId23" Type="http://schemas.openxmlformats.org/officeDocument/2006/relationships/printerSettings" Target="../printerSettings/printerSettings164.bin"/><Relationship Id="rId28" Type="http://schemas.openxmlformats.org/officeDocument/2006/relationships/printerSettings" Target="../printerSettings/printerSettings169.bin"/><Relationship Id="rId36" Type="http://schemas.openxmlformats.org/officeDocument/2006/relationships/comments" Target="../comments1.xml"/><Relationship Id="rId10" Type="http://schemas.openxmlformats.org/officeDocument/2006/relationships/printerSettings" Target="../printerSettings/printerSettings151.bin"/><Relationship Id="rId19" Type="http://schemas.openxmlformats.org/officeDocument/2006/relationships/printerSettings" Target="../printerSettings/printerSettings160.bin"/><Relationship Id="rId31" Type="http://schemas.openxmlformats.org/officeDocument/2006/relationships/printerSettings" Target="../printerSettings/printerSettings172.bin"/><Relationship Id="rId4" Type="http://schemas.openxmlformats.org/officeDocument/2006/relationships/printerSettings" Target="../printerSettings/printerSettings145.bin"/><Relationship Id="rId9" Type="http://schemas.openxmlformats.org/officeDocument/2006/relationships/printerSettings" Target="../printerSettings/printerSettings150.bin"/><Relationship Id="rId14" Type="http://schemas.openxmlformats.org/officeDocument/2006/relationships/printerSettings" Target="../printerSettings/printerSettings155.bin"/><Relationship Id="rId22" Type="http://schemas.openxmlformats.org/officeDocument/2006/relationships/printerSettings" Target="../printerSettings/printerSettings163.bin"/><Relationship Id="rId27" Type="http://schemas.openxmlformats.org/officeDocument/2006/relationships/printerSettings" Target="../printerSettings/printerSettings168.bin"/><Relationship Id="rId30" Type="http://schemas.openxmlformats.org/officeDocument/2006/relationships/printerSettings" Target="../printerSettings/printerSettings171.bin"/><Relationship Id="rId35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83.bin"/><Relationship Id="rId13" Type="http://schemas.openxmlformats.org/officeDocument/2006/relationships/printerSettings" Target="../printerSettings/printerSettings188.bin"/><Relationship Id="rId18" Type="http://schemas.openxmlformats.org/officeDocument/2006/relationships/printerSettings" Target="../printerSettings/printerSettings193.bin"/><Relationship Id="rId26" Type="http://schemas.openxmlformats.org/officeDocument/2006/relationships/printerSettings" Target="../printerSettings/printerSettings201.bin"/><Relationship Id="rId3" Type="http://schemas.openxmlformats.org/officeDocument/2006/relationships/printerSettings" Target="../printerSettings/printerSettings178.bin"/><Relationship Id="rId21" Type="http://schemas.openxmlformats.org/officeDocument/2006/relationships/printerSettings" Target="../printerSettings/printerSettings196.bin"/><Relationship Id="rId34" Type="http://schemas.openxmlformats.org/officeDocument/2006/relationships/printerSettings" Target="../printerSettings/printerSettings209.bin"/><Relationship Id="rId7" Type="http://schemas.openxmlformats.org/officeDocument/2006/relationships/printerSettings" Target="../printerSettings/printerSettings182.bin"/><Relationship Id="rId12" Type="http://schemas.openxmlformats.org/officeDocument/2006/relationships/printerSettings" Target="../printerSettings/printerSettings187.bin"/><Relationship Id="rId17" Type="http://schemas.openxmlformats.org/officeDocument/2006/relationships/printerSettings" Target="../printerSettings/printerSettings192.bin"/><Relationship Id="rId25" Type="http://schemas.openxmlformats.org/officeDocument/2006/relationships/printerSettings" Target="../printerSettings/printerSettings200.bin"/><Relationship Id="rId33" Type="http://schemas.openxmlformats.org/officeDocument/2006/relationships/printerSettings" Target="../printerSettings/printerSettings208.bin"/><Relationship Id="rId2" Type="http://schemas.openxmlformats.org/officeDocument/2006/relationships/printerSettings" Target="../printerSettings/printerSettings177.bin"/><Relationship Id="rId16" Type="http://schemas.openxmlformats.org/officeDocument/2006/relationships/printerSettings" Target="../printerSettings/printerSettings191.bin"/><Relationship Id="rId20" Type="http://schemas.openxmlformats.org/officeDocument/2006/relationships/printerSettings" Target="../printerSettings/printerSettings195.bin"/><Relationship Id="rId29" Type="http://schemas.openxmlformats.org/officeDocument/2006/relationships/printerSettings" Target="../printerSettings/printerSettings204.bin"/><Relationship Id="rId1" Type="http://schemas.openxmlformats.org/officeDocument/2006/relationships/printerSettings" Target="../printerSettings/printerSettings176.bin"/><Relationship Id="rId6" Type="http://schemas.openxmlformats.org/officeDocument/2006/relationships/printerSettings" Target="../printerSettings/printerSettings181.bin"/><Relationship Id="rId11" Type="http://schemas.openxmlformats.org/officeDocument/2006/relationships/printerSettings" Target="../printerSettings/printerSettings186.bin"/><Relationship Id="rId24" Type="http://schemas.openxmlformats.org/officeDocument/2006/relationships/printerSettings" Target="../printerSettings/printerSettings199.bin"/><Relationship Id="rId32" Type="http://schemas.openxmlformats.org/officeDocument/2006/relationships/printerSettings" Target="../printerSettings/printerSettings207.bin"/><Relationship Id="rId5" Type="http://schemas.openxmlformats.org/officeDocument/2006/relationships/printerSettings" Target="../printerSettings/printerSettings180.bin"/><Relationship Id="rId15" Type="http://schemas.openxmlformats.org/officeDocument/2006/relationships/printerSettings" Target="../printerSettings/printerSettings190.bin"/><Relationship Id="rId23" Type="http://schemas.openxmlformats.org/officeDocument/2006/relationships/printerSettings" Target="../printerSettings/printerSettings198.bin"/><Relationship Id="rId28" Type="http://schemas.openxmlformats.org/officeDocument/2006/relationships/printerSettings" Target="../printerSettings/printerSettings203.bin"/><Relationship Id="rId36" Type="http://schemas.openxmlformats.org/officeDocument/2006/relationships/printerSettings" Target="../printerSettings/printerSettings211.bin"/><Relationship Id="rId10" Type="http://schemas.openxmlformats.org/officeDocument/2006/relationships/printerSettings" Target="../printerSettings/printerSettings185.bin"/><Relationship Id="rId19" Type="http://schemas.openxmlformats.org/officeDocument/2006/relationships/printerSettings" Target="../printerSettings/printerSettings194.bin"/><Relationship Id="rId31" Type="http://schemas.openxmlformats.org/officeDocument/2006/relationships/printerSettings" Target="../printerSettings/printerSettings206.bin"/><Relationship Id="rId4" Type="http://schemas.openxmlformats.org/officeDocument/2006/relationships/printerSettings" Target="../printerSettings/printerSettings179.bin"/><Relationship Id="rId9" Type="http://schemas.openxmlformats.org/officeDocument/2006/relationships/printerSettings" Target="../printerSettings/printerSettings184.bin"/><Relationship Id="rId14" Type="http://schemas.openxmlformats.org/officeDocument/2006/relationships/printerSettings" Target="../printerSettings/printerSettings189.bin"/><Relationship Id="rId22" Type="http://schemas.openxmlformats.org/officeDocument/2006/relationships/printerSettings" Target="../printerSettings/printerSettings197.bin"/><Relationship Id="rId27" Type="http://schemas.openxmlformats.org/officeDocument/2006/relationships/printerSettings" Target="../printerSettings/printerSettings202.bin"/><Relationship Id="rId30" Type="http://schemas.openxmlformats.org/officeDocument/2006/relationships/printerSettings" Target="../printerSettings/printerSettings205.bin"/><Relationship Id="rId35" Type="http://schemas.openxmlformats.org/officeDocument/2006/relationships/printerSettings" Target="../printerSettings/printerSettings210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9.bin"/><Relationship Id="rId13" Type="http://schemas.openxmlformats.org/officeDocument/2006/relationships/printerSettings" Target="../printerSettings/printerSettings224.bin"/><Relationship Id="rId18" Type="http://schemas.openxmlformats.org/officeDocument/2006/relationships/printerSettings" Target="../printerSettings/printerSettings229.bin"/><Relationship Id="rId26" Type="http://schemas.openxmlformats.org/officeDocument/2006/relationships/printerSettings" Target="../printerSettings/printerSettings237.bin"/><Relationship Id="rId39" Type="http://schemas.openxmlformats.org/officeDocument/2006/relationships/printerSettings" Target="../printerSettings/printerSettings250.bin"/><Relationship Id="rId3" Type="http://schemas.openxmlformats.org/officeDocument/2006/relationships/printerSettings" Target="../printerSettings/printerSettings214.bin"/><Relationship Id="rId21" Type="http://schemas.openxmlformats.org/officeDocument/2006/relationships/printerSettings" Target="../printerSettings/printerSettings232.bin"/><Relationship Id="rId34" Type="http://schemas.openxmlformats.org/officeDocument/2006/relationships/printerSettings" Target="../printerSettings/printerSettings245.bin"/><Relationship Id="rId42" Type="http://schemas.openxmlformats.org/officeDocument/2006/relationships/printerSettings" Target="../printerSettings/printerSettings253.bin"/><Relationship Id="rId47" Type="http://schemas.openxmlformats.org/officeDocument/2006/relationships/comments" Target="../comments2.xml"/><Relationship Id="rId7" Type="http://schemas.openxmlformats.org/officeDocument/2006/relationships/printerSettings" Target="../printerSettings/printerSettings218.bin"/><Relationship Id="rId12" Type="http://schemas.openxmlformats.org/officeDocument/2006/relationships/printerSettings" Target="../printerSettings/printerSettings223.bin"/><Relationship Id="rId17" Type="http://schemas.openxmlformats.org/officeDocument/2006/relationships/printerSettings" Target="../printerSettings/printerSettings228.bin"/><Relationship Id="rId25" Type="http://schemas.openxmlformats.org/officeDocument/2006/relationships/printerSettings" Target="../printerSettings/printerSettings236.bin"/><Relationship Id="rId33" Type="http://schemas.openxmlformats.org/officeDocument/2006/relationships/printerSettings" Target="../printerSettings/printerSettings244.bin"/><Relationship Id="rId38" Type="http://schemas.openxmlformats.org/officeDocument/2006/relationships/printerSettings" Target="../printerSettings/printerSettings249.bin"/><Relationship Id="rId46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13.bin"/><Relationship Id="rId16" Type="http://schemas.openxmlformats.org/officeDocument/2006/relationships/printerSettings" Target="../printerSettings/printerSettings227.bin"/><Relationship Id="rId20" Type="http://schemas.openxmlformats.org/officeDocument/2006/relationships/printerSettings" Target="../printerSettings/printerSettings231.bin"/><Relationship Id="rId29" Type="http://schemas.openxmlformats.org/officeDocument/2006/relationships/printerSettings" Target="../printerSettings/printerSettings240.bin"/><Relationship Id="rId41" Type="http://schemas.openxmlformats.org/officeDocument/2006/relationships/printerSettings" Target="../printerSettings/printerSettings252.bin"/><Relationship Id="rId1" Type="http://schemas.openxmlformats.org/officeDocument/2006/relationships/printerSettings" Target="../printerSettings/printerSettings212.bin"/><Relationship Id="rId6" Type="http://schemas.openxmlformats.org/officeDocument/2006/relationships/printerSettings" Target="../printerSettings/printerSettings217.bin"/><Relationship Id="rId11" Type="http://schemas.openxmlformats.org/officeDocument/2006/relationships/printerSettings" Target="../printerSettings/printerSettings222.bin"/><Relationship Id="rId24" Type="http://schemas.openxmlformats.org/officeDocument/2006/relationships/printerSettings" Target="../printerSettings/printerSettings235.bin"/><Relationship Id="rId32" Type="http://schemas.openxmlformats.org/officeDocument/2006/relationships/printerSettings" Target="../printerSettings/printerSettings243.bin"/><Relationship Id="rId37" Type="http://schemas.openxmlformats.org/officeDocument/2006/relationships/printerSettings" Target="../printerSettings/printerSettings248.bin"/><Relationship Id="rId40" Type="http://schemas.openxmlformats.org/officeDocument/2006/relationships/printerSettings" Target="../printerSettings/printerSettings251.bin"/><Relationship Id="rId45" Type="http://schemas.openxmlformats.org/officeDocument/2006/relationships/printerSettings" Target="../printerSettings/printerSettings256.bin"/><Relationship Id="rId5" Type="http://schemas.openxmlformats.org/officeDocument/2006/relationships/printerSettings" Target="../printerSettings/printerSettings216.bin"/><Relationship Id="rId15" Type="http://schemas.openxmlformats.org/officeDocument/2006/relationships/printerSettings" Target="../printerSettings/printerSettings226.bin"/><Relationship Id="rId23" Type="http://schemas.openxmlformats.org/officeDocument/2006/relationships/printerSettings" Target="../printerSettings/printerSettings234.bin"/><Relationship Id="rId28" Type="http://schemas.openxmlformats.org/officeDocument/2006/relationships/printerSettings" Target="../printerSettings/printerSettings239.bin"/><Relationship Id="rId36" Type="http://schemas.openxmlformats.org/officeDocument/2006/relationships/printerSettings" Target="../printerSettings/printerSettings247.bin"/><Relationship Id="rId10" Type="http://schemas.openxmlformats.org/officeDocument/2006/relationships/printerSettings" Target="../printerSettings/printerSettings221.bin"/><Relationship Id="rId19" Type="http://schemas.openxmlformats.org/officeDocument/2006/relationships/printerSettings" Target="../printerSettings/printerSettings230.bin"/><Relationship Id="rId31" Type="http://schemas.openxmlformats.org/officeDocument/2006/relationships/printerSettings" Target="../printerSettings/printerSettings242.bin"/><Relationship Id="rId44" Type="http://schemas.openxmlformats.org/officeDocument/2006/relationships/printerSettings" Target="../printerSettings/printerSettings255.bin"/><Relationship Id="rId4" Type="http://schemas.openxmlformats.org/officeDocument/2006/relationships/printerSettings" Target="../printerSettings/printerSettings215.bin"/><Relationship Id="rId9" Type="http://schemas.openxmlformats.org/officeDocument/2006/relationships/printerSettings" Target="../printerSettings/printerSettings220.bin"/><Relationship Id="rId14" Type="http://schemas.openxmlformats.org/officeDocument/2006/relationships/printerSettings" Target="../printerSettings/printerSettings225.bin"/><Relationship Id="rId22" Type="http://schemas.openxmlformats.org/officeDocument/2006/relationships/printerSettings" Target="../printerSettings/printerSettings233.bin"/><Relationship Id="rId27" Type="http://schemas.openxmlformats.org/officeDocument/2006/relationships/printerSettings" Target="../printerSettings/printerSettings238.bin"/><Relationship Id="rId30" Type="http://schemas.openxmlformats.org/officeDocument/2006/relationships/printerSettings" Target="../printerSettings/printerSettings241.bin"/><Relationship Id="rId35" Type="http://schemas.openxmlformats.org/officeDocument/2006/relationships/printerSettings" Target="../printerSettings/printerSettings246.bin"/><Relationship Id="rId43" Type="http://schemas.openxmlformats.org/officeDocument/2006/relationships/printerSettings" Target="../printerSettings/printerSettings25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64.bin"/><Relationship Id="rId13" Type="http://schemas.openxmlformats.org/officeDocument/2006/relationships/printerSettings" Target="../printerSettings/printerSettings269.bin"/><Relationship Id="rId18" Type="http://schemas.openxmlformats.org/officeDocument/2006/relationships/printerSettings" Target="../printerSettings/printerSettings274.bin"/><Relationship Id="rId26" Type="http://schemas.openxmlformats.org/officeDocument/2006/relationships/printerSettings" Target="../printerSettings/printerSettings282.bin"/><Relationship Id="rId3" Type="http://schemas.openxmlformats.org/officeDocument/2006/relationships/printerSettings" Target="../printerSettings/printerSettings259.bin"/><Relationship Id="rId21" Type="http://schemas.openxmlformats.org/officeDocument/2006/relationships/printerSettings" Target="../printerSettings/printerSettings277.bin"/><Relationship Id="rId34" Type="http://schemas.openxmlformats.org/officeDocument/2006/relationships/printerSettings" Target="../printerSettings/printerSettings290.bin"/><Relationship Id="rId7" Type="http://schemas.openxmlformats.org/officeDocument/2006/relationships/printerSettings" Target="../printerSettings/printerSettings263.bin"/><Relationship Id="rId12" Type="http://schemas.openxmlformats.org/officeDocument/2006/relationships/printerSettings" Target="../printerSettings/printerSettings268.bin"/><Relationship Id="rId17" Type="http://schemas.openxmlformats.org/officeDocument/2006/relationships/printerSettings" Target="../printerSettings/printerSettings273.bin"/><Relationship Id="rId25" Type="http://schemas.openxmlformats.org/officeDocument/2006/relationships/printerSettings" Target="../printerSettings/printerSettings281.bin"/><Relationship Id="rId33" Type="http://schemas.openxmlformats.org/officeDocument/2006/relationships/printerSettings" Target="../printerSettings/printerSettings289.bin"/><Relationship Id="rId38" Type="http://schemas.openxmlformats.org/officeDocument/2006/relationships/comments" Target="../comments3.xml"/><Relationship Id="rId2" Type="http://schemas.openxmlformats.org/officeDocument/2006/relationships/printerSettings" Target="../printerSettings/printerSettings258.bin"/><Relationship Id="rId16" Type="http://schemas.openxmlformats.org/officeDocument/2006/relationships/printerSettings" Target="../printerSettings/printerSettings272.bin"/><Relationship Id="rId20" Type="http://schemas.openxmlformats.org/officeDocument/2006/relationships/printerSettings" Target="../printerSettings/printerSettings276.bin"/><Relationship Id="rId29" Type="http://schemas.openxmlformats.org/officeDocument/2006/relationships/printerSettings" Target="../printerSettings/printerSettings285.bin"/><Relationship Id="rId1" Type="http://schemas.openxmlformats.org/officeDocument/2006/relationships/printerSettings" Target="../printerSettings/printerSettings257.bin"/><Relationship Id="rId6" Type="http://schemas.openxmlformats.org/officeDocument/2006/relationships/printerSettings" Target="../printerSettings/printerSettings262.bin"/><Relationship Id="rId11" Type="http://schemas.openxmlformats.org/officeDocument/2006/relationships/printerSettings" Target="../printerSettings/printerSettings267.bin"/><Relationship Id="rId24" Type="http://schemas.openxmlformats.org/officeDocument/2006/relationships/printerSettings" Target="../printerSettings/printerSettings280.bin"/><Relationship Id="rId32" Type="http://schemas.openxmlformats.org/officeDocument/2006/relationships/printerSettings" Target="../printerSettings/printerSettings288.bin"/><Relationship Id="rId37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261.bin"/><Relationship Id="rId15" Type="http://schemas.openxmlformats.org/officeDocument/2006/relationships/printerSettings" Target="../printerSettings/printerSettings271.bin"/><Relationship Id="rId23" Type="http://schemas.openxmlformats.org/officeDocument/2006/relationships/printerSettings" Target="../printerSettings/printerSettings279.bin"/><Relationship Id="rId28" Type="http://schemas.openxmlformats.org/officeDocument/2006/relationships/printerSettings" Target="../printerSettings/printerSettings284.bin"/><Relationship Id="rId36" Type="http://schemas.openxmlformats.org/officeDocument/2006/relationships/printerSettings" Target="../printerSettings/printerSettings292.bin"/><Relationship Id="rId10" Type="http://schemas.openxmlformats.org/officeDocument/2006/relationships/printerSettings" Target="../printerSettings/printerSettings266.bin"/><Relationship Id="rId19" Type="http://schemas.openxmlformats.org/officeDocument/2006/relationships/printerSettings" Target="../printerSettings/printerSettings275.bin"/><Relationship Id="rId31" Type="http://schemas.openxmlformats.org/officeDocument/2006/relationships/printerSettings" Target="../printerSettings/printerSettings287.bin"/><Relationship Id="rId4" Type="http://schemas.openxmlformats.org/officeDocument/2006/relationships/printerSettings" Target="../printerSettings/printerSettings260.bin"/><Relationship Id="rId9" Type="http://schemas.openxmlformats.org/officeDocument/2006/relationships/printerSettings" Target="../printerSettings/printerSettings265.bin"/><Relationship Id="rId14" Type="http://schemas.openxmlformats.org/officeDocument/2006/relationships/printerSettings" Target="../printerSettings/printerSettings270.bin"/><Relationship Id="rId22" Type="http://schemas.openxmlformats.org/officeDocument/2006/relationships/printerSettings" Target="../printerSettings/printerSettings278.bin"/><Relationship Id="rId27" Type="http://schemas.openxmlformats.org/officeDocument/2006/relationships/printerSettings" Target="../printerSettings/printerSettings283.bin"/><Relationship Id="rId30" Type="http://schemas.openxmlformats.org/officeDocument/2006/relationships/printerSettings" Target="../printerSettings/printerSettings286.bin"/><Relationship Id="rId35" Type="http://schemas.openxmlformats.org/officeDocument/2006/relationships/printerSettings" Target="../printerSettings/printerSettings29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2" workbookViewId="0">
      <pane xSplit="2" ySplit="1" topLeftCell="G3" activePane="bottomRight" state="frozen"/>
      <selection activeCell="A2" sqref="A2"/>
      <selection pane="topRight" activeCell="C2" sqref="C2"/>
      <selection pane="bottomLeft" activeCell="A3" sqref="A3"/>
      <selection pane="bottomRight" activeCell="A54" sqref="A54:XFD106"/>
    </sheetView>
  </sheetViews>
  <sheetFormatPr defaultRowHeight="12.75" x14ac:dyDescent="0.2"/>
  <cols>
    <col min="1" max="1" width="6.28515625" customWidth="1"/>
    <col min="2" max="2" width="37.42578125" customWidth="1"/>
    <col min="17" max="17" width="7.5703125" customWidth="1"/>
    <col min="18" max="18" width="10.7109375" style="169" customWidth="1"/>
  </cols>
  <sheetData>
    <row r="1" spans="1:18" ht="13.5" thickBot="1" x14ac:dyDescent="0.25">
      <c r="A1" s="169"/>
      <c r="C1" s="169" t="s">
        <v>281</v>
      </c>
      <c r="D1" s="223" t="s">
        <v>282</v>
      </c>
      <c r="E1" s="223" t="s">
        <v>283</v>
      </c>
      <c r="F1" s="223" t="s">
        <v>284</v>
      </c>
      <c r="G1" s="223" t="s">
        <v>285</v>
      </c>
      <c r="H1" s="223" t="s">
        <v>286</v>
      </c>
      <c r="I1" s="223" t="s">
        <v>287</v>
      </c>
      <c r="J1" s="223" t="s">
        <v>288</v>
      </c>
      <c r="K1" s="223" t="s">
        <v>289</v>
      </c>
      <c r="L1" s="223" t="s">
        <v>290</v>
      </c>
      <c r="M1" s="223" t="s">
        <v>291</v>
      </c>
      <c r="N1" s="223" t="s">
        <v>292</v>
      </c>
      <c r="O1" s="223" t="s">
        <v>293</v>
      </c>
      <c r="P1" s="223" t="s">
        <v>294</v>
      </c>
      <c r="Q1" s="169"/>
    </row>
    <row r="2" spans="1:18" ht="16.5" thickBot="1" x14ac:dyDescent="0.3">
      <c r="A2" s="201"/>
      <c r="B2" s="199" t="s">
        <v>268</v>
      </c>
      <c r="C2" s="237">
        <v>41281</v>
      </c>
      <c r="D2" s="236">
        <f>C2+7</f>
        <v>41288</v>
      </c>
      <c r="E2" s="236">
        <f t="shared" ref="E2:P2" si="0">D2+7</f>
        <v>41295</v>
      </c>
      <c r="F2" s="236">
        <f t="shared" si="0"/>
        <v>41302</v>
      </c>
      <c r="G2" s="236">
        <f t="shared" si="0"/>
        <v>41309</v>
      </c>
      <c r="H2" s="236">
        <f t="shared" si="0"/>
        <v>41316</v>
      </c>
      <c r="I2" s="236">
        <f t="shared" si="0"/>
        <v>41323</v>
      </c>
      <c r="J2" s="236">
        <f t="shared" si="0"/>
        <v>41330</v>
      </c>
      <c r="K2" s="236">
        <f t="shared" si="0"/>
        <v>41337</v>
      </c>
      <c r="L2" s="236">
        <f t="shared" si="0"/>
        <v>41344</v>
      </c>
      <c r="M2" s="236">
        <f t="shared" si="0"/>
        <v>41351</v>
      </c>
      <c r="N2" s="236">
        <f t="shared" si="0"/>
        <v>41358</v>
      </c>
      <c r="O2" s="236">
        <f t="shared" si="0"/>
        <v>41365</v>
      </c>
      <c r="P2" s="236">
        <f t="shared" si="0"/>
        <v>41372</v>
      </c>
      <c r="Q2" s="170" t="s">
        <v>266</v>
      </c>
      <c r="R2" s="235" t="s">
        <v>267</v>
      </c>
    </row>
    <row r="3" spans="1:18" ht="15.75" x14ac:dyDescent="0.25">
      <c r="A3" s="196">
        <f>ROW()-2</f>
        <v>1</v>
      </c>
      <c r="B3" s="189" t="str">
        <f>Підсумки!C3</f>
        <v>Бардук Юрій Васильович</v>
      </c>
      <c r="C3" s="179"/>
      <c r="D3" s="179"/>
      <c r="E3" s="179"/>
      <c r="F3" s="179"/>
      <c r="G3" s="179"/>
      <c r="H3" s="179"/>
      <c r="I3" s="171"/>
      <c r="J3" s="171"/>
      <c r="K3" s="171"/>
      <c r="L3" s="171"/>
      <c r="M3" s="171"/>
      <c r="N3" s="171"/>
      <c r="O3" s="171"/>
      <c r="P3" s="172"/>
      <c r="Q3" s="197">
        <f>14-SUM(C3:P3)</f>
        <v>14</v>
      </c>
      <c r="R3" s="198">
        <f>Підсумки!E3</f>
        <v>0</v>
      </c>
    </row>
    <row r="4" spans="1:18" ht="15.75" x14ac:dyDescent="0.25">
      <c r="A4" s="173">
        <f t="shared" ref="A4:A25" si="1">ROW()-2</f>
        <v>2</v>
      </c>
      <c r="B4" s="188" t="str">
        <f>Підсумки!C4</f>
        <v>Бондаренко Уляна Анатоліївна</v>
      </c>
      <c r="C4" s="180"/>
      <c r="D4" s="180"/>
      <c r="E4" s="180"/>
      <c r="F4" s="180"/>
      <c r="G4" s="180"/>
      <c r="H4" s="180"/>
      <c r="I4" s="174"/>
      <c r="J4" s="174"/>
      <c r="K4" s="174"/>
      <c r="L4" s="174"/>
      <c r="M4" s="174"/>
      <c r="N4" s="174"/>
      <c r="O4" s="174"/>
      <c r="P4" s="175"/>
      <c r="Q4" s="197">
        <f t="shared" ref="Q4:Q25" si="2">14-SUM(C4:P4)</f>
        <v>14</v>
      </c>
      <c r="R4" s="198">
        <f>Підсумки!E4</f>
        <v>57.75</v>
      </c>
    </row>
    <row r="5" spans="1:18" ht="15.75" x14ac:dyDescent="0.25">
      <c r="A5" s="173">
        <f t="shared" si="1"/>
        <v>3</v>
      </c>
      <c r="B5" s="188" t="str">
        <f>Підсумки!C5</f>
        <v>Гиляка Василь Олександрович</v>
      </c>
      <c r="C5" s="180"/>
      <c r="D5" s="180"/>
      <c r="E5" s="180"/>
      <c r="F5" s="180"/>
      <c r="G5" s="180"/>
      <c r="H5" s="180"/>
      <c r="I5" s="174"/>
      <c r="J5" s="174"/>
      <c r="K5" s="174"/>
      <c r="L5" s="174"/>
      <c r="M5" s="174"/>
      <c r="N5" s="174"/>
      <c r="O5" s="174"/>
      <c r="P5" s="175"/>
      <c r="Q5" s="197">
        <f t="shared" si="2"/>
        <v>14</v>
      </c>
      <c r="R5" s="198">
        <f>Підсумки!E5</f>
        <v>64</v>
      </c>
    </row>
    <row r="6" spans="1:18" ht="15.75" x14ac:dyDescent="0.25">
      <c r="A6" s="173">
        <f t="shared" si="1"/>
        <v>4</v>
      </c>
      <c r="B6" s="188" t="str">
        <f>Підсумки!C6</f>
        <v>Головатий Владислав Русланович</v>
      </c>
      <c r="C6" s="180"/>
      <c r="D6" s="180"/>
      <c r="E6" s="180"/>
      <c r="F6" s="180"/>
      <c r="G6" s="180"/>
      <c r="H6" s="180"/>
      <c r="I6" s="174"/>
      <c r="J6" s="174"/>
      <c r="K6" s="174"/>
      <c r="L6" s="174"/>
      <c r="M6" s="174"/>
      <c r="N6" s="174"/>
      <c r="O6" s="174"/>
      <c r="P6" s="175"/>
      <c r="Q6" s="197">
        <f t="shared" si="2"/>
        <v>14</v>
      </c>
      <c r="R6" s="198">
        <f>Підсумки!E6</f>
        <v>60.5</v>
      </c>
    </row>
    <row r="7" spans="1:18" ht="15.75" x14ac:dyDescent="0.25">
      <c r="A7" s="173">
        <f t="shared" si="1"/>
        <v>5</v>
      </c>
      <c r="B7" s="188" t="str">
        <f>Підсумки!C7</f>
        <v>Доробанський Максим Юрійович</v>
      </c>
      <c r="C7" s="180"/>
      <c r="D7" s="180"/>
      <c r="E7" s="180"/>
      <c r="F7" s="180"/>
      <c r="G7" s="180"/>
      <c r="H7" s="180"/>
      <c r="I7" s="174"/>
      <c r="J7" s="174"/>
      <c r="K7" s="174"/>
      <c r="L7" s="174"/>
      <c r="M7" s="174"/>
      <c r="N7" s="174"/>
      <c r="O7" s="174"/>
      <c r="P7" s="175"/>
      <c r="Q7" s="197">
        <f t="shared" si="2"/>
        <v>14</v>
      </c>
      <c r="R7" s="198">
        <f>Підсумки!E7</f>
        <v>0</v>
      </c>
    </row>
    <row r="8" spans="1:18" ht="15.75" x14ac:dyDescent="0.25">
      <c r="A8" s="173">
        <f t="shared" si="1"/>
        <v>6</v>
      </c>
      <c r="B8" s="188" t="str">
        <f>Підсумки!C8</f>
        <v>Задорожна Олена Андріївна</v>
      </c>
      <c r="C8" s="180"/>
      <c r="D8" s="180"/>
      <c r="E8" s="180"/>
      <c r="F8" s="180"/>
      <c r="G8" s="180"/>
      <c r="H8" s="180"/>
      <c r="I8" s="174"/>
      <c r="J8" s="174"/>
      <c r="K8" s="174"/>
      <c r="L8" s="174"/>
      <c r="M8" s="174"/>
      <c r="N8" s="174"/>
      <c r="O8" s="174"/>
      <c r="P8" s="175"/>
      <c r="Q8" s="197">
        <f t="shared" si="2"/>
        <v>14</v>
      </c>
      <c r="R8" s="198">
        <f>Підсумки!E8</f>
        <v>65.25</v>
      </c>
    </row>
    <row r="9" spans="1:18" ht="15.75" x14ac:dyDescent="0.25">
      <c r="A9" s="173">
        <f t="shared" si="1"/>
        <v>7</v>
      </c>
      <c r="B9" s="188" t="str">
        <f>Підсумки!C9</f>
        <v>Іващенко Сергій Вікторович</v>
      </c>
      <c r="C9" s="180"/>
      <c r="D9" s="180"/>
      <c r="E9" s="180"/>
      <c r="F9" s="180"/>
      <c r="G9" s="180"/>
      <c r="H9" s="180"/>
      <c r="I9" s="174"/>
      <c r="J9" s="174"/>
      <c r="K9" s="174"/>
      <c r="L9" s="174"/>
      <c r="M9" s="174"/>
      <c r="N9" s="174"/>
      <c r="O9" s="174"/>
      <c r="P9" s="175"/>
      <c r="Q9" s="197">
        <f t="shared" si="2"/>
        <v>14</v>
      </c>
      <c r="R9" s="198">
        <f>Підсумки!E9</f>
        <v>0</v>
      </c>
    </row>
    <row r="10" spans="1:18" ht="15.75" x14ac:dyDescent="0.25">
      <c r="A10" s="173">
        <f t="shared" si="1"/>
        <v>8</v>
      </c>
      <c r="B10" s="188" t="str">
        <f>Підсумки!C10</f>
        <v>Каланжова Анастасія Сергіївна</v>
      </c>
      <c r="C10" s="180"/>
      <c r="D10" s="180"/>
      <c r="E10" s="180"/>
      <c r="F10" s="180"/>
      <c r="G10" s="180"/>
      <c r="H10" s="180"/>
      <c r="I10" s="174"/>
      <c r="J10" s="174"/>
      <c r="K10" s="174"/>
      <c r="L10" s="174"/>
      <c r="M10" s="174"/>
      <c r="N10" s="174"/>
      <c r="O10" s="174"/>
      <c r="P10" s="175"/>
      <c r="Q10" s="197">
        <f t="shared" si="2"/>
        <v>14</v>
      </c>
      <c r="R10" s="198">
        <f>Підсумки!E10</f>
        <v>57.5</v>
      </c>
    </row>
    <row r="11" spans="1:18" ht="15.75" x14ac:dyDescent="0.25">
      <c r="A11" s="173">
        <f t="shared" si="1"/>
        <v>9</v>
      </c>
      <c r="B11" s="188" t="str">
        <f>Підсумки!C11</f>
        <v>Кліменко Дмитро Олександрович</v>
      </c>
      <c r="C11" s="180"/>
      <c r="D11" s="180"/>
      <c r="E11" s="180"/>
      <c r="F11" s="180"/>
      <c r="G11" s="180"/>
      <c r="H11" s="180"/>
      <c r="I11" s="174"/>
      <c r="J11" s="174"/>
      <c r="K11" s="174"/>
      <c r="L11" s="174"/>
      <c r="M11" s="174"/>
      <c r="N11" s="174"/>
      <c r="O11" s="174"/>
      <c r="P11" s="175"/>
      <c r="Q11" s="197">
        <f t="shared" si="2"/>
        <v>14</v>
      </c>
      <c r="R11" s="198">
        <f>Підсумки!E11</f>
        <v>56</v>
      </c>
    </row>
    <row r="12" spans="1:18" ht="15.75" x14ac:dyDescent="0.25">
      <c r="A12" s="173">
        <f t="shared" si="1"/>
        <v>10</v>
      </c>
      <c r="B12" s="188" t="str">
        <f>Підсумки!C12</f>
        <v>Лепетинський Едуард Романович</v>
      </c>
      <c r="C12" s="180"/>
      <c r="D12" s="180"/>
      <c r="E12" s="180"/>
      <c r="F12" s="180"/>
      <c r="G12" s="180"/>
      <c r="H12" s="180"/>
      <c r="I12" s="174"/>
      <c r="J12" s="174"/>
      <c r="K12" s="174"/>
      <c r="L12" s="174"/>
      <c r="M12" s="174"/>
      <c r="N12" s="174"/>
      <c r="O12" s="174"/>
      <c r="P12" s="175"/>
      <c r="Q12" s="197">
        <f t="shared" si="2"/>
        <v>14</v>
      </c>
      <c r="R12" s="198">
        <f>Підсумки!E12</f>
        <v>51</v>
      </c>
    </row>
    <row r="13" spans="1:18" ht="15.75" x14ac:dyDescent="0.25">
      <c r="A13" s="173">
        <f t="shared" si="1"/>
        <v>11</v>
      </c>
      <c r="B13" s="188" t="str">
        <f>Підсумки!C13</f>
        <v>Місюк Тетяна Олегівна</v>
      </c>
      <c r="C13" s="180"/>
      <c r="D13" s="180"/>
      <c r="E13" s="180"/>
      <c r="F13" s="180"/>
      <c r="G13" s="180"/>
      <c r="H13" s="180"/>
      <c r="I13" s="174"/>
      <c r="J13" s="174"/>
      <c r="K13" s="174"/>
      <c r="L13" s="174"/>
      <c r="M13" s="174"/>
      <c r="N13" s="174"/>
      <c r="O13" s="174"/>
      <c r="P13" s="175"/>
      <c r="Q13" s="197">
        <f t="shared" si="2"/>
        <v>14</v>
      </c>
      <c r="R13" s="198">
        <f>Підсумки!E13</f>
        <v>65.75</v>
      </c>
    </row>
    <row r="14" spans="1:18" ht="15.75" x14ac:dyDescent="0.25">
      <c r="A14" s="173">
        <f t="shared" si="1"/>
        <v>12</v>
      </c>
      <c r="B14" s="188" t="str">
        <f>Підсумки!C14</f>
        <v>Олейніченко Євген Євгенович</v>
      </c>
      <c r="C14" s="180"/>
      <c r="D14" s="180"/>
      <c r="E14" s="180"/>
      <c r="F14" s="180"/>
      <c r="G14" s="180"/>
      <c r="H14" s="180"/>
      <c r="I14" s="174"/>
      <c r="J14" s="174"/>
      <c r="K14" s="174"/>
      <c r="L14" s="174"/>
      <c r="M14" s="174"/>
      <c r="N14" s="174"/>
      <c r="O14" s="174"/>
      <c r="P14" s="175"/>
      <c r="Q14" s="197">
        <f t="shared" si="2"/>
        <v>14</v>
      </c>
      <c r="R14" s="198">
        <f>Підсумки!E14</f>
        <v>60</v>
      </c>
    </row>
    <row r="15" spans="1:18" ht="15.75" x14ac:dyDescent="0.25">
      <c r="A15" s="173">
        <f t="shared" si="1"/>
        <v>13</v>
      </c>
      <c r="B15" s="188">
        <f>Підсумки!C16</f>
        <v>0</v>
      </c>
      <c r="C15" s="180"/>
      <c r="D15" s="180"/>
      <c r="E15" s="180"/>
      <c r="F15" s="180"/>
      <c r="G15" s="180"/>
      <c r="H15" s="180"/>
      <c r="I15" s="174"/>
      <c r="J15" s="174"/>
      <c r="K15" s="174"/>
      <c r="L15" s="174"/>
      <c r="M15" s="174"/>
      <c r="N15" s="174"/>
      <c r="O15" s="174"/>
      <c r="P15" s="175"/>
      <c r="Q15" s="197">
        <f t="shared" si="2"/>
        <v>14</v>
      </c>
      <c r="R15" s="198">
        <f>Підсумки!E16</f>
        <v>0</v>
      </c>
    </row>
    <row r="16" spans="1:18" ht="15.75" x14ac:dyDescent="0.25">
      <c r="A16" s="173">
        <f t="shared" si="1"/>
        <v>14</v>
      </c>
      <c r="B16" s="188" t="str">
        <f>Підсумки!C17</f>
        <v>Поливач Андрій Юрійович</v>
      </c>
      <c r="C16" s="180"/>
      <c r="D16" s="180"/>
      <c r="E16" s="180"/>
      <c r="F16" s="180"/>
      <c r="G16" s="180"/>
      <c r="H16" s="180"/>
      <c r="I16" s="174"/>
      <c r="J16" s="174"/>
      <c r="K16" s="174"/>
      <c r="L16" s="174"/>
      <c r="M16" s="174"/>
      <c r="N16" s="174"/>
      <c r="O16" s="174"/>
      <c r="P16" s="175"/>
      <c r="Q16" s="197">
        <f t="shared" si="2"/>
        <v>14</v>
      </c>
      <c r="R16" s="198">
        <f>Підсумки!E17</f>
        <v>59.5</v>
      </c>
    </row>
    <row r="17" spans="1:18" ht="15.75" x14ac:dyDescent="0.25">
      <c r="A17" s="173">
        <f t="shared" si="1"/>
        <v>15</v>
      </c>
      <c r="B17" s="188" t="str">
        <f>Підсумки!C18</f>
        <v>Рубан Олександр Сергійович</v>
      </c>
      <c r="C17" s="180"/>
      <c r="D17" s="180"/>
      <c r="E17" s="180"/>
      <c r="F17" s="180"/>
      <c r="G17" s="180"/>
      <c r="H17" s="180"/>
      <c r="I17" s="174"/>
      <c r="J17" s="174"/>
      <c r="K17" s="174"/>
      <c r="L17" s="174"/>
      <c r="M17" s="174"/>
      <c r="N17" s="174"/>
      <c r="O17" s="174"/>
      <c r="P17" s="175"/>
      <c r="Q17" s="197">
        <f t="shared" si="2"/>
        <v>14</v>
      </c>
      <c r="R17" s="198">
        <f>Підсумки!E18</f>
        <v>69.5</v>
      </c>
    </row>
    <row r="18" spans="1:18" ht="15.75" x14ac:dyDescent="0.25">
      <c r="A18" s="173">
        <f t="shared" si="1"/>
        <v>16</v>
      </c>
      <c r="B18" s="188" t="str">
        <f>Підсумки!C19</f>
        <v>Самойленко Віталій Олександрович</v>
      </c>
      <c r="C18" s="180"/>
      <c r="D18" s="180"/>
      <c r="E18" s="180"/>
      <c r="F18" s="180"/>
      <c r="G18" s="180"/>
      <c r="H18" s="180"/>
      <c r="I18" s="174"/>
      <c r="J18" s="174"/>
      <c r="K18" s="174"/>
      <c r="L18" s="174"/>
      <c r="M18" s="174"/>
      <c r="N18" s="174"/>
      <c r="O18" s="174"/>
      <c r="P18" s="175"/>
      <c r="Q18" s="197">
        <f t="shared" si="2"/>
        <v>14</v>
      </c>
      <c r="R18" s="198">
        <f>Підсумки!E19</f>
        <v>58.5</v>
      </c>
    </row>
    <row r="19" spans="1:18" ht="15.75" x14ac:dyDescent="0.25">
      <c r="A19" s="173">
        <f t="shared" si="1"/>
        <v>17</v>
      </c>
      <c r="B19" s="188">
        <f>Підсумки!C20</f>
        <v>0</v>
      </c>
      <c r="C19" s="180"/>
      <c r="D19" s="180"/>
      <c r="E19" s="180"/>
      <c r="F19" s="180"/>
      <c r="G19" s="180"/>
      <c r="H19" s="180"/>
      <c r="I19" s="174"/>
      <c r="J19" s="174"/>
      <c r="K19" s="174"/>
      <c r="L19" s="174"/>
      <c r="M19" s="174"/>
      <c r="N19" s="174"/>
      <c r="O19" s="174"/>
      <c r="P19" s="175"/>
      <c r="Q19" s="197">
        <f t="shared" si="2"/>
        <v>14</v>
      </c>
      <c r="R19" s="198">
        <f>Підсумки!E20</f>
        <v>0</v>
      </c>
    </row>
    <row r="20" spans="1:18" ht="15.75" x14ac:dyDescent="0.25">
      <c r="A20" s="173">
        <f t="shared" si="1"/>
        <v>18</v>
      </c>
      <c r="B20" s="188" t="str">
        <f>Підсумки!C21</f>
        <v>Тарасова Анастасія Олександрівна</v>
      </c>
      <c r="C20" s="180"/>
      <c r="D20" s="180"/>
      <c r="E20" s="180"/>
      <c r="F20" s="180"/>
      <c r="G20" s="180"/>
      <c r="H20" s="180"/>
      <c r="I20" s="174"/>
      <c r="J20" s="174"/>
      <c r="K20" s="174"/>
      <c r="L20" s="174"/>
      <c r="M20" s="174"/>
      <c r="N20" s="174"/>
      <c r="O20" s="174"/>
      <c r="P20" s="175"/>
      <c r="Q20" s="197">
        <f t="shared" si="2"/>
        <v>14</v>
      </c>
      <c r="R20" s="198">
        <f>Підсумки!E21</f>
        <v>69</v>
      </c>
    </row>
    <row r="21" spans="1:18" ht="15.75" x14ac:dyDescent="0.25">
      <c r="A21" s="173">
        <f t="shared" si="1"/>
        <v>19</v>
      </c>
      <c r="B21" s="188">
        <f>Підсумки!C22</f>
        <v>0</v>
      </c>
      <c r="C21" s="180"/>
      <c r="D21" s="180"/>
      <c r="E21" s="180"/>
      <c r="F21" s="180"/>
      <c r="G21" s="180"/>
      <c r="H21" s="180"/>
      <c r="I21" s="174"/>
      <c r="J21" s="174"/>
      <c r="K21" s="174"/>
      <c r="L21" s="174"/>
      <c r="M21" s="174"/>
      <c r="N21" s="174"/>
      <c r="O21" s="174"/>
      <c r="P21" s="175"/>
      <c r="Q21" s="197">
        <f t="shared" si="2"/>
        <v>14</v>
      </c>
      <c r="R21" s="198">
        <f>Підсумки!E22</f>
        <v>0</v>
      </c>
    </row>
    <row r="22" spans="1:18" ht="15.75" x14ac:dyDescent="0.25">
      <c r="A22" s="173">
        <f t="shared" si="1"/>
        <v>20</v>
      </c>
      <c r="B22" s="188" t="str">
        <f>Підсумки!C23</f>
        <v>Трухов Артем Сергійович</v>
      </c>
      <c r="C22" s="180"/>
      <c r="D22" s="180"/>
      <c r="E22" s="180"/>
      <c r="F22" s="180"/>
      <c r="G22" s="180"/>
      <c r="H22" s="180"/>
      <c r="I22" s="174"/>
      <c r="J22" s="174"/>
      <c r="K22" s="174"/>
      <c r="L22" s="174"/>
      <c r="M22" s="174"/>
      <c r="N22" s="174"/>
      <c r="O22" s="174"/>
      <c r="P22" s="175"/>
      <c r="Q22" s="197">
        <f t="shared" si="2"/>
        <v>14</v>
      </c>
      <c r="R22" s="198">
        <f>Підсумки!E23</f>
        <v>69</v>
      </c>
    </row>
    <row r="23" spans="1:18" ht="15.75" x14ac:dyDescent="0.25">
      <c r="A23" s="173">
        <f t="shared" si="1"/>
        <v>21</v>
      </c>
      <c r="B23" s="188" t="str">
        <f>Підсумки!C24</f>
        <v>Фоменко Іван Вікторович</v>
      </c>
      <c r="C23" s="180"/>
      <c r="D23" s="180"/>
      <c r="E23" s="180"/>
      <c r="F23" s="180"/>
      <c r="G23" s="180"/>
      <c r="H23" s="180"/>
      <c r="I23" s="174"/>
      <c r="J23" s="174"/>
      <c r="K23" s="174"/>
      <c r="L23" s="174"/>
      <c r="M23" s="174"/>
      <c r="N23" s="174"/>
      <c r="O23" s="174"/>
      <c r="P23" s="175"/>
      <c r="Q23" s="197">
        <f t="shared" si="2"/>
        <v>14</v>
      </c>
      <c r="R23" s="198">
        <f>Підсумки!E24</f>
        <v>66</v>
      </c>
    </row>
    <row r="24" spans="1:18" ht="15.75" x14ac:dyDescent="0.25">
      <c r="A24" s="174">
        <f t="shared" si="1"/>
        <v>22</v>
      </c>
      <c r="B24" s="188" t="str">
        <f>Підсумки!C25</f>
        <v>Хачатрян Олександра Леонідівна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97">
        <f t="shared" si="2"/>
        <v>14</v>
      </c>
      <c r="R24" s="198">
        <f>Підсумки!E25</f>
        <v>59</v>
      </c>
    </row>
    <row r="25" spans="1:18" ht="15.75" x14ac:dyDescent="0.25">
      <c r="A25" s="174">
        <f t="shared" si="1"/>
        <v>23</v>
      </c>
      <c r="B25" s="188" t="str">
        <f>Підсумки!C26</f>
        <v>Хрищук Олександр Сергійович</v>
      </c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97">
        <f t="shared" si="2"/>
        <v>14</v>
      </c>
      <c r="R25" s="198">
        <f>Підсумки!E26</f>
        <v>61</v>
      </c>
    </row>
    <row r="26" spans="1:18" ht="15.75" x14ac:dyDescent="0.25">
      <c r="A26" s="191"/>
      <c r="B26" s="192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3"/>
      <c r="R26" s="194"/>
    </row>
    <row r="27" spans="1:18" ht="13.5" thickBot="1" x14ac:dyDescent="0.25">
      <c r="A27" s="169"/>
      <c r="C27" s="178">
        <f t="shared" ref="C27:H27" si="3">SUM(C3:C24)</f>
        <v>0</v>
      </c>
      <c r="D27" s="178">
        <f t="shared" si="3"/>
        <v>0</v>
      </c>
      <c r="E27" s="178">
        <f t="shared" si="3"/>
        <v>0</v>
      </c>
      <c r="F27" s="178">
        <f t="shared" si="3"/>
        <v>0</v>
      </c>
      <c r="G27" s="178">
        <f t="shared" si="3"/>
        <v>0</v>
      </c>
      <c r="H27" s="178">
        <f t="shared" si="3"/>
        <v>0</v>
      </c>
      <c r="I27" s="178">
        <f t="shared" ref="I27:P27" si="4">SUM(I3:I24)</f>
        <v>0</v>
      </c>
      <c r="J27" s="178">
        <f t="shared" si="4"/>
        <v>0</v>
      </c>
      <c r="K27" s="178">
        <f t="shared" si="4"/>
        <v>0</v>
      </c>
      <c r="L27" s="178">
        <f t="shared" si="4"/>
        <v>0</v>
      </c>
      <c r="M27" s="178">
        <f t="shared" si="4"/>
        <v>0</v>
      </c>
      <c r="N27" s="178">
        <f t="shared" si="4"/>
        <v>0</v>
      </c>
      <c r="O27" s="178">
        <f t="shared" si="4"/>
        <v>0</v>
      </c>
      <c r="P27" s="178">
        <f t="shared" si="4"/>
        <v>0</v>
      </c>
      <c r="Q27" s="178"/>
    </row>
    <row r="28" spans="1:18" ht="16.5" thickBot="1" x14ac:dyDescent="0.3">
      <c r="A28" s="201"/>
      <c r="B28" s="199" t="s">
        <v>244</v>
      </c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</row>
    <row r="29" spans="1:18" ht="15.75" x14ac:dyDescent="0.25">
      <c r="A29" s="171">
        <v>1</v>
      </c>
      <c r="B29" s="189" t="str">
        <f>Підсумки!C32</f>
        <v>Бабенко Володимир Миколайович</v>
      </c>
      <c r="C29" s="179"/>
      <c r="D29" s="179"/>
      <c r="E29" s="179"/>
      <c r="F29" s="179"/>
      <c r="G29" s="179"/>
      <c r="H29" s="179"/>
      <c r="I29" s="171"/>
      <c r="J29" s="171"/>
      <c r="K29" s="171"/>
      <c r="L29" s="171"/>
      <c r="M29" s="171"/>
      <c r="N29" s="171"/>
      <c r="O29" s="171"/>
      <c r="P29" s="172"/>
      <c r="Q29" s="200">
        <f>14-SUM(C29:P29)</f>
        <v>14</v>
      </c>
      <c r="R29" s="198">
        <f>Підсумки!E32</f>
        <v>0</v>
      </c>
    </row>
    <row r="30" spans="1:18" ht="15.75" x14ac:dyDescent="0.25">
      <c r="A30" s="174">
        <v>2</v>
      </c>
      <c r="B30" s="189" t="str">
        <f>Підсумки!C33</f>
        <v>Бабіч Євгеній Андріанович</v>
      </c>
      <c r="C30" s="180"/>
      <c r="D30" s="180"/>
      <c r="E30" s="180"/>
      <c r="F30" s="180"/>
      <c r="G30" s="180"/>
      <c r="H30" s="180"/>
      <c r="I30" s="174"/>
      <c r="J30" s="174"/>
      <c r="K30" s="174"/>
      <c r="L30" s="174"/>
      <c r="M30" s="174"/>
      <c r="N30" s="174"/>
      <c r="O30" s="174"/>
      <c r="P30" s="175"/>
      <c r="Q30" s="200">
        <f t="shared" ref="Q30:Q51" si="5">14-SUM(C30:P30)</f>
        <v>14</v>
      </c>
      <c r="R30" s="198">
        <f>Підсумки!E33</f>
        <v>0</v>
      </c>
    </row>
    <row r="31" spans="1:18" ht="15.75" x14ac:dyDescent="0.25">
      <c r="A31" s="174">
        <v>3</v>
      </c>
      <c r="B31" s="189" t="str">
        <f>Підсумки!C34</f>
        <v>Васюта Ганна Сергіївна</v>
      </c>
      <c r="C31" s="180"/>
      <c r="D31" s="180"/>
      <c r="E31" s="180"/>
      <c r="F31" s="180"/>
      <c r="G31" s="180"/>
      <c r="H31" s="180"/>
      <c r="I31" s="174"/>
      <c r="J31" s="174"/>
      <c r="K31" s="174"/>
      <c r="L31" s="174"/>
      <c r="M31" s="174"/>
      <c r="N31" s="174"/>
      <c r="O31" s="174"/>
      <c r="P31" s="175"/>
      <c r="Q31" s="200">
        <f t="shared" si="5"/>
        <v>14</v>
      </c>
      <c r="R31" s="198">
        <f>Підсумки!E34</f>
        <v>46</v>
      </c>
    </row>
    <row r="32" spans="1:18" ht="15.75" x14ac:dyDescent="0.25">
      <c r="A32" s="174">
        <v>4</v>
      </c>
      <c r="B32" s="189" t="str">
        <f>Підсумки!C35</f>
        <v>Вострікова Марія Василівна</v>
      </c>
      <c r="C32" s="180"/>
      <c r="D32" s="180"/>
      <c r="E32" s="180"/>
      <c r="F32" s="180"/>
      <c r="G32" s="180"/>
      <c r="H32" s="180"/>
      <c r="I32" s="174"/>
      <c r="J32" s="174"/>
      <c r="K32" s="174"/>
      <c r="L32" s="174"/>
      <c r="M32" s="174"/>
      <c r="N32" s="174"/>
      <c r="O32" s="174"/>
      <c r="P32" s="175"/>
      <c r="Q32" s="200">
        <f t="shared" si="5"/>
        <v>14</v>
      </c>
      <c r="R32" s="198">
        <f>Підсумки!E35</f>
        <v>44.5</v>
      </c>
    </row>
    <row r="33" spans="1:18" ht="15.75" x14ac:dyDescent="0.25">
      <c r="A33" s="174">
        <v>5</v>
      </c>
      <c r="B33" s="189" t="str">
        <f>Підсумки!C36</f>
        <v>Гуска Анастасія Олегівна</v>
      </c>
      <c r="C33" s="180"/>
      <c r="D33" s="180"/>
      <c r="E33" s="180"/>
      <c r="F33" s="180"/>
      <c r="G33" s="180"/>
      <c r="H33" s="180"/>
      <c r="I33" s="174"/>
      <c r="J33" s="174"/>
      <c r="K33" s="174"/>
      <c r="L33" s="174"/>
      <c r="M33" s="174"/>
      <c r="N33" s="174"/>
      <c r="O33" s="174"/>
      <c r="P33" s="175"/>
      <c r="Q33" s="200">
        <f t="shared" si="5"/>
        <v>14</v>
      </c>
      <c r="R33" s="198">
        <f>Підсумки!E36</f>
        <v>46.75</v>
      </c>
    </row>
    <row r="34" spans="1:18" ht="15.75" x14ac:dyDescent="0.25">
      <c r="A34" s="174">
        <v>6</v>
      </c>
      <c r="B34" s="189" t="str">
        <f>Підсумки!C37</f>
        <v>Зейналова Наталія Русланівна</v>
      </c>
      <c r="C34" s="180"/>
      <c r="D34" s="180"/>
      <c r="E34" s="180"/>
      <c r="F34" s="180"/>
      <c r="G34" s="180"/>
      <c r="H34" s="180"/>
      <c r="I34" s="174"/>
      <c r="J34" s="174"/>
      <c r="K34" s="174"/>
      <c r="L34" s="174"/>
      <c r="M34" s="174"/>
      <c r="N34" s="174"/>
      <c r="O34" s="174"/>
      <c r="P34" s="175"/>
      <c r="Q34" s="200">
        <f t="shared" si="5"/>
        <v>14</v>
      </c>
      <c r="R34" s="198">
        <f>Підсумки!E37</f>
        <v>44</v>
      </c>
    </row>
    <row r="35" spans="1:18" ht="15.75" x14ac:dyDescent="0.25">
      <c r="A35" s="174">
        <v>7</v>
      </c>
      <c r="B35" s="189" t="str">
        <f>Підсумки!C38</f>
        <v>Казакевич Дмитро Андрійович</v>
      </c>
      <c r="C35" s="180"/>
      <c r="D35" s="180"/>
      <c r="E35" s="180"/>
      <c r="F35" s="180"/>
      <c r="G35" s="180"/>
      <c r="H35" s="180"/>
      <c r="I35" s="174"/>
      <c r="J35" s="174"/>
      <c r="K35" s="174"/>
      <c r="L35" s="174"/>
      <c r="M35" s="174"/>
      <c r="N35" s="174"/>
      <c r="O35" s="174"/>
      <c r="P35" s="175"/>
      <c r="Q35" s="200">
        <f t="shared" si="5"/>
        <v>14</v>
      </c>
      <c r="R35" s="198">
        <f>Підсумки!E38</f>
        <v>69.5</v>
      </c>
    </row>
    <row r="36" spans="1:18" ht="15.75" x14ac:dyDescent="0.25">
      <c r="A36" s="174">
        <v>8</v>
      </c>
      <c r="B36" s="189">
        <f>Підсумки!C39</f>
        <v>0</v>
      </c>
      <c r="C36" s="180"/>
      <c r="D36" s="180"/>
      <c r="E36" s="180"/>
      <c r="F36" s="180"/>
      <c r="G36" s="180"/>
      <c r="H36" s="180"/>
      <c r="I36" s="174"/>
      <c r="J36" s="174"/>
      <c r="K36" s="174"/>
      <c r="L36" s="174"/>
      <c r="M36" s="174"/>
      <c r="N36" s="174"/>
      <c r="O36" s="174"/>
      <c r="P36" s="175"/>
      <c r="Q36" s="200">
        <f t="shared" si="5"/>
        <v>14</v>
      </c>
      <c r="R36" s="198">
        <f>Підсумки!E39</f>
        <v>0</v>
      </c>
    </row>
    <row r="37" spans="1:18" ht="15.75" x14ac:dyDescent="0.25">
      <c r="A37" s="174">
        <v>9</v>
      </c>
      <c r="B37" s="189" t="str">
        <f>Підсумки!C40</f>
        <v>Клочко Анастасія Сергіївна</v>
      </c>
      <c r="C37" s="180"/>
      <c r="D37" s="180"/>
      <c r="E37" s="180"/>
      <c r="F37" s="180"/>
      <c r="G37" s="180"/>
      <c r="H37" s="180"/>
      <c r="I37" s="174"/>
      <c r="J37" s="174"/>
      <c r="K37" s="174"/>
      <c r="L37" s="174"/>
      <c r="M37" s="174"/>
      <c r="N37" s="174"/>
      <c r="O37" s="174"/>
      <c r="P37" s="175"/>
      <c r="Q37" s="200">
        <f t="shared" si="5"/>
        <v>14</v>
      </c>
      <c r="R37" s="198">
        <f>Підсумки!E40</f>
        <v>58.25</v>
      </c>
    </row>
    <row r="38" spans="1:18" ht="15.75" x14ac:dyDescent="0.25">
      <c r="A38" s="174">
        <v>10</v>
      </c>
      <c r="B38" s="189" t="str">
        <f>Підсумки!C41</f>
        <v>Коротін Ілля Олександрович</v>
      </c>
      <c r="C38" s="180"/>
      <c r="D38" s="180"/>
      <c r="E38" s="180"/>
      <c r="F38" s="180"/>
      <c r="G38" s="180"/>
      <c r="H38" s="180"/>
      <c r="I38" s="174"/>
      <c r="J38" s="174"/>
      <c r="K38" s="174"/>
      <c r="L38" s="174"/>
      <c r="M38" s="174"/>
      <c r="N38" s="174"/>
      <c r="O38" s="174"/>
      <c r="P38" s="175"/>
      <c r="Q38" s="200">
        <f t="shared" si="5"/>
        <v>14</v>
      </c>
      <c r="R38" s="198">
        <f>Підсумки!E41</f>
        <v>0</v>
      </c>
    </row>
    <row r="39" spans="1:18" ht="15.75" x14ac:dyDescent="0.25">
      <c r="A39" s="174">
        <v>11</v>
      </c>
      <c r="B39" s="189" t="str">
        <f>Підсумки!C42</f>
        <v>Литовченко Олександра Вадимівна</v>
      </c>
      <c r="C39" s="180"/>
      <c r="D39" s="180"/>
      <c r="E39" s="180"/>
      <c r="F39" s="180"/>
      <c r="G39" s="180"/>
      <c r="H39" s="180"/>
      <c r="I39" s="174"/>
      <c r="J39" s="174"/>
      <c r="K39" s="174"/>
      <c r="L39" s="174"/>
      <c r="M39" s="174"/>
      <c r="N39" s="174"/>
      <c r="O39" s="174"/>
      <c r="P39" s="175"/>
      <c r="Q39" s="200">
        <f t="shared" si="5"/>
        <v>14</v>
      </c>
      <c r="R39" s="198">
        <f>Підсумки!E42</f>
        <v>51</v>
      </c>
    </row>
    <row r="40" spans="1:18" ht="15.75" x14ac:dyDescent="0.25">
      <c r="A40" s="174">
        <v>12</v>
      </c>
      <c r="B40" s="189">
        <f>Підсумки!C43</f>
        <v>0</v>
      </c>
      <c r="C40" s="180"/>
      <c r="D40" s="180"/>
      <c r="E40" s="180"/>
      <c r="F40" s="180"/>
      <c r="G40" s="180"/>
      <c r="H40" s="180"/>
      <c r="I40" s="174"/>
      <c r="J40" s="174"/>
      <c r="K40" s="174"/>
      <c r="L40" s="174"/>
      <c r="M40" s="174"/>
      <c r="N40" s="174"/>
      <c r="O40" s="174"/>
      <c r="P40" s="175"/>
      <c r="Q40" s="200">
        <f t="shared" si="5"/>
        <v>14</v>
      </c>
      <c r="R40" s="198">
        <f>Підсумки!E43</f>
        <v>0</v>
      </c>
    </row>
    <row r="41" spans="1:18" ht="15.75" x14ac:dyDescent="0.25">
      <c r="A41" s="174">
        <v>13</v>
      </c>
      <c r="B41" s="189" t="str">
        <f>Підсумки!C44</f>
        <v>Мішуков Кирило Павлович</v>
      </c>
      <c r="C41" s="180"/>
      <c r="D41" s="180"/>
      <c r="E41" s="180"/>
      <c r="F41" s="180"/>
      <c r="G41" s="180"/>
      <c r="H41" s="180"/>
      <c r="I41" s="174"/>
      <c r="J41" s="174"/>
      <c r="K41" s="174"/>
      <c r="L41" s="174"/>
      <c r="M41" s="174"/>
      <c r="N41" s="174"/>
      <c r="O41" s="174"/>
      <c r="P41" s="175"/>
      <c r="Q41" s="200">
        <f t="shared" si="5"/>
        <v>14</v>
      </c>
      <c r="R41" s="198">
        <f>Підсумки!E44</f>
        <v>0</v>
      </c>
    </row>
    <row r="42" spans="1:18" ht="15.75" x14ac:dyDescent="0.25">
      <c r="A42" s="174">
        <v>14</v>
      </c>
      <c r="B42" s="189" t="str">
        <f>Підсумки!C45</f>
        <v>Мельничук Іван Олегович</v>
      </c>
      <c r="C42" s="180"/>
      <c r="D42" s="180"/>
      <c r="E42" s="180"/>
      <c r="F42" s="180"/>
      <c r="G42" s="180"/>
      <c r="H42" s="180"/>
      <c r="I42" s="174"/>
      <c r="J42" s="174"/>
      <c r="K42" s="174"/>
      <c r="L42" s="174"/>
      <c r="M42" s="174"/>
      <c r="N42" s="174"/>
      <c r="O42" s="174"/>
      <c r="P42" s="175"/>
      <c r="Q42" s="200">
        <f t="shared" si="5"/>
        <v>14</v>
      </c>
      <c r="R42" s="198">
        <f>Підсумки!E45</f>
        <v>50</v>
      </c>
    </row>
    <row r="43" spans="1:18" ht="15.75" x14ac:dyDescent="0.25">
      <c r="A43" s="174">
        <v>15</v>
      </c>
      <c r="B43" s="189" t="str">
        <f>Підсумки!C46</f>
        <v>Пересунько Ігор Сергійович</v>
      </c>
      <c r="C43" s="180"/>
      <c r="D43" s="180"/>
      <c r="E43" s="180"/>
      <c r="F43" s="180"/>
      <c r="G43" s="180"/>
      <c r="H43" s="180"/>
      <c r="I43" s="174"/>
      <c r="J43" s="174"/>
      <c r="K43" s="174"/>
      <c r="L43" s="174"/>
      <c r="M43" s="174"/>
      <c r="N43" s="174"/>
      <c r="O43" s="174"/>
      <c r="P43" s="175"/>
      <c r="Q43" s="200">
        <f t="shared" si="5"/>
        <v>14</v>
      </c>
      <c r="R43" s="198">
        <f>Підсумки!E46</f>
        <v>52</v>
      </c>
    </row>
    <row r="44" spans="1:18" ht="15.75" x14ac:dyDescent="0.25">
      <c r="A44" s="174">
        <v>16</v>
      </c>
      <c r="B44" s="189" t="str">
        <f>Підсумки!C47</f>
        <v>Піскун Марія Віталіївна</v>
      </c>
      <c r="C44" s="180"/>
      <c r="D44" s="180"/>
      <c r="E44" s="180"/>
      <c r="F44" s="180"/>
      <c r="G44" s="180"/>
      <c r="H44" s="180"/>
      <c r="I44" s="174"/>
      <c r="J44" s="174"/>
      <c r="K44" s="174"/>
      <c r="L44" s="174"/>
      <c r="M44" s="174"/>
      <c r="N44" s="174"/>
      <c r="O44" s="174"/>
      <c r="P44" s="175"/>
      <c r="Q44" s="200">
        <f t="shared" si="5"/>
        <v>14</v>
      </c>
      <c r="R44" s="198">
        <f>Підсумки!E47</f>
        <v>0</v>
      </c>
    </row>
    <row r="45" spans="1:18" ht="15.75" x14ac:dyDescent="0.25">
      <c r="A45" s="174">
        <v>17</v>
      </c>
      <c r="B45" s="189" t="str">
        <f>Підсумки!C48</f>
        <v>Сатура Андрій Віталійович</v>
      </c>
      <c r="C45" s="180"/>
      <c r="D45" s="180"/>
      <c r="E45" s="180"/>
      <c r="F45" s="180"/>
      <c r="G45" s="180"/>
      <c r="H45" s="180"/>
      <c r="I45" s="174"/>
      <c r="J45" s="174"/>
      <c r="K45" s="174"/>
      <c r="L45" s="174"/>
      <c r="M45" s="174"/>
      <c r="N45" s="174"/>
      <c r="O45" s="174"/>
      <c r="P45" s="175"/>
      <c r="Q45" s="200">
        <f t="shared" si="5"/>
        <v>14</v>
      </c>
      <c r="R45" s="198">
        <f>Підсумки!E48</f>
        <v>62</v>
      </c>
    </row>
    <row r="46" spans="1:18" ht="15.75" x14ac:dyDescent="0.25">
      <c r="A46" s="174">
        <v>18</v>
      </c>
      <c r="B46" s="189" t="str">
        <f>Підсумки!C49</f>
        <v>Січевський Станіслав Вікторович</v>
      </c>
      <c r="C46" s="180"/>
      <c r="D46" s="180"/>
      <c r="E46" s="180"/>
      <c r="F46" s="180"/>
      <c r="G46" s="180"/>
      <c r="H46" s="180"/>
      <c r="I46" s="174"/>
      <c r="J46" s="174"/>
      <c r="K46" s="174"/>
      <c r="L46" s="174"/>
      <c r="M46" s="174"/>
      <c r="N46" s="174"/>
      <c r="O46" s="174"/>
      <c r="P46" s="175"/>
      <c r="Q46" s="200">
        <f t="shared" si="5"/>
        <v>14</v>
      </c>
      <c r="R46" s="198">
        <f>Підсумки!E49</f>
        <v>70</v>
      </c>
    </row>
    <row r="47" spans="1:18" ht="15.75" x14ac:dyDescent="0.25">
      <c r="A47" s="174">
        <v>19</v>
      </c>
      <c r="B47" s="189" t="str">
        <f>Підсумки!C50</f>
        <v>Cтанкевіч Андрій Олександрович</v>
      </c>
      <c r="C47" s="180"/>
      <c r="D47" s="180"/>
      <c r="E47" s="180"/>
      <c r="F47" s="180"/>
      <c r="G47" s="180"/>
      <c r="H47" s="180"/>
      <c r="I47" s="174"/>
      <c r="J47" s="174"/>
      <c r="K47" s="174"/>
      <c r="L47" s="174"/>
      <c r="M47" s="174"/>
      <c r="N47" s="174"/>
      <c r="O47" s="174"/>
      <c r="P47" s="175"/>
      <c r="Q47" s="200">
        <f t="shared" si="5"/>
        <v>14</v>
      </c>
      <c r="R47" s="198">
        <f>Підсумки!E50</f>
        <v>53</v>
      </c>
    </row>
    <row r="48" spans="1:18" ht="15.75" x14ac:dyDescent="0.25">
      <c r="A48" s="174">
        <v>20</v>
      </c>
      <c r="B48" s="189" t="str">
        <f>Підсумки!C51</f>
        <v>Стець Єлизавета Петрівна</v>
      </c>
      <c r="C48" s="180"/>
      <c r="D48" s="180"/>
      <c r="E48" s="180"/>
      <c r="F48" s="180"/>
      <c r="G48" s="180"/>
      <c r="H48" s="180"/>
      <c r="I48" s="174"/>
      <c r="J48" s="174"/>
      <c r="K48" s="174"/>
      <c r="L48" s="174"/>
      <c r="M48" s="174"/>
      <c r="N48" s="174"/>
      <c r="O48" s="174"/>
      <c r="P48" s="175"/>
      <c r="Q48" s="200">
        <f t="shared" si="5"/>
        <v>14</v>
      </c>
      <c r="R48" s="198">
        <f>Підсумки!E51</f>
        <v>52</v>
      </c>
    </row>
    <row r="49" spans="1:18" ht="15.75" x14ac:dyDescent="0.25">
      <c r="A49" s="174">
        <v>21</v>
      </c>
      <c r="B49" s="189" t="str">
        <f>Підсумки!C52</f>
        <v>Розторгуєв Василь Аркадійович</v>
      </c>
      <c r="C49" s="180"/>
      <c r="D49" s="180"/>
      <c r="E49" s="180"/>
      <c r="F49" s="180"/>
      <c r="G49" s="180"/>
      <c r="H49" s="180"/>
      <c r="I49" s="174"/>
      <c r="J49" s="174"/>
      <c r="K49" s="174"/>
      <c r="L49" s="174"/>
      <c r="M49" s="174"/>
      <c r="N49" s="174"/>
      <c r="O49" s="174"/>
      <c r="P49" s="175"/>
      <c r="Q49" s="200">
        <f t="shared" si="5"/>
        <v>14</v>
      </c>
      <c r="R49" s="198">
        <f>Підсумки!E52</f>
        <v>0</v>
      </c>
    </row>
    <row r="50" spans="1:18" ht="15.75" x14ac:dyDescent="0.25">
      <c r="A50" s="174">
        <v>22</v>
      </c>
      <c r="B50" s="189" t="str">
        <f>Підсумки!C53</f>
        <v>Федоров Олександр Сергійович</v>
      </c>
      <c r="C50" s="180"/>
      <c r="D50" s="180"/>
      <c r="E50" s="180"/>
      <c r="F50" s="180"/>
      <c r="G50" s="180"/>
      <c r="H50" s="180"/>
      <c r="I50" s="174"/>
      <c r="J50" s="174"/>
      <c r="K50" s="174"/>
      <c r="L50" s="174"/>
      <c r="M50" s="174"/>
      <c r="N50" s="174"/>
      <c r="O50" s="174"/>
      <c r="P50" s="175"/>
      <c r="Q50" s="200">
        <f t="shared" si="5"/>
        <v>14</v>
      </c>
      <c r="R50" s="198">
        <f>Підсумки!E53</f>
        <v>25</v>
      </c>
    </row>
    <row r="51" spans="1:18" ht="16.5" thickBot="1" x14ac:dyDescent="0.3">
      <c r="A51" s="176"/>
      <c r="B51" s="190"/>
      <c r="C51" s="181"/>
      <c r="D51" s="181"/>
      <c r="E51" s="181"/>
      <c r="F51" s="181"/>
      <c r="G51" s="181"/>
      <c r="H51" s="181"/>
      <c r="I51" s="176"/>
      <c r="J51" s="176"/>
      <c r="K51" s="176"/>
      <c r="L51" s="176"/>
      <c r="M51" s="176"/>
      <c r="N51" s="176"/>
      <c r="O51" s="176"/>
      <c r="P51" s="177"/>
      <c r="Q51" s="195">
        <f t="shared" si="5"/>
        <v>14</v>
      </c>
      <c r="R51" s="182">
        <f>Підсумки!E54</f>
        <v>54</v>
      </c>
    </row>
    <row r="52" spans="1:18" x14ac:dyDescent="0.2">
      <c r="A52" s="171"/>
      <c r="C52" s="178">
        <f t="shared" ref="C52:P52" si="6">SUM(C29:C50)</f>
        <v>0</v>
      </c>
      <c r="D52" s="178">
        <f t="shared" si="6"/>
        <v>0</v>
      </c>
      <c r="E52" s="178">
        <f t="shared" si="6"/>
        <v>0</v>
      </c>
      <c r="F52" s="178">
        <f t="shared" si="6"/>
        <v>0</v>
      </c>
      <c r="G52" s="178">
        <f t="shared" si="6"/>
        <v>0</v>
      </c>
      <c r="H52" s="178">
        <f t="shared" si="6"/>
        <v>0</v>
      </c>
      <c r="I52" s="178">
        <f t="shared" si="6"/>
        <v>0</v>
      </c>
      <c r="J52" s="178">
        <f t="shared" si="6"/>
        <v>0</v>
      </c>
      <c r="K52" s="178">
        <f t="shared" si="6"/>
        <v>0</v>
      </c>
      <c r="L52" s="178">
        <f t="shared" si="6"/>
        <v>0</v>
      </c>
      <c r="M52" s="178">
        <f t="shared" si="6"/>
        <v>0</v>
      </c>
      <c r="N52" s="178">
        <f t="shared" si="6"/>
        <v>0</v>
      </c>
      <c r="O52" s="178">
        <f t="shared" si="6"/>
        <v>0</v>
      </c>
      <c r="P52" s="178">
        <f t="shared" si="6"/>
        <v>0</v>
      </c>
      <c r="Q52" s="178"/>
    </row>
  </sheetData>
  <customSheetViews>
    <customSheetView guid="{17400EAF-4B0B-49FE-8262-4A59DA70D10F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1"/>
      <headerFooter alignWithMargins="0"/>
    </customSheetView>
    <customSheetView guid="{1721CD95-9859-4B1B-8D0F-DFE373BD846C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2"/>
      <headerFooter alignWithMargins="0"/>
    </customSheetView>
    <customSheetView guid="{C2F30B35-D639-4BB4-A50F-41AB6A91344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9" orientation="portrait" r:id="rId3"/>
      <headerFooter alignWithMargins="0"/>
    </customSheetView>
    <customSheetView guid="{134EDDCA-7309-47EE-BAAB-632C7B2A96A3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E3076869-5D4E-4B4E-B56C-23BD0053E0A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5"/>
      <headerFooter alignWithMargins="0"/>
    </customSheetView>
    <customSheetView guid="{1431BB82-382B-49E3-A435-36D988AC7FF6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6"/>
      <headerFooter alignWithMargins="0"/>
    </customSheetView>
    <customSheetView guid="{52C4EB7E-D421-4F3C-9418-E2E13C53098F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7"/>
      <headerFooter alignWithMargins="0"/>
    </customSheetView>
    <customSheetView guid="{575DD556-2391-4DD2-B247-D76EB2E7029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8"/>
      <headerFooter alignWithMargins="0"/>
    </customSheetView>
    <customSheetView guid="{0DACDB9F-1DED-4CA1-A223-ED8CF3AAE05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9"/>
      <headerFooter alignWithMargins="0"/>
    </customSheetView>
    <customSheetView guid="{54CA7618-6F98-4F47-B371-BA051FE7587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0"/>
      <headerFooter alignWithMargins="0"/>
    </customSheetView>
    <customSheetView guid="{3EF0F3E9-9201-4028-86FF-6B06B2998A48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1"/>
      <headerFooter alignWithMargins="0"/>
    </customSheetView>
    <customSheetView guid="{30318990-97FA-4B74-8A96-20B9CEE7B653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2"/>
      <headerFooter alignWithMargins="0"/>
    </customSheetView>
    <customSheetView guid="{D36C8CE2-BD51-473C-907A-C6FC583FFDF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3"/>
      <headerFooter alignWithMargins="0"/>
    </customSheetView>
    <customSheetView guid="{8FD84C4E-2C18-420F-8708-98FB7EED86F5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4"/>
      <headerFooter alignWithMargins="0"/>
    </customSheetView>
    <customSheetView guid="{BFDDA753-D9FF-405A-BBB3-8EC16FDB9500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5"/>
      <headerFooter alignWithMargins="0"/>
    </customSheetView>
    <customSheetView guid="{75769618-2852-4512-8EF1-DEA65DE197E1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6"/>
      <headerFooter alignWithMargins="0"/>
    </customSheetView>
    <customSheetView guid="{1F0D860E-98B2-498A-824D-8FEF04055655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7"/>
      <headerFooter alignWithMargins="0"/>
    </customSheetView>
    <customSheetView guid="{639E5188-D90A-45C8-B0E7-531B3D055CC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8"/>
      <headerFooter alignWithMargins="0"/>
    </customSheetView>
    <customSheetView guid="{4A4E10B3-98EA-434A-B904-9D953C49E91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9"/>
      <headerFooter alignWithMargins="0"/>
    </customSheetView>
    <customSheetView guid="{5FE79F59-D06C-47E9-A091-8A454305106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0"/>
      <headerFooter alignWithMargins="0"/>
    </customSheetView>
    <customSheetView guid="{63677729-B220-4674-B8DA-E23D188A7DD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1"/>
      <headerFooter alignWithMargins="0"/>
    </customSheetView>
    <customSheetView guid="{DD783D5A-D326-44F8-82C1-529ADF80E68D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2"/>
      <headerFooter alignWithMargins="0"/>
    </customSheetView>
    <customSheetView guid="{7DAD0CBB-837D-490E-8AD8-C7F6F6026BC2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3"/>
      <headerFooter alignWithMargins="0"/>
    </customSheetView>
    <customSheetView guid="{9581BC83-4638-4839-B4A7-A6430282DE4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4"/>
      <headerFooter alignWithMargins="0"/>
    </customSheetView>
    <customSheetView guid="{96BFE75B-9E94-4DC9-803C-D5A288E717C0}" showPageBreaks="1" topLeftCell="A2">
      <pane xSplit="2" ySplit="1" topLeftCell="G87" activePane="bottomRight" state="frozen"/>
      <selection pane="bottomRight" activeCell="A30" sqref="A30:M30"/>
      <pageMargins left="0.75" right="0.75" top="1" bottom="1" header="0.5" footer="0.5"/>
      <pageSetup paperSize="9" orientation="portrait" r:id="rId25"/>
      <headerFooter alignWithMargins="0"/>
    </customSheetView>
    <customSheetView guid="{33A37079-C128-4ED3-AE01-CFA8F2347C5B}" topLeftCell="A2">
      <pane xSplit="2" ySplit="1" topLeftCell="J3" activePane="bottomRight" state="frozen"/>
      <selection pane="bottomRight" activeCell="A30" sqref="A30:M30"/>
      <pageMargins left="0.75" right="0.75" top="1" bottom="1" header="0.5" footer="0.5"/>
      <pageSetup paperSize="9" orientation="portrait" r:id="rId26"/>
      <headerFooter alignWithMargins="0"/>
    </customSheetView>
    <customSheetView guid="{4BCF288A-A595-4C42-82E7-535EDC2AC415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0" orientation="portrait" horizontalDpi="0" verticalDpi="0" copies="0" r:id="rId27"/>
      <headerFooter alignWithMargins="0"/>
    </customSheetView>
    <customSheetView guid="{1C44C54F-C0A4-451D-B8A0-B8C17D7E284D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28"/>
      <headerFooter alignWithMargins="0"/>
    </customSheetView>
    <customSheetView guid="{6C8D603E-9A1B-49F4-AEFE-06707C7BCD53}" showPageBreaks="1">
      <pane xSplit="2" ySplit="1" topLeftCell="D2" activePane="bottomRight" state="frozen"/>
      <selection pane="bottomRight" activeCell="C5" sqref="C5"/>
      <pageMargins left="0.75" right="0.75" top="1" bottom="1" header="0.5" footer="0.5"/>
      <pageSetup orientation="portrait" r:id="rId29"/>
      <headerFooter alignWithMargins="0"/>
    </customSheetView>
    <customSheetView guid="{B1194D16-FC6C-47F9-9935-F16FF2F45C20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30"/>
      <headerFooter alignWithMargins="0"/>
    </customSheetView>
    <customSheetView guid="{C5D960BD-C1A6-4228-A267-A87ADCF0AB55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31"/>
      <headerFooter alignWithMargins="0"/>
    </customSheetView>
  </customSheetViews>
  <phoneticPr fontId="0" type="noConversion"/>
  <pageMargins left="0.75" right="0.75" top="1" bottom="1" header="0.5" footer="0.5"/>
  <pageSetup paperSize="0" orientation="portrait" horizontalDpi="0" verticalDpi="0" copies="0" r:id="rId3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B144"/>
  <sheetViews>
    <sheetView showGridLines="0" zoomScale="75" zoomScaleNormal="75" workbookViewId="0">
      <pane xSplit="5" ySplit="6" topLeftCell="K7" activePane="bottomRight" state="frozen"/>
      <selection pane="topRight" activeCell="F1" sqref="F1"/>
      <selection pane="bottomLeft" activeCell="A7" sqref="A7"/>
      <selection pane="bottomRight" activeCell="T8" sqref="T8"/>
    </sheetView>
  </sheetViews>
  <sheetFormatPr defaultColWidth="9.28515625" defaultRowHeight="12.75" x14ac:dyDescent="0.2"/>
  <cols>
    <col min="1" max="1" width="4.28515625" style="1" customWidth="1"/>
    <col min="2" max="2" width="47.28515625" style="30" customWidth="1"/>
    <col min="3" max="3" width="6.7109375" style="30" customWidth="1"/>
    <col min="4" max="4" width="9.7109375" style="30" customWidth="1"/>
    <col min="5" max="5" width="6.7109375" style="30" customWidth="1"/>
    <col min="6" max="6" width="16" style="30" customWidth="1"/>
    <col min="7" max="7" width="11.28515625" style="1" customWidth="1"/>
    <col min="8" max="8" width="15.28515625" style="1" customWidth="1"/>
    <col min="9" max="9" width="12.28515625" style="1" customWidth="1"/>
    <col min="10" max="10" width="13.7109375" style="1" customWidth="1"/>
    <col min="11" max="11" width="11.28515625" style="1" customWidth="1"/>
    <col min="12" max="12" width="14.5703125" style="1" customWidth="1"/>
    <col min="13" max="13" width="11.5703125" style="1" customWidth="1"/>
    <col min="14" max="14" width="9.7109375" style="1" customWidth="1"/>
    <col min="15" max="15" width="12.28515625" style="1" customWidth="1"/>
    <col min="16" max="16" width="9.7109375" style="1" customWidth="1"/>
    <col min="17" max="17" width="13.28515625" style="1" customWidth="1"/>
    <col min="18" max="18" width="13.140625" style="1" customWidth="1"/>
    <col min="19" max="19" width="11.28515625" style="1" customWidth="1"/>
    <col min="20" max="20" width="12" style="1" customWidth="1"/>
    <col min="21" max="21" width="11.85546875" style="1" customWidth="1"/>
    <col min="22" max="22" width="10.5703125" style="1" customWidth="1"/>
    <col min="23" max="23" width="12.7109375" style="1" customWidth="1"/>
    <col min="24" max="24" width="13.28515625" style="1" customWidth="1"/>
    <col min="25" max="25" width="9.28515625" style="1" customWidth="1"/>
    <col min="26" max="26" width="12.5703125" style="1" customWidth="1"/>
    <col min="27" max="27" width="9.7109375" style="1" customWidth="1"/>
    <col min="28" max="28" width="13.5703125" style="1" customWidth="1"/>
    <col min="29" max="29" width="10.28515625" style="1" customWidth="1"/>
    <col min="30" max="30" width="13.5703125" style="1" customWidth="1"/>
    <col min="31" max="31" width="10.28515625" style="1" customWidth="1"/>
    <col min="32" max="33" width="11.7109375" style="1" customWidth="1"/>
    <col min="34" max="34" width="11.5703125" style="1" customWidth="1"/>
    <col min="35" max="35" width="10.7109375" style="1" customWidth="1"/>
    <col min="36" max="37" width="11" style="1" customWidth="1"/>
    <col min="38" max="38" width="13.28515625" style="1" customWidth="1"/>
    <col min="39" max="39" width="9.85546875" style="1" customWidth="1"/>
    <col min="40" max="40" width="10.7109375" style="1" customWidth="1"/>
    <col min="41" max="41" width="10" style="1" customWidth="1"/>
    <col min="42" max="42" width="10.28515625" style="1" customWidth="1"/>
    <col min="43" max="43" width="11.28515625" style="1" customWidth="1"/>
    <col min="44" max="44" width="8" style="1" customWidth="1"/>
    <col min="45" max="45" width="10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28515625" style="1" customWidth="1"/>
    <col min="51" max="51" width="9.28515625" style="1"/>
    <col min="52" max="52" width="12" style="1" customWidth="1"/>
    <col min="53" max="53" width="9.28515625" style="1"/>
    <col min="54" max="54" width="10.42578125" style="1" bestFit="1" customWidth="1"/>
    <col min="55" max="16384" width="9.28515625" style="1"/>
  </cols>
  <sheetData>
    <row r="1" spans="1:44" x14ac:dyDescent="0.2">
      <c r="V1" s="4"/>
      <c r="W1" s="1" t="s">
        <v>265</v>
      </c>
    </row>
    <row r="2" spans="1:44" ht="26.25" customHeight="1" thickBot="1" x14ac:dyDescent="0.25">
      <c r="A2" s="21"/>
      <c r="B2" s="238" t="s">
        <v>363</v>
      </c>
      <c r="C2" s="202" t="s">
        <v>463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5" t="s">
        <v>200</v>
      </c>
      <c r="S2" s="913" t="s">
        <v>189</v>
      </c>
      <c r="T2" s="913"/>
      <c r="U2" t="s">
        <v>202</v>
      </c>
      <c r="V2" s="913"/>
      <c r="W2" s="913"/>
      <c r="X2" t="s">
        <v>176</v>
      </c>
      <c r="Y2" s="157" t="s">
        <v>207</v>
      </c>
      <c r="Z2" s="519" t="s">
        <v>176</v>
      </c>
      <c r="AA2" s="519"/>
      <c r="AB2" s="519" t="s">
        <v>176</v>
      </c>
      <c r="AC2" s="519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41"/>
      <c r="AO2" s="90"/>
      <c r="AP2" s="90"/>
      <c r="AQ2" s="41"/>
      <c r="AR2" s="41"/>
    </row>
    <row r="3" spans="1:44" ht="22.5" customHeight="1" thickBot="1" x14ac:dyDescent="0.3">
      <c r="A3" s="239"/>
      <c r="B3" s="977" t="s">
        <v>262</v>
      </c>
      <c r="C3" s="951" t="s">
        <v>131</v>
      </c>
      <c r="D3" s="911" t="s">
        <v>174</v>
      </c>
      <c r="E3" s="907" t="s">
        <v>38</v>
      </c>
      <c r="F3" s="909" t="s">
        <v>132</v>
      </c>
      <c r="G3" s="910"/>
      <c r="H3" s="909" t="s">
        <v>133</v>
      </c>
      <c r="I3" s="916"/>
      <c r="J3" s="148" t="s">
        <v>134</v>
      </c>
      <c r="K3" s="149"/>
      <c r="L3" s="150"/>
      <c r="M3" s="909" t="s">
        <v>135</v>
      </c>
      <c r="N3" s="910"/>
      <c r="O3" s="909" t="s">
        <v>136</v>
      </c>
      <c r="P3" s="924"/>
      <c r="Q3" s="910"/>
      <c r="R3" s="138" t="s">
        <v>137</v>
      </c>
      <c r="S3" s="152"/>
      <c r="T3" s="152"/>
      <c r="U3" s="909" t="s">
        <v>138</v>
      </c>
      <c r="V3" s="910"/>
      <c r="W3" s="148" t="s">
        <v>139</v>
      </c>
      <c r="X3" s="149"/>
      <c r="Y3" s="150"/>
      <c r="Z3" s="914" t="s">
        <v>140</v>
      </c>
      <c r="AA3" s="915"/>
      <c r="AB3" s="909" t="s">
        <v>141</v>
      </c>
      <c r="AC3" s="916"/>
      <c r="AD3" s="922" t="s">
        <v>142</v>
      </c>
      <c r="AE3" s="923"/>
      <c r="AF3" s="909" t="s">
        <v>143</v>
      </c>
      <c r="AG3" s="925"/>
      <c r="AH3" s="910"/>
      <c r="AI3" s="909" t="s">
        <v>144</v>
      </c>
      <c r="AJ3" s="925"/>
      <c r="AK3" s="910"/>
      <c r="AL3" s="935" t="s">
        <v>245</v>
      </c>
      <c r="AM3" s="936"/>
    </row>
    <row r="4" spans="1:44" ht="22.5" customHeight="1" x14ac:dyDescent="0.25">
      <c r="A4" s="240"/>
      <c r="B4" s="978"/>
      <c r="C4" s="952"/>
      <c r="D4" s="912"/>
      <c r="E4" s="908"/>
      <c r="F4" s="33" t="s">
        <v>145</v>
      </c>
      <c r="G4" s="34"/>
      <c r="H4" s="33" t="s">
        <v>146</v>
      </c>
      <c r="I4" s="151"/>
      <c r="J4" s="407" t="s">
        <v>147</v>
      </c>
      <c r="K4" s="39"/>
      <c r="L4" s="46"/>
      <c r="M4" s="33" t="s">
        <v>148</v>
      </c>
      <c r="N4" s="34"/>
      <c r="O4" s="36" t="s">
        <v>149</v>
      </c>
      <c r="P4" s="43"/>
      <c r="Q4" s="23"/>
      <c r="R4" s="35"/>
      <c r="S4" s="36" t="s">
        <v>150</v>
      </c>
      <c r="T4" s="22"/>
      <c r="U4" s="36" t="s">
        <v>257</v>
      </c>
      <c r="V4" s="23"/>
      <c r="W4" s="518" t="s">
        <v>257</v>
      </c>
      <c r="X4" s="75" t="s">
        <v>237</v>
      </c>
      <c r="Y4" s="76"/>
      <c r="Z4" s="518" t="s">
        <v>257</v>
      </c>
      <c r="AA4" s="38"/>
      <c r="AB4" s="518" t="s">
        <v>257</v>
      </c>
      <c r="AC4" s="22"/>
      <c r="AD4" s="37" t="s">
        <v>151</v>
      </c>
      <c r="AE4" s="409"/>
      <c r="AF4" s="37" t="s">
        <v>151</v>
      </c>
      <c r="AG4" s="77"/>
      <c r="AH4" s="40" t="s">
        <v>12</v>
      </c>
      <c r="AI4" s="37" t="s">
        <v>258</v>
      </c>
      <c r="AJ4" s="78"/>
      <c r="AK4" s="48" t="s">
        <v>18</v>
      </c>
      <c r="AL4" s="760" t="s">
        <v>309</v>
      </c>
      <c r="AM4" s="761"/>
    </row>
    <row r="5" spans="1:44" ht="37.35" customHeight="1" x14ac:dyDescent="0.2">
      <c r="A5" s="240"/>
      <c r="B5" s="979"/>
      <c r="C5" s="952"/>
      <c r="D5" s="912"/>
      <c r="E5" s="908"/>
      <c r="F5" s="900" t="s">
        <v>172</v>
      </c>
      <c r="G5" s="902" t="s">
        <v>166</v>
      </c>
      <c r="H5" s="900" t="s">
        <v>172</v>
      </c>
      <c r="I5" s="919" t="s">
        <v>166</v>
      </c>
      <c r="J5" s="900" t="s">
        <v>172</v>
      </c>
      <c r="K5" s="917" t="s">
        <v>221</v>
      </c>
      <c r="L5" s="47" t="s">
        <v>152</v>
      </c>
      <c r="M5" s="900" t="s">
        <v>172</v>
      </c>
      <c r="N5" s="520" t="s">
        <v>166</v>
      </c>
      <c r="O5" s="900" t="s">
        <v>172</v>
      </c>
      <c r="P5" s="917" t="s">
        <v>220</v>
      </c>
      <c r="Q5" s="47" t="s">
        <v>152</v>
      </c>
      <c r="R5" s="931" t="s">
        <v>172</v>
      </c>
      <c r="S5" s="917" t="s">
        <v>256</v>
      </c>
      <c r="T5" s="183" t="s">
        <v>152</v>
      </c>
      <c r="U5" s="900" t="s">
        <v>172</v>
      </c>
      <c r="V5" s="902" t="s">
        <v>166</v>
      </c>
      <c r="W5" s="900" t="s">
        <v>172</v>
      </c>
      <c r="X5" s="917" t="s">
        <v>173</v>
      </c>
      <c r="Y5" s="47" t="s">
        <v>152</v>
      </c>
      <c r="Z5" s="931" t="s">
        <v>172</v>
      </c>
      <c r="AA5" s="520" t="s">
        <v>166</v>
      </c>
      <c r="AB5" s="900" t="s">
        <v>172</v>
      </c>
      <c r="AC5" s="520" t="s">
        <v>166</v>
      </c>
      <c r="AD5" s="900" t="s">
        <v>172</v>
      </c>
      <c r="AE5" s="902" t="s">
        <v>166</v>
      </c>
      <c r="AF5" s="900" t="s">
        <v>172</v>
      </c>
      <c r="AG5" s="939" t="s">
        <v>304</v>
      </c>
      <c r="AH5" s="47" t="s">
        <v>152</v>
      </c>
      <c r="AI5" s="900" t="s">
        <v>172</v>
      </c>
      <c r="AJ5" s="939" t="s">
        <v>305</v>
      </c>
      <c r="AK5" s="47" t="s">
        <v>152</v>
      </c>
      <c r="AL5" s="933" t="s">
        <v>172</v>
      </c>
      <c r="AM5" s="937" t="s">
        <v>166</v>
      </c>
    </row>
    <row r="6" spans="1:44" ht="28.9" customHeight="1" thickBot="1" x14ac:dyDescent="0.25">
      <c r="A6" s="240"/>
      <c r="B6" s="979"/>
      <c r="C6" s="952"/>
      <c r="D6" s="912"/>
      <c r="E6" s="908"/>
      <c r="F6" s="901"/>
      <c r="G6" s="903"/>
      <c r="H6" s="901"/>
      <c r="I6" s="920"/>
      <c r="J6" s="901"/>
      <c r="K6" s="921"/>
      <c r="L6" s="89">
        <v>6</v>
      </c>
      <c r="M6" s="901"/>
      <c r="N6" s="521"/>
      <c r="O6" s="901"/>
      <c r="P6" s="921"/>
      <c r="Q6" s="89">
        <v>16</v>
      </c>
      <c r="R6" s="932"/>
      <c r="S6" s="918"/>
      <c r="T6" s="184">
        <v>6</v>
      </c>
      <c r="U6" s="901"/>
      <c r="V6" s="903"/>
      <c r="W6" s="901"/>
      <c r="X6" s="921"/>
      <c r="Y6" s="89">
        <v>20</v>
      </c>
      <c r="Z6" s="932"/>
      <c r="AA6" s="521"/>
      <c r="AB6" s="901"/>
      <c r="AC6" s="521"/>
      <c r="AD6" s="901"/>
      <c r="AE6" s="903"/>
      <c r="AF6" s="901"/>
      <c r="AG6" s="921"/>
      <c r="AH6" s="89" t="s">
        <v>341</v>
      </c>
      <c r="AI6" s="901"/>
      <c r="AJ6" s="921"/>
      <c r="AK6" s="89" t="s">
        <v>342</v>
      </c>
      <c r="AL6" s="934"/>
      <c r="AM6" s="938"/>
    </row>
    <row r="7" spans="1:44" ht="22.5" customHeight="1" thickBot="1" x14ac:dyDescent="0.3">
      <c r="A7" s="240"/>
      <c r="B7" s="979"/>
      <c r="C7" s="906"/>
      <c r="D7" s="912"/>
      <c r="E7" s="908"/>
      <c r="F7" s="459">
        <v>42748</v>
      </c>
      <c r="G7" s="88"/>
      <c r="H7" s="87">
        <v>42382</v>
      </c>
      <c r="I7" s="458"/>
      <c r="J7" s="205">
        <f>F7+14</f>
        <v>42762</v>
      </c>
      <c r="K7" s="206"/>
      <c r="L7" s="207"/>
      <c r="M7" s="139">
        <f>H7+14</f>
        <v>42396</v>
      </c>
      <c r="N7" s="140"/>
      <c r="O7" s="627">
        <f>J7+14</f>
        <v>42776</v>
      </c>
      <c r="P7" s="628"/>
      <c r="Q7" s="629"/>
      <c r="R7" s="631">
        <f>M7+14</f>
        <v>42410</v>
      </c>
      <c r="S7" s="206"/>
      <c r="T7" s="207"/>
      <c r="U7" s="205">
        <f>O7+14</f>
        <v>42790</v>
      </c>
      <c r="V7" s="207"/>
      <c r="W7" s="205">
        <f>R7+14</f>
        <v>42424</v>
      </c>
      <c r="X7" s="206"/>
      <c r="Y7" s="207"/>
      <c r="Z7" s="205">
        <f>U7+14</f>
        <v>42804</v>
      </c>
      <c r="AA7" s="207"/>
      <c r="AB7" s="205">
        <f>W7+14</f>
        <v>42438</v>
      </c>
      <c r="AC7" s="207"/>
      <c r="AD7" s="205">
        <f>Z7+14</f>
        <v>42818</v>
      </c>
      <c r="AE7" s="207"/>
      <c r="AF7" s="928">
        <f>AB7+14</f>
        <v>42452</v>
      </c>
      <c r="AG7" s="929"/>
      <c r="AH7" s="930"/>
      <c r="AI7" s="928">
        <f>AD7+14</f>
        <v>42832</v>
      </c>
      <c r="AJ7" s="929"/>
      <c r="AK7" s="930"/>
      <c r="AL7" s="778">
        <f>AD7+14</f>
        <v>42832</v>
      </c>
      <c r="AM7" s="779"/>
    </row>
    <row r="8" spans="1:44" s="373" customFormat="1" ht="26.25" customHeight="1" x14ac:dyDescent="0.25">
      <c r="A8" s="806">
        <v>1</v>
      </c>
      <c r="B8" s="614" t="s">
        <v>402</v>
      </c>
      <c r="C8" s="562">
        <v>12</v>
      </c>
      <c r="D8" s="368">
        <f t="shared" ref="D8:D21" si="0">SUM(L8,Q8,T8,Y8,AA8,AC8,AH8,AK8)</f>
        <v>50</v>
      </c>
      <c r="E8" s="386">
        <f t="shared" ref="E8:E21" si="1">SUM(D8:D8)</f>
        <v>50</v>
      </c>
      <c r="F8" s="738"/>
      <c r="G8" s="734"/>
      <c r="H8" s="388"/>
      <c r="I8" s="370"/>
      <c r="J8" s="633"/>
      <c r="K8" s="562">
        <f>C8</f>
        <v>12</v>
      </c>
      <c r="L8" s="372">
        <v>4</v>
      </c>
      <c r="M8" s="633"/>
      <c r="N8" s="372"/>
      <c r="O8" s="592"/>
      <c r="P8" s="408">
        <f>C8</f>
        <v>12</v>
      </c>
      <c r="Q8" s="751">
        <f t="shared" ref="Q8:Q20" si="2">IF(P8=0,"",VLOOKUP(P8,Підс3,2,FALSE))</f>
        <v>12</v>
      </c>
      <c r="R8" s="592"/>
      <c r="S8" s="503">
        <f>C8</f>
        <v>12</v>
      </c>
      <c r="T8" s="372">
        <v>5</v>
      </c>
      <c r="U8" s="647" t="s">
        <v>458</v>
      </c>
      <c r="V8" s="390"/>
      <c r="W8" s="675"/>
      <c r="X8" s="503">
        <f>C8</f>
        <v>12</v>
      </c>
      <c r="Y8" s="757">
        <f t="shared" ref="Y8:Y21" si="3">IF(X8=0,"",VLOOKUP(X8,Підс3,3,FALSE))</f>
        <v>14</v>
      </c>
      <c r="Z8" s="389"/>
      <c r="AA8" s="390"/>
      <c r="AB8" s="371"/>
      <c r="AC8" s="372"/>
      <c r="AD8" s="389"/>
      <c r="AE8" s="390"/>
      <c r="AF8" s="586"/>
      <c r="AG8" s="408">
        <f>C8</f>
        <v>12</v>
      </c>
      <c r="AH8" s="372">
        <f>3+5+3</f>
        <v>11</v>
      </c>
      <c r="AI8" s="367"/>
      <c r="AJ8" s="503">
        <f>C8</f>
        <v>12</v>
      </c>
      <c r="AK8" s="390">
        <f>1+3+0</f>
        <v>4</v>
      </c>
      <c r="AL8" s="764"/>
      <c r="AM8" s="765"/>
    </row>
    <row r="9" spans="1:44" s="397" customFormat="1" ht="19.5" thickBot="1" x14ac:dyDescent="0.3">
      <c r="A9" s="561">
        <v>2</v>
      </c>
      <c r="B9" s="614" t="s">
        <v>404</v>
      </c>
      <c r="C9" s="570">
        <v>1</v>
      </c>
      <c r="D9" s="452">
        <f t="shared" si="0"/>
        <v>52</v>
      </c>
      <c r="E9" s="470">
        <f t="shared" si="1"/>
        <v>52</v>
      </c>
      <c r="F9" s="396"/>
      <c r="G9" s="487"/>
      <c r="H9" s="377"/>
      <c r="I9" s="493"/>
      <c r="J9" s="634"/>
      <c r="K9" s="570">
        <f>C9</f>
        <v>1</v>
      </c>
      <c r="L9" s="375">
        <v>4</v>
      </c>
      <c r="M9" s="634"/>
      <c r="N9" s="393"/>
      <c r="O9" s="593"/>
      <c r="P9" s="408">
        <f t="shared" ref="P9:P21" si="4">C9</f>
        <v>1</v>
      </c>
      <c r="Q9" s="751">
        <f t="shared" si="2"/>
        <v>7</v>
      </c>
      <c r="R9" s="593"/>
      <c r="S9" s="324">
        <f>C9</f>
        <v>1</v>
      </c>
      <c r="T9" s="375">
        <v>6</v>
      </c>
      <c r="U9" s="517" t="s">
        <v>457</v>
      </c>
      <c r="V9" s="474"/>
      <c r="W9" s="676"/>
      <c r="X9" s="324">
        <f>C9</f>
        <v>1</v>
      </c>
      <c r="Y9" s="751">
        <f t="shared" si="3"/>
        <v>16</v>
      </c>
      <c r="Z9" s="378"/>
      <c r="AA9" s="394"/>
      <c r="AB9" s="395"/>
      <c r="AC9" s="479"/>
      <c r="AD9" s="378"/>
      <c r="AE9" s="394"/>
      <c r="AF9" s="587"/>
      <c r="AG9" s="408">
        <f t="shared" ref="AG9:AG21" si="5">C9</f>
        <v>1</v>
      </c>
      <c r="AH9" s="464">
        <f>3+3+2</f>
        <v>8</v>
      </c>
      <c r="AI9" s="392"/>
      <c r="AJ9" s="324">
        <f>C9</f>
        <v>1</v>
      </c>
      <c r="AK9" s="475">
        <f>3+3+5</f>
        <v>11</v>
      </c>
      <c r="AL9" s="780"/>
      <c r="AM9" s="774"/>
    </row>
    <row r="10" spans="1:44" s="373" customFormat="1" ht="18.75" x14ac:dyDescent="0.25">
      <c r="A10" s="806">
        <v>3</v>
      </c>
      <c r="B10" s="614" t="s">
        <v>352</v>
      </c>
      <c r="C10" s="563">
        <v>13</v>
      </c>
      <c r="D10" s="452">
        <f t="shared" si="0"/>
        <v>0</v>
      </c>
      <c r="E10" s="470">
        <f t="shared" si="1"/>
        <v>0</v>
      </c>
      <c r="F10" s="396"/>
      <c r="G10" s="487"/>
      <c r="H10" s="377"/>
      <c r="I10" s="491"/>
      <c r="J10" s="514"/>
      <c r="K10" s="570">
        <f t="shared" ref="K10:K21" si="6">C10</f>
        <v>13</v>
      </c>
      <c r="L10" s="375"/>
      <c r="M10" s="514"/>
      <c r="N10" s="375"/>
      <c r="O10" s="593"/>
      <c r="P10" s="408">
        <f t="shared" si="4"/>
        <v>13</v>
      </c>
      <c r="Q10" s="751" t="str">
        <f t="shared" si="2"/>
        <v xml:space="preserve"> </v>
      </c>
      <c r="R10" s="593"/>
      <c r="S10" s="324">
        <f t="shared" ref="S10:S21" si="7">C10</f>
        <v>13</v>
      </c>
      <c r="T10" s="375"/>
      <c r="U10" s="573" t="s">
        <v>457</v>
      </c>
      <c r="V10" s="475"/>
      <c r="W10" s="677"/>
      <c r="X10" s="324">
        <f t="shared" ref="X10:X21" si="8">C10</f>
        <v>13</v>
      </c>
      <c r="Y10" s="751" t="str">
        <f t="shared" si="3"/>
        <v xml:space="preserve"> </v>
      </c>
      <c r="Z10" s="378"/>
      <c r="AA10" s="376"/>
      <c r="AB10" s="377"/>
      <c r="AC10" s="464"/>
      <c r="AD10" s="378"/>
      <c r="AE10" s="376"/>
      <c r="AF10" s="588"/>
      <c r="AG10" s="408">
        <f t="shared" si="5"/>
        <v>13</v>
      </c>
      <c r="AH10" s="464"/>
      <c r="AI10" s="379"/>
      <c r="AJ10" s="324">
        <f t="shared" ref="AJ10:AJ21" si="9">C10</f>
        <v>13</v>
      </c>
      <c r="AK10" s="475"/>
      <c r="AL10" s="766"/>
      <c r="AM10" s="767"/>
    </row>
    <row r="11" spans="1:44" s="373" customFormat="1" ht="19.5" thickBot="1" x14ac:dyDescent="0.3">
      <c r="A11" s="561">
        <v>4</v>
      </c>
      <c r="B11" s="614" t="s">
        <v>405</v>
      </c>
      <c r="C11" s="570">
        <v>2</v>
      </c>
      <c r="D11" s="452">
        <f t="shared" si="0"/>
        <v>62</v>
      </c>
      <c r="E11" s="470">
        <f t="shared" si="1"/>
        <v>62</v>
      </c>
      <c r="F11" s="396"/>
      <c r="G11" s="487"/>
      <c r="H11" s="377"/>
      <c r="I11" s="491"/>
      <c r="J11" s="514"/>
      <c r="K11" s="570">
        <f t="shared" si="6"/>
        <v>2</v>
      </c>
      <c r="L11" s="375">
        <v>6</v>
      </c>
      <c r="M11" s="514"/>
      <c r="N11" s="375"/>
      <c r="O11" s="593"/>
      <c r="P11" s="408">
        <f t="shared" si="4"/>
        <v>2</v>
      </c>
      <c r="Q11" s="751">
        <f t="shared" si="2"/>
        <v>12</v>
      </c>
      <c r="R11" s="593"/>
      <c r="S11" s="324">
        <f t="shared" si="7"/>
        <v>2</v>
      </c>
      <c r="T11" s="375">
        <v>6</v>
      </c>
      <c r="U11" s="517" t="s">
        <v>457</v>
      </c>
      <c r="V11" s="475"/>
      <c r="W11" s="676"/>
      <c r="X11" s="324">
        <f t="shared" si="8"/>
        <v>2</v>
      </c>
      <c r="Y11" s="751">
        <f t="shared" si="3"/>
        <v>16</v>
      </c>
      <c r="Z11" s="378"/>
      <c r="AA11" s="376"/>
      <c r="AB11" s="377"/>
      <c r="AC11" s="375"/>
      <c r="AD11" s="378"/>
      <c r="AE11" s="376"/>
      <c r="AF11" s="589"/>
      <c r="AG11" s="408">
        <f t="shared" si="5"/>
        <v>2</v>
      </c>
      <c r="AH11" s="375">
        <f>3+5+3</f>
        <v>11</v>
      </c>
      <c r="AI11" s="374"/>
      <c r="AJ11" s="324">
        <f t="shared" si="9"/>
        <v>2</v>
      </c>
      <c r="AK11" s="376">
        <f>3+3+5</f>
        <v>11</v>
      </c>
      <c r="AL11" s="766"/>
      <c r="AM11" s="767"/>
    </row>
    <row r="12" spans="1:44" s="373" customFormat="1" ht="18.75" x14ac:dyDescent="0.25">
      <c r="A12" s="806">
        <v>5</v>
      </c>
      <c r="B12" s="614" t="s">
        <v>406</v>
      </c>
      <c r="C12" s="563">
        <v>7</v>
      </c>
      <c r="D12" s="452">
        <f t="shared" si="0"/>
        <v>70</v>
      </c>
      <c r="E12" s="470">
        <f t="shared" si="1"/>
        <v>70</v>
      </c>
      <c r="F12" s="396"/>
      <c r="G12" s="487"/>
      <c r="H12" s="377"/>
      <c r="I12" s="491"/>
      <c r="J12" s="634"/>
      <c r="K12" s="570">
        <f t="shared" si="6"/>
        <v>7</v>
      </c>
      <c r="L12" s="375">
        <v>6</v>
      </c>
      <c r="M12" s="634"/>
      <c r="N12" s="375"/>
      <c r="O12" s="593"/>
      <c r="P12" s="408">
        <f t="shared" si="4"/>
        <v>7</v>
      </c>
      <c r="Q12" s="751">
        <f t="shared" si="2"/>
        <v>16</v>
      </c>
      <c r="R12" s="593"/>
      <c r="S12" s="324">
        <f t="shared" si="7"/>
        <v>7</v>
      </c>
      <c r="T12" s="375">
        <v>6</v>
      </c>
      <c r="U12" s="573" t="s">
        <v>458</v>
      </c>
      <c r="V12" s="376"/>
      <c r="W12" s="677"/>
      <c r="X12" s="324">
        <f t="shared" si="8"/>
        <v>7</v>
      </c>
      <c r="Y12" s="751">
        <f t="shared" si="3"/>
        <v>20</v>
      </c>
      <c r="Z12" s="378"/>
      <c r="AA12" s="376"/>
      <c r="AB12" s="377"/>
      <c r="AC12" s="375"/>
      <c r="AD12" s="378"/>
      <c r="AE12" s="376"/>
      <c r="AF12" s="588"/>
      <c r="AG12" s="408">
        <f t="shared" si="5"/>
        <v>7</v>
      </c>
      <c r="AH12" s="375">
        <f>3+5+3</f>
        <v>11</v>
      </c>
      <c r="AI12" s="379"/>
      <c r="AJ12" s="324">
        <f t="shared" si="9"/>
        <v>7</v>
      </c>
      <c r="AK12" s="376">
        <f>3+3+5</f>
        <v>11</v>
      </c>
      <c r="AL12" s="766"/>
      <c r="AM12" s="767"/>
    </row>
    <row r="13" spans="1:44" s="373" customFormat="1" ht="18.75" x14ac:dyDescent="0.25">
      <c r="A13" s="807">
        <v>6</v>
      </c>
      <c r="B13" s="614" t="s">
        <v>415</v>
      </c>
      <c r="C13" s="570">
        <v>6</v>
      </c>
      <c r="D13" s="452">
        <f t="shared" si="0"/>
        <v>53</v>
      </c>
      <c r="E13" s="470">
        <f t="shared" si="1"/>
        <v>53</v>
      </c>
      <c r="F13" s="396"/>
      <c r="G13" s="487"/>
      <c r="H13" s="377"/>
      <c r="I13" s="491"/>
      <c r="J13" s="514"/>
      <c r="K13" s="570">
        <f t="shared" si="6"/>
        <v>6</v>
      </c>
      <c r="L13" s="375">
        <v>4</v>
      </c>
      <c r="M13" s="514"/>
      <c r="N13" s="375"/>
      <c r="O13" s="593"/>
      <c r="P13" s="408">
        <f t="shared" si="4"/>
        <v>6</v>
      </c>
      <c r="Q13" s="751">
        <f t="shared" si="2"/>
        <v>16</v>
      </c>
      <c r="R13" s="593"/>
      <c r="S13" s="324">
        <f t="shared" si="7"/>
        <v>6</v>
      </c>
      <c r="T13" s="375">
        <v>5</v>
      </c>
      <c r="U13" s="517" t="s">
        <v>458</v>
      </c>
      <c r="V13" s="376"/>
      <c r="W13" s="676"/>
      <c r="X13" s="324">
        <f t="shared" si="8"/>
        <v>6</v>
      </c>
      <c r="Y13" s="751">
        <f t="shared" si="3"/>
        <v>18</v>
      </c>
      <c r="Z13" s="378"/>
      <c r="AA13" s="376"/>
      <c r="AB13" s="377"/>
      <c r="AC13" s="375"/>
      <c r="AD13" s="378"/>
      <c r="AE13" s="376"/>
      <c r="AF13" s="589"/>
      <c r="AG13" s="408">
        <f t="shared" si="5"/>
        <v>6</v>
      </c>
      <c r="AH13" s="375"/>
      <c r="AI13" s="374"/>
      <c r="AJ13" s="324">
        <f t="shared" si="9"/>
        <v>6</v>
      </c>
      <c r="AK13" s="375">
        <f>3+2+5</f>
        <v>10</v>
      </c>
      <c r="AL13" s="766"/>
      <c r="AM13" s="767"/>
    </row>
    <row r="14" spans="1:44" s="400" customFormat="1" ht="18.75" x14ac:dyDescent="0.25">
      <c r="A14" s="808">
        <v>7</v>
      </c>
      <c r="B14" s="614" t="s">
        <v>407</v>
      </c>
      <c r="C14" s="563">
        <v>8</v>
      </c>
      <c r="D14" s="452">
        <f t="shared" si="0"/>
        <v>52</v>
      </c>
      <c r="E14" s="470">
        <f t="shared" si="1"/>
        <v>52</v>
      </c>
      <c r="F14" s="396"/>
      <c r="G14" s="487"/>
      <c r="H14" s="377"/>
      <c r="I14" s="491"/>
      <c r="J14" s="514"/>
      <c r="K14" s="570">
        <f t="shared" si="6"/>
        <v>8</v>
      </c>
      <c r="L14" s="375">
        <v>5</v>
      </c>
      <c r="M14" s="514"/>
      <c r="N14" s="375"/>
      <c r="O14" s="593"/>
      <c r="P14" s="408">
        <f t="shared" si="4"/>
        <v>8</v>
      </c>
      <c r="Q14" s="751">
        <f t="shared" si="2"/>
        <v>10</v>
      </c>
      <c r="R14" s="593"/>
      <c r="S14" s="324">
        <f t="shared" si="7"/>
        <v>8</v>
      </c>
      <c r="T14" s="375">
        <v>5</v>
      </c>
      <c r="U14" s="573" t="s">
        <v>458</v>
      </c>
      <c r="V14" s="475"/>
      <c r="W14" s="677"/>
      <c r="X14" s="324">
        <f t="shared" si="8"/>
        <v>8</v>
      </c>
      <c r="Y14" s="751">
        <f t="shared" si="3"/>
        <v>10</v>
      </c>
      <c r="Z14" s="378"/>
      <c r="AA14" s="376"/>
      <c r="AB14" s="377"/>
      <c r="AC14" s="464"/>
      <c r="AD14" s="378"/>
      <c r="AE14" s="376"/>
      <c r="AF14" s="588"/>
      <c r="AG14" s="408">
        <f t="shared" si="5"/>
        <v>8</v>
      </c>
      <c r="AH14" s="375">
        <f>3+5+3</f>
        <v>11</v>
      </c>
      <c r="AI14" s="379"/>
      <c r="AJ14" s="324">
        <f t="shared" si="9"/>
        <v>8</v>
      </c>
      <c r="AK14" s="475">
        <f>3+3+5</f>
        <v>11</v>
      </c>
      <c r="AL14" s="766"/>
      <c r="AM14" s="776"/>
    </row>
    <row r="15" spans="1:44" s="397" customFormat="1" ht="18.75" x14ac:dyDescent="0.25">
      <c r="A15" s="807">
        <v>8</v>
      </c>
      <c r="B15" s="614" t="s">
        <v>408</v>
      </c>
      <c r="C15" s="570"/>
      <c r="D15" s="452">
        <f t="shared" si="0"/>
        <v>0</v>
      </c>
      <c r="E15" s="470">
        <f t="shared" si="1"/>
        <v>0</v>
      </c>
      <c r="F15" s="396"/>
      <c r="G15" s="487"/>
      <c r="H15" s="377"/>
      <c r="I15" s="493"/>
      <c r="J15" s="634"/>
      <c r="K15" s="570">
        <f t="shared" si="6"/>
        <v>0</v>
      </c>
      <c r="L15" s="375"/>
      <c r="M15" s="634"/>
      <c r="N15" s="393"/>
      <c r="O15" s="593"/>
      <c r="P15" s="408">
        <f t="shared" si="4"/>
        <v>0</v>
      </c>
      <c r="Q15" s="751" t="str">
        <f t="shared" si="2"/>
        <v/>
      </c>
      <c r="R15" s="593"/>
      <c r="S15" s="324">
        <f t="shared" si="7"/>
        <v>0</v>
      </c>
      <c r="T15" s="375"/>
      <c r="U15" s="517" t="s">
        <v>457</v>
      </c>
      <c r="V15" s="474"/>
      <c r="W15" s="676"/>
      <c r="X15" s="324">
        <f t="shared" si="8"/>
        <v>0</v>
      </c>
      <c r="Y15" s="751" t="str">
        <f t="shared" si="3"/>
        <v/>
      </c>
      <c r="Z15" s="378"/>
      <c r="AA15" s="394"/>
      <c r="AB15" s="395"/>
      <c r="AC15" s="479"/>
      <c r="AD15" s="378"/>
      <c r="AE15" s="394"/>
      <c r="AF15" s="587"/>
      <c r="AG15" s="408">
        <f t="shared" si="5"/>
        <v>0</v>
      </c>
      <c r="AH15" s="375"/>
      <c r="AI15" s="392"/>
      <c r="AJ15" s="324">
        <f t="shared" si="9"/>
        <v>0</v>
      </c>
      <c r="AK15" s="797"/>
      <c r="AL15" s="780"/>
      <c r="AM15" s="774"/>
    </row>
    <row r="16" spans="1:44" s="373" customFormat="1" ht="18.75" x14ac:dyDescent="0.25">
      <c r="A16" s="808">
        <v>9</v>
      </c>
      <c r="B16" s="614" t="s">
        <v>409</v>
      </c>
      <c r="C16" s="563">
        <v>10</v>
      </c>
      <c r="D16" s="452">
        <f t="shared" si="0"/>
        <v>25</v>
      </c>
      <c r="E16" s="470">
        <f t="shared" si="1"/>
        <v>25</v>
      </c>
      <c r="F16" s="396"/>
      <c r="G16" s="487"/>
      <c r="H16" s="377"/>
      <c r="I16" s="491"/>
      <c r="J16" s="514"/>
      <c r="K16" s="570">
        <f t="shared" si="6"/>
        <v>10</v>
      </c>
      <c r="L16" s="375"/>
      <c r="M16" s="514"/>
      <c r="N16" s="375"/>
      <c r="O16" s="593"/>
      <c r="P16" s="408">
        <f t="shared" si="4"/>
        <v>10</v>
      </c>
      <c r="Q16" s="751" t="str">
        <f t="shared" si="2"/>
        <v xml:space="preserve"> </v>
      </c>
      <c r="R16" s="593"/>
      <c r="S16" s="324">
        <f t="shared" si="7"/>
        <v>10</v>
      </c>
      <c r="T16" s="375">
        <v>5</v>
      </c>
      <c r="U16" s="573" t="s">
        <v>458</v>
      </c>
      <c r="V16" s="475"/>
      <c r="W16" s="677"/>
      <c r="X16" s="324">
        <f t="shared" si="8"/>
        <v>10</v>
      </c>
      <c r="Y16" s="751">
        <f t="shared" si="3"/>
        <v>20</v>
      </c>
      <c r="Z16" s="378"/>
      <c r="AA16" s="376"/>
      <c r="AB16" s="377"/>
      <c r="AC16" s="464"/>
      <c r="AD16" s="378"/>
      <c r="AE16" s="376"/>
      <c r="AF16" s="588"/>
      <c r="AG16" s="408">
        <f t="shared" si="5"/>
        <v>10</v>
      </c>
      <c r="AH16" s="375"/>
      <c r="AI16" s="379"/>
      <c r="AJ16" s="324">
        <f t="shared" si="9"/>
        <v>10</v>
      </c>
      <c r="AK16" s="475"/>
      <c r="AL16" s="766"/>
      <c r="AM16" s="767"/>
    </row>
    <row r="17" spans="1:54" s="373" customFormat="1" ht="27" customHeight="1" x14ac:dyDescent="0.25">
      <c r="A17" s="807">
        <v>10</v>
      </c>
      <c r="B17" s="614" t="s">
        <v>410</v>
      </c>
      <c r="C17" s="570">
        <v>9</v>
      </c>
      <c r="D17" s="452">
        <f t="shared" si="0"/>
        <v>54</v>
      </c>
      <c r="E17" s="470">
        <f t="shared" si="1"/>
        <v>54</v>
      </c>
      <c r="F17" s="396"/>
      <c r="G17" s="487"/>
      <c r="H17" s="377"/>
      <c r="I17" s="491"/>
      <c r="J17" s="514"/>
      <c r="K17" s="570">
        <f t="shared" si="6"/>
        <v>9</v>
      </c>
      <c r="L17" s="375">
        <v>6</v>
      </c>
      <c r="M17" s="514"/>
      <c r="N17" s="375"/>
      <c r="O17" s="593"/>
      <c r="P17" s="408">
        <f t="shared" si="4"/>
        <v>9</v>
      </c>
      <c r="Q17" s="751">
        <f t="shared" si="2"/>
        <v>13</v>
      </c>
      <c r="R17" s="593"/>
      <c r="S17" s="324">
        <f t="shared" si="7"/>
        <v>9</v>
      </c>
      <c r="T17" s="375">
        <v>5</v>
      </c>
      <c r="U17" s="517" t="s">
        <v>458</v>
      </c>
      <c r="V17" s="475"/>
      <c r="W17" s="676"/>
      <c r="X17" s="324">
        <f t="shared" si="8"/>
        <v>9</v>
      </c>
      <c r="Y17" s="751">
        <f t="shared" si="3"/>
        <v>10</v>
      </c>
      <c r="Z17" s="378"/>
      <c r="AA17" s="376"/>
      <c r="AB17" s="377"/>
      <c r="AC17" s="464"/>
      <c r="AD17" s="378"/>
      <c r="AE17" s="376"/>
      <c r="AF17" s="589"/>
      <c r="AG17" s="408">
        <f t="shared" si="5"/>
        <v>9</v>
      </c>
      <c r="AH17" s="375">
        <f>3+3+3</f>
        <v>9</v>
      </c>
      <c r="AI17" s="374"/>
      <c r="AJ17" s="324">
        <f t="shared" si="9"/>
        <v>9</v>
      </c>
      <c r="AK17" s="475">
        <f>3+3+5</f>
        <v>11</v>
      </c>
      <c r="AL17" s="766"/>
      <c r="AM17" s="767"/>
    </row>
    <row r="18" spans="1:54" s="373" customFormat="1" ht="18.75" x14ac:dyDescent="0.25">
      <c r="A18" s="808">
        <v>11</v>
      </c>
      <c r="B18" s="614" t="s">
        <v>411</v>
      </c>
      <c r="C18" s="563">
        <v>5</v>
      </c>
      <c r="D18" s="452">
        <f t="shared" si="0"/>
        <v>2</v>
      </c>
      <c r="E18" s="470">
        <f t="shared" si="1"/>
        <v>2</v>
      </c>
      <c r="F18" s="396"/>
      <c r="G18" s="497"/>
      <c r="H18" s="377"/>
      <c r="I18" s="491"/>
      <c r="J18" s="634"/>
      <c r="K18" s="570">
        <f t="shared" si="6"/>
        <v>5</v>
      </c>
      <c r="L18" s="375">
        <v>2</v>
      </c>
      <c r="M18" s="634"/>
      <c r="N18" s="375"/>
      <c r="O18" s="593"/>
      <c r="P18" s="408">
        <f t="shared" si="4"/>
        <v>5</v>
      </c>
      <c r="Q18" s="751" t="str">
        <f t="shared" si="2"/>
        <v xml:space="preserve"> </v>
      </c>
      <c r="R18" s="593"/>
      <c r="S18" s="324">
        <f t="shared" si="7"/>
        <v>5</v>
      </c>
      <c r="T18" s="375"/>
      <c r="U18" s="378" t="s">
        <v>457</v>
      </c>
      <c r="V18" s="376"/>
      <c r="W18" s="678"/>
      <c r="X18" s="324">
        <f t="shared" si="8"/>
        <v>5</v>
      </c>
      <c r="Y18" s="751" t="str">
        <f t="shared" si="3"/>
        <v xml:space="preserve"> </v>
      </c>
      <c r="Z18" s="378"/>
      <c r="AA18" s="376"/>
      <c r="AB18" s="377"/>
      <c r="AC18" s="464"/>
      <c r="AD18" s="378"/>
      <c r="AE18" s="376"/>
      <c r="AF18" s="588"/>
      <c r="AG18" s="408">
        <f t="shared" si="5"/>
        <v>5</v>
      </c>
      <c r="AH18" s="375"/>
      <c r="AI18" s="379"/>
      <c r="AJ18" s="324">
        <f t="shared" si="9"/>
        <v>5</v>
      </c>
      <c r="AK18" s="475"/>
      <c r="AL18" s="766"/>
      <c r="AM18" s="767"/>
    </row>
    <row r="19" spans="1:54" s="373" customFormat="1" ht="18.75" x14ac:dyDescent="0.25">
      <c r="A19" s="807">
        <v>12</v>
      </c>
      <c r="B19" s="614" t="s">
        <v>412</v>
      </c>
      <c r="C19" s="570">
        <v>4</v>
      </c>
      <c r="D19" s="452">
        <f t="shared" si="0"/>
        <v>2</v>
      </c>
      <c r="E19" s="470">
        <f t="shared" si="1"/>
        <v>2</v>
      </c>
      <c r="F19" s="396"/>
      <c r="G19" s="497"/>
      <c r="H19" s="377"/>
      <c r="I19" s="491"/>
      <c r="J19" s="514"/>
      <c r="K19" s="570">
        <f t="shared" si="6"/>
        <v>4</v>
      </c>
      <c r="L19" s="375">
        <v>2</v>
      </c>
      <c r="M19" s="514"/>
      <c r="N19" s="375"/>
      <c r="O19" s="593"/>
      <c r="P19" s="408">
        <f t="shared" si="4"/>
        <v>4</v>
      </c>
      <c r="Q19" s="751" t="str">
        <f t="shared" si="2"/>
        <v xml:space="preserve"> </v>
      </c>
      <c r="R19" s="593"/>
      <c r="S19" s="324">
        <f t="shared" si="7"/>
        <v>4</v>
      </c>
      <c r="T19" s="375"/>
      <c r="U19" s="378" t="s">
        <v>457</v>
      </c>
      <c r="V19" s="376"/>
      <c r="W19" s="678"/>
      <c r="X19" s="324">
        <f t="shared" si="8"/>
        <v>4</v>
      </c>
      <c r="Y19" s="751" t="str">
        <f t="shared" si="3"/>
        <v xml:space="preserve"> </v>
      </c>
      <c r="Z19" s="378"/>
      <c r="AA19" s="376"/>
      <c r="AB19" s="377"/>
      <c r="AC19" s="464"/>
      <c r="AD19" s="378"/>
      <c r="AE19" s="376"/>
      <c r="AF19" s="588"/>
      <c r="AG19" s="408">
        <f t="shared" si="5"/>
        <v>4</v>
      </c>
      <c r="AH19" s="375"/>
      <c r="AI19" s="379"/>
      <c r="AJ19" s="324">
        <f t="shared" si="9"/>
        <v>4</v>
      </c>
      <c r="AK19" s="475"/>
      <c r="AL19" s="766"/>
      <c r="AM19" s="767"/>
    </row>
    <row r="20" spans="1:54" s="373" customFormat="1" ht="18.75" x14ac:dyDescent="0.25">
      <c r="A20" s="809">
        <v>13</v>
      </c>
      <c r="B20" s="614" t="s">
        <v>413</v>
      </c>
      <c r="C20" s="563">
        <v>11</v>
      </c>
      <c r="D20" s="452">
        <f t="shared" si="0"/>
        <v>56</v>
      </c>
      <c r="E20" s="470">
        <f t="shared" si="1"/>
        <v>56</v>
      </c>
      <c r="F20" s="396"/>
      <c r="G20" s="497"/>
      <c r="H20" s="377"/>
      <c r="I20" s="491"/>
      <c r="J20" s="489"/>
      <c r="K20" s="570">
        <f t="shared" si="6"/>
        <v>11</v>
      </c>
      <c r="L20" s="375">
        <v>5</v>
      </c>
      <c r="M20" s="377"/>
      <c r="N20" s="375"/>
      <c r="O20" s="593"/>
      <c r="P20" s="408">
        <f t="shared" si="4"/>
        <v>11</v>
      </c>
      <c r="Q20" s="751">
        <f t="shared" si="2"/>
        <v>13</v>
      </c>
      <c r="R20" s="509"/>
      <c r="S20" s="324">
        <f t="shared" si="7"/>
        <v>11</v>
      </c>
      <c r="T20" s="375">
        <v>6</v>
      </c>
      <c r="U20" s="378" t="s">
        <v>458</v>
      </c>
      <c r="V20" s="501"/>
      <c r="W20" s="679"/>
      <c r="X20" s="324">
        <f t="shared" si="8"/>
        <v>11</v>
      </c>
      <c r="Y20" s="751">
        <f t="shared" si="3"/>
        <v>10</v>
      </c>
      <c r="Z20" s="378"/>
      <c r="AA20" s="376"/>
      <c r="AB20" s="377"/>
      <c r="AC20" s="375"/>
      <c r="AD20" s="378"/>
      <c r="AE20" s="376"/>
      <c r="AF20" s="608"/>
      <c r="AG20" s="408">
        <f t="shared" si="5"/>
        <v>11</v>
      </c>
      <c r="AH20" s="375">
        <f>3+5+3</f>
        <v>11</v>
      </c>
      <c r="AI20" s="480"/>
      <c r="AJ20" s="324">
        <f t="shared" si="9"/>
        <v>11</v>
      </c>
      <c r="AK20" s="376">
        <f>3+3+5</f>
        <v>11</v>
      </c>
      <c r="AL20" s="766"/>
      <c r="AM20" s="767"/>
    </row>
    <row r="21" spans="1:54" s="373" customFormat="1" ht="19.5" thickBot="1" x14ac:dyDescent="0.3">
      <c r="A21" s="810">
        <v>14</v>
      </c>
      <c r="B21" s="852" t="s">
        <v>414</v>
      </c>
      <c r="C21" s="570">
        <v>13</v>
      </c>
      <c r="D21" s="381">
        <f t="shared" si="0"/>
        <v>0</v>
      </c>
      <c r="E21" s="471">
        <f t="shared" si="1"/>
        <v>0</v>
      </c>
      <c r="F21" s="739"/>
      <c r="G21" s="737"/>
      <c r="H21" s="384"/>
      <c r="I21" s="492"/>
      <c r="J21" s="488"/>
      <c r="K21" s="800">
        <f t="shared" si="6"/>
        <v>13</v>
      </c>
      <c r="L21" s="382"/>
      <c r="M21" s="384"/>
      <c r="N21" s="382"/>
      <c r="O21" s="593"/>
      <c r="P21" s="408">
        <f t="shared" si="4"/>
        <v>13</v>
      </c>
      <c r="Q21" s="751"/>
      <c r="R21" s="500"/>
      <c r="S21" s="324">
        <f t="shared" si="7"/>
        <v>13</v>
      </c>
      <c r="T21" s="382"/>
      <c r="U21" s="385"/>
      <c r="V21" s="502"/>
      <c r="W21" s="680"/>
      <c r="X21" s="324">
        <f t="shared" si="8"/>
        <v>13</v>
      </c>
      <c r="Y21" s="754" t="str">
        <f t="shared" si="3"/>
        <v xml:space="preserve"> </v>
      </c>
      <c r="Z21" s="385"/>
      <c r="AA21" s="383"/>
      <c r="AB21" s="384"/>
      <c r="AC21" s="382"/>
      <c r="AD21" s="385"/>
      <c r="AE21" s="383"/>
      <c r="AF21" s="609"/>
      <c r="AG21" s="408">
        <f t="shared" si="5"/>
        <v>13</v>
      </c>
      <c r="AH21" s="382"/>
      <c r="AI21" s="481"/>
      <c r="AJ21" s="324">
        <f t="shared" si="9"/>
        <v>13</v>
      </c>
      <c r="AK21" s="383"/>
      <c r="AL21" s="768"/>
      <c r="AM21" s="769"/>
    </row>
    <row r="22" spans="1:54" ht="18" x14ac:dyDescent="0.25">
      <c r="A22" s="100"/>
      <c r="B22" s="70"/>
      <c r="C22" s="101"/>
      <c r="D22" s="102"/>
      <c r="E22" s="102"/>
      <c r="F22" s="103"/>
      <c r="G22" s="79"/>
      <c r="H22" s="79"/>
      <c r="I22" s="79"/>
      <c r="J22" s="79"/>
      <c r="K22" s="79"/>
      <c r="L22" s="104">
        <f>COUNT(L8:L21)</f>
        <v>10</v>
      </c>
      <c r="M22" s="20"/>
      <c r="N22" s="79"/>
      <c r="O22" s="104"/>
      <c r="P22" s="79"/>
      <c r="Q22" s="94"/>
      <c r="R22" s="79"/>
      <c r="S22" s="79"/>
      <c r="T22" s="104">
        <f>COUNT(T8:T21)</f>
        <v>9</v>
      </c>
      <c r="U22" s="79"/>
      <c r="V22" s="104"/>
      <c r="W22" s="94"/>
      <c r="X22" s="79"/>
      <c r="Y22" s="104">
        <f>COUNT(Y8:Y21)</f>
        <v>9</v>
      </c>
      <c r="Z22" s="79"/>
      <c r="AA22" s="94"/>
      <c r="AB22" s="79"/>
      <c r="AC22" s="79"/>
      <c r="AD22" s="79"/>
      <c r="AE22" s="79"/>
      <c r="AF22" s="104"/>
      <c r="AG22" s="79"/>
      <c r="AH22" s="79"/>
      <c r="AI22" s="79"/>
      <c r="AJ22" s="79"/>
      <c r="AK22" s="94"/>
      <c r="AL22" s="79"/>
      <c r="AM22" s="104">
        <f>COUNT(#REF!)</f>
        <v>0</v>
      </c>
      <c r="AN22" s="45"/>
      <c r="AO22" s="44"/>
      <c r="AP22" s="25"/>
      <c r="AR22" s="104">
        <f>COUNT(AG8:AG21)</f>
        <v>14</v>
      </c>
      <c r="AW22" s="104">
        <f>COUNT(AJ8:AJ21)</f>
        <v>14</v>
      </c>
      <c r="AZ22" s="29"/>
      <c r="BA22" s="29"/>
      <c r="BB22" s="29"/>
    </row>
    <row r="23" spans="1:54" ht="18" x14ac:dyDescent="0.25">
      <c r="A23" s="100"/>
      <c r="B23" s="70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44"/>
      <c r="AO23" s="45"/>
      <c r="AP23" s="44"/>
      <c r="AQ23" s="25"/>
    </row>
    <row r="24" spans="1:54" ht="15" x14ac:dyDescent="0.2">
      <c r="A24" s="52"/>
      <c r="B24" s="49"/>
      <c r="C24" s="26"/>
      <c r="D24" s="26"/>
      <c r="E24" s="26"/>
      <c r="F24" s="49"/>
      <c r="G24" s="20"/>
      <c r="H24" s="20"/>
      <c r="I24" s="20"/>
      <c r="J24" s="20"/>
      <c r="K24" s="20"/>
      <c r="L24" s="57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H24" s="31"/>
      <c r="AJ24" s="31"/>
    </row>
    <row r="25" spans="1:54" ht="15.75" x14ac:dyDescent="0.25">
      <c r="A25" s="52"/>
      <c r="B25" s="49"/>
      <c r="C25" s="26"/>
      <c r="D25" s="26"/>
      <c r="E25" s="26"/>
      <c r="F25" s="26"/>
      <c r="G25" s="20"/>
      <c r="H25" s="27" t="s">
        <v>153</v>
      </c>
      <c r="I25" s="20"/>
      <c r="J25" s="20"/>
      <c r="K25" s="20"/>
      <c r="L25" s="20"/>
      <c r="M25" s="20"/>
      <c r="N25" s="24"/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54" ht="15.75" x14ac:dyDescent="0.25">
      <c r="A26" s="52"/>
      <c r="B26" s="49"/>
      <c r="C26" s="26"/>
      <c r="D26" s="26"/>
      <c r="E26" s="26"/>
      <c r="F26" s="26"/>
      <c r="G26" s="20"/>
      <c r="H26" s="20" t="s">
        <v>154</v>
      </c>
      <c r="I26" s="20"/>
      <c r="J26" s="20"/>
      <c r="K26" s="28">
        <v>60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4" ht="15.75" x14ac:dyDescent="0.25">
      <c r="A27" s="52"/>
      <c r="B27" s="49"/>
      <c r="C27" s="26"/>
      <c r="D27" s="26"/>
      <c r="E27" s="26"/>
      <c r="F27" s="26"/>
      <c r="G27" s="20"/>
      <c r="H27" s="20" t="s">
        <v>155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4" ht="15.75" x14ac:dyDescent="0.25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4" ht="15.75" x14ac:dyDescent="0.25">
      <c r="A29" s="52"/>
      <c r="B29" s="49"/>
      <c r="C29" s="26"/>
      <c r="D29" s="26"/>
      <c r="E29" s="26"/>
      <c r="F29" s="26"/>
      <c r="G29" s="20"/>
      <c r="H29" s="20" t="s">
        <v>343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 t="s">
        <v>238</v>
      </c>
      <c r="T29" s="20"/>
      <c r="U29" s="20"/>
      <c r="V29" s="20"/>
      <c r="W29" s="20"/>
      <c r="X29" s="20"/>
      <c r="Y29" s="20"/>
      <c r="Z29" s="20"/>
    </row>
    <row r="30" spans="1:54" ht="69" customHeight="1" x14ac:dyDescent="0.2">
      <c r="A30" s="52"/>
      <c r="B30" s="49"/>
      <c r="C30" s="26"/>
      <c r="D30" s="643" t="s">
        <v>404</v>
      </c>
      <c r="E30" s="643" t="s">
        <v>405</v>
      </c>
      <c r="F30" s="815"/>
      <c r="G30" s="815"/>
      <c r="H30" s="815"/>
      <c r="I30" s="815" t="s">
        <v>415</v>
      </c>
      <c r="J30" s="815" t="s">
        <v>406</v>
      </c>
      <c r="K30" s="815" t="s">
        <v>407</v>
      </c>
      <c r="L30" s="815" t="s">
        <v>410</v>
      </c>
      <c r="M30" s="815" t="s">
        <v>409</v>
      </c>
      <c r="N30" s="815" t="s">
        <v>413</v>
      </c>
      <c r="O30" s="815" t="s">
        <v>402</v>
      </c>
      <c r="P30" s="815"/>
      <c r="Q30" s="815"/>
      <c r="R30" s="815" t="s">
        <v>404</v>
      </c>
      <c r="S30" s="20"/>
      <c r="T30" s="20"/>
      <c r="U30" s="20"/>
      <c r="V30" s="20"/>
      <c r="W30" s="20"/>
      <c r="X30" s="20"/>
      <c r="Y30" s="20"/>
      <c r="Z30" s="20"/>
    </row>
    <row r="31" spans="1:54" ht="26.25" customHeight="1" x14ac:dyDescent="0.2">
      <c r="A31" s="52"/>
      <c r="B31" s="93" t="s">
        <v>234</v>
      </c>
      <c r="C31" s="82" t="s">
        <v>152</v>
      </c>
      <c r="D31" s="98">
        <v>1</v>
      </c>
      <c r="E31" s="98">
        <v>2</v>
      </c>
      <c r="F31" s="98">
        <v>3</v>
      </c>
      <c r="G31" s="98">
        <v>4</v>
      </c>
      <c r="H31" s="99">
        <v>5</v>
      </c>
      <c r="I31" s="99">
        <v>6</v>
      </c>
      <c r="J31" s="99">
        <v>7</v>
      </c>
      <c r="K31" s="99">
        <v>8</v>
      </c>
      <c r="L31" s="99">
        <v>9</v>
      </c>
      <c r="M31" s="99">
        <v>10</v>
      </c>
      <c r="N31" s="99">
        <v>11</v>
      </c>
      <c r="O31" s="99">
        <v>12</v>
      </c>
      <c r="P31" s="99">
        <v>13</v>
      </c>
      <c r="Q31" s="99">
        <v>14</v>
      </c>
      <c r="R31" s="99">
        <v>15</v>
      </c>
      <c r="S31" s="116" t="s">
        <v>236</v>
      </c>
      <c r="T31" s="116" t="s">
        <v>170</v>
      </c>
      <c r="U31" s="116" t="s">
        <v>237</v>
      </c>
      <c r="V31" s="50"/>
      <c r="W31" s="50"/>
      <c r="X31" s="50"/>
      <c r="Y31" s="50"/>
      <c r="Z31" s="54"/>
      <c r="AA31" s="50"/>
      <c r="AB31" s="50"/>
      <c r="AC31" s="50"/>
      <c r="AD31" s="50"/>
      <c r="AE31" s="50"/>
      <c r="AF31" s="50"/>
      <c r="AG31" s="54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4"/>
      <c r="AV31" s="50"/>
      <c r="AW31" s="50"/>
      <c r="AX31" s="29"/>
      <c r="AY31" s="29"/>
    </row>
    <row r="32" spans="1:54" ht="23.25" customHeight="1" x14ac:dyDescent="0.2">
      <c r="A32" s="51"/>
      <c r="B32" s="95" t="s">
        <v>232</v>
      </c>
      <c r="C32" s="83"/>
      <c r="D32" s="80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31">
        <v>1</v>
      </c>
      <c r="T32" s="106">
        <f>IF($D40=0," ",$D40)</f>
        <v>7</v>
      </c>
      <c r="U32" s="106">
        <f>IF($D46=0," ",$D46)</f>
        <v>16</v>
      </c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29"/>
      <c r="AY32" s="29"/>
    </row>
    <row r="33" spans="1:51" ht="17.25" customHeight="1" x14ac:dyDescent="0.2">
      <c r="A33" s="51"/>
      <c r="B33" s="95" t="s">
        <v>1</v>
      </c>
      <c r="C33" s="156">
        <v>2</v>
      </c>
      <c r="D33" s="350">
        <v>1</v>
      </c>
      <c r="E33" s="351">
        <v>1</v>
      </c>
      <c r="F33" s="350"/>
      <c r="G33" s="350"/>
      <c r="H33" s="352"/>
      <c r="I33" s="352">
        <v>2</v>
      </c>
      <c r="J33" s="352">
        <v>2</v>
      </c>
      <c r="K33" s="352">
        <v>2</v>
      </c>
      <c r="L33" s="353">
        <v>2</v>
      </c>
      <c r="M33" s="352"/>
      <c r="N33" s="352">
        <v>2</v>
      </c>
      <c r="O33" s="352">
        <v>2</v>
      </c>
      <c r="P33" s="352"/>
      <c r="Q33" s="350"/>
      <c r="R33" s="350"/>
      <c r="S33" s="131">
        <v>2</v>
      </c>
      <c r="T33" s="106">
        <f>IF($E40=0," ",$E40)</f>
        <v>12</v>
      </c>
      <c r="U33" s="106">
        <f>IF($E46=0," ",$E46)</f>
        <v>16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20.25" customHeight="1" x14ac:dyDescent="0.2">
      <c r="A34" s="51"/>
      <c r="B34" s="95" t="s">
        <v>3</v>
      </c>
      <c r="C34" s="156">
        <v>2</v>
      </c>
      <c r="D34" s="350">
        <v>1</v>
      </c>
      <c r="E34" s="351">
        <v>2</v>
      </c>
      <c r="F34" s="354"/>
      <c r="G34" s="350"/>
      <c r="H34" s="352"/>
      <c r="I34" s="352">
        <v>2</v>
      </c>
      <c r="J34" s="352">
        <v>2</v>
      </c>
      <c r="K34" s="352">
        <v>2</v>
      </c>
      <c r="L34" s="353">
        <v>2</v>
      </c>
      <c r="M34" s="352"/>
      <c r="N34" s="352">
        <v>2</v>
      </c>
      <c r="O34" s="352">
        <v>2</v>
      </c>
      <c r="P34" s="352"/>
      <c r="Q34" s="354"/>
      <c r="R34" s="354"/>
      <c r="S34" s="131">
        <v>3</v>
      </c>
      <c r="T34" s="106" t="str">
        <f>IF($F40=0," ",$F40)</f>
        <v xml:space="preserve"> </v>
      </c>
      <c r="U34" s="106" t="str">
        <f>IF($F46=0," ",$F46)</f>
        <v xml:space="preserve"> 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 x14ac:dyDescent="0.2">
      <c r="A35" s="51"/>
      <c r="B35" s="95" t="s">
        <v>5</v>
      </c>
      <c r="C35" s="156">
        <v>2</v>
      </c>
      <c r="D35" s="350">
        <v>1</v>
      </c>
      <c r="E35" s="351">
        <v>1</v>
      </c>
      <c r="F35" s="354"/>
      <c r="G35" s="350"/>
      <c r="H35" s="352"/>
      <c r="I35" s="352">
        <v>2</v>
      </c>
      <c r="J35" s="352">
        <v>2</v>
      </c>
      <c r="K35" s="352">
        <v>1</v>
      </c>
      <c r="L35" s="353">
        <v>2</v>
      </c>
      <c r="M35" s="352"/>
      <c r="N35" s="352">
        <v>2</v>
      </c>
      <c r="O35" s="352">
        <v>1</v>
      </c>
      <c r="P35" s="352"/>
      <c r="Q35" s="354"/>
      <c r="R35" s="354"/>
      <c r="S35" s="131">
        <v>4</v>
      </c>
      <c r="T35" s="106" t="str">
        <f>IF($G40=0," ",$G40)</f>
        <v xml:space="preserve"> </v>
      </c>
      <c r="U35" s="106" t="str">
        <f>IF($G46=0," ",$G46)</f>
        <v xml:space="preserve"> 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24.75" customHeight="1" x14ac:dyDescent="0.2">
      <c r="A36" s="51"/>
      <c r="B36" s="95" t="s">
        <v>6</v>
      </c>
      <c r="C36" s="156">
        <v>2</v>
      </c>
      <c r="D36" s="350">
        <v>1</v>
      </c>
      <c r="E36" s="351">
        <v>1</v>
      </c>
      <c r="F36" s="354"/>
      <c r="G36" s="350"/>
      <c r="H36" s="352"/>
      <c r="I36" s="352">
        <v>2</v>
      </c>
      <c r="J36" s="352">
        <v>2</v>
      </c>
      <c r="K36" s="352">
        <v>1</v>
      </c>
      <c r="L36" s="353">
        <v>1</v>
      </c>
      <c r="M36" s="352"/>
      <c r="N36" s="352">
        <v>1</v>
      </c>
      <c r="O36" s="352">
        <v>1</v>
      </c>
      <c r="P36" s="352"/>
      <c r="Q36" s="354"/>
      <c r="R36" s="354"/>
      <c r="S36" s="131">
        <v>5</v>
      </c>
      <c r="T36" s="106" t="str">
        <f>IF($H40=0," ",$H40)</f>
        <v xml:space="preserve"> </v>
      </c>
      <c r="U36" s="106" t="str">
        <f>IF($H46=0," ",$H46)</f>
        <v xml:space="preserve"> 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21.75" customHeight="1" x14ac:dyDescent="0.2">
      <c r="A37" s="51"/>
      <c r="B37" s="95" t="s">
        <v>7</v>
      </c>
      <c r="C37" s="156">
        <v>4</v>
      </c>
      <c r="D37" s="350">
        <v>2</v>
      </c>
      <c r="E37" s="351">
        <v>3</v>
      </c>
      <c r="F37" s="354"/>
      <c r="G37" s="350"/>
      <c r="H37" s="352"/>
      <c r="I37" s="352">
        <v>4</v>
      </c>
      <c r="J37" s="352">
        <v>4</v>
      </c>
      <c r="K37" s="352">
        <v>2</v>
      </c>
      <c r="L37" s="353">
        <v>2</v>
      </c>
      <c r="M37" s="352"/>
      <c r="N37" s="352">
        <v>4</v>
      </c>
      <c r="O37" s="352">
        <v>2</v>
      </c>
      <c r="P37" s="352"/>
      <c r="Q37" s="352"/>
      <c r="R37" s="352"/>
      <c r="S37" s="131">
        <v>6</v>
      </c>
      <c r="T37" s="106">
        <f>IF($I40=0," ",$I40)</f>
        <v>16</v>
      </c>
      <c r="U37" s="106">
        <f>IF($I46=0," ",$I46)</f>
        <v>18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 x14ac:dyDescent="0.2">
      <c r="A38" s="51"/>
      <c r="B38" s="95" t="s">
        <v>8</v>
      </c>
      <c r="C38" s="156">
        <v>2</v>
      </c>
      <c r="D38" s="350">
        <v>1</v>
      </c>
      <c r="E38" s="351">
        <v>2</v>
      </c>
      <c r="F38" s="354"/>
      <c r="G38" s="350"/>
      <c r="H38" s="352"/>
      <c r="I38" s="352">
        <v>2</v>
      </c>
      <c r="J38" s="352">
        <v>2</v>
      </c>
      <c r="K38" s="352">
        <v>1</v>
      </c>
      <c r="L38" s="353">
        <v>2</v>
      </c>
      <c r="M38" s="352"/>
      <c r="N38" s="352">
        <v>1</v>
      </c>
      <c r="O38" s="352">
        <v>2</v>
      </c>
      <c r="P38" s="352"/>
      <c r="Q38" s="352"/>
      <c r="R38" s="352"/>
      <c r="S38" s="131">
        <v>7</v>
      </c>
      <c r="T38" s="106">
        <f>IF($J40=0," ",$J40)</f>
        <v>16</v>
      </c>
      <c r="U38" s="106">
        <f>IF($J46=0," ",$J46)</f>
        <v>20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 x14ac:dyDescent="0.2">
      <c r="A39" s="51"/>
      <c r="B39" s="95" t="s">
        <v>160</v>
      </c>
      <c r="C39" s="156">
        <v>2</v>
      </c>
      <c r="D39" s="350">
        <v>0</v>
      </c>
      <c r="E39" s="351">
        <v>2</v>
      </c>
      <c r="F39" s="354"/>
      <c r="G39" s="350"/>
      <c r="H39" s="352"/>
      <c r="I39" s="352">
        <v>2</v>
      </c>
      <c r="J39" s="352">
        <v>2</v>
      </c>
      <c r="K39" s="352">
        <v>1</v>
      </c>
      <c r="L39" s="353">
        <v>2</v>
      </c>
      <c r="M39" s="352"/>
      <c r="N39" s="352">
        <v>1</v>
      </c>
      <c r="O39" s="352">
        <v>2</v>
      </c>
      <c r="P39" s="352"/>
      <c r="Q39" s="352"/>
      <c r="R39" s="352"/>
      <c r="S39" s="131">
        <v>8</v>
      </c>
      <c r="T39" s="106">
        <f>IF($K40=0," ",$K40)</f>
        <v>10</v>
      </c>
      <c r="U39" s="106">
        <f>IF($K46=0," ",$K46)</f>
        <v>10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8" x14ac:dyDescent="0.2">
      <c r="A40" s="51"/>
      <c r="B40" s="91" t="s">
        <v>38</v>
      </c>
      <c r="C40" s="156">
        <f>SUM(C33:C39)</f>
        <v>16</v>
      </c>
      <c r="D40" s="156">
        <f t="shared" ref="D40:R40" si="10">SUM(D33:D39)</f>
        <v>7</v>
      </c>
      <c r="E40" s="156">
        <f t="shared" si="10"/>
        <v>12</v>
      </c>
      <c r="F40" s="156">
        <f t="shared" si="10"/>
        <v>0</v>
      </c>
      <c r="G40" s="156">
        <f t="shared" si="10"/>
        <v>0</v>
      </c>
      <c r="H40" s="156">
        <f t="shared" si="10"/>
        <v>0</v>
      </c>
      <c r="I40" s="156">
        <f t="shared" si="10"/>
        <v>16</v>
      </c>
      <c r="J40" s="156">
        <f t="shared" si="10"/>
        <v>16</v>
      </c>
      <c r="K40" s="156">
        <f t="shared" si="10"/>
        <v>10</v>
      </c>
      <c r="L40" s="156">
        <f t="shared" si="10"/>
        <v>13</v>
      </c>
      <c r="M40" s="156">
        <f t="shared" si="10"/>
        <v>0</v>
      </c>
      <c r="N40" s="156">
        <f t="shared" si="10"/>
        <v>13</v>
      </c>
      <c r="O40" s="156">
        <f t="shared" si="10"/>
        <v>12</v>
      </c>
      <c r="P40" s="156">
        <f t="shared" si="10"/>
        <v>0</v>
      </c>
      <c r="Q40" s="156">
        <f t="shared" si="10"/>
        <v>0</v>
      </c>
      <c r="R40" s="156">
        <f t="shared" si="10"/>
        <v>0</v>
      </c>
      <c r="S40" s="131">
        <v>9</v>
      </c>
      <c r="T40" s="106">
        <f>IF($L40=0," ",$L40)</f>
        <v>13</v>
      </c>
      <c r="U40" s="106">
        <f>IF($L46=0," ",$L46)</f>
        <v>10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75" x14ac:dyDescent="0.2">
      <c r="A41" s="51"/>
      <c r="B41" s="96" t="s">
        <v>10</v>
      </c>
      <c r="C41" s="84"/>
      <c r="D41" s="85"/>
      <c r="E41" s="85"/>
      <c r="F41" s="85"/>
      <c r="G41" s="86"/>
      <c r="H41" s="86"/>
      <c r="I41" s="86"/>
      <c r="J41" s="86"/>
      <c r="K41" s="86"/>
      <c r="L41" s="86"/>
      <c r="M41" s="86"/>
      <c r="N41" s="86"/>
      <c r="O41" s="86"/>
      <c r="P41" s="404"/>
      <c r="Q41" s="81"/>
      <c r="R41" s="81"/>
      <c r="S41" s="131">
        <v>10</v>
      </c>
      <c r="T41" s="106" t="str">
        <f>IF($M40=0," ",$M40)</f>
        <v xml:space="preserve"> </v>
      </c>
      <c r="U41" s="106">
        <f>IF($M46=0," ",$M46)</f>
        <v>20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29"/>
      <c r="AX41" s="29"/>
    </row>
    <row r="42" spans="1:51" ht="18" x14ac:dyDescent="0.2">
      <c r="A42" s="51"/>
      <c r="B42" s="97" t="s">
        <v>13</v>
      </c>
      <c r="C42" s="156">
        <v>10</v>
      </c>
      <c r="D42" s="363">
        <v>10</v>
      </c>
      <c r="E42" s="363">
        <v>10</v>
      </c>
      <c r="F42" s="363"/>
      <c r="G42" s="364"/>
      <c r="H42" s="364"/>
      <c r="I42" s="364">
        <v>10</v>
      </c>
      <c r="J42" s="364">
        <v>10</v>
      </c>
      <c r="K42" s="364">
        <v>10</v>
      </c>
      <c r="L42" s="364">
        <v>10</v>
      </c>
      <c r="M42" s="364">
        <v>10</v>
      </c>
      <c r="N42" s="364">
        <v>10</v>
      </c>
      <c r="O42" s="364">
        <v>10</v>
      </c>
      <c r="P42" s="364"/>
      <c r="Q42" s="364"/>
      <c r="R42" s="364"/>
      <c r="S42" s="131">
        <v>11</v>
      </c>
      <c r="T42" s="106">
        <f>IF($N40=0," ",$N40)</f>
        <v>13</v>
      </c>
      <c r="U42" s="106">
        <f>IF($N46=0," ",$N46)</f>
        <v>10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 x14ac:dyDescent="0.2">
      <c r="A43" s="51"/>
      <c r="B43" s="97" t="s">
        <v>161</v>
      </c>
      <c r="C43" s="156">
        <v>2</v>
      </c>
      <c r="D43" s="363">
        <v>2</v>
      </c>
      <c r="E43" s="363">
        <v>2</v>
      </c>
      <c r="F43" s="363"/>
      <c r="G43" s="364"/>
      <c r="H43" s="364"/>
      <c r="I43" s="364">
        <v>2</v>
      </c>
      <c r="J43" s="364">
        <v>2</v>
      </c>
      <c r="K43" s="364"/>
      <c r="L43" s="364"/>
      <c r="M43" s="364">
        <v>2</v>
      </c>
      <c r="N43" s="364"/>
      <c r="O43" s="364">
        <v>1</v>
      </c>
      <c r="P43" s="364"/>
      <c r="Q43" s="364"/>
      <c r="R43" s="364"/>
      <c r="S43" s="131">
        <v>12</v>
      </c>
      <c r="T43" s="106">
        <f>IF($O40=0," ",$O40)</f>
        <v>12</v>
      </c>
      <c r="U43" s="106">
        <f>IF($O46=0," ",$O46)</f>
        <v>14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 x14ac:dyDescent="0.2">
      <c r="A44" s="51"/>
      <c r="B44" s="97" t="s">
        <v>15</v>
      </c>
      <c r="C44" s="156">
        <v>4</v>
      </c>
      <c r="D44" s="365">
        <v>2</v>
      </c>
      <c r="E44" s="365">
        <v>2</v>
      </c>
      <c r="F44" s="365"/>
      <c r="G44" s="366"/>
      <c r="H44" s="366"/>
      <c r="I44" s="366">
        <v>2</v>
      </c>
      <c r="J44" s="366">
        <v>4</v>
      </c>
      <c r="K44" s="366"/>
      <c r="L44" s="366"/>
      <c r="M44" s="366">
        <v>4</v>
      </c>
      <c r="N44" s="366"/>
      <c r="O44" s="366">
        <v>2</v>
      </c>
      <c r="P44" s="366"/>
      <c r="Q44" s="366"/>
      <c r="R44" s="366"/>
      <c r="S44" s="131">
        <v>13</v>
      </c>
      <c r="T44" s="106" t="str">
        <f>IF($P40=0," ",$P40)</f>
        <v xml:space="preserve"> </v>
      </c>
      <c r="U44" s="106" t="str">
        <f>IF($P46=0," ",$P46)</f>
        <v xml:space="preserve"> 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1:51" ht="18" x14ac:dyDescent="0.2">
      <c r="A45" s="51"/>
      <c r="B45" s="158" t="s">
        <v>227</v>
      </c>
      <c r="C45" s="156">
        <v>4</v>
      </c>
      <c r="D45" s="365">
        <v>2</v>
      </c>
      <c r="E45" s="365">
        <v>2</v>
      </c>
      <c r="F45" s="365"/>
      <c r="G45" s="366"/>
      <c r="H45" s="366"/>
      <c r="I45" s="366">
        <v>4</v>
      </c>
      <c r="J45" s="366">
        <v>4</v>
      </c>
      <c r="K45" s="366"/>
      <c r="L45" s="366"/>
      <c r="M45" s="366">
        <v>4</v>
      </c>
      <c r="N45" s="366"/>
      <c r="O45" s="366">
        <v>1</v>
      </c>
      <c r="P45" s="366"/>
      <c r="Q45" s="366"/>
      <c r="R45" s="366"/>
      <c r="S45" s="131">
        <v>14</v>
      </c>
      <c r="T45" s="106" t="str">
        <f>IF($Q40=0," ",$Q40)</f>
        <v xml:space="preserve"> </v>
      </c>
      <c r="U45" s="106" t="str">
        <f>IF($Q46=0," ",$Q46)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8" x14ac:dyDescent="0.2">
      <c r="A46" s="51"/>
      <c r="B46" s="91" t="s">
        <v>38</v>
      </c>
      <c r="C46" s="156">
        <f>SUM(C42:C45)</f>
        <v>20</v>
      </c>
      <c r="D46" s="156">
        <f t="shared" ref="D46:R46" si="11">SUM(D42:D45)</f>
        <v>16</v>
      </c>
      <c r="E46" s="156">
        <f t="shared" si="11"/>
        <v>16</v>
      </c>
      <c r="F46" s="156">
        <f t="shared" si="11"/>
        <v>0</v>
      </c>
      <c r="G46" s="156">
        <f t="shared" si="11"/>
        <v>0</v>
      </c>
      <c r="H46" s="156">
        <f t="shared" si="11"/>
        <v>0</v>
      </c>
      <c r="I46" s="156">
        <f t="shared" si="11"/>
        <v>18</v>
      </c>
      <c r="J46" s="156">
        <f t="shared" si="11"/>
        <v>20</v>
      </c>
      <c r="K46" s="156">
        <f t="shared" si="11"/>
        <v>10</v>
      </c>
      <c r="L46" s="156">
        <f t="shared" si="11"/>
        <v>10</v>
      </c>
      <c r="M46" s="156">
        <f t="shared" si="11"/>
        <v>20</v>
      </c>
      <c r="N46" s="156">
        <f t="shared" si="11"/>
        <v>10</v>
      </c>
      <c r="O46" s="156">
        <f t="shared" si="11"/>
        <v>14</v>
      </c>
      <c r="P46" s="156">
        <f t="shared" si="11"/>
        <v>0</v>
      </c>
      <c r="Q46" s="156">
        <f t="shared" si="11"/>
        <v>0</v>
      </c>
      <c r="R46" s="156">
        <f t="shared" si="11"/>
        <v>0</v>
      </c>
      <c r="S46" s="131">
        <v>15</v>
      </c>
      <c r="T46" s="106" t="str">
        <f>IF($R40=0," ",$R40)</f>
        <v xml:space="preserve"> </v>
      </c>
      <c r="U46" s="106" t="str">
        <f>IF($R46=0," ",$R46)</f>
        <v xml:space="preserve"> </v>
      </c>
      <c r="V46" s="29" t="s">
        <v>344</v>
      </c>
      <c r="W46" s="29" t="s">
        <v>344</v>
      </c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" x14ac:dyDescent="0.2">
      <c r="A47" s="51"/>
      <c r="B47" s="55"/>
      <c r="C47" s="56"/>
      <c r="D47" s="56"/>
      <c r="E47" s="56"/>
      <c r="F47" s="5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131"/>
      <c r="T47" s="20">
        <f>COUNTIF(T32:T46,"&gt;0")</f>
        <v>8</v>
      </c>
      <c r="U47" s="20">
        <f>COUNTIF(U32:U46,"&gt;0")</f>
        <v>9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x14ac:dyDescent="0.2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1"/>
      <c r="B50" s="53"/>
    </row>
    <row r="51" spans="1:50" x14ac:dyDescent="0.2">
      <c r="A51" s="51"/>
      <c r="B51" s="53"/>
    </row>
    <row r="52" spans="1:50" x14ac:dyDescent="0.2">
      <c r="A52" s="51"/>
      <c r="B52" s="53"/>
    </row>
    <row r="53" spans="1:50" x14ac:dyDescent="0.2">
      <c r="A53" s="51"/>
      <c r="B53" s="53"/>
    </row>
    <row r="54" spans="1:50" x14ac:dyDescent="0.2">
      <c r="A54" s="51"/>
      <c r="B54" s="53"/>
    </row>
    <row r="55" spans="1:50" x14ac:dyDescent="0.2">
      <c r="A55" s="51"/>
      <c r="B55" s="53"/>
    </row>
    <row r="56" spans="1:50" x14ac:dyDescent="0.2">
      <c r="A56" s="51"/>
      <c r="B56" s="53"/>
    </row>
    <row r="57" spans="1:50" x14ac:dyDescent="0.2">
      <c r="A57" s="51"/>
      <c r="B57" s="53"/>
    </row>
    <row r="58" spans="1:50" x14ac:dyDescent="0.2">
      <c r="A58" s="51"/>
      <c r="B58" s="53"/>
    </row>
    <row r="59" spans="1:50" x14ac:dyDescent="0.2">
      <c r="A59" s="51"/>
      <c r="B59" s="53"/>
    </row>
    <row r="60" spans="1:50" x14ac:dyDescent="0.2">
      <c r="A60" s="51"/>
      <c r="B60" s="53"/>
    </row>
    <row r="61" spans="1:50" x14ac:dyDescent="0.2">
      <c r="A61" s="51"/>
      <c r="B61" s="53"/>
    </row>
    <row r="62" spans="1:50" x14ac:dyDescent="0.2">
      <c r="A62" s="51"/>
      <c r="B62" s="53"/>
    </row>
    <row r="63" spans="1:50" x14ac:dyDescent="0.2">
      <c r="A63" s="51"/>
      <c r="B63" s="53"/>
    </row>
    <row r="64" spans="1:50" x14ac:dyDescent="0.2">
      <c r="A64" s="51"/>
      <c r="B64" s="53"/>
    </row>
    <row r="65" spans="1:2" x14ac:dyDescent="0.2">
      <c r="A65" s="51"/>
      <c r="B65" s="53"/>
    </row>
    <row r="66" spans="1:2" x14ac:dyDescent="0.2">
      <c r="A66" s="51"/>
      <c r="B66" s="53"/>
    </row>
    <row r="67" spans="1:2" x14ac:dyDescent="0.2">
      <c r="A67" s="51"/>
      <c r="B67" s="53"/>
    </row>
    <row r="68" spans="1:2" x14ac:dyDescent="0.2">
      <c r="A68" s="51"/>
      <c r="B68" s="53"/>
    </row>
    <row r="69" spans="1:2" x14ac:dyDescent="0.2">
      <c r="A69" s="51"/>
      <c r="B69" s="53"/>
    </row>
    <row r="70" spans="1:2" x14ac:dyDescent="0.2">
      <c r="A70" s="51"/>
      <c r="B70" s="53"/>
    </row>
    <row r="71" spans="1:2" x14ac:dyDescent="0.2">
      <c r="A71" s="51"/>
      <c r="B71" s="53"/>
    </row>
    <row r="72" spans="1:2" x14ac:dyDescent="0.2">
      <c r="A72" s="51"/>
      <c r="B72" s="53"/>
    </row>
    <row r="73" spans="1:2" x14ac:dyDescent="0.2">
      <c r="A73" s="51"/>
      <c r="B73" s="53"/>
    </row>
    <row r="74" spans="1:2" x14ac:dyDescent="0.2">
      <c r="A74" s="51"/>
      <c r="B74" s="53"/>
    </row>
    <row r="75" spans="1:2" x14ac:dyDescent="0.2">
      <c r="A75" s="51"/>
      <c r="B75" s="53"/>
    </row>
    <row r="76" spans="1:2" x14ac:dyDescent="0.2">
      <c r="A76" s="51"/>
      <c r="B76" s="53"/>
    </row>
    <row r="77" spans="1:2" x14ac:dyDescent="0.2">
      <c r="A77" s="51"/>
      <c r="B77" s="53"/>
    </row>
    <row r="78" spans="1:2" x14ac:dyDescent="0.2">
      <c r="A78" s="51"/>
      <c r="B78" s="53"/>
    </row>
    <row r="79" spans="1:2" x14ac:dyDescent="0.2">
      <c r="A79" s="51"/>
      <c r="B79" s="53"/>
    </row>
    <row r="80" spans="1:2" x14ac:dyDescent="0.2">
      <c r="A80" s="51"/>
      <c r="B80" s="53"/>
    </row>
    <row r="81" spans="1:2" x14ac:dyDescent="0.2">
      <c r="A81" s="51"/>
      <c r="B81" s="53"/>
    </row>
    <row r="82" spans="1:2" x14ac:dyDescent="0.2">
      <c r="A82" s="51"/>
      <c r="B82" s="53"/>
    </row>
    <row r="83" spans="1:2" x14ac:dyDescent="0.2">
      <c r="A83" s="51"/>
      <c r="B83" s="53"/>
    </row>
    <row r="84" spans="1:2" x14ac:dyDescent="0.2">
      <c r="A84" s="51"/>
      <c r="B84" s="53"/>
    </row>
    <row r="85" spans="1:2" x14ac:dyDescent="0.2">
      <c r="A85" s="51"/>
      <c r="B85" s="53"/>
    </row>
    <row r="86" spans="1:2" x14ac:dyDescent="0.2">
      <c r="A86" s="51"/>
      <c r="B86" s="53"/>
    </row>
    <row r="87" spans="1:2" x14ac:dyDescent="0.2">
      <c r="A87" s="51"/>
      <c r="B87" s="53"/>
    </row>
    <row r="88" spans="1:2" x14ac:dyDescent="0.2">
      <c r="A88" s="51"/>
      <c r="B88" s="53"/>
    </row>
    <row r="89" spans="1:2" x14ac:dyDescent="0.2">
      <c r="A89" s="51"/>
      <c r="B89" s="53"/>
    </row>
    <row r="90" spans="1:2" x14ac:dyDescent="0.2">
      <c r="A90" s="51"/>
      <c r="B90" s="53"/>
    </row>
    <row r="91" spans="1:2" x14ac:dyDescent="0.2">
      <c r="A91" s="51"/>
      <c r="B91" s="53"/>
    </row>
    <row r="92" spans="1:2" x14ac:dyDescent="0.2">
      <c r="A92" s="51"/>
      <c r="B92" s="53"/>
    </row>
    <row r="93" spans="1:2" x14ac:dyDescent="0.2">
      <c r="A93" s="51"/>
      <c r="B93" s="53"/>
    </row>
    <row r="94" spans="1:2" x14ac:dyDescent="0.2">
      <c r="A94" s="51"/>
      <c r="B94" s="53"/>
    </row>
    <row r="95" spans="1:2" x14ac:dyDescent="0.2">
      <c r="A95" s="51"/>
      <c r="B95" s="53"/>
    </row>
    <row r="96" spans="1:2" x14ac:dyDescent="0.2">
      <c r="A96" s="51"/>
      <c r="B96" s="53"/>
    </row>
    <row r="97" spans="1:2" x14ac:dyDescent="0.2">
      <c r="A97" s="51"/>
      <c r="B97" s="53"/>
    </row>
    <row r="98" spans="1:2" x14ac:dyDescent="0.2">
      <c r="A98" s="51"/>
      <c r="B98" s="53"/>
    </row>
    <row r="99" spans="1:2" x14ac:dyDescent="0.2">
      <c r="A99" s="51"/>
      <c r="B99" s="53"/>
    </row>
    <row r="100" spans="1:2" x14ac:dyDescent="0.2">
      <c r="A100" s="51"/>
      <c r="B100" s="53"/>
    </row>
    <row r="101" spans="1:2" x14ac:dyDescent="0.2">
      <c r="A101" s="51"/>
      <c r="B101" s="53"/>
    </row>
    <row r="102" spans="1:2" x14ac:dyDescent="0.2">
      <c r="A102" s="51"/>
      <c r="B102" s="53"/>
    </row>
    <row r="103" spans="1:2" x14ac:dyDescent="0.2">
      <c r="A103" s="51"/>
      <c r="B103" s="53"/>
    </row>
    <row r="104" spans="1:2" x14ac:dyDescent="0.2">
      <c r="A104" s="51"/>
      <c r="B104" s="53"/>
    </row>
    <row r="105" spans="1:2" x14ac:dyDescent="0.2">
      <c r="A105" s="51"/>
      <c r="B105" s="53"/>
    </row>
    <row r="106" spans="1:2" x14ac:dyDescent="0.2">
      <c r="A106" s="51"/>
      <c r="B106" s="53"/>
    </row>
    <row r="107" spans="1:2" x14ac:dyDescent="0.2">
      <c r="A107" s="51"/>
      <c r="B107" s="53"/>
    </row>
    <row r="108" spans="1:2" x14ac:dyDescent="0.2">
      <c r="A108" s="51"/>
      <c r="B108" s="53"/>
    </row>
    <row r="109" spans="1:2" x14ac:dyDescent="0.2">
      <c r="A109" s="51"/>
      <c r="B109" s="53"/>
    </row>
    <row r="110" spans="1:2" x14ac:dyDescent="0.2">
      <c r="A110" s="51"/>
      <c r="B110" s="53"/>
    </row>
    <row r="111" spans="1:2" x14ac:dyDescent="0.2">
      <c r="A111" s="51"/>
      <c r="B111" s="53"/>
    </row>
    <row r="112" spans="1:2" x14ac:dyDescent="0.2">
      <c r="A112" s="51"/>
      <c r="B112" s="53"/>
    </row>
    <row r="113" spans="1:2" x14ac:dyDescent="0.2">
      <c r="A113" s="51"/>
      <c r="B113" s="53"/>
    </row>
    <row r="114" spans="1:2" x14ac:dyDescent="0.2">
      <c r="A114" s="51"/>
      <c r="B114" s="53"/>
    </row>
    <row r="115" spans="1:2" x14ac:dyDescent="0.2">
      <c r="A115" s="51"/>
      <c r="B115" s="53"/>
    </row>
    <row r="116" spans="1:2" x14ac:dyDescent="0.2">
      <c r="A116" s="51"/>
      <c r="B116" s="53"/>
    </row>
    <row r="117" spans="1:2" x14ac:dyDescent="0.2">
      <c r="A117" s="51"/>
      <c r="B117" s="53"/>
    </row>
    <row r="118" spans="1:2" x14ac:dyDescent="0.2">
      <c r="A118" s="51"/>
      <c r="B118" s="53"/>
    </row>
    <row r="119" spans="1:2" x14ac:dyDescent="0.2">
      <c r="A119" s="51"/>
      <c r="B119" s="53"/>
    </row>
    <row r="120" spans="1:2" x14ac:dyDescent="0.2">
      <c r="A120" s="51"/>
      <c r="B120" s="53"/>
    </row>
    <row r="121" spans="1:2" x14ac:dyDescent="0.2">
      <c r="A121" s="51"/>
      <c r="B121" s="53"/>
    </row>
    <row r="122" spans="1:2" x14ac:dyDescent="0.2">
      <c r="A122" s="51"/>
      <c r="B122" s="53"/>
    </row>
    <row r="123" spans="1:2" x14ac:dyDescent="0.2">
      <c r="A123" s="51"/>
      <c r="B123" s="53"/>
    </row>
    <row r="124" spans="1:2" x14ac:dyDescent="0.2">
      <c r="A124" s="51"/>
      <c r="B124" s="53"/>
    </row>
    <row r="125" spans="1:2" x14ac:dyDescent="0.2">
      <c r="A125" s="51"/>
      <c r="B125" s="53"/>
    </row>
    <row r="126" spans="1:2" x14ac:dyDescent="0.2">
      <c r="A126" s="51"/>
      <c r="B126" s="53"/>
    </row>
    <row r="127" spans="1:2" x14ac:dyDescent="0.2">
      <c r="A127" s="51"/>
      <c r="B127" s="53"/>
    </row>
    <row r="128" spans="1:2" x14ac:dyDescent="0.2">
      <c r="A128" s="51"/>
      <c r="B128" s="53"/>
    </row>
    <row r="129" spans="1:2" x14ac:dyDescent="0.2">
      <c r="A129" s="51"/>
      <c r="B129" s="53"/>
    </row>
    <row r="130" spans="1:2" x14ac:dyDescent="0.2">
      <c r="A130" s="51"/>
      <c r="B130" s="53"/>
    </row>
    <row r="131" spans="1:2" x14ac:dyDescent="0.2">
      <c r="A131" s="51"/>
      <c r="B131" s="53"/>
    </row>
    <row r="132" spans="1:2" x14ac:dyDescent="0.2">
      <c r="A132" s="51"/>
      <c r="B132" s="53"/>
    </row>
    <row r="133" spans="1:2" x14ac:dyDescent="0.2">
      <c r="A133" s="51"/>
      <c r="B133" s="53"/>
    </row>
    <row r="134" spans="1:2" x14ac:dyDescent="0.2">
      <c r="A134" s="51"/>
      <c r="B134" s="53"/>
    </row>
    <row r="135" spans="1:2" x14ac:dyDescent="0.2">
      <c r="A135" s="51"/>
      <c r="B135" s="53"/>
    </row>
    <row r="136" spans="1:2" x14ac:dyDescent="0.2">
      <c r="A136" s="51"/>
      <c r="B136" s="53"/>
    </row>
    <row r="137" spans="1:2" x14ac:dyDescent="0.2">
      <c r="A137" s="51"/>
      <c r="B137" s="53"/>
    </row>
    <row r="138" spans="1:2" x14ac:dyDescent="0.2">
      <c r="A138" s="51"/>
      <c r="B138" s="53"/>
    </row>
    <row r="139" spans="1:2" x14ac:dyDescent="0.2">
      <c r="A139" s="51"/>
      <c r="B139" s="53"/>
    </row>
    <row r="140" spans="1:2" x14ac:dyDescent="0.2">
      <c r="A140" s="51"/>
      <c r="B140" s="53"/>
    </row>
    <row r="141" spans="1:2" x14ac:dyDescent="0.2">
      <c r="A141" s="51"/>
      <c r="B141" s="53"/>
    </row>
    <row r="142" spans="1:2" x14ac:dyDescent="0.2">
      <c r="A142" s="51"/>
      <c r="B142" s="53"/>
    </row>
    <row r="143" spans="1:2" x14ac:dyDescent="0.2">
      <c r="A143" s="51"/>
      <c r="B143" s="53"/>
    </row>
    <row r="144" spans="1:2" x14ac:dyDescent="0.2">
      <c r="A144" s="51"/>
      <c r="B144" s="53"/>
    </row>
  </sheetData>
  <customSheetViews>
    <customSheetView guid="{17400EAF-4B0B-49FE-8262-4A59DA70D10F}" scale="75" showPageBreaks="1" showGridLines="0" fitToPage="1" printArea="1">
      <pane xSplit="5" ySplit="6" topLeftCell="K7" activePane="bottomRight" state="frozen"/>
      <selection pane="bottomRight" activeCell="T8" sqref="T8"/>
      <pageMargins left="0.56000000000000005" right="0.57999999999999996" top="0.64" bottom="0.65" header="0.5" footer="0.5"/>
      <pageSetup paperSize="9" scale="32" fitToWidth="2" orientation="portrait" horizontalDpi="4294967293" r:id="rId1"/>
      <headerFooter alignWithMargins="0">
        <oddHeader>&amp;C2006/2007 уч.рік 5 трим</oddHeader>
      </headerFooter>
    </customSheetView>
    <customSheetView guid="{1721CD95-9859-4B1B-8D0F-DFE373BD846C}" scale="75" showPageBreaks="1" showGridLines="0" fitToPage="1" printArea="1">
      <pane xSplit="5" ySplit="6" topLeftCell="K7" activePane="bottomRight" state="frozen"/>
      <selection pane="bottomRight" activeCell="T8" sqref="T8"/>
      <pageMargins left="0.56000000000000005" right="0.57999999999999996" top="0.64" bottom="0.65" header="0.5" footer="0.5"/>
      <pageSetup paperSize="9" scale="32" fitToWidth="2" orientation="portrait" horizontalDpi="4294967293" r:id="rId2"/>
      <headerFooter alignWithMargins="0">
        <oddHeader>&amp;C2006/2007 уч.рік 5 трим</oddHeader>
      </headerFooter>
    </customSheetView>
    <customSheetView guid="{C2F30B35-D639-4BB4-A50F-41AB6A913442}" scale="70" showPageBreaks="1" showGridLines="0" fitToPage="1">
      <pane xSplit="6" ySplit="7" topLeftCell="AS8" activePane="bottomRight" state="frozen"/>
      <selection pane="bottomRight" activeCell="K7" sqref="K7:L7"/>
      <pageMargins left="0.56000000000000005" right="0.57999999999999996" top="0.64" bottom="0.65" header="0.5" footer="0.5"/>
      <pageSetup paperSize="9" scale="43" fitToWidth="2" orientation="landscape" r:id="rId3"/>
      <headerFooter alignWithMargins="0">
        <oddHeader>&amp;C2006/2007 уч.рік 5 трим</oddHeader>
      </headerFooter>
    </customSheetView>
    <customSheetView guid="{134EDDCA-7309-47EE-BAAB-632C7B2A96A3}" scale="70" showPageBreaks="1" showGridLines="0" fitToPage="1" printArea="1">
      <pane xSplit="6" ySplit="7" topLeftCell="AL8" activePane="bottomRight" state="frozen"/>
      <selection pane="bottomRight" activeCell="A15" sqref="A15:XFD15"/>
      <pageMargins left="0.56000000000000005" right="0.57999999999999996" top="0.64" bottom="0.65" header="0.5" footer="0.5"/>
      <pageSetup paperSize="9" scale="32" fitToWidth="2" orientation="portrait" horizontalDpi="4294967293" r:id="rId4"/>
      <headerFooter alignWithMargins="0">
        <oddHeader>&amp;C2006/2007 уч.рік 5 трим</oddHeader>
      </headerFooter>
    </customSheetView>
    <customSheetView guid="{E3076869-5D4E-4B4E-B56C-23BD0053E0A2}" scale="70" showPageBreaks="1" showGridLines="0" fitToPage="1" printArea="1">
      <pane xSplit="5" ySplit="7" topLeftCell="AL8" activePane="bottomRight" state="frozen"/>
      <selection pane="bottomRight" activeCell="A15" sqref="A15:XFD15"/>
      <pageMargins left="0.56000000000000005" right="0.57999999999999996" top="0.64" bottom="0.65" header="0.5" footer="0.5"/>
      <pageSetup paperSize="9" scale="31" fitToWidth="2" orientation="portrait" horizontalDpi="4294967293" verticalDpi="200" r:id="rId5"/>
      <headerFooter alignWithMargins="0">
        <oddHeader>&amp;C2006/2007 уч.рік 5 трим</oddHeader>
      </headerFooter>
    </customSheetView>
    <customSheetView guid="{1431BB82-382B-49E3-A435-36D988AC7FF6}" scale="75" showGridLines="0" fitToPage="1">
      <pane xSplit="6" ySplit="6" topLeftCell="G17" activePane="bottomRight" state="frozen"/>
      <selection pane="bottomRight" activeCell="E34" sqref="E34:E37"/>
      <pageMargins left="0.56000000000000005" right="0.57999999999999996" top="0.64" bottom="0.65" header="0.5" footer="0.5"/>
      <pageSetup paperSize="0" fitToWidth="2" orientation="portrait" horizontalDpi="0" verticalDpi="0" copies="0"/>
      <headerFooter alignWithMargins="0">
        <oddHeader>&amp;C2006/2007 уч.рік 5 трим</oddHeader>
      </headerFooter>
    </customSheetView>
    <customSheetView guid="{52C4EB7E-D421-4F3C-9418-E2E13C53098F}" scale="75" showPageBreaks="1" showGridLines="0" fitToPage="1" printArea="1">
      <pane xSplit="6" ySplit="6" topLeftCell="Q7" activePane="bottomRight" state="frozen"/>
      <selection pane="bottomRight" activeCell="Q49" sqref="Q49"/>
      <pageMargins left="0.56000000000000005" right="0.57999999999999996" top="0.64" bottom="0.65" header="0.5" footer="0.5"/>
      <pageSetup paperSize="9" scale="47" fitToWidth="2" orientation="landscape" r:id="rId6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6" fitToWidth="2" orientation="landscape" r:id="rId7"/>
      <headerFooter alignWithMargins="0">
        <oddHeader>&amp;C2006/2007 уч.рік 5 трим</oddHeader>
      </headerFooter>
    </customSheetView>
    <customSheetView guid="{0DACDB9F-1DED-4CA1-A223-ED8CF3AAE059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7" fitToWidth="2" orientation="landscape" r:id="rId8"/>
      <headerFooter alignWithMargins="0">
        <oddHeader>&amp;C2006/2007 уч.рік 5 трим</oddHeader>
      </headerFooter>
    </customSheetView>
    <customSheetView guid="{54CA7618-6F98-4F47-B371-BA051FE75870}" scale="75" showGridLines="0" fitToPage="1">
      <pane xSplit="6" ySplit="6" topLeftCell="I7" activePane="bottomRight" state="frozen"/>
      <selection pane="bottomRight" activeCell="I15" sqref="I15"/>
      <pageMargins left="0.56000000000000005" right="0.57999999999999996" top="0.64" bottom="0.65" header="0.5" footer="0.5"/>
      <pageSetup paperSize="9" scale="45" fitToWidth="2" orientation="landscape" r:id="rId9"/>
      <headerFooter alignWithMargins="0">
        <oddHeader>&amp;C2006/2007 уч.рік 5 трим</oddHeader>
      </headerFooter>
    </customSheetView>
    <customSheetView guid="{3EF0F3E9-9201-4028-86FF-6B06B2998A48}" scale="75" showPageBreaks="1" showGridLines="0" fitToPage="1" printArea="1">
      <pane xSplit="6" ySplit="6" topLeftCell="AC7" activePane="bottomRight" state="frozen"/>
      <selection pane="bottomRight" activeCell="B15" sqref="B15"/>
      <pageMargins left="0.56000000000000005" right="0.57999999999999996" top="0.64" bottom="0.65" header="0.5" footer="0.5"/>
      <pageSetup paperSize="9" scale="48" fitToWidth="2" orientation="landscape" r:id="rId10"/>
      <headerFooter alignWithMargins="0">
        <oddHeader>&amp;C2006/2007 уч.рік 5 трим</oddHeader>
      </headerFooter>
    </customSheetView>
    <customSheetView guid="{30318990-97FA-4B74-8A96-20B9CEE7B653}" scale="75" showGridLines="0" fitToPage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11"/>
      <headerFooter alignWithMargins="0">
        <oddHeader>&amp;C2006/2007 уч.рік 5 трим</oddHeader>
      </headerFooter>
    </customSheetView>
    <customSheetView guid="{D36C8CE2-BD51-473C-907A-C6FC583FFDFD}" scale="75" showPageBreaks="1" showGridLines="0" fitToPage="1" printArea="1" showRuler="0">
      <pane xSplit="6" ySplit="6" topLeftCell="G10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12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6" topLeftCell="AV7" activePane="bottomRight" state="frozen"/>
      <selection pane="bottomRight" activeCell="BB7" sqref="BB7"/>
      <pageMargins left="0.56000000000000005" right="0.57999999999999996" top="0.64" bottom="0.65" header="0.5" footer="0.5"/>
      <pageSetup paperSize="9" scale="48" fitToWidth="2" orientation="landscape" r:id="rId13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G7" activePane="bottomRight" state="frozen"/>
      <selection pane="bottomRight" activeCell="B12" sqref="B12"/>
      <pageMargins left="0.56000000000000005" right="0.57999999999999996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G7" activePane="bottomRight" state="frozen"/>
      <selection pane="bottomRight" activeCell="AM27" sqref="AM27"/>
      <pageMargins left="0.56000000000000005" right="0.57999999999999996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M7" activePane="bottomRight" state="frozen"/>
      <selection pane="bottomRight" activeCell="U17" sqref="U17"/>
      <pageMargins left="0.56000000000000005" right="0.57999999999999996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G7" activePane="bottomRight" state="frozen"/>
      <selection pane="bottomRight" activeCell="B12" sqref="B12"/>
      <pageMargins left="0.56000000000000005" right="0.57999999999999996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L7" activePane="bottomRight" state="frozen"/>
      <selection pane="bottomRight" activeCell="B2" sqref="B2:B6"/>
      <pageMargins left="0.56000000000000005" right="0.57999999999999996" top="0.64" bottom="0.65" header="0.5" footer="0.5"/>
      <pageSetup paperSize="9" scale="53" fitToWidth="2" orientation="landscape" r:id="rId19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21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H7" activePane="bottomRight" state="frozen"/>
      <selection pane="bottomRight" activeCell="B13" sqref="B13"/>
      <pageMargins left="0.56000000000000005" right="0.57999999999999996" top="0.64" bottom="0.65" header="0.5" footer="0.5"/>
      <pageSetup paperSize="9" scale="48" fitToWidth="2" orientation="landscape" r:id="rId22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AO7" activePane="bottomRight" state="frozen"/>
      <selection pane="bottomRight" activeCell="AR19" sqref="AR19"/>
      <pageMargins left="0.56000000000000005" right="0.57999999999999996" top="0.64" bottom="0.65" header="0.5" footer="0.5"/>
      <pageSetup paperSize="9" scale="48" fitToWidth="2" orientation="landscape" r:id="rId23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4"/>
      <headerFooter alignWithMargins="0">
        <oddHeader>&amp;C2006/2007 уч.рік 5 трим</oddHeader>
      </headerFooter>
    </customSheetView>
    <customSheetView guid="{63677729-B220-4674-B8DA-E23D188A7DD0}" scale="75" showGridLines="0" fitToPage="1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5"/>
      <headerFooter alignWithMargins="0">
        <oddHeader>&amp;C2006/2007 уч.рік 5 трим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6"/>
      <headerFooter alignWithMargins="0">
        <oddHeader>&amp;C2006/2007 уч.рік 5 трим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5" fitToWidth="2" orientation="landscape" r:id="rId27"/>
      <headerFooter alignWithMargins="0">
        <oddHeader>&amp;C2006/2007 уч.рік 5 трим</oddHeader>
      </headerFooter>
    </customSheetView>
    <customSheetView guid="{9581BC83-4638-4839-B4A7-A6430282DE49}" scale="75" showPageBreaks="1" showGridLines="0" fitToPage="1" printArea="1" showRuler="0">
      <pane xSplit="6" ySplit="6" topLeftCell="AW7" activePane="bottomRight" state="frozen"/>
      <selection pane="bottomRight" activeCell="B3" sqref="B3:B7"/>
      <pageMargins left="0.37" right="0.37" top="0.64" bottom="0.65" header="0.5" footer="0.5"/>
      <pageSetup paperSize="9" scale="36" fitToWidth="2" orientation="landscape" r:id="rId28"/>
      <headerFooter alignWithMargins="0">
        <oddHeader>&amp;C2006/2007 уч.рік 5 трим</oddHeader>
      </headerFooter>
    </customSheetView>
    <customSheetView guid="{96BFE75B-9E94-4DC9-803C-D5A288E717C0}" scale="75" showPageBreaks="1" showGridLines="0" fitToPage="1" printArea="1">
      <pane xSplit="6" ySplit="6" topLeftCell="AQ7" activePane="bottomRight" state="frozen"/>
      <selection pane="bottomRight" activeCell="F13" sqref="F13"/>
      <pageMargins left="0.56000000000000005" right="0.57999999999999996" top="0.64" bottom="0.65" header="0.5" footer="0.5"/>
      <pageSetup paperSize="9" scale="47" fitToWidth="2" orientation="landscape" r:id="rId29"/>
      <headerFooter alignWithMargins="0">
        <oddHeader>&amp;C2006/2007 уч.рік 5 трим</oddHeader>
      </headerFooter>
    </customSheetView>
    <customSheetView guid="{33A37079-C128-4ED3-AE01-CFA8F2347C5B}" scale="75" showPageBreaks="1" showGridLines="0" fitToPage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3" fitToWidth="2" orientation="landscape" r:id="rId30"/>
      <headerFooter alignWithMargins="0">
        <oddHeader>&amp;C2006/2007 уч.рік 5 трим</oddHeader>
      </headerFooter>
    </customSheetView>
    <customSheetView guid="{4BCF288A-A595-4C42-82E7-535EDC2AC415}" scale="75" showPageBreaks="1" showGridLines="0" fitToPage="1" printArea="1">
      <pane xSplit="6" ySplit="6" topLeftCell="G17" activePane="bottomRight" state="frozen"/>
      <selection pane="bottomRight" activeCell="E34" sqref="E34:E37"/>
      <pageMargins left="0.56000000000000005" right="0.57999999999999996" top="0.64" bottom="0.65" header="0.5" footer="0.5"/>
      <pageSetup paperSize="9" scale="31" fitToWidth="2" orientation="portrait" horizontalDpi="4294967293" r:id="rId31"/>
      <headerFooter alignWithMargins="0">
        <oddHeader>&amp;C2006/2007 уч.рік 5 трим</oddHeader>
      </headerFooter>
    </customSheetView>
    <customSheetView guid="{1C44C54F-C0A4-451D-B8A0-B8C17D7E284D}" scale="60" showPageBreaks="1" showGridLines="0" fitToPage="1" printArea="1">
      <pane xSplit="6" ySplit="6" topLeftCell="AC7" activePane="bottomRight" state="frozen"/>
      <selection pane="bottomRight" activeCell="C3" sqref="C3:C7"/>
      <pageMargins left="0.56000000000000005" right="0.57999999999999996" top="0.64" bottom="0.65" header="0.5" footer="0.5"/>
      <pageSetup paperSize="9" scale="31" fitToWidth="2" orientation="portrait" horizontalDpi="4294967293" verticalDpi="0" r:id="rId32"/>
      <headerFooter alignWithMargins="0">
        <oddHeader>&amp;C2006/2007 уч.рік 5 трим</oddHeader>
      </headerFooter>
    </customSheetView>
    <customSheetView guid="{6C8D603E-9A1B-49F4-AEFE-06707C7BCD53}" scale="70" showPageBreaks="1" showGridLines="0" fitToPage="1" printArea="1">
      <pane xSplit="6" ySplit="7" topLeftCell="G8" activePane="bottomRight" state="frozen"/>
      <selection pane="bottomRight" activeCell="Q45" sqref="Q45"/>
      <pageMargins left="0.56000000000000005" right="0.57999999999999996" top="0.64" bottom="0.65" header="0.5" footer="0.5"/>
      <pageSetup paperSize="9" scale="32" fitToWidth="2" orientation="portrait" horizontalDpi="4294967293" r:id="rId33"/>
      <headerFooter alignWithMargins="0">
        <oddHeader>&amp;C2006/2007 уч.рік 5 трим</oddHeader>
      </headerFooter>
    </customSheetView>
    <customSheetView guid="{B1194D16-FC6C-47F9-9935-F16FF2F45C20}" scale="75" showPageBreaks="1" showGridLines="0" fitToPage="1" printArea="1">
      <pane xSplit="5" ySplit="6" topLeftCell="Q7" activePane="bottomRight" state="frozen"/>
      <selection pane="bottomRight" activeCell="AK17" sqref="AK17"/>
      <pageMargins left="0.56000000000000005" right="0.57999999999999996" top="0.64" bottom="0.65" header="0.5" footer="0.5"/>
      <pageSetup paperSize="9" scale="32" fitToWidth="2" orientation="portrait" horizontalDpi="4294967293" r:id="rId34"/>
      <headerFooter alignWithMargins="0">
        <oddHeader>&amp;C2006/2007 уч.рік 5 трим</oddHeader>
      </headerFooter>
    </customSheetView>
    <customSheetView guid="{C5D960BD-C1A6-4228-A267-A87ADCF0AB55}" scale="60" showPageBreaks="1" showGridLines="0" fitToPage="1" printArea="1">
      <pane xSplit="5" ySplit="6" topLeftCell="F7" activePane="bottomRight" state="frozen"/>
      <selection pane="bottomRight" activeCell="M49" sqref="M49"/>
      <pageMargins left="0.56000000000000005" right="0.57999999999999996" top="0.64" bottom="0.65" header="0.5" footer="0.5"/>
      <pageSetup paperSize="9" scale="32" fitToWidth="2" orientation="portrait" horizontalDpi="4294967293" r:id="rId35"/>
      <headerFooter alignWithMargins="0">
        <oddHeader>&amp;C2006/2007 уч.рік 5 трим</oddHeader>
      </headerFooter>
    </customSheetView>
  </customSheetViews>
  <mergeCells count="44">
    <mergeCell ref="AL3:AM3"/>
    <mergeCell ref="AL5:AL6"/>
    <mergeCell ref="AM5:AM6"/>
    <mergeCell ref="AI7:AK7"/>
    <mergeCell ref="AG5:AG6"/>
    <mergeCell ref="AI3:AK3"/>
    <mergeCell ref="AF5:AF6"/>
    <mergeCell ref="AI5:AI6"/>
    <mergeCell ref="AJ5:AJ6"/>
    <mergeCell ref="AF7:AH7"/>
    <mergeCell ref="AB3:AC3"/>
    <mergeCell ref="AB5:AB6"/>
    <mergeCell ref="AE5:AE6"/>
    <mergeCell ref="AD5:AD6"/>
    <mergeCell ref="AD3:AE3"/>
    <mergeCell ref="AF3:AH3"/>
    <mergeCell ref="Z5:Z6"/>
    <mergeCell ref="Z3:AA3"/>
    <mergeCell ref="U3:V3"/>
    <mergeCell ref="X5:X6"/>
    <mergeCell ref="W5:W6"/>
    <mergeCell ref="V2:W2"/>
    <mergeCell ref="U5:U6"/>
    <mergeCell ref="S2:T2"/>
    <mergeCell ref="O3:Q3"/>
    <mergeCell ref="P5:P6"/>
    <mergeCell ref="O5:O6"/>
    <mergeCell ref="R5:R6"/>
    <mergeCell ref="S5:S6"/>
    <mergeCell ref="V5:V6"/>
    <mergeCell ref="B3:B7"/>
    <mergeCell ref="F5:F6"/>
    <mergeCell ref="G5:G6"/>
    <mergeCell ref="M3:N3"/>
    <mergeCell ref="J5:J6"/>
    <mergeCell ref="K5:K6"/>
    <mergeCell ref="M5:M6"/>
    <mergeCell ref="H3:I3"/>
    <mergeCell ref="C3:C7"/>
    <mergeCell ref="D3:D7"/>
    <mergeCell ref="F3:G3"/>
    <mergeCell ref="E3:E7"/>
    <mergeCell ref="H5:H6"/>
    <mergeCell ref="I5:I6"/>
  </mergeCells>
  <phoneticPr fontId="1" type="noConversion"/>
  <conditionalFormatting sqref="M27:M28 F22:F23">
    <cfRule type="cellIs" dxfId="7" priority="2" stopIfTrue="1" operator="greaterThan">
      <formula>21</formula>
    </cfRule>
  </conditionalFormatting>
  <conditionalFormatting sqref="E8:E21">
    <cfRule type="cellIs" dxfId="6" priority="1" stopIfTrue="1" operator="greaterThan">
      <formula>21</formula>
    </cfRule>
  </conditionalFormatting>
  <pageMargins left="0.56000000000000005" right="0.57999999999999996" top="0.64" bottom="0.65" header="0.5" footer="0.5"/>
  <pageSetup paperSize="9" scale="32" fitToWidth="2" orientation="portrait" horizontalDpi="4294967293" r:id="rId36"/>
  <headerFooter alignWithMargins="0">
    <oddHeader>&amp;C2006/2007 уч.рік 5 трим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145"/>
  <sheetViews>
    <sheetView showGridLines="0" zoomScale="70" zoomScaleNormal="9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44" sqref="I44"/>
    </sheetView>
  </sheetViews>
  <sheetFormatPr defaultColWidth="9.28515625" defaultRowHeight="12.75" x14ac:dyDescent="0.2"/>
  <cols>
    <col min="1" max="1" width="4.28515625" style="1" customWidth="1"/>
    <col min="2" max="2" width="43.5703125" style="30" customWidth="1"/>
    <col min="3" max="3" width="6.7109375" style="30" customWidth="1"/>
    <col min="4" max="4" width="9.7109375" style="30" customWidth="1"/>
    <col min="5" max="5" width="6.7109375" style="30" customWidth="1"/>
    <col min="6" max="6" width="11" style="30" customWidth="1"/>
    <col min="7" max="7" width="12.7109375" style="1" customWidth="1"/>
    <col min="8" max="8" width="9.7109375" style="1" customWidth="1"/>
    <col min="9" max="9" width="12.28515625" style="1" customWidth="1"/>
    <col min="10" max="10" width="10.42578125" style="1" customWidth="1"/>
    <col min="11" max="11" width="11.140625" style="1" customWidth="1"/>
    <col min="12" max="12" width="10.42578125" style="1" customWidth="1"/>
    <col min="13" max="13" width="11.5703125" style="1" customWidth="1"/>
    <col min="14" max="14" width="10" style="1" customWidth="1"/>
    <col min="15" max="15" width="10.28515625" style="1" customWidth="1"/>
    <col min="16" max="16" width="9.7109375" style="1" customWidth="1"/>
    <col min="17" max="17" width="11.7109375" style="1" customWidth="1"/>
    <col min="18" max="18" width="13.140625" style="1" customWidth="1"/>
    <col min="19" max="19" width="9.42578125" style="1" customWidth="1"/>
    <col min="20" max="20" width="9.28515625" style="1" customWidth="1"/>
    <col min="21" max="21" width="13" style="1" customWidth="1"/>
    <col min="22" max="22" width="15" style="1" customWidth="1"/>
    <col min="23" max="23" width="10.42578125" style="1" customWidth="1"/>
    <col min="24" max="24" width="13.28515625" style="1" customWidth="1"/>
    <col min="25" max="25" width="9.28515625" style="1" customWidth="1"/>
    <col min="26" max="26" width="8.42578125" style="1" customWidth="1"/>
    <col min="27" max="27" width="9.7109375" style="1" customWidth="1"/>
    <col min="28" max="28" width="13.5703125" style="1" customWidth="1"/>
    <col min="29" max="29" width="11.42578125" style="1" customWidth="1"/>
    <col min="30" max="30" width="13.5703125" style="1" customWidth="1"/>
    <col min="31" max="31" width="10.28515625" style="1" customWidth="1"/>
    <col min="32" max="32" width="10.42578125" style="1" customWidth="1"/>
    <col min="33" max="33" width="11.7109375" style="1" customWidth="1"/>
    <col min="34" max="34" width="11.42578125" style="1" customWidth="1"/>
    <col min="35" max="35" width="10.7109375" style="1" customWidth="1"/>
    <col min="36" max="36" width="11" style="1" customWidth="1"/>
    <col min="37" max="37" width="9.7109375" style="1" customWidth="1"/>
    <col min="38" max="38" width="10.7109375" style="1" customWidth="1"/>
    <col min="39" max="40" width="9.85546875" style="1" customWidth="1"/>
    <col min="41" max="41" width="10" style="1" customWidth="1"/>
    <col min="42" max="42" width="9" style="1" customWidth="1"/>
    <col min="43" max="43" width="11.28515625" style="1" customWidth="1"/>
    <col min="44" max="44" width="8" style="1" customWidth="1"/>
    <col min="45" max="45" width="9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42578125" style="1" customWidth="1"/>
    <col min="51" max="51" width="9.28515625" style="1"/>
    <col min="52" max="52" width="12" style="1" customWidth="1"/>
    <col min="53" max="53" width="9.28515625" style="1"/>
    <col min="54" max="54" width="10.42578125" style="1" bestFit="1" customWidth="1"/>
    <col min="55" max="16384" width="9.28515625" style="1"/>
  </cols>
  <sheetData>
    <row r="1" spans="1:44" x14ac:dyDescent="0.2">
      <c r="V1" s="4"/>
      <c r="W1" s="1" t="s">
        <v>265</v>
      </c>
    </row>
    <row r="2" spans="1:44" ht="48.75" customHeight="1" thickBot="1" x14ac:dyDescent="0.25">
      <c r="A2" s="20"/>
      <c r="B2" s="238" t="s">
        <v>296</v>
      </c>
      <c r="C2" s="202" t="s">
        <v>463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5" t="s">
        <v>200</v>
      </c>
      <c r="S2" s="913" t="s">
        <v>189</v>
      </c>
      <c r="T2" s="913"/>
      <c r="U2" t="s">
        <v>202</v>
      </c>
      <c r="V2" s="913"/>
      <c r="W2" s="913"/>
      <c r="X2" t="s">
        <v>176</v>
      </c>
      <c r="Y2" s="157"/>
      <c r="Z2" s="519" t="s">
        <v>176</v>
      </c>
      <c r="AA2" s="519"/>
      <c r="AB2" s="519" t="s">
        <v>176</v>
      </c>
      <c r="AC2" s="519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41"/>
      <c r="AO2" s="90"/>
      <c r="AP2" s="90"/>
      <c r="AQ2" s="41"/>
      <c r="AR2" s="41"/>
    </row>
    <row r="3" spans="1:44" ht="22.5" customHeight="1" thickBot="1" x14ac:dyDescent="0.3">
      <c r="A3" s="898"/>
      <c r="B3" s="973" t="s">
        <v>307</v>
      </c>
      <c r="C3" s="951" t="s">
        <v>131</v>
      </c>
      <c r="D3" s="911" t="s">
        <v>174</v>
      </c>
      <c r="E3" s="907" t="s">
        <v>38</v>
      </c>
      <c r="F3" s="909" t="s">
        <v>132</v>
      </c>
      <c r="G3" s="910"/>
      <c r="H3" s="909" t="s">
        <v>133</v>
      </c>
      <c r="I3" s="916"/>
      <c r="J3" s="148" t="s">
        <v>134</v>
      </c>
      <c r="K3" s="149"/>
      <c r="L3" s="150"/>
      <c r="M3" s="909" t="s">
        <v>135</v>
      </c>
      <c r="N3" s="910"/>
      <c r="O3" s="909" t="s">
        <v>136</v>
      </c>
      <c r="P3" s="924"/>
      <c r="Q3" s="910"/>
      <c r="R3" s="138" t="s">
        <v>137</v>
      </c>
      <c r="S3" s="152"/>
      <c r="T3" s="152"/>
      <c r="U3" s="909" t="s">
        <v>138</v>
      </c>
      <c r="V3" s="910"/>
      <c r="W3" s="148" t="s">
        <v>139</v>
      </c>
      <c r="X3" s="149"/>
      <c r="Y3" s="241"/>
      <c r="Z3" s="914" t="s">
        <v>140</v>
      </c>
      <c r="AA3" s="915"/>
      <c r="AB3" s="909" t="s">
        <v>141</v>
      </c>
      <c r="AC3" s="916"/>
      <c r="AD3" s="922" t="s">
        <v>142</v>
      </c>
      <c r="AE3" s="923"/>
      <c r="AF3" s="909" t="s">
        <v>143</v>
      </c>
      <c r="AG3" s="925"/>
      <c r="AH3" s="910"/>
      <c r="AI3" s="909" t="s">
        <v>144</v>
      </c>
      <c r="AJ3" s="925"/>
      <c r="AK3" s="916"/>
      <c r="AL3" s="935" t="s">
        <v>245</v>
      </c>
      <c r="AM3" s="936"/>
    </row>
    <row r="4" spans="1:44" ht="22.5" customHeight="1" x14ac:dyDescent="0.25">
      <c r="A4" s="899"/>
      <c r="B4" s="974"/>
      <c r="C4" s="952"/>
      <c r="D4" s="912"/>
      <c r="E4" s="908"/>
      <c r="F4" s="347" t="s">
        <v>145</v>
      </c>
      <c r="G4" s="34"/>
      <c r="H4" s="347" t="s">
        <v>146</v>
      </c>
      <c r="I4" s="151"/>
      <c r="J4" s="407" t="s">
        <v>147</v>
      </c>
      <c r="K4" s="39"/>
      <c r="L4" s="46"/>
      <c r="M4" s="347" t="s">
        <v>148</v>
      </c>
      <c r="N4" s="34"/>
      <c r="O4" s="345" t="s">
        <v>149</v>
      </c>
      <c r="P4" s="346"/>
      <c r="Q4" s="23"/>
      <c r="R4" s="35"/>
      <c r="S4" s="345" t="s">
        <v>150</v>
      </c>
      <c r="T4" s="22"/>
      <c r="U4" s="345" t="s">
        <v>257</v>
      </c>
      <c r="V4" s="23"/>
      <c r="W4" s="518" t="s">
        <v>257</v>
      </c>
      <c r="X4" s="75" t="s">
        <v>237</v>
      </c>
      <c r="Y4" s="76"/>
      <c r="Z4" s="518" t="s">
        <v>257</v>
      </c>
      <c r="AA4" s="38"/>
      <c r="AB4" s="518" t="s">
        <v>257</v>
      </c>
      <c r="AC4" s="22"/>
      <c r="AD4" s="37" t="s">
        <v>151</v>
      </c>
      <c r="AE4" s="409"/>
      <c r="AF4" s="37" t="s">
        <v>151</v>
      </c>
      <c r="AG4" s="77"/>
      <c r="AH4" s="40" t="s">
        <v>12</v>
      </c>
      <c r="AI4" s="37" t="s">
        <v>258</v>
      </c>
      <c r="AJ4" s="78"/>
      <c r="AK4" s="48" t="s">
        <v>18</v>
      </c>
      <c r="AL4" s="760" t="s">
        <v>309</v>
      </c>
      <c r="AM4" s="761"/>
    </row>
    <row r="5" spans="1:44" ht="37.35" customHeight="1" x14ac:dyDescent="0.2">
      <c r="A5" s="899"/>
      <c r="B5" s="975"/>
      <c r="C5" s="952"/>
      <c r="D5" s="912"/>
      <c r="E5" s="908"/>
      <c r="F5" s="900" t="s">
        <v>172</v>
      </c>
      <c r="G5" s="902" t="s">
        <v>166</v>
      </c>
      <c r="H5" s="900" t="s">
        <v>172</v>
      </c>
      <c r="I5" s="919" t="s">
        <v>166</v>
      </c>
      <c r="J5" s="900" t="s">
        <v>172</v>
      </c>
      <c r="K5" s="917" t="s">
        <v>221</v>
      </c>
      <c r="L5" s="47" t="s">
        <v>152</v>
      </c>
      <c r="M5" s="900" t="s">
        <v>172</v>
      </c>
      <c r="N5" s="520" t="s">
        <v>166</v>
      </c>
      <c r="O5" s="900" t="s">
        <v>172</v>
      </c>
      <c r="P5" s="917" t="s">
        <v>220</v>
      </c>
      <c r="Q5" s="47" t="s">
        <v>152</v>
      </c>
      <c r="R5" s="931" t="s">
        <v>172</v>
      </c>
      <c r="S5" s="917" t="s">
        <v>256</v>
      </c>
      <c r="T5" s="153" t="s">
        <v>152</v>
      </c>
      <c r="U5" s="900" t="s">
        <v>172</v>
      </c>
      <c r="V5" s="902" t="s">
        <v>166</v>
      </c>
      <c r="W5" s="900" t="s">
        <v>172</v>
      </c>
      <c r="X5" s="917" t="s">
        <v>173</v>
      </c>
      <c r="Y5" s="242" t="s">
        <v>152</v>
      </c>
      <c r="Z5" s="931" t="s">
        <v>172</v>
      </c>
      <c r="AA5" s="520" t="s">
        <v>166</v>
      </c>
      <c r="AB5" s="900" t="s">
        <v>172</v>
      </c>
      <c r="AC5" s="520" t="s">
        <v>166</v>
      </c>
      <c r="AD5" s="900" t="s">
        <v>172</v>
      </c>
      <c r="AE5" s="902" t="s">
        <v>166</v>
      </c>
      <c r="AF5" s="900" t="s">
        <v>172</v>
      </c>
      <c r="AG5" s="939" t="s">
        <v>304</v>
      </c>
      <c r="AH5" s="47" t="s">
        <v>152</v>
      </c>
      <c r="AI5" s="900" t="s">
        <v>172</v>
      </c>
      <c r="AJ5" s="939" t="s">
        <v>305</v>
      </c>
      <c r="AK5" s="153" t="s">
        <v>152</v>
      </c>
      <c r="AL5" s="933" t="s">
        <v>172</v>
      </c>
      <c r="AM5" s="937" t="s">
        <v>166</v>
      </c>
    </row>
    <row r="6" spans="1:44" ht="28.9" customHeight="1" thickBot="1" x14ac:dyDescent="0.25">
      <c r="A6" s="899"/>
      <c r="B6" s="975"/>
      <c r="C6" s="952"/>
      <c r="D6" s="912"/>
      <c r="E6" s="908"/>
      <c r="F6" s="901"/>
      <c r="G6" s="903"/>
      <c r="H6" s="901"/>
      <c r="I6" s="920"/>
      <c r="J6" s="901"/>
      <c r="K6" s="921"/>
      <c r="L6" s="89">
        <v>6</v>
      </c>
      <c r="M6" s="901"/>
      <c r="N6" s="521"/>
      <c r="O6" s="901"/>
      <c r="P6" s="921"/>
      <c r="Q6" s="89">
        <v>16</v>
      </c>
      <c r="R6" s="932"/>
      <c r="S6" s="918"/>
      <c r="T6" s="154">
        <v>6</v>
      </c>
      <c r="U6" s="901"/>
      <c r="V6" s="903"/>
      <c r="W6" s="901"/>
      <c r="X6" s="921"/>
      <c r="Y6" s="243">
        <v>20</v>
      </c>
      <c r="Z6" s="932"/>
      <c r="AA6" s="521"/>
      <c r="AB6" s="901"/>
      <c r="AC6" s="521"/>
      <c r="AD6" s="901"/>
      <c r="AE6" s="903"/>
      <c r="AF6" s="901"/>
      <c r="AG6" s="921"/>
      <c r="AH6" s="89" t="s">
        <v>341</v>
      </c>
      <c r="AI6" s="901"/>
      <c r="AJ6" s="921"/>
      <c r="AK6" s="154" t="s">
        <v>342</v>
      </c>
      <c r="AL6" s="934"/>
      <c r="AM6" s="938"/>
    </row>
    <row r="7" spans="1:44" ht="16.5" thickBot="1" x14ac:dyDescent="0.3">
      <c r="A7" s="899"/>
      <c r="B7" s="975"/>
      <c r="C7" s="906"/>
      <c r="D7" s="912"/>
      <c r="E7" s="908"/>
      <c r="F7" s="87">
        <v>42751</v>
      </c>
      <c r="G7" s="448"/>
      <c r="H7" s="454">
        <f>F7+7</f>
        <v>42758</v>
      </c>
      <c r="I7" s="571"/>
      <c r="J7" s="928">
        <f>F7+14</f>
        <v>42765</v>
      </c>
      <c r="K7" s="929"/>
      <c r="L7" s="930"/>
      <c r="M7" s="969">
        <f>H7+14</f>
        <v>42772</v>
      </c>
      <c r="N7" s="976"/>
      <c r="O7" s="928">
        <f>J7+14</f>
        <v>42779</v>
      </c>
      <c r="P7" s="929"/>
      <c r="Q7" s="930"/>
      <c r="R7" s="928">
        <f>M7+14</f>
        <v>42786</v>
      </c>
      <c r="S7" s="929"/>
      <c r="T7" s="929"/>
      <c r="U7" s="928">
        <f>O7+14</f>
        <v>42793</v>
      </c>
      <c r="V7" s="930"/>
      <c r="W7" s="928">
        <f>R7+14+7</f>
        <v>42807</v>
      </c>
      <c r="X7" s="929"/>
      <c r="Y7" s="972"/>
      <c r="Z7" s="928">
        <f>U7+14+7</f>
        <v>42814</v>
      </c>
      <c r="AA7" s="930"/>
      <c r="AB7" s="969">
        <f>W7+14</f>
        <v>42821</v>
      </c>
      <c r="AC7" s="971"/>
      <c r="AD7" s="449">
        <f>Z7+14</f>
        <v>42828</v>
      </c>
      <c r="AE7" s="450"/>
      <c r="AF7" s="969">
        <f>AB7+14</f>
        <v>42835</v>
      </c>
      <c r="AG7" s="970"/>
      <c r="AH7" s="451"/>
      <c r="AI7" s="928">
        <f>AD7+14</f>
        <v>42842</v>
      </c>
      <c r="AJ7" s="929"/>
      <c r="AK7" s="929"/>
      <c r="AL7" s="762">
        <f>AF7+14</f>
        <v>42849</v>
      </c>
      <c r="AM7" s="763"/>
    </row>
    <row r="8" spans="1:44" s="373" customFormat="1" ht="18.75" x14ac:dyDescent="0.25">
      <c r="A8" s="559">
        <v>1</v>
      </c>
      <c r="B8" s="838" t="s">
        <v>418</v>
      </c>
      <c r="C8" s="562">
        <v>1</v>
      </c>
      <c r="D8" s="368">
        <f t="shared" ref="D8:D21" si="0">SUM(L8,Q8,T8,Y8,AA8,AC8,AH8,AK8)</f>
        <v>67.5</v>
      </c>
      <c r="E8" s="386">
        <f t="shared" ref="E8:E21" si="1">SUM(D8:D8)</f>
        <v>67.5</v>
      </c>
      <c r="F8" s="733"/>
      <c r="G8" s="734"/>
      <c r="H8" s="729"/>
      <c r="I8" s="490"/>
      <c r="J8" s="840" t="s">
        <v>457</v>
      </c>
      <c r="K8" s="799">
        <f>C8</f>
        <v>1</v>
      </c>
      <c r="L8" s="554">
        <v>4</v>
      </c>
      <c r="M8" s="729" t="s">
        <v>457</v>
      </c>
      <c r="N8" s="490"/>
      <c r="O8" s="730" t="s">
        <v>457</v>
      </c>
      <c r="P8" s="408">
        <f>C8</f>
        <v>1</v>
      </c>
      <c r="Q8" s="751">
        <f t="shared" ref="Q8:Q19" si="2">IF(P8=0,"",VLOOKUP(P8,Підс2,2,FALSE))</f>
        <v>16</v>
      </c>
      <c r="R8" s="728"/>
      <c r="S8" s="503">
        <f>C8</f>
        <v>1</v>
      </c>
      <c r="T8" s="391">
        <v>6</v>
      </c>
      <c r="U8" s="389" t="s">
        <v>458</v>
      </c>
      <c r="V8" s="390"/>
      <c r="W8" s="700" t="s">
        <v>457</v>
      </c>
      <c r="X8" s="503">
        <f>C8</f>
        <v>1</v>
      </c>
      <c r="Y8" s="751">
        <f t="shared" ref="Y8:Y19" si="3">IF(X8=0,"",VLOOKUP(X8,Підс2,3,FALSE))</f>
        <v>20</v>
      </c>
      <c r="Z8" s="728"/>
      <c r="AA8" s="390"/>
      <c r="AB8" s="371"/>
      <c r="AC8" s="372"/>
      <c r="AD8" s="389"/>
      <c r="AE8" s="390"/>
      <c r="AF8" s="731"/>
      <c r="AG8" s="408">
        <f>C8</f>
        <v>1</v>
      </c>
      <c r="AH8" s="732">
        <f>3+5+2.5</f>
        <v>10.5</v>
      </c>
      <c r="AI8" s="415"/>
      <c r="AJ8" s="503">
        <f>C8</f>
        <v>1</v>
      </c>
      <c r="AK8" s="507">
        <f>3+3+5</f>
        <v>11</v>
      </c>
      <c r="AL8" s="764"/>
      <c r="AM8" s="765"/>
      <c r="AN8" s="373" t="s">
        <v>457</v>
      </c>
    </row>
    <row r="9" spans="1:44" s="373" customFormat="1" ht="18.75" x14ac:dyDescent="0.25">
      <c r="A9" s="560">
        <v>2</v>
      </c>
      <c r="B9" s="838" t="s">
        <v>421</v>
      </c>
      <c r="C9" s="563">
        <v>2</v>
      </c>
      <c r="D9" s="452">
        <f t="shared" si="0"/>
        <v>61</v>
      </c>
      <c r="E9" s="470">
        <f t="shared" si="1"/>
        <v>61</v>
      </c>
      <c r="F9" s="748"/>
      <c r="G9" s="497"/>
      <c r="H9" s="530"/>
      <c r="I9" s="491"/>
      <c r="J9" s="840" t="s">
        <v>458</v>
      </c>
      <c r="K9" s="538">
        <f>C9</f>
        <v>2</v>
      </c>
      <c r="L9" s="402">
        <v>5</v>
      </c>
      <c r="M9" s="530" t="s">
        <v>457</v>
      </c>
      <c r="N9" s="491"/>
      <c r="O9" s="590" t="s">
        <v>457</v>
      </c>
      <c r="P9" s="408">
        <f t="shared" ref="P9:P19" si="4">C9</f>
        <v>2</v>
      </c>
      <c r="Q9" s="751">
        <f t="shared" si="2"/>
        <v>12</v>
      </c>
      <c r="R9" s="516"/>
      <c r="S9" s="504">
        <f>C9</f>
        <v>2</v>
      </c>
      <c r="T9" s="325">
        <v>6</v>
      </c>
      <c r="U9" s="378" t="s">
        <v>457</v>
      </c>
      <c r="V9" s="376"/>
      <c r="W9" s="681" t="s">
        <v>457</v>
      </c>
      <c r="X9" s="504">
        <f>C9</f>
        <v>2</v>
      </c>
      <c r="Y9" s="751">
        <f t="shared" si="3"/>
        <v>18</v>
      </c>
      <c r="Z9" s="516"/>
      <c r="AA9" s="376"/>
      <c r="AB9" s="377"/>
      <c r="AC9" s="375"/>
      <c r="AD9" s="378"/>
      <c r="AE9" s="376"/>
      <c r="AF9" s="604"/>
      <c r="AG9" s="408">
        <f t="shared" ref="AG9:AG19" si="5">C9</f>
        <v>2</v>
      </c>
      <c r="AH9" s="555">
        <f>1+5+3</f>
        <v>9</v>
      </c>
      <c r="AI9" s="416"/>
      <c r="AJ9" s="504">
        <f>C9</f>
        <v>2</v>
      </c>
      <c r="AK9" s="402">
        <v>11</v>
      </c>
      <c r="AL9" s="766"/>
      <c r="AM9" s="767"/>
      <c r="AN9" s="373" t="s">
        <v>457</v>
      </c>
    </row>
    <row r="10" spans="1:44" s="373" customFormat="1" ht="18.75" x14ac:dyDescent="0.25">
      <c r="A10" s="561">
        <v>3</v>
      </c>
      <c r="B10" s="838" t="s">
        <v>422</v>
      </c>
      <c r="C10" s="563">
        <v>3</v>
      </c>
      <c r="D10" s="452">
        <f t="shared" si="0"/>
        <v>60.25</v>
      </c>
      <c r="E10" s="470">
        <f t="shared" si="1"/>
        <v>60.25</v>
      </c>
      <c r="F10" s="748"/>
      <c r="G10" s="497"/>
      <c r="H10" s="530"/>
      <c r="I10" s="491"/>
      <c r="J10" s="840" t="s">
        <v>457</v>
      </c>
      <c r="K10" s="538">
        <f t="shared" ref="K10:K19" si="6">C10</f>
        <v>3</v>
      </c>
      <c r="L10" s="402">
        <v>5</v>
      </c>
      <c r="M10" s="530" t="s">
        <v>457</v>
      </c>
      <c r="N10" s="491"/>
      <c r="O10" s="590" t="s">
        <v>458</v>
      </c>
      <c r="P10" s="408">
        <f t="shared" si="4"/>
        <v>3</v>
      </c>
      <c r="Q10" s="751">
        <f t="shared" si="2"/>
        <v>11.25</v>
      </c>
      <c r="R10" s="516"/>
      <c r="S10" s="504">
        <f t="shared" ref="S10:S19" si="7">C10</f>
        <v>3</v>
      </c>
      <c r="T10" s="325">
        <v>6</v>
      </c>
      <c r="U10" s="378" t="s">
        <v>457</v>
      </c>
      <c r="V10" s="376"/>
      <c r="W10" s="681" t="s">
        <v>456</v>
      </c>
      <c r="X10" s="504">
        <f t="shared" ref="X10:X19" si="8">C10</f>
        <v>3</v>
      </c>
      <c r="Y10" s="751">
        <f t="shared" si="3"/>
        <v>16</v>
      </c>
      <c r="Z10" s="516"/>
      <c r="AA10" s="376"/>
      <c r="AB10" s="377"/>
      <c r="AC10" s="375"/>
      <c r="AD10" s="378"/>
      <c r="AE10" s="376"/>
      <c r="AF10" s="604"/>
      <c r="AG10" s="408">
        <f t="shared" si="5"/>
        <v>3</v>
      </c>
      <c r="AH10" s="555">
        <f>3+5+3</f>
        <v>11</v>
      </c>
      <c r="AI10" s="416"/>
      <c r="AJ10" s="504">
        <f t="shared" ref="AJ10:AJ19" si="9">C10</f>
        <v>3</v>
      </c>
      <c r="AK10" s="402">
        <v>11</v>
      </c>
      <c r="AL10" s="766"/>
      <c r="AM10" s="767"/>
    </row>
    <row r="11" spans="1:44" s="373" customFormat="1" ht="24" customHeight="1" x14ac:dyDescent="0.25">
      <c r="A11" s="560">
        <v>4</v>
      </c>
      <c r="B11" s="838" t="s">
        <v>423</v>
      </c>
      <c r="C11" s="563">
        <v>4</v>
      </c>
      <c r="D11" s="452">
        <f t="shared" si="0"/>
        <v>65</v>
      </c>
      <c r="E11" s="470">
        <f t="shared" si="1"/>
        <v>65</v>
      </c>
      <c r="F11" s="748"/>
      <c r="G11" s="497"/>
      <c r="H11" s="530"/>
      <c r="I11" s="491"/>
      <c r="J11" s="840" t="s">
        <v>457</v>
      </c>
      <c r="K11" s="538">
        <f t="shared" si="6"/>
        <v>4</v>
      </c>
      <c r="L11" s="402">
        <v>4</v>
      </c>
      <c r="M11" s="530" t="s">
        <v>457</v>
      </c>
      <c r="N11" s="491"/>
      <c r="O11" s="590" t="s">
        <v>457</v>
      </c>
      <c r="P11" s="408">
        <f t="shared" si="4"/>
        <v>4</v>
      </c>
      <c r="Q11" s="751">
        <f t="shared" si="2"/>
        <v>15</v>
      </c>
      <c r="R11" s="516"/>
      <c r="S11" s="504">
        <f t="shared" si="7"/>
        <v>4</v>
      </c>
      <c r="T11" s="325">
        <v>6</v>
      </c>
      <c r="U11" s="378" t="s">
        <v>457</v>
      </c>
      <c r="V11" s="376"/>
      <c r="W11" s="681" t="s">
        <v>457</v>
      </c>
      <c r="X11" s="504">
        <f t="shared" si="8"/>
        <v>4</v>
      </c>
      <c r="Y11" s="751">
        <f t="shared" si="3"/>
        <v>20</v>
      </c>
      <c r="Z11" s="516"/>
      <c r="AA11" s="376"/>
      <c r="AB11" s="377"/>
      <c r="AC11" s="375"/>
      <c r="AD11" s="378"/>
      <c r="AE11" s="376"/>
      <c r="AF11" s="604"/>
      <c r="AG11" s="408">
        <f t="shared" si="5"/>
        <v>4</v>
      </c>
      <c r="AH11" s="555">
        <f>1+5+3</f>
        <v>9</v>
      </c>
      <c r="AI11" s="416"/>
      <c r="AJ11" s="504">
        <f t="shared" si="9"/>
        <v>4</v>
      </c>
      <c r="AK11" s="402">
        <v>11</v>
      </c>
      <c r="AL11" s="766"/>
      <c r="AM11" s="767"/>
      <c r="AN11" s="373" t="s">
        <v>457</v>
      </c>
    </row>
    <row r="12" spans="1:44" s="373" customFormat="1" ht="37.5" x14ac:dyDescent="0.25">
      <c r="A12" s="561">
        <v>5</v>
      </c>
      <c r="B12" s="838" t="s">
        <v>427</v>
      </c>
      <c r="C12" s="563">
        <v>5</v>
      </c>
      <c r="D12" s="452">
        <f t="shared" si="0"/>
        <v>0</v>
      </c>
      <c r="E12" s="470">
        <f t="shared" si="1"/>
        <v>0</v>
      </c>
      <c r="F12" s="748"/>
      <c r="G12" s="497"/>
      <c r="H12" s="530"/>
      <c r="I12" s="491"/>
      <c r="J12" s="840" t="s">
        <v>457</v>
      </c>
      <c r="K12" s="538">
        <f t="shared" si="6"/>
        <v>5</v>
      </c>
      <c r="L12" s="402"/>
      <c r="M12" s="530" t="s">
        <v>458</v>
      </c>
      <c r="N12" s="491"/>
      <c r="O12" s="590" t="s">
        <v>458</v>
      </c>
      <c r="P12" s="408">
        <f t="shared" si="4"/>
        <v>5</v>
      </c>
      <c r="Q12" s="751" t="str">
        <f t="shared" si="2"/>
        <v xml:space="preserve"> </v>
      </c>
      <c r="R12" s="516"/>
      <c r="S12" s="504">
        <f t="shared" si="7"/>
        <v>5</v>
      </c>
      <c r="T12" s="325"/>
      <c r="U12" s="378" t="s">
        <v>458</v>
      </c>
      <c r="V12" s="376"/>
      <c r="W12" s="681" t="s">
        <v>456</v>
      </c>
      <c r="X12" s="504">
        <f t="shared" si="8"/>
        <v>5</v>
      </c>
      <c r="Y12" s="751" t="str">
        <f t="shared" si="3"/>
        <v xml:space="preserve"> </v>
      </c>
      <c r="Z12" s="516"/>
      <c r="AA12" s="376"/>
      <c r="AB12" s="377"/>
      <c r="AC12" s="375"/>
      <c r="AD12" s="378"/>
      <c r="AE12" s="376"/>
      <c r="AF12" s="604"/>
      <c r="AG12" s="408">
        <f t="shared" si="5"/>
        <v>5</v>
      </c>
      <c r="AH12" s="325"/>
      <c r="AI12" s="416"/>
      <c r="AJ12" s="504">
        <f t="shared" si="9"/>
        <v>5</v>
      </c>
      <c r="AK12" s="402"/>
      <c r="AL12" s="766"/>
      <c r="AM12" s="767"/>
    </row>
    <row r="13" spans="1:44" s="373" customFormat="1" ht="18.75" x14ac:dyDescent="0.25">
      <c r="A13" s="560">
        <v>6</v>
      </c>
      <c r="B13" s="838" t="s">
        <v>424</v>
      </c>
      <c r="C13" s="563">
        <v>6</v>
      </c>
      <c r="D13" s="452">
        <f t="shared" si="0"/>
        <v>59</v>
      </c>
      <c r="E13" s="470">
        <f t="shared" si="1"/>
        <v>59</v>
      </c>
      <c r="F13" s="748"/>
      <c r="G13" s="497"/>
      <c r="H13" s="530"/>
      <c r="I13" s="491"/>
      <c r="J13" s="840" t="s">
        <v>458</v>
      </c>
      <c r="K13" s="538">
        <f t="shared" si="6"/>
        <v>6</v>
      </c>
      <c r="L13" s="402">
        <v>5</v>
      </c>
      <c r="M13" s="530" t="s">
        <v>457</v>
      </c>
      <c r="N13" s="491"/>
      <c r="O13" s="590" t="s">
        <v>457</v>
      </c>
      <c r="P13" s="408">
        <f t="shared" si="4"/>
        <v>6</v>
      </c>
      <c r="Q13" s="751">
        <f t="shared" si="2"/>
        <v>14</v>
      </c>
      <c r="R13" s="516"/>
      <c r="S13" s="504">
        <f t="shared" si="7"/>
        <v>6</v>
      </c>
      <c r="T13" s="325">
        <v>6</v>
      </c>
      <c r="U13" s="378" t="s">
        <v>458</v>
      </c>
      <c r="V13" s="376"/>
      <c r="W13" s="681" t="s">
        <v>456</v>
      </c>
      <c r="X13" s="504">
        <f t="shared" si="8"/>
        <v>6</v>
      </c>
      <c r="Y13" s="751">
        <f t="shared" si="3"/>
        <v>14</v>
      </c>
      <c r="Z13" s="516"/>
      <c r="AA13" s="376"/>
      <c r="AB13" s="377"/>
      <c r="AC13" s="375"/>
      <c r="AD13" s="378"/>
      <c r="AE13" s="376"/>
      <c r="AF13" s="604"/>
      <c r="AG13" s="408">
        <f t="shared" si="5"/>
        <v>6</v>
      </c>
      <c r="AH13" s="325">
        <f>3+4.5+2.5</f>
        <v>10</v>
      </c>
      <c r="AI13" s="416"/>
      <c r="AJ13" s="504">
        <f t="shared" si="9"/>
        <v>6</v>
      </c>
      <c r="AK13" s="402">
        <f>3+3+4</f>
        <v>10</v>
      </c>
      <c r="AL13" s="766"/>
      <c r="AM13" s="767"/>
    </row>
    <row r="14" spans="1:44" s="373" customFormat="1" ht="18.75" x14ac:dyDescent="0.25">
      <c r="A14" s="561">
        <v>7</v>
      </c>
      <c r="B14" s="838" t="s">
        <v>425</v>
      </c>
      <c r="C14" s="563">
        <v>7</v>
      </c>
      <c r="D14" s="452">
        <f t="shared" si="0"/>
        <v>0</v>
      </c>
      <c r="E14" s="470">
        <f t="shared" si="1"/>
        <v>0</v>
      </c>
      <c r="F14" s="748"/>
      <c r="G14" s="497"/>
      <c r="H14" s="530"/>
      <c r="I14" s="491"/>
      <c r="J14" s="840" t="s">
        <v>458</v>
      </c>
      <c r="K14" s="538">
        <f t="shared" si="6"/>
        <v>7</v>
      </c>
      <c r="L14" s="402"/>
      <c r="M14" s="530" t="s">
        <v>457</v>
      </c>
      <c r="N14" s="491"/>
      <c r="O14" s="590" t="s">
        <v>457</v>
      </c>
      <c r="P14" s="408">
        <f t="shared" si="4"/>
        <v>7</v>
      </c>
      <c r="Q14" s="751" t="str">
        <f t="shared" si="2"/>
        <v xml:space="preserve"> </v>
      </c>
      <c r="R14" s="516"/>
      <c r="S14" s="504">
        <f t="shared" si="7"/>
        <v>7</v>
      </c>
      <c r="T14" s="325"/>
      <c r="U14" s="378" t="s">
        <v>458</v>
      </c>
      <c r="V14" s="376"/>
      <c r="W14" s="681" t="s">
        <v>456</v>
      </c>
      <c r="X14" s="504">
        <f t="shared" si="8"/>
        <v>7</v>
      </c>
      <c r="Y14" s="751" t="str">
        <f t="shared" si="3"/>
        <v xml:space="preserve"> </v>
      </c>
      <c r="Z14" s="516"/>
      <c r="AA14" s="376"/>
      <c r="AB14" s="377"/>
      <c r="AC14" s="375"/>
      <c r="AD14" s="378"/>
      <c r="AE14" s="376"/>
      <c r="AF14" s="604"/>
      <c r="AG14" s="408">
        <f t="shared" si="5"/>
        <v>7</v>
      </c>
      <c r="AH14" s="325"/>
      <c r="AI14" s="416"/>
      <c r="AJ14" s="504">
        <f t="shared" si="9"/>
        <v>7</v>
      </c>
      <c r="AK14" s="402"/>
      <c r="AL14" s="766"/>
      <c r="AM14" s="767"/>
    </row>
    <row r="15" spans="1:44" s="373" customFormat="1" ht="18.75" x14ac:dyDescent="0.25">
      <c r="A15" s="560">
        <v>8</v>
      </c>
      <c r="B15" s="838" t="s">
        <v>426</v>
      </c>
      <c r="C15" s="563">
        <v>8</v>
      </c>
      <c r="D15" s="452">
        <f t="shared" si="0"/>
        <v>0</v>
      </c>
      <c r="E15" s="470">
        <f t="shared" si="1"/>
        <v>0</v>
      </c>
      <c r="F15" s="748"/>
      <c r="G15" s="497"/>
      <c r="H15" s="530"/>
      <c r="I15" s="491"/>
      <c r="J15" s="840" t="s">
        <v>458</v>
      </c>
      <c r="K15" s="538">
        <f t="shared" si="6"/>
        <v>8</v>
      </c>
      <c r="L15" s="402"/>
      <c r="M15" s="530" t="s">
        <v>458</v>
      </c>
      <c r="N15" s="491"/>
      <c r="O15" s="590" t="s">
        <v>458</v>
      </c>
      <c r="P15" s="408">
        <f t="shared" si="4"/>
        <v>8</v>
      </c>
      <c r="Q15" s="751" t="str">
        <f t="shared" si="2"/>
        <v xml:space="preserve"> </v>
      </c>
      <c r="R15" s="516"/>
      <c r="S15" s="504">
        <f t="shared" si="7"/>
        <v>8</v>
      </c>
      <c r="T15" s="325"/>
      <c r="U15" s="378" t="s">
        <v>457</v>
      </c>
      <c r="V15" s="376"/>
      <c r="W15" s="681" t="s">
        <v>456</v>
      </c>
      <c r="X15" s="504">
        <f t="shared" si="8"/>
        <v>8</v>
      </c>
      <c r="Y15" s="751" t="str">
        <f t="shared" si="3"/>
        <v xml:space="preserve"> </v>
      </c>
      <c r="Z15" s="516"/>
      <c r="AA15" s="376"/>
      <c r="AB15" s="377"/>
      <c r="AC15" s="375"/>
      <c r="AD15" s="378"/>
      <c r="AE15" s="376"/>
      <c r="AF15" s="604"/>
      <c r="AG15" s="408">
        <f t="shared" si="5"/>
        <v>8</v>
      </c>
      <c r="AH15" s="325"/>
      <c r="AI15" s="416"/>
      <c r="AJ15" s="504">
        <f t="shared" si="9"/>
        <v>8</v>
      </c>
      <c r="AK15" s="795"/>
      <c r="AL15" s="766"/>
      <c r="AM15" s="767"/>
    </row>
    <row r="16" spans="1:44" s="373" customFormat="1" ht="18" customHeight="1" x14ac:dyDescent="0.25">
      <c r="A16" s="561">
        <v>9</v>
      </c>
      <c r="B16" s="839" t="s">
        <v>428</v>
      </c>
      <c r="C16" s="563">
        <v>9</v>
      </c>
      <c r="D16" s="452">
        <f t="shared" si="0"/>
        <v>59.75</v>
      </c>
      <c r="E16" s="470">
        <f t="shared" si="1"/>
        <v>59.75</v>
      </c>
      <c r="F16" s="748"/>
      <c r="G16" s="497"/>
      <c r="H16" s="530"/>
      <c r="I16" s="491"/>
      <c r="J16" s="841" t="s">
        <v>457</v>
      </c>
      <c r="K16" s="538">
        <f t="shared" si="6"/>
        <v>9</v>
      </c>
      <c r="L16" s="402">
        <v>4</v>
      </c>
      <c r="M16" s="530" t="s">
        <v>457</v>
      </c>
      <c r="N16" s="491"/>
      <c r="O16" s="590" t="s">
        <v>458</v>
      </c>
      <c r="P16" s="408">
        <f t="shared" si="4"/>
        <v>9</v>
      </c>
      <c r="Q16" s="751">
        <f t="shared" si="2"/>
        <v>11.75</v>
      </c>
      <c r="R16" s="516"/>
      <c r="S16" s="504">
        <f t="shared" si="7"/>
        <v>9</v>
      </c>
      <c r="T16" s="325">
        <v>6</v>
      </c>
      <c r="U16" s="378" t="s">
        <v>458</v>
      </c>
      <c r="V16" s="376"/>
      <c r="W16" s="681" t="s">
        <v>456</v>
      </c>
      <c r="X16" s="504">
        <f t="shared" si="8"/>
        <v>9</v>
      </c>
      <c r="Y16" s="751">
        <f t="shared" si="3"/>
        <v>16</v>
      </c>
      <c r="Z16" s="516"/>
      <c r="AA16" s="376"/>
      <c r="AB16" s="377"/>
      <c r="AC16" s="375"/>
      <c r="AD16" s="378"/>
      <c r="AE16" s="376"/>
      <c r="AF16" s="604"/>
      <c r="AG16" s="408">
        <f t="shared" si="5"/>
        <v>9</v>
      </c>
      <c r="AH16" s="325">
        <f>3+5+3</f>
        <v>11</v>
      </c>
      <c r="AI16" s="416"/>
      <c r="AJ16" s="504">
        <f t="shared" si="9"/>
        <v>9</v>
      </c>
      <c r="AK16" s="402">
        <v>11</v>
      </c>
      <c r="AL16" s="766"/>
      <c r="AM16" s="767"/>
      <c r="AN16" s="373" t="s">
        <v>457</v>
      </c>
    </row>
    <row r="17" spans="1:51" s="373" customFormat="1" ht="27" customHeight="1" x14ac:dyDescent="0.25">
      <c r="A17" s="560">
        <v>10</v>
      </c>
      <c r="B17" s="839" t="s">
        <v>432</v>
      </c>
      <c r="C17" s="563">
        <v>10</v>
      </c>
      <c r="D17" s="452">
        <f t="shared" si="0"/>
        <v>0</v>
      </c>
      <c r="E17" s="470">
        <f t="shared" si="1"/>
        <v>0</v>
      </c>
      <c r="F17" s="748"/>
      <c r="G17" s="497"/>
      <c r="H17" s="530"/>
      <c r="I17" s="491"/>
      <c r="J17" s="841" t="s">
        <v>458</v>
      </c>
      <c r="K17" s="538">
        <f t="shared" si="6"/>
        <v>10</v>
      </c>
      <c r="L17" s="402"/>
      <c r="M17" s="530" t="s">
        <v>458</v>
      </c>
      <c r="N17" s="491"/>
      <c r="O17" s="590" t="s">
        <v>458</v>
      </c>
      <c r="P17" s="408">
        <f t="shared" si="4"/>
        <v>10</v>
      </c>
      <c r="Q17" s="751" t="str">
        <f t="shared" si="2"/>
        <v xml:space="preserve"> </v>
      </c>
      <c r="R17" s="516"/>
      <c r="S17" s="504">
        <f t="shared" si="7"/>
        <v>10</v>
      </c>
      <c r="T17" s="701"/>
      <c r="U17" s="378" t="s">
        <v>458</v>
      </c>
      <c r="V17" s="376"/>
      <c r="W17" s="681" t="s">
        <v>456</v>
      </c>
      <c r="X17" s="504">
        <f t="shared" si="8"/>
        <v>10</v>
      </c>
      <c r="Y17" s="751" t="str">
        <f t="shared" si="3"/>
        <v xml:space="preserve"> </v>
      </c>
      <c r="Z17" s="516"/>
      <c r="AA17" s="376"/>
      <c r="AB17" s="377"/>
      <c r="AC17" s="375"/>
      <c r="AD17" s="378"/>
      <c r="AE17" s="376"/>
      <c r="AF17" s="604"/>
      <c r="AG17" s="408">
        <f t="shared" si="5"/>
        <v>10</v>
      </c>
      <c r="AH17" s="325"/>
      <c r="AI17" s="416"/>
      <c r="AJ17" s="504">
        <f t="shared" si="9"/>
        <v>10</v>
      </c>
      <c r="AK17" s="402"/>
      <c r="AL17" s="766"/>
      <c r="AM17" s="767"/>
    </row>
    <row r="18" spans="1:51" s="373" customFormat="1" ht="18.75" x14ac:dyDescent="0.25">
      <c r="A18" s="561">
        <v>11</v>
      </c>
      <c r="B18" s="839" t="s">
        <v>433</v>
      </c>
      <c r="C18" s="563">
        <v>11</v>
      </c>
      <c r="D18" s="452">
        <f t="shared" si="0"/>
        <v>47</v>
      </c>
      <c r="E18" s="470">
        <f t="shared" si="1"/>
        <v>47</v>
      </c>
      <c r="F18" s="748"/>
      <c r="G18" s="497"/>
      <c r="H18" s="530"/>
      <c r="I18" s="491"/>
      <c r="J18" s="842" t="s">
        <v>458</v>
      </c>
      <c r="K18" s="538">
        <f t="shared" si="6"/>
        <v>11</v>
      </c>
      <c r="L18" s="402">
        <v>4</v>
      </c>
      <c r="M18" s="530" t="s">
        <v>458</v>
      </c>
      <c r="N18" s="491"/>
      <c r="O18" s="590" t="s">
        <v>458</v>
      </c>
      <c r="P18" s="408">
        <f t="shared" si="4"/>
        <v>11</v>
      </c>
      <c r="Q18" s="751">
        <f t="shared" si="2"/>
        <v>16</v>
      </c>
      <c r="R18" s="516"/>
      <c r="S18" s="504">
        <f t="shared" si="7"/>
        <v>11</v>
      </c>
      <c r="T18" s="325"/>
      <c r="U18" s="378" t="s">
        <v>457</v>
      </c>
      <c r="V18" s="376"/>
      <c r="W18" s="681" t="s">
        <v>457</v>
      </c>
      <c r="X18" s="504">
        <f t="shared" si="8"/>
        <v>11</v>
      </c>
      <c r="Y18" s="751">
        <f t="shared" si="3"/>
        <v>13</v>
      </c>
      <c r="Z18" s="516"/>
      <c r="AA18" s="376"/>
      <c r="AB18" s="377"/>
      <c r="AC18" s="375"/>
      <c r="AD18" s="378"/>
      <c r="AE18" s="376"/>
      <c r="AF18" s="604"/>
      <c r="AG18" s="408">
        <f t="shared" si="5"/>
        <v>11</v>
      </c>
      <c r="AH18" s="325">
        <f>3+5+0</f>
        <v>8</v>
      </c>
      <c r="AI18" s="416"/>
      <c r="AJ18" s="504">
        <f t="shared" si="9"/>
        <v>11</v>
      </c>
      <c r="AK18" s="402">
        <f>3+3</f>
        <v>6</v>
      </c>
      <c r="AL18" s="766"/>
      <c r="AM18" s="767"/>
      <c r="AN18" s="373" t="s">
        <v>457</v>
      </c>
    </row>
    <row r="19" spans="1:51" s="373" customFormat="1" ht="23.25" customHeight="1" x14ac:dyDescent="0.25">
      <c r="A19" s="560">
        <v>12</v>
      </c>
      <c r="B19" s="839" t="s">
        <v>440</v>
      </c>
      <c r="C19" s="563">
        <v>12</v>
      </c>
      <c r="D19" s="452">
        <f t="shared" si="0"/>
        <v>30</v>
      </c>
      <c r="E19" s="470">
        <f t="shared" si="1"/>
        <v>30</v>
      </c>
      <c r="F19" s="748"/>
      <c r="G19" s="497"/>
      <c r="H19" s="530"/>
      <c r="I19" s="491"/>
      <c r="J19" s="842" t="s">
        <v>457</v>
      </c>
      <c r="K19" s="538">
        <f t="shared" si="6"/>
        <v>12</v>
      </c>
      <c r="L19" s="402">
        <v>4</v>
      </c>
      <c r="M19" s="530" t="s">
        <v>458</v>
      </c>
      <c r="N19" s="491"/>
      <c r="O19" s="590" t="s">
        <v>457</v>
      </c>
      <c r="P19" s="408">
        <f t="shared" si="4"/>
        <v>12</v>
      </c>
      <c r="Q19" s="751">
        <f t="shared" si="2"/>
        <v>2</v>
      </c>
      <c r="R19" s="644"/>
      <c r="S19" s="504">
        <f t="shared" si="7"/>
        <v>12</v>
      </c>
      <c r="T19" s="325">
        <v>6</v>
      </c>
      <c r="U19" s="378" t="s">
        <v>457</v>
      </c>
      <c r="V19" s="376"/>
      <c r="W19" s="682" t="s">
        <v>457</v>
      </c>
      <c r="X19" s="504">
        <f t="shared" si="8"/>
        <v>12</v>
      </c>
      <c r="Y19" s="751">
        <f t="shared" si="3"/>
        <v>11</v>
      </c>
      <c r="Z19" s="516"/>
      <c r="AA19" s="376"/>
      <c r="AB19" s="377"/>
      <c r="AC19" s="464"/>
      <c r="AD19" s="378"/>
      <c r="AE19" s="376"/>
      <c r="AF19" s="605"/>
      <c r="AG19" s="408">
        <f t="shared" si="5"/>
        <v>12</v>
      </c>
      <c r="AH19" s="325">
        <f>3+4+0</f>
        <v>7</v>
      </c>
      <c r="AI19" s="401"/>
      <c r="AJ19" s="504">
        <f t="shared" si="9"/>
        <v>12</v>
      </c>
      <c r="AK19" s="556"/>
      <c r="AL19" s="766"/>
      <c r="AM19" s="767"/>
    </row>
    <row r="20" spans="1:51" s="373" customFormat="1" ht="37.5" x14ac:dyDescent="0.25">
      <c r="A20" s="561">
        <v>13</v>
      </c>
      <c r="B20" s="839" t="s">
        <v>436</v>
      </c>
      <c r="C20" s="563">
        <v>13</v>
      </c>
      <c r="D20" s="452">
        <f t="shared" si="0"/>
        <v>0</v>
      </c>
      <c r="E20" s="470">
        <f t="shared" si="1"/>
        <v>0</v>
      </c>
      <c r="F20" s="748"/>
      <c r="G20" s="497"/>
      <c r="H20" s="530"/>
      <c r="I20" s="491"/>
      <c r="J20" s="842" t="s">
        <v>458</v>
      </c>
      <c r="K20" s="538">
        <f t="shared" ref="K20" si="10">C20</f>
        <v>13</v>
      </c>
      <c r="L20" s="402"/>
      <c r="M20" s="530" t="s">
        <v>458</v>
      </c>
      <c r="N20" s="491"/>
      <c r="O20" s="590" t="s">
        <v>458</v>
      </c>
      <c r="P20" s="408">
        <f t="shared" ref="P20:P21" si="11">C20</f>
        <v>13</v>
      </c>
      <c r="Q20" s="751" t="str">
        <f t="shared" ref="Q20:Q21" si="12">IF(P20=0,"",VLOOKUP(P20,Підс2,2,FALSE))</f>
        <v xml:space="preserve"> </v>
      </c>
      <c r="R20" s="645"/>
      <c r="S20" s="504">
        <f t="shared" ref="S20:S21" si="13">C20</f>
        <v>13</v>
      </c>
      <c r="T20" s="325"/>
      <c r="U20" s="378" t="s">
        <v>458</v>
      </c>
      <c r="V20" s="376"/>
      <c r="W20" s="683" t="s">
        <v>456</v>
      </c>
      <c r="X20" s="504">
        <f t="shared" ref="X20:X21" si="14">C20</f>
        <v>13</v>
      </c>
      <c r="Y20" s="751" t="str">
        <f t="shared" ref="Y20:Y21" si="15">IF(X20=0,"",VLOOKUP(X20,Підс2,3,FALSE))</f>
        <v xml:space="preserve"> </v>
      </c>
      <c r="Z20" s="516"/>
      <c r="AA20" s="376"/>
      <c r="AB20" s="377"/>
      <c r="AC20" s="464"/>
      <c r="AD20" s="378"/>
      <c r="AE20" s="376"/>
      <c r="AF20" s="606"/>
      <c r="AG20" s="408">
        <f t="shared" ref="AG20:AG21" si="16">C20</f>
        <v>13</v>
      </c>
      <c r="AH20" s="325"/>
      <c r="AI20" s="477"/>
      <c r="AJ20" s="504">
        <f t="shared" ref="AJ20" si="17">C20</f>
        <v>13</v>
      </c>
      <c r="AK20" s="556"/>
      <c r="AL20" s="766"/>
      <c r="AM20" s="767"/>
    </row>
    <row r="21" spans="1:51" s="373" customFormat="1" ht="19.5" thickBot="1" x14ac:dyDescent="0.3">
      <c r="A21" s="801">
        <v>14</v>
      </c>
      <c r="B21" s="869" t="s">
        <v>467</v>
      </c>
      <c r="C21" s="563">
        <v>14</v>
      </c>
      <c r="D21" s="381">
        <f t="shared" si="0"/>
        <v>0</v>
      </c>
      <c r="E21" s="471">
        <f t="shared" si="1"/>
        <v>0</v>
      </c>
      <c r="F21" s="749"/>
      <c r="G21" s="737"/>
      <c r="H21" s="531"/>
      <c r="I21" s="492"/>
      <c r="J21" s="750"/>
      <c r="K21" s="800"/>
      <c r="L21" s="383"/>
      <c r="M21" s="531"/>
      <c r="N21" s="382"/>
      <c r="O21" s="591"/>
      <c r="P21" s="408">
        <f t="shared" si="11"/>
        <v>14</v>
      </c>
      <c r="Q21" s="751" t="str">
        <f t="shared" si="12"/>
        <v xml:space="preserve"> </v>
      </c>
      <c r="R21" s="646"/>
      <c r="S21" s="504">
        <f t="shared" si="13"/>
        <v>14</v>
      </c>
      <c r="T21" s="698"/>
      <c r="U21" s="385"/>
      <c r="V21" s="383"/>
      <c r="W21" s="684"/>
      <c r="X21" s="504">
        <f t="shared" si="14"/>
        <v>14</v>
      </c>
      <c r="Y21" s="754" t="str">
        <f t="shared" si="15"/>
        <v xml:space="preserve"> </v>
      </c>
      <c r="Z21" s="385"/>
      <c r="AA21" s="383"/>
      <c r="AB21" s="384"/>
      <c r="AC21" s="465"/>
      <c r="AD21" s="385"/>
      <c r="AE21" s="383"/>
      <c r="AF21" s="607"/>
      <c r="AG21" s="408">
        <f t="shared" si="16"/>
        <v>14</v>
      </c>
      <c r="AH21" s="382"/>
      <c r="AI21" s="478"/>
      <c r="AJ21" s="498"/>
      <c r="AK21" s="505"/>
      <c r="AL21" s="768"/>
      <c r="AM21" s="769"/>
    </row>
    <row r="22" spans="1:51" ht="18" x14ac:dyDescent="0.25">
      <c r="A22" s="100"/>
      <c r="B22" s="70"/>
      <c r="C22" s="101"/>
      <c r="D22" s="102"/>
      <c r="E22" s="102"/>
      <c r="F22" s="103"/>
      <c r="G22" s="79"/>
      <c r="H22" s="79"/>
      <c r="I22" s="79"/>
      <c r="J22" s="79" t="s">
        <v>360</v>
      </c>
      <c r="K22" s="79"/>
      <c r="L22" s="104">
        <f>COUNT(L8:L21)</f>
        <v>8</v>
      </c>
      <c r="M22" s="20"/>
      <c r="N22" s="79"/>
      <c r="O22" s="79" t="s">
        <v>462</v>
      </c>
      <c r="P22" s="79"/>
      <c r="Q22" s="104">
        <f>COUNT(Q8:Q21)</f>
        <v>8</v>
      </c>
      <c r="R22" s="20"/>
      <c r="S22" s="79"/>
      <c r="T22" s="699">
        <f>COUNT(T8:T21)</f>
        <v>7</v>
      </c>
      <c r="U22" s="20"/>
      <c r="V22" s="20"/>
      <c r="W22" s="203"/>
      <c r="X22" s="204"/>
      <c r="Y22" s="20"/>
      <c r="Z22" s="79"/>
      <c r="AA22" s="94"/>
      <c r="AB22" s="79"/>
      <c r="AC22" s="79"/>
      <c r="AD22" s="79"/>
      <c r="AE22" s="79"/>
      <c r="AF22" s="20"/>
      <c r="AG22" s="79"/>
      <c r="AH22" s="79"/>
      <c r="AI22" s="79"/>
      <c r="AJ22" s="79"/>
      <c r="AK22" s="94"/>
      <c r="AL22" s="79"/>
      <c r="AM22" s="20"/>
      <c r="AN22" s="45"/>
      <c r="AO22" s="44"/>
      <c r="AP22" s="25"/>
      <c r="AR22" s="20"/>
      <c r="AW22" s="20"/>
    </row>
    <row r="23" spans="1:51" ht="18.75" x14ac:dyDescent="0.25">
      <c r="A23" s="100"/>
      <c r="B23" s="467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44"/>
      <c r="AO23" s="45"/>
      <c r="AP23" s="44"/>
      <c r="AQ23" s="25"/>
    </row>
    <row r="24" spans="1:51" ht="18" x14ac:dyDescent="0.25">
      <c r="A24" s="100"/>
      <c r="B24" s="70"/>
      <c r="C24" s="101"/>
      <c r="D24" s="102"/>
      <c r="E24" s="102"/>
      <c r="F24" s="103"/>
      <c r="G24" s="79"/>
      <c r="H24" s="79"/>
      <c r="I24" s="79"/>
      <c r="J24" s="79"/>
      <c r="K24" s="79"/>
      <c r="L24" s="104"/>
      <c r="M24" s="20"/>
      <c r="N24" s="79"/>
      <c r="O24" s="79"/>
      <c r="P24" s="79"/>
      <c r="Q24" s="94"/>
      <c r="R24" s="79"/>
      <c r="S24" s="79"/>
      <c r="T24" s="94"/>
      <c r="U24" s="79"/>
      <c r="V24" s="79"/>
      <c r="W24" s="94"/>
      <c r="X24" s="79"/>
      <c r="Y24" s="79"/>
      <c r="Z24" s="79"/>
      <c r="AA24" s="79"/>
      <c r="AB24" s="94"/>
      <c r="AC24" s="79"/>
      <c r="AD24" s="79"/>
      <c r="AE24" s="79"/>
      <c r="AF24" s="79"/>
      <c r="AG24" s="94"/>
      <c r="AH24" s="79"/>
      <c r="AI24" s="79"/>
      <c r="AJ24" s="79"/>
      <c r="AK24" s="79"/>
      <c r="AL24" s="94"/>
      <c r="AM24" s="79"/>
      <c r="AN24" s="44"/>
      <c r="AO24" s="45"/>
      <c r="AP24" s="44"/>
      <c r="AQ24" s="25"/>
    </row>
    <row r="25" spans="1:51" ht="15" x14ac:dyDescent="0.2">
      <c r="A25" s="52"/>
      <c r="B25" s="49"/>
      <c r="C25" s="26"/>
      <c r="D25" s="26"/>
      <c r="E25" s="26"/>
      <c r="F25" s="49"/>
      <c r="G25" s="20"/>
      <c r="H25" s="20"/>
      <c r="I25" s="20"/>
      <c r="J25" s="20"/>
      <c r="K25" s="20"/>
      <c r="L25" s="57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H25" s="31"/>
      <c r="AJ25" s="31"/>
    </row>
    <row r="26" spans="1:51" ht="15.75" x14ac:dyDescent="0.25">
      <c r="A26" s="52"/>
      <c r="B26" s="49"/>
      <c r="C26" s="26"/>
      <c r="D26" s="26"/>
      <c r="E26" s="26"/>
      <c r="F26" s="26"/>
      <c r="G26" s="20"/>
      <c r="H26" s="27" t="s">
        <v>153</v>
      </c>
      <c r="I26" s="20"/>
      <c r="J26" s="20"/>
      <c r="K26" s="20"/>
      <c r="L26" s="20"/>
      <c r="M26" s="20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1" ht="15.75" x14ac:dyDescent="0.25">
      <c r="A27" s="52"/>
      <c r="B27" s="49"/>
      <c r="C27" s="26"/>
      <c r="D27" s="26"/>
      <c r="E27" s="26"/>
      <c r="F27" s="26"/>
      <c r="G27" s="20"/>
      <c r="H27" s="20" t="s">
        <v>154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1" ht="15.75" x14ac:dyDescent="0.25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1" ht="15.75" x14ac:dyDescent="0.25">
      <c r="A29" s="52"/>
      <c r="B29" s="49"/>
      <c r="C29" s="26"/>
      <c r="D29" s="26"/>
      <c r="E29" s="26"/>
      <c r="F29" s="26"/>
      <c r="G29" s="20"/>
      <c r="H29" s="20" t="s">
        <v>343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51" ht="15.75" x14ac:dyDescent="0.25">
      <c r="A30" s="52"/>
      <c r="B30" s="49"/>
      <c r="C30" s="26"/>
      <c r="D30" s="26"/>
      <c r="E30" s="26"/>
      <c r="F30" s="26"/>
      <c r="G30" s="20"/>
      <c r="H30" s="20" t="s">
        <v>156</v>
      </c>
      <c r="I30" s="20"/>
      <c r="J30" s="20"/>
      <c r="K30" s="28">
        <f>SUM(K27:K29)</f>
        <v>100</v>
      </c>
      <c r="L30" s="20"/>
      <c r="M30" s="20"/>
      <c r="N30" s="20"/>
      <c r="O30" s="20"/>
      <c r="P30" s="20"/>
      <c r="Q30" s="20"/>
      <c r="R30" s="20"/>
      <c r="S30" s="20" t="s">
        <v>238</v>
      </c>
      <c r="T30" s="20"/>
      <c r="U30" s="20"/>
      <c r="V30" s="20"/>
      <c r="W30" s="20"/>
      <c r="X30" s="20"/>
      <c r="Y30" s="20"/>
      <c r="Z30" s="20"/>
    </row>
    <row r="31" spans="1:51" ht="70.5" customHeight="1" x14ac:dyDescent="0.2">
      <c r="A31" s="52"/>
      <c r="B31" s="49"/>
      <c r="C31" s="26"/>
      <c r="D31" s="641" t="s">
        <v>418</v>
      </c>
      <c r="E31" s="641" t="s">
        <v>421</v>
      </c>
      <c r="F31" s="641" t="s">
        <v>422</v>
      </c>
      <c r="G31" s="642" t="s">
        <v>423</v>
      </c>
      <c r="H31" s="642" t="s">
        <v>427</v>
      </c>
      <c r="I31" s="642" t="s">
        <v>424</v>
      </c>
      <c r="J31" s="642" t="s">
        <v>425</v>
      </c>
      <c r="K31" s="642" t="s">
        <v>426</v>
      </c>
      <c r="L31" s="642" t="s">
        <v>428</v>
      </c>
      <c r="M31" s="642" t="s">
        <v>432</v>
      </c>
      <c r="N31" s="642" t="s">
        <v>433</v>
      </c>
      <c r="O31" s="642" t="s">
        <v>440</v>
      </c>
      <c r="P31" s="574" t="s">
        <v>436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51" ht="26.25" customHeight="1" x14ac:dyDescent="0.2">
      <c r="A32" s="52"/>
      <c r="B32" s="93" t="s">
        <v>234</v>
      </c>
      <c r="C32" s="82" t="s">
        <v>152</v>
      </c>
      <c r="D32" s="98">
        <v>1</v>
      </c>
      <c r="E32" s="98">
        <v>2</v>
      </c>
      <c r="F32" s="98">
        <v>3</v>
      </c>
      <c r="G32" s="98">
        <v>4</v>
      </c>
      <c r="H32" s="99">
        <v>5</v>
      </c>
      <c r="I32" s="99">
        <v>6</v>
      </c>
      <c r="J32" s="99">
        <v>7</v>
      </c>
      <c r="K32" s="99">
        <v>8</v>
      </c>
      <c r="L32" s="99">
        <v>9</v>
      </c>
      <c r="M32" s="99">
        <v>10</v>
      </c>
      <c r="N32" s="99">
        <v>11</v>
      </c>
      <c r="O32" s="99">
        <v>12</v>
      </c>
      <c r="P32" s="99">
        <v>13</v>
      </c>
      <c r="Q32" s="99">
        <v>14</v>
      </c>
      <c r="R32" s="99">
        <v>15</v>
      </c>
      <c r="S32" s="116" t="s">
        <v>236</v>
      </c>
      <c r="T32" s="116" t="s">
        <v>170</v>
      </c>
      <c r="U32" s="116" t="s">
        <v>237</v>
      </c>
      <c r="V32" s="50"/>
      <c r="W32" s="50"/>
      <c r="X32" s="50"/>
      <c r="Y32" s="50"/>
      <c r="Z32" s="54"/>
      <c r="AA32" s="50"/>
      <c r="AB32" s="50"/>
      <c r="AC32" s="50"/>
      <c r="AD32" s="50"/>
      <c r="AE32" s="50"/>
      <c r="AF32" s="50"/>
      <c r="AG32" s="54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4"/>
      <c r="AV32" s="50"/>
      <c r="AW32" s="50"/>
      <c r="AX32" s="29"/>
      <c r="AY32" s="29"/>
    </row>
    <row r="33" spans="1:51" ht="15.75" x14ac:dyDescent="0.2">
      <c r="A33" s="51"/>
      <c r="B33" s="95" t="s">
        <v>232</v>
      </c>
      <c r="C33" s="83"/>
      <c r="D33" s="80"/>
      <c r="E33" s="80"/>
      <c r="F33" s="80"/>
      <c r="G33" s="80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131">
        <v>1</v>
      </c>
      <c r="T33" s="106">
        <f>IF($D41=0," ",$D41)</f>
        <v>16</v>
      </c>
      <c r="U33" s="106">
        <f>IF($D47=0," ",$D47)</f>
        <v>20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18" x14ac:dyDescent="0.2">
      <c r="A34" s="51"/>
      <c r="B34" s="95" t="s">
        <v>1</v>
      </c>
      <c r="C34" s="156">
        <v>2</v>
      </c>
      <c r="D34" s="350">
        <v>2</v>
      </c>
      <c r="E34" s="350">
        <v>2</v>
      </c>
      <c r="F34" s="350">
        <v>2</v>
      </c>
      <c r="G34" s="350">
        <v>2</v>
      </c>
      <c r="H34" s="352"/>
      <c r="I34" s="352">
        <v>2</v>
      </c>
      <c r="J34" s="352"/>
      <c r="K34" s="352"/>
      <c r="L34" s="352">
        <v>2</v>
      </c>
      <c r="M34" s="352"/>
      <c r="N34" s="156">
        <v>2</v>
      </c>
      <c r="O34" s="352">
        <v>0</v>
      </c>
      <c r="P34" s="352"/>
      <c r="Q34" s="352"/>
      <c r="R34" s="352"/>
      <c r="S34" s="131">
        <v>2</v>
      </c>
      <c r="T34" s="106">
        <f>IF($E41=0," ",$E41)</f>
        <v>12</v>
      </c>
      <c r="U34" s="106">
        <f>IF($E47=0," ",$E47)</f>
        <v>18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 x14ac:dyDescent="0.2">
      <c r="A35" s="51"/>
      <c r="B35" s="95" t="s">
        <v>3</v>
      </c>
      <c r="C35" s="156">
        <v>2</v>
      </c>
      <c r="D35" s="350">
        <v>2</v>
      </c>
      <c r="E35" s="350">
        <v>0</v>
      </c>
      <c r="F35" s="350">
        <v>1.75</v>
      </c>
      <c r="G35" s="350">
        <v>2</v>
      </c>
      <c r="H35" s="352"/>
      <c r="I35" s="352">
        <v>0</v>
      </c>
      <c r="J35" s="352"/>
      <c r="K35" s="352"/>
      <c r="L35" s="352">
        <v>2</v>
      </c>
      <c r="M35" s="352"/>
      <c r="N35" s="156">
        <v>2</v>
      </c>
      <c r="O35" s="352">
        <v>2</v>
      </c>
      <c r="P35" s="352"/>
      <c r="Q35" s="352"/>
      <c r="R35" s="352"/>
      <c r="S35" s="131">
        <v>3</v>
      </c>
      <c r="T35" s="106">
        <f>IF($F41=0," ",$F41)</f>
        <v>11.25</v>
      </c>
      <c r="U35" s="106">
        <f>IF($F47=0," ",$F47)</f>
        <v>16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8" x14ac:dyDescent="0.2">
      <c r="A36" s="51"/>
      <c r="B36" s="95" t="s">
        <v>5</v>
      </c>
      <c r="C36" s="156">
        <v>2</v>
      </c>
      <c r="D36" s="350">
        <v>2</v>
      </c>
      <c r="E36" s="350">
        <v>2</v>
      </c>
      <c r="F36" s="350">
        <v>2</v>
      </c>
      <c r="G36" s="350">
        <v>2</v>
      </c>
      <c r="H36" s="352"/>
      <c r="I36" s="352">
        <v>2</v>
      </c>
      <c r="J36" s="352"/>
      <c r="K36" s="352"/>
      <c r="L36" s="352">
        <v>2</v>
      </c>
      <c r="M36" s="352"/>
      <c r="N36" s="156">
        <v>2</v>
      </c>
      <c r="O36" s="352">
        <v>0</v>
      </c>
      <c r="P36" s="352"/>
      <c r="Q36" s="352"/>
      <c r="R36" s="352"/>
      <c r="S36" s="131">
        <v>4</v>
      </c>
      <c r="T36" s="106">
        <f>IF($G41=0," ",$G41)</f>
        <v>15</v>
      </c>
      <c r="U36" s="106">
        <f>IF($G47=0," ",$G47)</f>
        <v>20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8" x14ac:dyDescent="0.2">
      <c r="A37" s="51"/>
      <c r="B37" s="95" t="s">
        <v>6</v>
      </c>
      <c r="C37" s="156">
        <v>2</v>
      </c>
      <c r="D37" s="350">
        <v>2</v>
      </c>
      <c r="E37" s="350">
        <v>2</v>
      </c>
      <c r="F37" s="350">
        <v>1.75</v>
      </c>
      <c r="G37" s="350">
        <v>2</v>
      </c>
      <c r="H37" s="352"/>
      <c r="I37" s="352">
        <v>2</v>
      </c>
      <c r="J37" s="352"/>
      <c r="K37" s="352"/>
      <c r="L37" s="352">
        <v>1</v>
      </c>
      <c r="M37" s="352"/>
      <c r="N37" s="156">
        <v>2</v>
      </c>
      <c r="O37" s="352">
        <v>0</v>
      </c>
      <c r="P37" s="352"/>
      <c r="Q37" s="352"/>
      <c r="R37" s="352"/>
      <c r="S37" s="131">
        <v>5</v>
      </c>
      <c r="T37" s="106" t="str">
        <f>IF($H41=0," ",$H41)</f>
        <v xml:space="preserve"> </v>
      </c>
      <c r="U37" s="106" t="str">
        <f>IF($H47=0," ",$H47)</f>
        <v xml:space="preserve"> 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 x14ac:dyDescent="0.2">
      <c r="A38" s="51"/>
      <c r="B38" s="95" t="s">
        <v>7</v>
      </c>
      <c r="C38" s="156">
        <v>4</v>
      </c>
      <c r="D38" s="350">
        <v>4</v>
      </c>
      <c r="E38" s="350">
        <v>4</v>
      </c>
      <c r="F38" s="350">
        <v>1.75</v>
      </c>
      <c r="G38" s="350">
        <v>3</v>
      </c>
      <c r="H38" s="352"/>
      <c r="I38" s="352">
        <v>4</v>
      </c>
      <c r="J38" s="352"/>
      <c r="K38" s="352"/>
      <c r="L38" s="352">
        <v>1.75</v>
      </c>
      <c r="M38" s="352"/>
      <c r="N38" s="156">
        <v>4</v>
      </c>
      <c r="O38" s="352">
        <v>0</v>
      </c>
      <c r="P38" s="352"/>
      <c r="Q38" s="352"/>
      <c r="R38" s="352"/>
      <c r="S38" s="131">
        <v>6</v>
      </c>
      <c r="T38" s="106">
        <f>IF($I41=0," ",$I41)</f>
        <v>14</v>
      </c>
      <c r="U38" s="106">
        <f>IF($I47=0," ",$I47)</f>
        <v>14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 x14ac:dyDescent="0.2">
      <c r="A39" s="51"/>
      <c r="B39" s="95" t="s">
        <v>8</v>
      </c>
      <c r="C39" s="156">
        <v>2</v>
      </c>
      <c r="D39" s="350">
        <v>2</v>
      </c>
      <c r="E39" s="350">
        <v>0</v>
      </c>
      <c r="F39" s="350">
        <v>0</v>
      </c>
      <c r="G39" s="350">
        <v>2</v>
      </c>
      <c r="H39" s="352"/>
      <c r="I39" s="352">
        <v>2</v>
      </c>
      <c r="J39" s="352"/>
      <c r="K39" s="352"/>
      <c r="L39" s="352">
        <v>1</v>
      </c>
      <c r="M39" s="352"/>
      <c r="N39" s="156">
        <v>2</v>
      </c>
      <c r="O39" s="352"/>
      <c r="P39" s="352"/>
      <c r="Q39" s="352"/>
      <c r="R39" s="352"/>
      <c r="S39" s="131">
        <v>7</v>
      </c>
      <c r="T39" s="106" t="str">
        <f>IF($J41=0," ",$J41)</f>
        <v xml:space="preserve"> </v>
      </c>
      <c r="U39" s="106" t="str">
        <f>IF($J47=0," ",$J47)</f>
        <v xml:space="preserve"> 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8" x14ac:dyDescent="0.2">
      <c r="A40" s="51"/>
      <c r="B40" s="95" t="s">
        <v>160</v>
      </c>
      <c r="C40" s="156">
        <v>2</v>
      </c>
      <c r="D40" s="156">
        <v>2</v>
      </c>
      <c r="E40" s="156">
        <v>2</v>
      </c>
      <c r="F40" s="156">
        <v>2</v>
      </c>
      <c r="G40" s="156">
        <v>2</v>
      </c>
      <c r="H40" s="156"/>
      <c r="I40" s="156">
        <v>2</v>
      </c>
      <c r="J40" s="156"/>
      <c r="K40" s="156"/>
      <c r="L40" s="156">
        <v>2</v>
      </c>
      <c r="M40" s="156"/>
      <c r="N40" s="156">
        <v>2</v>
      </c>
      <c r="O40" s="156"/>
      <c r="P40" s="156"/>
      <c r="Q40" s="156"/>
      <c r="R40" s="156"/>
      <c r="S40" s="131">
        <v>8</v>
      </c>
      <c r="T40" s="106" t="str">
        <f>IF($K41=0," ",$K41)</f>
        <v xml:space="preserve"> </v>
      </c>
      <c r="U40" s="106" t="str">
        <f>IF($K47=0," ",$K47)</f>
        <v xml:space="preserve"> 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75" x14ac:dyDescent="0.2">
      <c r="A41" s="51"/>
      <c r="B41" s="91" t="s">
        <v>38</v>
      </c>
      <c r="C41" s="92">
        <f>SUM(C34:C40)</f>
        <v>16</v>
      </c>
      <c r="D41" s="405">
        <f>SUM(D34:D40)</f>
        <v>16</v>
      </c>
      <c r="E41" s="405">
        <f t="shared" ref="E41:R41" si="18">SUM(E34:E40)</f>
        <v>12</v>
      </c>
      <c r="F41" s="405">
        <f t="shared" si="18"/>
        <v>11.25</v>
      </c>
      <c r="G41" s="405">
        <f t="shared" si="18"/>
        <v>15</v>
      </c>
      <c r="H41" s="405">
        <f t="shared" si="18"/>
        <v>0</v>
      </c>
      <c r="I41" s="405">
        <f t="shared" si="18"/>
        <v>14</v>
      </c>
      <c r="J41" s="405">
        <f t="shared" si="18"/>
        <v>0</v>
      </c>
      <c r="K41" s="405">
        <f t="shared" si="18"/>
        <v>0</v>
      </c>
      <c r="L41" s="405">
        <f t="shared" si="18"/>
        <v>11.75</v>
      </c>
      <c r="M41" s="405">
        <f t="shared" si="18"/>
        <v>0</v>
      </c>
      <c r="N41" s="405">
        <f t="shared" si="18"/>
        <v>16</v>
      </c>
      <c r="O41" s="405">
        <f t="shared" si="18"/>
        <v>2</v>
      </c>
      <c r="P41" s="405">
        <f t="shared" si="18"/>
        <v>0</v>
      </c>
      <c r="Q41" s="405">
        <f t="shared" si="18"/>
        <v>0</v>
      </c>
      <c r="R41" s="405">
        <f t="shared" si="18"/>
        <v>0</v>
      </c>
      <c r="S41" s="131">
        <v>9</v>
      </c>
      <c r="T41" s="106">
        <f>IF($L41=0," ",$L41)</f>
        <v>11.75</v>
      </c>
      <c r="U41" s="106">
        <f>IF($L47=0," ",$L47)</f>
        <v>16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29"/>
      <c r="AY41" s="29"/>
    </row>
    <row r="42" spans="1:51" ht="15.75" x14ac:dyDescent="0.2">
      <c r="A42" s="51"/>
      <c r="B42" s="96" t="s">
        <v>10</v>
      </c>
      <c r="C42" s="84"/>
      <c r="D42" s="85"/>
      <c r="E42" s="85"/>
      <c r="F42" s="85"/>
      <c r="G42" s="86"/>
      <c r="H42" s="86"/>
      <c r="I42" s="86"/>
      <c r="J42" s="86"/>
      <c r="K42" s="86"/>
      <c r="L42" s="86"/>
      <c r="M42" s="86"/>
      <c r="N42" s="86"/>
      <c r="O42" s="86"/>
      <c r="P42" s="404"/>
      <c r="Q42" s="86"/>
      <c r="R42" s="81"/>
      <c r="S42" s="131">
        <v>10</v>
      </c>
      <c r="T42" s="106" t="str">
        <f>IF($M41=0," ",$M41)</f>
        <v xml:space="preserve"> </v>
      </c>
      <c r="U42" s="106" t="str">
        <f>IF($M47=0," ",$M47)</f>
        <v xml:space="preserve"> 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 x14ac:dyDescent="0.2">
      <c r="A43" s="51"/>
      <c r="B43" s="97" t="s">
        <v>13</v>
      </c>
      <c r="C43" s="156">
        <v>10</v>
      </c>
      <c r="D43" s="363">
        <v>10</v>
      </c>
      <c r="E43" s="363">
        <v>10</v>
      </c>
      <c r="F43" s="363">
        <v>10</v>
      </c>
      <c r="G43" s="364">
        <v>10</v>
      </c>
      <c r="H43" s="364"/>
      <c r="I43" s="364">
        <v>10</v>
      </c>
      <c r="J43" s="364"/>
      <c r="K43" s="364"/>
      <c r="L43" s="364">
        <v>10</v>
      </c>
      <c r="M43" s="364"/>
      <c r="N43" s="364"/>
      <c r="O43" s="364">
        <v>9</v>
      </c>
      <c r="P43" s="364"/>
      <c r="Q43" s="364"/>
      <c r="R43" s="364"/>
      <c r="S43" s="131">
        <v>11</v>
      </c>
      <c r="T43" s="106">
        <f>IF($N41=0," ",$N41)</f>
        <v>16</v>
      </c>
      <c r="U43" s="106">
        <f>IF($N47=0," ",$N47)</f>
        <v>13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 x14ac:dyDescent="0.2">
      <c r="A44" s="51"/>
      <c r="B44" s="97" t="s">
        <v>161</v>
      </c>
      <c r="C44" s="156">
        <v>2</v>
      </c>
      <c r="D44" s="363">
        <v>2</v>
      </c>
      <c r="E44" s="363">
        <v>2</v>
      </c>
      <c r="F44" s="363">
        <v>2</v>
      </c>
      <c r="G44" s="364">
        <v>2</v>
      </c>
      <c r="H44" s="364"/>
      <c r="I44" s="364">
        <v>2</v>
      </c>
      <c r="J44" s="364"/>
      <c r="K44" s="364"/>
      <c r="L44" s="364">
        <v>2</v>
      </c>
      <c r="M44" s="364"/>
      <c r="N44" s="364">
        <v>5</v>
      </c>
      <c r="O44" s="364">
        <v>2</v>
      </c>
      <c r="P44" s="364"/>
      <c r="Q44" s="364"/>
      <c r="R44" s="364"/>
      <c r="S44" s="131">
        <v>12</v>
      </c>
      <c r="T44" s="106">
        <f>IF($O41=0," ",$O41)</f>
        <v>2</v>
      </c>
      <c r="U44" s="106">
        <f>IF($O47=0," ",$O47)</f>
        <v>11</v>
      </c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29"/>
      <c r="AX44" s="29"/>
    </row>
    <row r="45" spans="1:51" ht="18" x14ac:dyDescent="0.2">
      <c r="A45" s="51"/>
      <c r="B45" s="97" t="s">
        <v>15</v>
      </c>
      <c r="C45" s="156">
        <v>4</v>
      </c>
      <c r="D45" s="363">
        <v>4</v>
      </c>
      <c r="E45" s="365">
        <v>4</v>
      </c>
      <c r="F45" s="365">
        <v>4</v>
      </c>
      <c r="G45" s="366">
        <v>4</v>
      </c>
      <c r="H45" s="366"/>
      <c r="I45" s="366">
        <v>0</v>
      </c>
      <c r="J45" s="363"/>
      <c r="K45" s="366"/>
      <c r="L45" s="366">
        <v>4</v>
      </c>
      <c r="M45" s="366"/>
      <c r="N45" s="366">
        <v>4</v>
      </c>
      <c r="O45" s="366">
        <v>0</v>
      </c>
      <c r="P45" s="366"/>
      <c r="Q45" s="366"/>
      <c r="R45" s="366"/>
      <c r="S45" s="131">
        <v>13</v>
      </c>
      <c r="T45" s="106" t="str">
        <f>IF($P41=0," ",$P41)</f>
        <v xml:space="preserve"> </v>
      </c>
      <c r="U45" s="106" t="str">
        <f>IF($P47=0," ",$P47)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8" x14ac:dyDescent="0.2">
      <c r="A46" s="51"/>
      <c r="B46" s="158" t="s">
        <v>227</v>
      </c>
      <c r="C46" s="156">
        <v>4</v>
      </c>
      <c r="D46" s="156">
        <v>4</v>
      </c>
      <c r="E46" s="156">
        <v>2</v>
      </c>
      <c r="F46" s="156">
        <v>0</v>
      </c>
      <c r="G46" s="156">
        <v>4</v>
      </c>
      <c r="H46" s="156"/>
      <c r="I46" s="156">
        <v>2</v>
      </c>
      <c r="J46" s="156"/>
      <c r="K46" s="156"/>
      <c r="L46" s="156">
        <v>0</v>
      </c>
      <c r="M46" s="156"/>
      <c r="N46" s="156">
        <v>4</v>
      </c>
      <c r="O46" s="156">
        <v>0</v>
      </c>
      <c r="P46" s="156"/>
      <c r="Q46" s="156"/>
      <c r="R46" s="156"/>
      <c r="S46" s="131">
        <v>14</v>
      </c>
      <c r="T46" s="106" t="str">
        <f>IF($Q41=0," ",$Q41)</f>
        <v xml:space="preserve"> </v>
      </c>
      <c r="U46" s="106" t="str">
        <f>IF($Q47=0," ",$Q47)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.75" x14ac:dyDescent="0.2">
      <c r="A47" s="51"/>
      <c r="B47" s="91" t="s">
        <v>38</v>
      </c>
      <c r="C47" s="92">
        <f>SUM(C43:C46)</f>
        <v>20</v>
      </c>
      <c r="D47" s="92">
        <f>SUM(D43:D46)</f>
        <v>20</v>
      </c>
      <c r="E47" s="92">
        <f t="shared" ref="E47:R47" si="19">SUM(E43:E46)</f>
        <v>18</v>
      </c>
      <c r="F47" s="92">
        <f t="shared" si="19"/>
        <v>16</v>
      </c>
      <c r="G47" s="92">
        <f t="shared" si="19"/>
        <v>20</v>
      </c>
      <c r="H47" s="92">
        <f t="shared" si="19"/>
        <v>0</v>
      </c>
      <c r="I47" s="92">
        <f t="shared" si="19"/>
        <v>14</v>
      </c>
      <c r="J47" s="92">
        <f t="shared" si="19"/>
        <v>0</v>
      </c>
      <c r="K47" s="92">
        <f t="shared" si="19"/>
        <v>0</v>
      </c>
      <c r="L47" s="92">
        <f t="shared" si="19"/>
        <v>16</v>
      </c>
      <c r="M47" s="92">
        <f t="shared" si="19"/>
        <v>0</v>
      </c>
      <c r="N47" s="92">
        <f t="shared" si="19"/>
        <v>13</v>
      </c>
      <c r="O47" s="92">
        <f t="shared" si="19"/>
        <v>11</v>
      </c>
      <c r="P47" s="92">
        <f t="shared" si="19"/>
        <v>0</v>
      </c>
      <c r="Q47" s="92">
        <f t="shared" si="19"/>
        <v>0</v>
      </c>
      <c r="R47" s="92">
        <f t="shared" si="19"/>
        <v>0</v>
      </c>
      <c r="S47" s="131">
        <v>15</v>
      </c>
      <c r="T47" s="106" t="str">
        <f>IF($R41=0," ",$R41)</f>
        <v xml:space="preserve"> </v>
      </c>
      <c r="U47" s="106" t="str">
        <f>IF($R47=0," ",$R47)</f>
        <v xml:space="preserve"> 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ht="15" x14ac:dyDescent="0.2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132"/>
      <c r="T48" s="20">
        <f>COUNTIF(T33:T47,"&gt;0")</f>
        <v>8</v>
      </c>
      <c r="U48" s="20">
        <f>COUNTIF(U33:U47,"&gt;0")</f>
        <v>8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1"/>
      <c r="B50" s="55"/>
      <c r="C50" s="56"/>
      <c r="D50" s="56"/>
      <c r="E50" s="56"/>
      <c r="F50" s="56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</row>
    <row r="51" spans="1:50" x14ac:dyDescent="0.2">
      <c r="A51" s="51"/>
      <c r="B51" s="53"/>
    </row>
    <row r="52" spans="1:50" x14ac:dyDescent="0.2">
      <c r="A52" s="51"/>
      <c r="B52" s="53"/>
    </row>
    <row r="53" spans="1:50" x14ac:dyDescent="0.2">
      <c r="A53" s="51"/>
      <c r="B53" s="53"/>
    </row>
    <row r="54" spans="1:50" x14ac:dyDescent="0.2">
      <c r="A54" s="51"/>
      <c r="B54" s="53"/>
    </row>
    <row r="55" spans="1:50" x14ac:dyDescent="0.2">
      <c r="A55" s="51"/>
      <c r="B55" s="53"/>
    </row>
    <row r="56" spans="1:50" x14ac:dyDescent="0.2">
      <c r="A56" s="51"/>
      <c r="B56" s="53"/>
    </row>
    <row r="57" spans="1:50" x14ac:dyDescent="0.2">
      <c r="A57" s="51"/>
      <c r="B57" s="53"/>
    </row>
    <row r="58" spans="1:50" x14ac:dyDescent="0.2">
      <c r="A58" s="51"/>
      <c r="B58" s="53"/>
    </row>
    <row r="59" spans="1:50" x14ac:dyDescent="0.2">
      <c r="A59" s="51"/>
      <c r="B59" s="53"/>
    </row>
    <row r="60" spans="1:50" x14ac:dyDescent="0.2">
      <c r="A60" s="51"/>
      <c r="B60" s="53"/>
    </row>
    <row r="61" spans="1:50" x14ac:dyDescent="0.2">
      <c r="A61" s="51"/>
      <c r="B61" s="53"/>
    </row>
    <row r="62" spans="1:50" x14ac:dyDescent="0.2">
      <c r="A62" s="51"/>
      <c r="B62" s="53"/>
    </row>
    <row r="63" spans="1:50" x14ac:dyDescent="0.2">
      <c r="A63" s="51"/>
      <c r="B63" s="53"/>
    </row>
    <row r="64" spans="1:50" x14ac:dyDescent="0.2">
      <c r="A64" s="51"/>
      <c r="B64" s="53"/>
    </row>
    <row r="65" spans="1:2" x14ac:dyDescent="0.2">
      <c r="A65" s="51"/>
      <c r="B65" s="53"/>
    </row>
    <row r="66" spans="1:2" x14ac:dyDescent="0.2">
      <c r="A66" s="51"/>
      <c r="B66" s="53"/>
    </row>
    <row r="67" spans="1:2" x14ac:dyDescent="0.2">
      <c r="A67" s="51"/>
      <c r="B67" s="53"/>
    </row>
    <row r="68" spans="1:2" x14ac:dyDescent="0.2">
      <c r="A68" s="51"/>
      <c r="B68" s="53"/>
    </row>
    <row r="69" spans="1:2" x14ac:dyDescent="0.2">
      <c r="A69" s="51"/>
      <c r="B69" s="53"/>
    </row>
    <row r="70" spans="1:2" x14ac:dyDescent="0.2">
      <c r="A70" s="51"/>
      <c r="B70" s="53"/>
    </row>
    <row r="71" spans="1:2" x14ac:dyDescent="0.2">
      <c r="A71" s="51"/>
      <c r="B71" s="53"/>
    </row>
    <row r="72" spans="1:2" x14ac:dyDescent="0.2">
      <c r="A72" s="51"/>
      <c r="B72" s="53"/>
    </row>
    <row r="73" spans="1:2" x14ac:dyDescent="0.2">
      <c r="A73" s="51"/>
      <c r="B73" s="53"/>
    </row>
    <row r="74" spans="1:2" x14ac:dyDescent="0.2">
      <c r="A74" s="51"/>
      <c r="B74" s="53"/>
    </row>
    <row r="75" spans="1:2" x14ac:dyDescent="0.2">
      <c r="A75" s="51"/>
      <c r="B75" s="53"/>
    </row>
    <row r="76" spans="1:2" x14ac:dyDescent="0.2">
      <c r="A76" s="51"/>
      <c r="B76" s="53"/>
    </row>
    <row r="77" spans="1:2" x14ac:dyDescent="0.2">
      <c r="A77" s="51"/>
      <c r="B77" s="53"/>
    </row>
    <row r="78" spans="1:2" x14ac:dyDescent="0.2">
      <c r="A78" s="51"/>
      <c r="B78" s="53"/>
    </row>
    <row r="79" spans="1:2" x14ac:dyDescent="0.2">
      <c r="A79" s="51"/>
      <c r="B79" s="53"/>
    </row>
    <row r="80" spans="1:2" x14ac:dyDescent="0.2">
      <c r="A80" s="51"/>
      <c r="B80" s="53"/>
    </row>
    <row r="81" spans="1:2" x14ac:dyDescent="0.2">
      <c r="A81" s="51"/>
      <c r="B81" s="53"/>
    </row>
    <row r="82" spans="1:2" x14ac:dyDescent="0.2">
      <c r="A82" s="51"/>
      <c r="B82" s="53"/>
    </row>
    <row r="83" spans="1:2" x14ac:dyDescent="0.2">
      <c r="A83" s="51"/>
      <c r="B83" s="53"/>
    </row>
    <row r="84" spans="1:2" x14ac:dyDescent="0.2">
      <c r="A84" s="51"/>
      <c r="B84" s="53"/>
    </row>
    <row r="85" spans="1:2" x14ac:dyDescent="0.2">
      <c r="A85" s="51"/>
      <c r="B85" s="53"/>
    </row>
    <row r="86" spans="1:2" x14ac:dyDescent="0.2">
      <c r="A86" s="51"/>
      <c r="B86" s="53"/>
    </row>
    <row r="87" spans="1:2" x14ac:dyDescent="0.2">
      <c r="A87" s="51"/>
      <c r="B87" s="53"/>
    </row>
    <row r="88" spans="1:2" x14ac:dyDescent="0.2">
      <c r="A88" s="51"/>
      <c r="B88" s="53"/>
    </row>
    <row r="89" spans="1:2" x14ac:dyDescent="0.2">
      <c r="A89" s="51"/>
      <c r="B89" s="53"/>
    </row>
    <row r="90" spans="1:2" x14ac:dyDescent="0.2">
      <c r="A90" s="51"/>
      <c r="B90" s="53"/>
    </row>
    <row r="91" spans="1:2" x14ac:dyDescent="0.2">
      <c r="A91" s="51"/>
      <c r="B91" s="53"/>
    </row>
    <row r="92" spans="1:2" x14ac:dyDescent="0.2">
      <c r="A92" s="51"/>
      <c r="B92" s="53"/>
    </row>
    <row r="93" spans="1:2" x14ac:dyDescent="0.2">
      <c r="A93" s="51"/>
      <c r="B93" s="53"/>
    </row>
    <row r="94" spans="1:2" x14ac:dyDescent="0.2">
      <c r="A94" s="51"/>
      <c r="B94" s="53"/>
    </row>
    <row r="95" spans="1:2" x14ac:dyDescent="0.2">
      <c r="A95" s="51"/>
      <c r="B95" s="53"/>
    </row>
    <row r="96" spans="1:2" x14ac:dyDescent="0.2">
      <c r="A96" s="51"/>
      <c r="B96" s="53"/>
    </row>
    <row r="97" spans="1:2" x14ac:dyDescent="0.2">
      <c r="A97" s="51"/>
      <c r="B97" s="53"/>
    </row>
    <row r="98" spans="1:2" x14ac:dyDescent="0.2">
      <c r="A98" s="51"/>
      <c r="B98" s="53"/>
    </row>
    <row r="99" spans="1:2" x14ac:dyDescent="0.2">
      <c r="A99" s="51"/>
      <c r="B99" s="53"/>
    </row>
    <row r="100" spans="1:2" x14ac:dyDescent="0.2">
      <c r="A100" s="51"/>
      <c r="B100" s="53"/>
    </row>
    <row r="101" spans="1:2" x14ac:dyDescent="0.2">
      <c r="A101" s="51"/>
      <c r="B101" s="53"/>
    </row>
    <row r="102" spans="1:2" x14ac:dyDescent="0.2">
      <c r="A102" s="51"/>
      <c r="B102" s="53"/>
    </row>
    <row r="103" spans="1:2" x14ac:dyDescent="0.2">
      <c r="A103" s="51"/>
      <c r="B103" s="53"/>
    </row>
    <row r="104" spans="1:2" x14ac:dyDescent="0.2">
      <c r="A104" s="51"/>
      <c r="B104" s="53"/>
    </row>
    <row r="105" spans="1:2" x14ac:dyDescent="0.2">
      <c r="A105" s="51"/>
      <c r="B105" s="53"/>
    </row>
    <row r="106" spans="1:2" x14ac:dyDescent="0.2">
      <c r="A106" s="51"/>
      <c r="B106" s="53"/>
    </row>
    <row r="107" spans="1:2" x14ac:dyDescent="0.2">
      <c r="A107" s="51"/>
      <c r="B107" s="53"/>
    </row>
    <row r="108" spans="1:2" x14ac:dyDescent="0.2">
      <c r="A108" s="51"/>
      <c r="B108" s="53"/>
    </row>
    <row r="109" spans="1:2" x14ac:dyDescent="0.2">
      <c r="A109" s="51"/>
      <c r="B109" s="53"/>
    </row>
    <row r="110" spans="1:2" x14ac:dyDescent="0.2">
      <c r="A110" s="51"/>
      <c r="B110" s="53"/>
    </row>
    <row r="111" spans="1:2" x14ac:dyDescent="0.2">
      <c r="A111" s="51"/>
      <c r="B111" s="53"/>
    </row>
    <row r="112" spans="1:2" x14ac:dyDescent="0.2">
      <c r="A112" s="51"/>
      <c r="B112" s="53"/>
    </row>
    <row r="113" spans="1:2" x14ac:dyDescent="0.2">
      <c r="A113" s="51"/>
      <c r="B113" s="53"/>
    </row>
    <row r="114" spans="1:2" x14ac:dyDescent="0.2">
      <c r="A114" s="51"/>
      <c r="B114" s="53"/>
    </row>
    <row r="115" spans="1:2" x14ac:dyDescent="0.2">
      <c r="A115" s="51"/>
      <c r="B115" s="53"/>
    </row>
    <row r="116" spans="1:2" x14ac:dyDescent="0.2">
      <c r="A116" s="51"/>
      <c r="B116" s="53"/>
    </row>
    <row r="117" spans="1:2" x14ac:dyDescent="0.2">
      <c r="A117" s="51"/>
      <c r="B117" s="53"/>
    </row>
    <row r="118" spans="1:2" x14ac:dyDescent="0.2">
      <c r="A118" s="51"/>
      <c r="B118" s="53"/>
    </row>
    <row r="119" spans="1:2" x14ac:dyDescent="0.2">
      <c r="A119" s="51"/>
      <c r="B119" s="53"/>
    </row>
    <row r="120" spans="1:2" x14ac:dyDescent="0.2">
      <c r="A120" s="51"/>
      <c r="B120" s="53"/>
    </row>
    <row r="121" spans="1:2" x14ac:dyDescent="0.2">
      <c r="A121" s="51"/>
      <c r="B121" s="53"/>
    </row>
    <row r="122" spans="1:2" x14ac:dyDescent="0.2">
      <c r="A122" s="51"/>
      <c r="B122" s="53"/>
    </row>
    <row r="123" spans="1:2" x14ac:dyDescent="0.2">
      <c r="A123" s="51"/>
      <c r="B123" s="53"/>
    </row>
    <row r="124" spans="1:2" x14ac:dyDescent="0.2">
      <c r="A124" s="51"/>
      <c r="B124" s="53"/>
    </row>
    <row r="125" spans="1:2" x14ac:dyDescent="0.2">
      <c r="A125" s="51"/>
      <c r="B125" s="53"/>
    </row>
    <row r="126" spans="1:2" x14ac:dyDescent="0.2">
      <c r="A126" s="51"/>
      <c r="B126" s="53"/>
    </row>
    <row r="127" spans="1:2" x14ac:dyDescent="0.2">
      <c r="A127" s="51"/>
      <c r="B127" s="53"/>
    </row>
    <row r="128" spans="1:2" x14ac:dyDescent="0.2">
      <c r="A128" s="51"/>
      <c r="B128" s="53"/>
    </row>
    <row r="129" spans="1:2" x14ac:dyDescent="0.2">
      <c r="A129" s="51"/>
      <c r="B129" s="53"/>
    </row>
    <row r="130" spans="1:2" x14ac:dyDescent="0.2">
      <c r="A130" s="51"/>
      <c r="B130" s="53"/>
    </row>
    <row r="131" spans="1:2" x14ac:dyDescent="0.2">
      <c r="A131" s="51"/>
      <c r="B131" s="53"/>
    </row>
    <row r="132" spans="1:2" x14ac:dyDescent="0.2">
      <c r="A132" s="51"/>
      <c r="B132" s="53"/>
    </row>
    <row r="133" spans="1:2" x14ac:dyDescent="0.2">
      <c r="A133" s="51"/>
      <c r="B133" s="53"/>
    </row>
    <row r="134" spans="1:2" x14ac:dyDescent="0.2">
      <c r="A134" s="51"/>
      <c r="B134" s="53"/>
    </row>
    <row r="135" spans="1:2" x14ac:dyDescent="0.2">
      <c r="A135" s="51"/>
      <c r="B135" s="53"/>
    </row>
    <row r="136" spans="1:2" x14ac:dyDescent="0.2">
      <c r="A136" s="51"/>
      <c r="B136" s="53"/>
    </row>
    <row r="137" spans="1:2" x14ac:dyDescent="0.2">
      <c r="A137" s="51"/>
      <c r="B137" s="53"/>
    </row>
    <row r="138" spans="1:2" x14ac:dyDescent="0.2">
      <c r="A138" s="51"/>
      <c r="B138" s="53"/>
    </row>
    <row r="139" spans="1:2" x14ac:dyDescent="0.2">
      <c r="A139" s="51"/>
      <c r="B139" s="53"/>
    </row>
    <row r="140" spans="1:2" x14ac:dyDescent="0.2">
      <c r="A140" s="51"/>
      <c r="B140" s="53"/>
    </row>
    <row r="141" spans="1:2" x14ac:dyDescent="0.2">
      <c r="A141" s="51"/>
      <c r="B141" s="53"/>
    </row>
    <row r="142" spans="1:2" x14ac:dyDescent="0.2">
      <c r="A142" s="51"/>
      <c r="B142" s="53"/>
    </row>
    <row r="143" spans="1:2" x14ac:dyDescent="0.2">
      <c r="A143" s="51"/>
      <c r="B143" s="53"/>
    </row>
    <row r="144" spans="1:2" x14ac:dyDescent="0.2">
      <c r="A144" s="51"/>
      <c r="B144" s="53"/>
    </row>
    <row r="145" spans="1:2" x14ac:dyDescent="0.2">
      <c r="A145" s="51"/>
      <c r="B145" s="53"/>
    </row>
  </sheetData>
  <customSheetViews>
    <customSheetView guid="{17400EAF-4B0B-49FE-8262-4A59DA70D10F}" scale="70" showPageBreaks="1" showGridLines="0" fitToPage="1" printArea="1">
      <pane xSplit="6" ySplit="6" topLeftCell="G7" activePane="bottomRight" state="frozen"/>
      <selection pane="bottomRight" activeCell="I44" sqref="I44"/>
      <pageMargins left="0.56000000000000005" right="0.25" top="0.64" bottom="0.65" header="0.5" footer="0.5"/>
      <pageSetup scale="36" fitToWidth="2" orientation="portrait" r:id="rId1"/>
      <headerFooter alignWithMargins="0">
        <oddHeader>&amp;C</oddHeader>
      </headerFooter>
    </customSheetView>
    <customSheetView guid="{1721CD95-9859-4B1B-8D0F-DFE373BD846C}" scale="70" showPageBreaks="1" showGridLines="0" fitToPage="1" printArea="1">
      <pane xSplit="6" ySplit="6" topLeftCell="G7" activePane="bottomRight" state="frozen"/>
      <selection pane="bottomRight" activeCell="I44" sqref="I44"/>
      <pageMargins left="0.56000000000000005" right="0.25" top="0.64" bottom="0.65" header="0.5" footer="0.5"/>
      <pageSetup scale="36" fitToWidth="2" orientation="portrait" r:id="rId2"/>
      <headerFooter alignWithMargins="0">
        <oddHeader>&amp;C</oddHeader>
      </headerFooter>
    </customSheetView>
    <customSheetView guid="{C2F30B35-D639-4BB4-A50F-41AB6A913442}" scale="70" showGridLines="0" fitToPage="1">
      <pane xSplit="6" ySplit="6" topLeftCell="G7" activePane="bottomRight" state="frozen"/>
      <selection pane="bottomRight" activeCell="L16" sqref="L16"/>
      <pageMargins left="0.56000000000000005" right="0.25" top="0.64" bottom="0.65" header="0.5" footer="0.5"/>
      <pageSetup scale="41" fitToWidth="2" orientation="portrait" r:id="rId3"/>
      <headerFooter alignWithMargins="0">
        <oddHeader>&amp;C</oddHeader>
      </headerFooter>
    </customSheetView>
    <customSheetView guid="{4BCF288A-A595-4C42-82E7-535EDC2AC415}" scale="70" showGridLines="0" fitToPage="1">
      <pane xSplit="6" ySplit="6" topLeftCell="G7" activePane="bottomRight" state="frozen"/>
      <selection pane="bottomRight" activeCell="L16" sqref="L16"/>
      <pageMargins left="0.56000000000000005" right="0.25" top="0.64" bottom="0.65" header="0.5" footer="0.5"/>
      <pageSetup scale="41" fitToWidth="2" orientation="portrait" r:id="rId4"/>
      <headerFooter alignWithMargins="0">
        <oddHeader>&amp;C</oddHeader>
      </headerFooter>
    </customSheetView>
    <customSheetView guid="{1C44C54F-C0A4-451D-B8A0-B8C17D7E284D}" scale="70" showGridLines="0" fitToPage="1">
      <pane xSplit="6" ySplit="6" topLeftCell="AF7" activePane="bottomRight" state="frozen"/>
      <selection pane="bottomRight" activeCell="C3" sqref="C3:C7"/>
      <pageMargins left="0.56000000000000005" right="0.25" top="0.64" bottom="0.65" header="0.5" footer="0.5"/>
      <pageSetup scale="41" fitToWidth="2" orientation="portrait" r:id="rId5"/>
      <headerFooter alignWithMargins="0">
        <oddHeader>&amp;C</oddHeader>
      </headerFooter>
    </customSheetView>
    <customSheetView guid="{6C8D603E-9A1B-49F4-AEFE-06707C7BCD53}" scale="90" showPageBreaks="1" showGridLines="0" fitToPage="1" printArea="1">
      <pane xSplit="6" ySplit="6" topLeftCell="V7" activePane="bottomRight" state="frozen"/>
      <selection pane="bottomRight" activeCell="Y8" sqref="Y8"/>
      <pageMargins left="0.56000000000000005" right="0.25" top="0.64" bottom="0.65" header="0.5" footer="0.5"/>
      <pageSetup scale="36" fitToWidth="2" orientation="portrait" r:id="rId6"/>
      <headerFooter alignWithMargins="0">
        <oddHeader>&amp;C</oddHeader>
      </headerFooter>
    </customSheetView>
    <customSheetView guid="{B1194D16-FC6C-47F9-9935-F16FF2F45C20}" scale="70" showPageBreaks="1" showGridLines="0" fitToPage="1" printArea="1">
      <pane xSplit="6" ySplit="6" topLeftCell="G19" activePane="bottomRight" state="frozen"/>
      <selection pane="bottomRight" activeCell="B26" sqref="B26"/>
      <pageMargins left="0.56000000000000005" right="0.25" top="0.64" bottom="0.65" header="0.5" footer="0.5"/>
      <pageSetup scale="36" fitToWidth="2" orientation="portrait" r:id="rId7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6" ySplit="6" topLeftCell="G7" activePane="bottomRight" state="frozen"/>
      <selection pane="bottomRight" activeCell="X5" sqref="X5:X6"/>
      <pageMargins left="0.56000000000000005" right="0.25" top="0.64" bottom="0.65" header="0.5" footer="0.5"/>
      <pageSetup scale="36" fitToWidth="2" orientation="portrait" r:id="rId8"/>
      <headerFooter alignWithMargins="0">
        <oddHeader>&amp;C</oddHeader>
      </headerFooter>
    </customSheetView>
  </customSheetViews>
  <mergeCells count="53">
    <mergeCell ref="AD3:AE3"/>
    <mergeCell ref="S2:T2"/>
    <mergeCell ref="V2:W2"/>
    <mergeCell ref="A3:A7"/>
    <mergeCell ref="B3:B7"/>
    <mergeCell ref="C3:C7"/>
    <mergeCell ref="D3:D7"/>
    <mergeCell ref="E3:E7"/>
    <mergeCell ref="F3:G3"/>
    <mergeCell ref="H3:I3"/>
    <mergeCell ref="V5:V6"/>
    <mergeCell ref="P5:P6"/>
    <mergeCell ref="R5:R6"/>
    <mergeCell ref="S5:S6"/>
    <mergeCell ref="U5:U6"/>
    <mergeCell ref="Z7:AA7"/>
    <mergeCell ref="AF3:AH3"/>
    <mergeCell ref="AI3:AK3"/>
    <mergeCell ref="AL3:AM3"/>
    <mergeCell ref="F5:F6"/>
    <mergeCell ref="G5:G6"/>
    <mergeCell ref="H5:H6"/>
    <mergeCell ref="I5:I6"/>
    <mergeCell ref="J5:J6"/>
    <mergeCell ref="K5:K6"/>
    <mergeCell ref="M5:M6"/>
    <mergeCell ref="M3:N3"/>
    <mergeCell ref="O3:Q3"/>
    <mergeCell ref="U3:V3"/>
    <mergeCell ref="Z3:AA3"/>
    <mergeCell ref="AB3:AC3"/>
    <mergeCell ref="O5:O6"/>
    <mergeCell ref="AM5:AM6"/>
    <mergeCell ref="W5:W6"/>
    <mergeCell ref="X5:X6"/>
    <mergeCell ref="Z5:Z6"/>
    <mergeCell ref="AB5:AB6"/>
    <mergeCell ref="AD5:AD6"/>
    <mergeCell ref="AE5:AE6"/>
    <mergeCell ref="AF5:AF6"/>
    <mergeCell ref="AG5:AG6"/>
    <mergeCell ref="AI5:AI6"/>
    <mergeCell ref="AJ5:AJ6"/>
    <mergeCell ref="AL5:AL6"/>
    <mergeCell ref="AB7:AC7"/>
    <mergeCell ref="AF7:AG7"/>
    <mergeCell ref="AI7:AK7"/>
    <mergeCell ref="J7:L7"/>
    <mergeCell ref="M7:N7"/>
    <mergeCell ref="O7:Q7"/>
    <mergeCell ref="R7:T7"/>
    <mergeCell ref="U7:V7"/>
    <mergeCell ref="W7:Y7"/>
  </mergeCells>
  <conditionalFormatting sqref="M29 F22:F24">
    <cfRule type="cellIs" dxfId="5" priority="2" stopIfTrue="1" operator="greaterThan">
      <formula>21</formula>
    </cfRule>
  </conditionalFormatting>
  <conditionalFormatting sqref="E8:E21">
    <cfRule type="cellIs" dxfId="4" priority="1" stopIfTrue="1" operator="greaterThan">
      <formula>21</formula>
    </cfRule>
  </conditionalFormatting>
  <pageMargins left="0.56000000000000005" right="0.25" top="0.64" bottom="0.65" header="0.5" footer="0.5"/>
  <pageSetup scale="36" fitToWidth="2" orientation="portrait" r:id="rId9"/>
  <headerFooter alignWithMargins="0">
    <oddHeader>&amp;C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144"/>
  <sheetViews>
    <sheetView showGridLines="0" zoomScale="70" zoomScaleNormal="70" workbookViewId="0">
      <pane xSplit="6" ySplit="6" topLeftCell="L7" activePane="bottomRight" state="frozen"/>
      <selection pane="topRight" activeCell="G1" sqref="G1"/>
      <selection pane="bottomLeft" activeCell="A7" sqref="A7"/>
      <selection pane="bottomRight" activeCell="L16" sqref="L16"/>
    </sheetView>
  </sheetViews>
  <sheetFormatPr defaultColWidth="9.28515625" defaultRowHeight="12.75" x14ac:dyDescent="0.2"/>
  <cols>
    <col min="1" max="1" width="4.28515625" style="1" customWidth="1"/>
    <col min="2" max="2" width="49.5703125" style="30" customWidth="1"/>
    <col min="3" max="3" width="6.7109375" style="30" customWidth="1"/>
    <col min="4" max="4" width="9.7109375" style="30" customWidth="1"/>
    <col min="5" max="5" width="6.7109375" style="30" customWidth="1"/>
    <col min="6" max="6" width="13.85546875" style="30" customWidth="1"/>
    <col min="7" max="7" width="11.28515625" style="1" customWidth="1"/>
    <col min="8" max="8" width="13.42578125" style="1" customWidth="1"/>
    <col min="9" max="9" width="12.28515625" style="1" customWidth="1"/>
    <col min="10" max="10" width="13.7109375" style="1" customWidth="1"/>
    <col min="11" max="11" width="11.28515625" style="1" customWidth="1"/>
    <col min="12" max="12" width="10.42578125" style="1" customWidth="1"/>
    <col min="13" max="13" width="15.85546875" style="1" customWidth="1"/>
    <col min="14" max="14" width="15.7109375" style="1" customWidth="1"/>
    <col min="15" max="15" width="16.140625" style="1" customWidth="1"/>
    <col min="16" max="16" width="9.7109375" style="1" customWidth="1"/>
    <col min="17" max="17" width="13.28515625" style="1" customWidth="1"/>
    <col min="18" max="18" width="13.140625" style="1" customWidth="1"/>
    <col min="19" max="19" width="11.28515625" style="1" customWidth="1"/>
    <col min="20" max="20" width="12" style="1" customWidth="1"/>
    <col min="21" max="21" width="13" style="1" customWidth="1"/>
    <col min="22" max="22" width="10.5703125" style="1" customWidth="1"/>
    <col min="23" max="23" width="12.7109375" style="1" customWidth="1"/>
    <col min="24" max="24" width="13.28515625" style="1" customWidth="1"/>
    <col min="25" max="25" width="9.28515625" style="1" customWidth="1"/>
    <col min="26" max="26" width="12.85546875" style="1" customWidth="1"/>
    <col min="27" max="27" width="9.7109375" style="1" customWidth="1"/>
    <col min="28" max="28" width="13.5703125" style="1" customWidth="1"/>
    <col min="29" max="29" width="10.28515625" style="1" customWidth="1"/>
    <col min="30" max="30" width="13.5703125" style="1" customWidth="1"/>
    <col min="31" max="31" width="10.28515625" style="1" customWidth="1"/>
    <col min="32" max="32" width="8" style="1" customWidth="1"/>
    <col min="33" max="33" width="11.7109375" style="1" customWidth="1"/>
    <col min="34" max="34" width="11.5703125" style="1" customWidth="1"/>
    <col min="35" max="35" width="10.7109375" style="1" customWidth="1"/>
    <col min="36" max="37" width="11" style="1" customWidth="1"/>
    <col min="38" max="38" width="10.7109375" style="1" customWidth="1"/>
    <col min="39" max="39" width="9.85546875" style="1" customWidth="1"/>
    <col min="40" max="40" width="10.7109375" style="1" customWidth="1"/>
    <col min="41" max="41" width="10" style="1" customWidth="1"/>
    <col min="42" max="42" width="10.28515625" style="1" customWidth="1"/>
    <col min="43" max="43" width="11.28515625" style="1" customWidth="1"/>
    <col min="44" max="44" width="8" style="1" customWidth="1"/>
    <col min="45" max="45" width="10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28515625" style="1" customWidth="1"/>
    <col min="51" max="51" width="9.28515625" style="1"/>
    <col min="52" max="52" width="12" style="1" customWidth="1"/>
    <col min="53" max="53" width="9.28515625" style="1"/>
    <col min="54" max="54" width="10.42578125" style="1" bestFit="1" customWidth="1"/>
    <col min="55" max="16384" width="9.28515625" style="1"/>
  </cols>
  <sheetData>
    <row r="1" spans="1:44" x14ac:dyDescent="0.2">
      <c r="V1" s="4"/>
      <c r="X1" s="1" t="s">
        <v>265</v>
      </c>
    </row>
    <row r="2" spans="1:44" ht="26.25" customHeight="1" thickBot="1" x14ac:dyDescent="0.25">
      <c r="A2" s="21"/>
      <c r="B2" s="238" t="s">
        <v>295</v>
      </c>
      <c r="C2" s="202" t="s">
        <v>463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5" t="s">
        <v>200</v>
      </c>
      <c r="S2" s="913" t="s">
        <v>189</v>
      </c>
      <c r="T2" s="913"/>
      <c r="U2" t="s">
        <v>202</v>
      </c>
      <c r="V2" s="913"/>
      <c r="W2" s="913"/>
      <c r="X2" t="s">
        <v>176</v>
      </c>
      <c r="Y2" s="157" t="s">
        <v>207</v>
      </c>
      <c r="Z2" s="519" t="s">
        <v>176</v>
      </c>
      <c r="AA2" s="519"/>
      <c r="AB2" s="519" t="s">
        <v>176</v>
      </c>
      <c r="AC2" s="519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41"/>
      <c r="AO2" s="90"/>
      <c r="AP2" s="90"/>
      <c r="AQ2" s="41"/>
      <c r="AR2" s="41"/>
    </row>
    <row r="3" spans="1:44" ht="22.5" customHeight="1" thickBot="1" x14ac:dyDescent="0.3">
      <c r="A3" s="239"/>
      <c r="B3" s="977" t="s">
        <v>308</v>
      </c>
      <c r="C3" s="951" t="s">
        <v>131</v>
      </c>
      <c r="D3" s="911" t="s">
        <v>174</v>
      </c>
      <c r="E3" s="907" t="s">
        <v>38</v>
      </c>
      <c r="F3" s="909" t="s">
        <v>132</v>
      </c>
      <c r="G3" s="910"/>
      <c r="H3" s="909" t="s">
        <v>133</v>
      </c>
      <c r="I3" s="916"/>
      <c r="J3" s="148" t="s">
        <v>134</v>
      </c>
      <c r="K3" s="149"/>
      <c r="L3" s="150"/>
      <c r="M3" s="909" t="s">
        <v>135</v>
      </c>
      <c r="N3" s="910"/>
      <c r="O3" s="909" t="s">
        <v>136</v>
      </c>
      <c r="P3" s="924"/>
      <c r="Q3" s="910"/>
      <c r="R3" s="138" t="s">
        <v>137</v>
      </c>
      <c r="S3" s="152"/>
      <c r="T3" s="152"/>
      <c r="U3" s="909" t="s">
        <v>138</v>
      </c>
      <c r="V3" s="910"/>
      <c r="W3" s="148" t="s">
        <v>139</v>
      </c>
      <c r="X3" s="149"/>
      <c r="Y3" s="150"/>
      <c r="Z3" s="914" t="s">
        <v>140</v>
      </c>
      <c r="AA3" s="915"/>
      <c r="AB3" s="909" t="s">
        <v>141</v>
      </c>
      <c r="AC3" s="916"/>
      <c r="AD3" s="922" t="s">
        <v>142</v>
      </c>
      <c r="AE3" s="923"/>
      <c r="AF3" s="909" t="s">
        <v>143</v>
      </c>
      <c r="AG3" s="925"/>
      <c r="AH3" s="910"/>
      <c r="AI3" s="909" t="s">
        <v>144</v>
      </c>
      <c r="AJ3" s="925"/>
      <c r="AK3" s="910"/>
      <c r="AL3" s="935" t="s">
        <v>245</v>
      </c>
      <c r="AM3" s="936"/>
    </row>
    <row r="4" spans="1:44" ht="22.5" customHeight="1" x14ac:dyDescent="0.25">
      <c r="A4" s="240"/>
      <c r="B4" s="978"/>
      <c r="C4" s="952"/>
      <c r="D4" s="912"/>
      <c r="E4" s="908"/>
      <c r="F4" s="347" t="s">
        <v>145</v>
      </c>
      <c r="G4" s="34"/>
      <c r="H4" s="347" t="s">
        <v>146</v>
      </c>
      <c r="I4" s="151"/>
      <c r="J4" s="407" t="s">
        <v>147</v>
      </c>
      <c r="K4" s="39"/>
      <c r="L4" s="46"/>
      <c r="M4" s="347" t="s">
        <v>148</v>
      </c>
      <c r="N4" s="34"/>
      <c r="O4" s="345" t="s">
        <v>149</v>
      </c>
      <c r="P4" s="346"/>
      <c r="Q4" s="23"/>
      <c r="R4" s="35"/>
      <c r="S4" s="345" t="s">
        <v>150</v>
      </c>
      <c r="T4" s="22"/>
      <c r="U4" s="345" t="s">
        <v>257</v>
      </c>
      <c r="V4" s="23"/>
      <c r="W4" s="518" t="s">
        <v>257</v>
      </c>
      <c r="X4" s="75" t="s">
        <v>237</v>
      </c>
      <c r="Y4" s="76"/>
      <c r="Z4" s="518" t="s">
        <v>257</v>
      </c>
      <c r="AA4" s="38"/>
      <c r="AB4" s="518" t="s">
        <v>257</v>
      </c>
      <c r="AC4" s="22"/>
      <c r="AD4" s="37" t="s">
        <v>151</v>
      </c>
      <c r="AE4" s="409"/>
      <c r="AF4" s="37" t="s">
        <v>151</v>
      </c>
      <c r="AG4" s="77"/>
      <c r="AH4" s="40" t="s">
        <v>12</v>
      </c>
      <c r="AI4" s="37" t="s">
        <v>258</v>
      </c>
      <c r="AJ4" s="78"/>
      <c r="AK4" s="48" t="s">
        <v>18</v>
      </c>
      <c r="AL4" s="760" t="s">
        <v>309</v>
      </c>
      <c r="AM4" s="761"/>
    </row>
    <row r="5" spans="1:44" ht="37.35" customHeight="1" x14ac:dyDescent="0.2">
      <c r="A5" s="240"/>
      <c r="B5" s="979"/>
      <c r="C5" s="952"/>
      <c r="D5" s="912"/>
      <c r="E5" s="908"/>
      <c r="F5" s="900" t="s">
        <v>172</v>
      </c>
      <c r="G5" s="902" t="s">
        <v>166</v>
      </c>
      <c r="H5" s="900" t="s">
        <v>172</v>
      </c>
      <c r="I5" s="919" t="s">
        <v>166</v>
      </c>
      <c r="J5" s="900" t="s">
        <v>172</v>
      </c>
      <c r="K5" s="917" t="s">
        <v>221</v>
      </c>
      <c r="L5" s="47" t="s">
        <v>152</v>
      </c>
      <c r="M5" s="900" t="s">
        <v>172</v>
      </c>
      <c r="N5" s="520" t="s">
        <v>166</v>
      </c>
      <c r="O5" s="900" t="s">
        <v>172</v>
      </c>
      <c r="P5" s="917" t="s">
        <v>220</v>
      </c>
      <c r="Q5" s="47" t="s">
        <v>152</v>
      </c>
      <c r="R5" s="931" t="s">
        <v>172</v>
      </c>
      <c r="S5" s="917" t="s">
        <v>256</v>
      </c>
      <c r="T5" s="183" t="s">
        <v>152</v>
      </c>
      <c r="U5" s="900" t="s">
        <v>172</v>
      </c>
      <c r="V5" s="902" t="s">
        <v>166</v>
      </c>
      <c r="W5" s="900" t="s">
        <v>172</v>
      </c>
      <c r="X5" s="917" t="s">
        <v>173</v>
      </c>
      <c r="Y5" s="47" t="s">
        <v>152</v>
      </c>
      <c r="Z5" s="931" t="s">
        <v>172</v>
      </c>
      <c r="AA5" s="520" t="s">
        <v>166</v>
      </c>
      <c r="AB5" s="900" t="s">
        <v>172</v>
      </c>
      <c r="AC5" s="520" t="s">
        <v>166</v>
      </c>
      <c r="AD5" s="900" t="s">
        <v>172</v>
      </c>
      <c r="AE5" s="902" t="s">
        <v>166</v>
      </c>
      <c r="AF5" s="900" t="s">
        <v>172</v>
      </c>
      <c r="AG5" s="939" t="s">
        <v>304</v>
      </c>
      <c r="AH5" s="47" t="s">
        <v>152</v>
      </c>
      <c r="AI5" s="900" t="s">
        <v>172</v>
      </c>
      <c r="AJ5" s="939" t="s">
        <v>305</v>
      </c>
      <c r="AK5" s="47" t="s">
        <v>152</v>
      </c>
      <c r="AL5" s="933" t="s">
        <v>172</v>
      </c>
      <c r="AM5" s="937" t="s">
        <v>166</v>
      </c>
    </row>
    <row r="6" spans="1:44" ht="28.9" customHeight="1" thickBot="1" x14ac:dyDescent="0.25">
      <c r="A6" s="240"/>
      <c r="B6" s="979"/>
      <c r="C6" s="952"/>
      <c r="D6" s="912"/>
      <c r="E6" s="908"/>
      <c r="F6" s="901"/>
      <c r="G6" s="903"/>
      <c r="H6" s="901"/>
      <c r="I6" s="920"/>
      <c r="J6" s="901"/>
      <c r="K6" s="921"/>
      <c r="L6" s="89">
        <v>6</v>
      </c>
      <c r="M6" s="901"/>
      <c r="N6" s="521"/>
      <c r="O6" s="901"/>
      <c r="P6" s="921"/>
      <c r="Q6" s="89">
        <v>16</v>
      </c>
      <c r="R6" s="932"/>
      <c r="S6" s="918"/>
      <c r="T6" s="184">
        <v>6</v>
      </c>
      <c r="U6" s="901"/>
      <c r="V6" s="903"/>
      <c r="W6" s="901"/>
      <c r="X6" s="921"/>
      <c r="Y6" s="89">
        <v>20</v>
      </c>
      <c r="Z6" s="932"/>
      <c r="AA6" s="521"/>
      <c r="AB6" s="901"/>
      <c r="AC6" s="521"/>
      <c r="AD6" s="901"/>
      <c r="AE6" s="903"/>
      <c r="AF6" s="901"/>
      <c r="AG6" s="921"/>
      <c r="AH6" s="89" t="s">
        <v>341</v>
      </c>
      <c r="AI6" s="901"/>
      <c r="AJ6" s="921"/>
      <c r="AK6" s="89" t="s">
        <v>342</v>
      </c>
      <c r="AL6" s="934"/>
      <c r="AM6" s="938"/>
    </row>
    <row r="7" spans="1:44" ht="22.5" customHeight="1" thickBot="1" x14ac:dyDescent="0.3">
      <c r="A7" s="240"/>
      <c r="B7" s="979"/>
      <c r="C7" s="906"/>
      <c r="D7" s="912"/>
      <c r="E7" s="908"/>
      <c r="F7" s="87">
        <v>42746</v>
      </c>
      <c r="G7" s="88"/>
      <c r="H7" s="87">
        <f>F7+7</f>
        <v>42753</v>
      </c>
      <c r="I7" s="458"/>
      <c r="J7" s="205">
        <f>H7+7</f>
        <v>42760</v>
      </c>
      <c r="K7" s="206"/>
      <c r="L7" s="207"/>
      <c r="M7" s="139">
        <f>J7+7</f>
        <v>42767</v>
      </c>
      <c r="N7" s="140"/>
      <c r="O7" s="205">
        <f>M7+7</f>
        <v>42774</v>
      </c>
      <c r="P7" s="206"/>
      <c r="Q7" s="207"/>
      <c r="R7" s="205">
        <f>O7+7</f>
        <v>42781</v>
      </c>
      <c r="S7" s="206"/>
      <c r="T7" s="207"/>
      <c r="U7" s="205">
        <f>R7+7</f>
        <v>42788</v>
      </c>
      <c r="V7" s="207"/>
      <c r="W7" s="205">
        <f>U7+7</f>
        <v>42795</v>
      </c>
      <c r="X7" s="206"/>
      <c r="Y7" s="207"/>
      <c r="Z7" s="205">
        <f>W7+7</f>
        <v>42802</v>
      </c>
      <c r="AA7" s="207"/>
      <c r="AB7" s="205">
        <f>Z7+7</f>
        <v>42809</v>
      </c>
      <c r="AC7" s="207"/>
      <c r="AD7" s="205">
        <f>AB7+7</f>
        <v>42816</v>
      </c>
      <c r="AE7" s="207"/>
      <c r="AF7" s="928">
        <f>AD7+7</f>
        <v>42823</v>
      </c>
      <c r="AG7" s="929"/>
      <c r="AH7" s="930"/>
      <c r="AI7" s="928">
        <f>AF7+7</f>
        <v>42830</v>
      </c>
      <c r="AJ7" s="929"/>
      <c r="AK7" s="929"/>
      <c r="AL7" s="770">
        <f>AI7+7</f>
        <v>42837</v>
      </c>
      <c r="AM7" s="771"/>
      <c r="AN7" s="888">
        <v>42873</v>
      </c>
    </row>
    <row r="8" spans="1:44" s="373" customFormat="1" ht="26.25" customHeight="1" thickBot="1" x14ac:dyDescent="0.3">
      <c r="A8" s="806">
        <v>1</v>
      </c>
      <c r="B8" s="827" t="s">
        <v>417</v>
      </c>
      <c r="C8" s="562">
        <v>2</v>
      </c>
      <c r="D8" s="370">
        <f t="shared" ref="D8:D21" si="0">SUM(L8,Q8,T8,Y8,AA8,AC8,AH8,AK8)</f>
        <v>57</v>
      </c>
      <c r="E8" s="483">
        <f t="shared" ref="E8:E21" si="1">SUM(D8:D8)</f>
        <v>57</v>
      </c>
      <c r="F8" s="735"/>
      <c r="G8" s="734"/>
      <c r="H8" s="388"/>
      <c r="I8" s="482"/>
      <c r="J8" s="635"/>
      <c r="K8" s="503">
        <f>C8</f>
        <v>2</v>
      </c>
      <c r="L8" s="535">
        <v>6</v>
      </c>
      <c r="M8" s="469"/>
      <c r="N8" s="390"/>
      <c r="O8" s="688"/>
      <c r="P8" s="408">
        <f>C8</f>
        <v>2</v>
      </c>
      <c r="Q8" s="751">
        <f t="shared" ref="Q8:Q20" si="2">IF(P8=0,"",VLOOKUP(P8,Підс3,2,FALSE))</f>
        <v>11</v>
      </c>
      <c r="R8" s="647"/>
      <c r="S8" s="503">
        <f>C8</f>
        <v>2</v>
      </c>
      <c r="T8" s="507">
        <v>6</v>
      </c>
      <c r="U8" s="649" t="s">
        <v>458</v>
      </c>
      <c r="V8" s="372"/>
      <c r="W8" s="685" t="s">
        <v>457</v>
      </c>
      <c r="X8" s="503">
        <f>C8</f>
        <v>2</v>
      </c>
      <c r="Y8" s="755">
        <f t="shared" ref="Y8:Y20" si="3">IF(X8=0,"",VLOOKUP(X8,Підс3,3,FALSE))</f>
        <v>14</v>
      </c>
      <c r="Z8" s="817"/>
      <c r="AA8" s="818"/>
      <c r="AB8" s="389"/>
      <c r="AC8" s="390"/>
      <c r="AD8" s="371"/>
      <c r="AE8" s="372"/>
      <c r="AF8" s="598"/>
      <c r="AG8" s="408">
        <f>C8</f>
        <v>2</v>
      </c>
      <c r="AH8" s="390">
        <f>3+5+1</f>
        <v>9</v>
      </c>
      <c r="AI8" s="367"/>
      <c r="AJ8" s="503">
        <f>C8</f>
        <v>2</v>
      </c>
      <c r="AK8" s="372">
        <f>3+3+5</f>
        <v>11</v>
      </c>
      <c r="AL8" s="772"/>
      <c r="AM8" s="765"/>
      <c r="AN8" s="373" t="s">
        <v>457</v>
      </c>
    </row>
    <row r="9" spans="1:44" s="397" customFormat="1" ht="18.75" x14ac:dyDescent="0.25">
      <c r="A9" s="561">
        <v>2</v>
      </c>
      <c r="B9" s="827" t="s">
        <v>465</v>
      </c>
      <c r="C9" s="570">
        <v>1</v>
      </c>
      <c r="D9" s="472">
        <f t="shared" si="0"/>
        <v>55</v>
      </c>
      <c r="E9" s="344">
        <f t="shared" si="1"/>
        <v>55</v>
      </c>
      <c r="F9" s="395"/>
      <c r="G9" s="487"/>
      <c r="H9" s="388"/>
      <c r="I9" s="497"/>
      <c r="J9" s="513"/>
      <c r="K9" s="324">
        <f>C9</f>
        <v>1</v>
      </c>
      <c r="L9" s="536">
        <v>6</v>
      </c>
      <c r="M9" s="378"/>
      <c r="N9" s="394"/>
      <c r="O9" s="689"/>
      <c r="P9" s="408">
        <f t="shared" ref="P9:P20" si="4">C9</f>
        <v>1</v>
      </c>
      <c r="Q9" s="751">
        <f t="shared" si="2"/>
        <v>5</v>
      </c>
      <c r="R9" s="517"/>
      <c r="S9" s="324">
        <f>C9</f>
        <v>1</v>
      </c>
      <c r="T9" s="402">
        <v>6</v>
      </c>
      <c r="U9" s="650" t="s">
        <v>457</v>
      </c>
      <c r="V9" s="479"/>
      <c r="W9" s="686"/>
      <c r="X9" s="324">
        <f>C9</f>
        <v>1</v>
      </c>
      <c r="Y9" s="756">
        <f t="shared" si="3"/>
        <v>17</v>
      </c>
      <c r="Z9" s="819"/>
      <c r="AA9" s="820"/>
      <c r="AB9" s="396"/>
      <c r="AC9" s="474"/>
      <c r="AD9" s="395"/>
      <c r="AE9" s="393"/>
      <c r="AF9" s="599"/>
      <c r="AG9" s="408">
        <f t="shared" ref="AG9:AG20" si="5">C9</f>
        <v>1</v>
      </c>
      <c r="AH9" s="475">
        <f>3+5+2</f>
        <v>10</v>
      </c>
      <c r="AI9" s="392"/>
      <c r="AJ9" s="324">
        <f>C9</f>
        <v>1</v>
      </c>
      <c r="AK9" s="464">
        <f>3+3+5</f>
        <v>11</v>
      </c>
      <c r="AL9" s="773"/>
      <c r="AM9" s="774"/>
      <c r="AN9" s="397" t="s">
        <v>457</v>
      </c>
    </row>
    <row r="10" spans="1:44" s="373" customFormat="1" ht="18.75" x14ac:dyDescent="0.25">
      <c r="A10" s="809">
        <v>3</v>
      </c>
      <c r="B10" s="827" t="s">
        <v>464</v>
      </c>
      <c r="C10" s="569">
        <v>3</v>
      </c>
      <c r="D10" s="472">
        <f t="shared" si="0"/>
        <v>62</v>
      </c>
      <c r="E10" s="344">
        <f t="shared" si="1"/>
        <v>62</v>
      </c>
      <c r="F10" s="395"/>
      <c r="G10" s="487"/>
      <c r="H10" s="377"/>
      <c r="I10" s="485"/>
      <c r="J10" s="636"/>
      <c r="K10" s="324">
        <f t="shared" ref="K10:K20" si="6">C10</f>
        <v>3</v>
      </c>
      <c r="L10" s="536">
        <v>6</v>
      </c>
      <c r="M10" s="378"/>
      <c r="N10" s="376"/>
      <c r="O10" s="690"/>
      <c r="P10" s="408">
        <f t="shared" si="4"/>
        <v>3</v>
      </c>
      <c r="Q10" s="751">
        <f t="shared" si="2"/>
        <v>12</v>
      </c>
      <c r="R10" s="573"/>
      <c r="S10" s="324">
        <f t="shared" ref="S10:S20" si="7">C10</f>
        <v>3</v>
      </c>
      <c r="T10" s="692">
        <v>6</v>
      </c>
      <c r="U10" s="651" t="s">
        <v>457</v>
      </c>
      <c r="V10" s="464"/>
      <c r="W10" s="687"/>
      <c r="X10" s="324">
        <f t="shared" ref="X10:X20" si="8">C10</f>
        <v>3</v>
      </c>
      <c r="Y10" s="756">
        <f t="shared" si="3"/>
        <v>19</v>
      </c>
      <c r="Z10" s="821"/>
      <c r="AA10" s="822"/>
      <c r="AB10" s="378"/>
      <c r="AC10" s="475"/>
      <c r="AD10" s="377"/>
      <c r="AE10" s="375"/>
      <c r="AF10" s="600"/>
      <c r="AG10" s="408">
        <f t="shared" si="5"/>
        <v>3</v>
      </c>
      <c r="AH10" s="475">
        <f>0+3+5</f>
        <v>8</v>
      </c>
      <c r="AI10" s="379"/>
      <c r="AJ10" s="324">
        <f t="shared" ref="AJ10:AJ20" si="9">C10</f>
        <v>3</v>
      </c>
      <c r="AK10" s="464">
        <f>3+3+5</f>
        <v>11</v>
      </c>
      <c r="AL10" s="775"/>
      <c r="AM10" s="767"/>
      <c r="AN10" s="373" t="s">
        <v>457</v>
      </c>
    </row>
    <row r="11" spans="1:44" s="373" customFormat="1" ht="18.75" x14ac:dyDescent="0.25">
      <c r="A11" s="561">
        <v>4</v>
      </c>
      <c r="B11" s="827" t="s">
        <v>420</v>
      </c>
      <c r="C11" s="570">
        <v>4</v>
      </c>
      <c r="D11" s="472">
        <f t="shared" si="0"/>
        <v>70</v>
      </c>
      <c r="E11" s="344">
        <f t="shared" si="1"/>
        <v>70</v>
      </c>
      <c r="F11" s="395"/>
      <c r="G11" s="487"/>
      <c r="H11" s="377"/>
      <c r="I11" s="485"/>
      <c r="J11" s="636"/>
      <c r="K11" s="324">
        <f t="shared" si="6"/>
        <v>4</v>
      </c>
      <c r="L11" s="536">
        <v>6</v>
      </c>
      <c r="M11" s="378"/>
      <c r="N11" s="376"/>
      <c r="O11" s="689"/>
      <c r="P11" s="408">
        <f t="shared" si="4"/>
        <v>4</v>
      </c>
      <c r="Q11" s="751">
        <f t="shared" si="2"/>
        <v>16</v>
      </c>
      <c r="R11" s="517"/>
      <c r="S11" s="324">
        <f t="shared" si="7"/>
        <v>4</v>
      </c>
      <c r="T11" s="402">
        <v>6</v>
      </c>
      <c r="U11" s="650" t="s">
        <v>457</v>
      </c>
      <c r="V11" s="464"/>
      <c r="W11" s="686"/>
      <c r="X11" s="324">
        <f t="shared" si="8"/>
        <v>4</v>
      </c>
      <c r="Y11" s="756">
        <f t="shared" si="3"/>
        <v>20</v>
      </c>
      <c r="Z11" s="821"/>
      <c r="AA11" s="822"/>
      <c r="AB11" s="378"/>
      <c r="AC11" s="376"/>
      <c r="AD11" s="377"/>
      <c r="AE11" s="375"/>
      <c r="AF11" s="601"/>
      <c r="AG11" s="408">
        <f t="shared" si="5"/>
        <v>4</v>
      </c>
      <c r="AH11" s="376">
        <f>3+5+3</f>
        <v>11</v>
      </c>
      <c r="AI11" s="374"/>
      <c r="AJ11" s="324">
        <f t="shared" si="9"/>
        <v>4</v>
      </c>
      <c r="AK11" s="375">
        <f>3+3+5</f>
        <v>11</v>
      </c>
      <c r="AL11" s="775"/>
      <c r="AM11" s="767"/>
      <c r="AN11" s="373" t="s">
        <v>457</v>
      </c>
    </row>
    <row r="12" spans="1:44" s="373" customFormat="1" ht="18.75" x14ac:dyDescent="0.25">
      <c r="A12" s="809">
        <v>5</v>
      </c>
      <c r="B12" s="614" t="s">
        <v>429</v>
      </c>
      <c r="C12" s="569">
        <v>5</v>
      </c>
      <c r="D12" s="472">
        <f t="shared" ref="D12:D13" si="10">SUM(L12,Q12,T12,Y12,AA12,AC12,AH12,AK12)</f>
        <v>57</v>
      </c>
      <c r="E12" s="344">
        <f t="shared" ref="E12" si="11">SUM(D12:D12)</f>
        <v>57</v>
      </c>
      <c r="F12" s="395"/>
      <c r="G12" s="487"/>
      <c r="H12" s="377"/>
      <c r="I12" s="485"/>
      <c r="J12" s="513"/>
      <c r="K12" s="324">
        <f t="shared" si="6"/>
        <v>5</v>
      </c>
      <c r="L12" s="536">
        <v>6</v>
      </c>
      <c r="M12" s="378"/>
      <c r="N12" s="376"/>
      <c r="O12" s="690"/>
      <c r="P12" s="408">
        <f t="shared" si="4"/>
        <v>5</v>
      </c>
      <c r="Q12" s="751">
        <f t="shared" si="2"/>
        <v>13</v>
      </c>
      <c r="R12" s="573"/>
      <c r="S12" s="324">
        <f t="shared" si="7"/>
        <v>5</v>
      </c>
      <c r="T12" s="402">
        <v>6</v>
      </c>
      <c r="U12" s="651" t="s">
        <v>458</v>
      </c>
      <c r="V12" s="375"/>
      <c r="W12" s="687" t="s">
        <v>458</v>
      </c>
      <c r="X12" s="324">
        <f t="shared" si="8"/>
        <v>5</v>
      </c>
      <c r="Y12" s="756">
        <f t="shared" si="3"/>
        <v>17</v>
      </c>
      <c r="Z12" s="821"/>
      <c r="AA12" s="822"/>
      <c r="AB12" s="378"/>
      <c r="AC12" s="376"/>
      <c r="AD12" s="377"/>
      <c r="AE12" s="375"/>
      <c r="AF12" s="600"/>
      <c r="AG12" s="408">
        <f t="shared" si="5"/>
        <v>5</v>
      </c>
      <c r="AH12" s="376">
        <f>3+1+3</f>
        <v>7</v>
      </c>
      <c r="AI12" s="379"/>
      <c r="AJ12" s="324">
        <f t="shared" si="9"/>
        <v>5</v>
      </c>
      <c r="AK12" s="375">
        <f>1+3+4</f>
        <v>8</v>
      </c>
      <c r="AL12" s="775"/>
      <c r="AM12" s="767"/>
      <c r="AN12" s="373" t="s">
        <v>458</v>
      </c>
    </row>
    <row r="13" spans="1:44" s="373" customFormat="1" ht="18.75" x14ac:dyDescent="0.25">
      <c r="A13" s="561">
        <v>6</v>
      </c>
      <c r="B13" s="614" t="s">
        <v>430</v>
      </c>
      <c r="C13" s="570">
        <v>6</v>
      </c>
      <c r="D13" s="472">
        <f t="shared" si="10"/>
        <v>59</v>
      </c>
      <c r="E13" s="344">
        <f t="shared" si="1"/>
        <v>59</v>
      </c>
      <c r="F13" s="395"/>
      <c r="G13" s="487"/>
      <c r="H13" s="377"/>
      <c r="I13" s="485"/>
      <c r="J13" s="636"/>
      <c r="K13" s="324">
        <f t="shared" si="6"/>
        <v>6</v>
      </c>
      <c r="L13" s="536">
        <v>6</v>
      </c>
      <c r="M13" s="378"/>
      <c r="N13" s="376"/>
      <c r="O13" s="689"/>
      <c r="P13" s="408">
        <f t="shared" si="4"/>
        <v>6</v>
      </c>
      <c r="Q13" s="751">
        <f t="shared" si="2"/>
        <v>12</v>
      </c>
      <c r="R13" s="517"/>
      <c r="S13" s="324">
        <f t="shared" si="7"/>
        <v>6</v>
      </c>
      <c r="T13" s="402">
        <v>6</v>
      </c>
      <c r="U13" s="650" t="s">
        <v>458</v>
      </c>
      <c r="V13" s="375"/>
      <c r="W13" s="686" t="s">
        <v>458</v>
      </c>
      <c r="X13" s="324">
        <f t="shared" si="8"/>
        <v>6</v>
      </c>
      <c r="Y13" s="756">
        <f t="shared" si="3"/>
        <v>16</v>
      </c>
      <c r="Z13" s="821"/>
      <c r="AA13" s="822"/>
      <c r="AB13" s="378"/>
      <c r="AC13" s="376"/>
      <c r="AD13" s="377"/>
      <c r="AE13" s="375"/>
      <c r="AF13" s="601"/>
      <c r="AG13" s="408">
        <f t="shared" si="5"/>
        <v>6</v>
      </c>
      <c r="AH13" s="376">
        <f>3+5+3</f>
        <v>11</v>
      </c>
      <c r="AI13" s="374"/>
      <c r="AJ13" s="324">
        <f t="shared" si="9"/>
        <v>6</v>
      </c>
      <c r="AK13" s="375">
        <f>3+2+3</f>
        <v>8</v>
      </c>
      <c r="AL13" s="775"/>
      <c r="AM13" s="767"/>
      <c r="AN13" s="373" t="s">
        <v>458</v>
      </c>
    </row>
    <row r="14" spans="1:44" s="400" customFormat="1" ht="18.75" x14ac:dyDescent="0.25">
      <c r="A14" s="809">
        <v>7</v>
      </c>
      <c r="B14" s="614" t="s">
        <v>431</v>
      </c>
      <c r="C14" s="569">
        <v>7</v>
      </c>
      <c r="D14" s="472">
        <f t="shared" si="0"/>
        <v>70</v>
      </c>
      <c r="E14" s="344">
        <f t="shared" si="1"/>
        <v>70</v>
      </c>
      <c r="F14" s="395"/>
      <c r="G14" s="487"/>
      <c r="H14" s="377"/>
      <c r="I14" s="485"/>
      <c r="J14" s="636"/>
      <c r="K14" s="324">
        <f t="shared" si="6"/>
        <v>7</v>
      </c>
      <c r="L14" s="536">
        <v>6</v>
      </c>
      <c r="M14" s="378"/>
      <c r="N14" s="376"/>
      <c r="O14" s="690"/>
      <c r="P14" s="408">
        <f t="shared" si="4"/>
        <v>7</v>
      </c>
      <c r="Q14" s="751">
        <f t="shared" si="2"/>
        <v>16</v>
      </c>
      <c r="R14" s="573"/>
      <c r="S14" s="324">
        <f t="shared" si="7"/>
        <v>7</v>
      </c>
      <c r="T14" s="402">
        <v>6</v>
      </c>
      <c r="U14" s="651" t="s">
        <v>458</v>
      </c>
      <c r="V14" s="464"/>
      <c r="W14" s="687"/>
      <c r="X14" s="324">
        <f t="shared" si="8"/>
        <v>7</v>
      </c>
      <c r="Y14" s="756">
        <f t="shared" si="3"/>
        <v>20</v>
      </c>
      <c r="Z14" s="821"/>
      <c r="AA14" s="822"/>
      <c r="AB14" s="378"/>
      <c r="AC14" s="475"/>
      <c r="AD14" s="377"/>
      <c r="AE14" s="375"/>
      <c r="AF14" s="600"/>
      <c r="AG14" s="408">
        <f t="shared" si="5"/>
        <v>7</v>
      </c>
      <c r="AH14" s="376">
        <f>3+5+3</f>
        <v>11</v>
      </c>
      <c r="AI14" s="379"/>
      <c r="AJ14" s="324">
        <f t="shared" si="9"/>
        <v>7</v>
      </c>
      <c r="AK14" s="464">
        <f>3+3+5</f>
        <v>11</v>
      </c>
      <c r="AL14" s="775"/>
      <c r="AM14" s="776"/>
      <c r="AN14" s="400" t="s">
        <v>457</v>
      </c>
    </row>
    <row r="15" spans="1:44" s="397" customFormat="1" ht="18.75" x14ac:dyDescent="0.25">
      <c r="A15" s="561">
        <v>8</v>
      </c>
      <c r="B15" s="614" t="s">
        <v>434</v>
      </c>
      <c r="C15" s="570">
        <v>8</v>
      </c>
      <c r="D15" s="472">
        <f t="shared" si="0"/>
        <v>56</v>
      </c>
      <c r="E15" s="344">
        <f t="shared" si="1"/>
        <v>56</v>
      </c>
      <c r="F15" s="395"/>
      <c r="G15" s="487"/>
      <c r="H15" s="377"/>
      <c r="I15" s="497"/>
      <c r="J15" s="513"/>
      <c r="K15" s="324">
        <f t="shared" si="6"/>
        <v>8</v>
      </c>
      <c r="L15" s="536">
        <v>6</v>
      </c>
      <c r="M15" s="378"/>
      <c r="N15" s="394"/>
      <c r="O15" s="689"/>
      <c r="P15" s="408">
        <f t="shared" si="4"/>
        <v>8</v>
      </c>
      <c r="Q15" s="751">
        <f t="shared" si="2"/>
        <v>4</v>
      </c>
      <c r="R15" s="517"/>
      <c r="S15" s="324">
        <f t="shared" si="7"/>
        <v>8</v>
      </c>
      <c r="T15" s="402">
        <v>6</v>
      </c>
      <c r="U15" s="650" t="s">
        <v>457</v>
      </c>
      <c r="V15" s="479"/>
      <c r="W15" s="686" t="s">
        <v>457</v>
      </c>
      <c r="X15" s="324">
        <f t="shared" si="8"/>
        <v>8</v>
      </c>
      <c r="Y15" s="756">
        <f t="shared" si="3"/>
        <v>18</v>
      </c>
      <c r="Z15" s="819"/>
      <c r="AA15" s="820"/>
      <c r="AB15" s="396"/>
      <c r="AC15" s="474"/>
      <c r="AD15" s="395"/>
      <c r="AE15" s="393"/>
      <c r="AF15" s="599"/>
      <c r="AG15" s="408">
        <f t="shared" si="5"/>
        <v>8</v>
      </c>
      <c r="AH15" s="376">
        <f>3+5+3</f>
        <v>11</v>
      </c>
      <c r="AI15" s="392"/>
      <c r="AJ15" s="324">
        <f t="shared" si="9"/>
        <v>8</v>
      </c>
      <c r="AK15" s="796">
        <f>3+3+5</f>
        <v>11</v>
      </c>
      <c r="AL15" s="773"/>
      <c r="AM15" s="774"/>
      <c r="AN15" s="397" t="s">
        <v>457</v>
      </c>
    </row>
    <row r="16" spans="1:44" s="373" customFormat="1" ht="18.75" x14ac:dyDescent="0.25">
      <c r="A16" s="809">
        <v>9</v>
      </c>
      <c r="B16" s="614" t="s">
        <v>435</v>
      </c>
      <c r="C16" s="569">
        <v>9</v>
      </c>
      <c r="D16" s="472">
        <f t="shared" si="0"/>
        <v>63</v>
      </c>
      <c r="E16" s="344">
        <f t="shared" si="1"/>
        <v>63</v>
      </c>
      <c r="F16" s="395"/>
      <c r="G16" s="487"/>
      <c r="H16" s="377"/>
      <c r="I16" s="485"/>
      <c r="J16" s="636"/>
      <c r="K16" s="324">
        <f t="shared" si="6"/>
        <v>9</v>
      </c>
      <c r="L16" s="536">
        <v>6</v>
      </c>
      <c r="M16" s="378"/>
      <c r="N16" s="376"/>
      <c r="O16" s="690"/>
      <c r="P16" s="408">
        <f t="shared" si="4"/>
        <v>9</v>
      </c>
      <c r="Q16" s="751">
        <f t="shared" si="2"/>
        <v>14</v>
      </c>
      <c r="R16" s="573"/>
      <c r="S16" s="324">
        <f t="shared" si="7"/>
        <v>9</v>
      </c>
      <c r="T16" s="692">
        <v>6</v>
      </c>
      <c r="U16" s="651" t="s">
        <v>458</v>
      </c>
      <c r="V16" s="464"/>
      <c r="W16" s="687"/>
      <c r="X16" s="324">
        <f t="shared" si="8"/>
        <v>9</v>
      </c>
      <c r="Y16" s="756">
        <f t="shared" si="3"/>
        <v>20</v>
      </c>
      <c r="Z16" s="821"/>
      <c r="AA16" s="822"/>
      <c r="AB16" s="378"/>
      <c r="AC16" s="475"/>
      <c r="AD16" s="377"/>
      <c r="AE16" s="375"/>
      <c r="AF16" s="600"/>
      <c r="AG16" s="408">
        <f t="shared" si="5"/>
        <v>9</v>
      </c>
      <c r="AH16" s="376">
        <f>3+2+3</f>
        <v>8</v>
      </c>
      <c r="AI16" s="379"/>
      <c r="AJ16" s="324">
        <f t="shared" si="9"/>
        <v>9</v>
      </c>
      <c r="AK16" s="464">
        <f>3+3+3</f>
        <v>9</v>
      </c>
      <c r="AL16" s="775"/>
      <c r="AM16" s="767"/>
      <c r="AN16" s="373" t="s">
        <v>457</v>
      </c>
    </row>
    <row r="17" spans="1:54" s="373" customFormat="1" ht="18.75" x14ac:dyDescent="0.25">
      <c r="A17" s="561">
        <v>10</v>
      </c>
      <c r="B17" s="614" t="s">
        <v>437</v>
      </c>
      <c r="C17" s="570">
        <v>10</v>
      </c>
      <c r="D17" s="472">
        <f t="shared" si="0"/>
        <v>48</v>
      </c>
      <c r="E17" s="344">
        <f t="shared" si="1"/>
        <v>48</v>
      </c>
      <c r="F17" s="395"/>
      <c r="G17" s="487"/>
      <c r="H17" s="377"/>
      <c r="I17" s="485"/>
      <c r="J17" s="636"/>
      <c r="K17" s="324">
        <f t="shared" si="6"/>
        <v>10</v>
      </c>
      <c r="L17" s="536">
        <v>6</v>
      </c>
      <c r="M17" s="378"/>
      <c r="N17" s="376"/>
      <c r="O17" s="689"/>
      <c r="P17" s="408">
        <f t="shared" si="4"/>
        <v>10</v>
      </c>
      <c r="Q17" s="751">
        <f t="shared" si="2"/>
        <v>10</v>
      </c>
      <c r="R17" s="517"/>
      <c r="S17" s="324">
        <f t="shared" si="7"/>
        <v>10</v>
      </c>
      <c r="T17" s="402">
        <v>6</v>
      </c>
      <c r="U17" s="650" t="s">
        <v>458</v>
      </c>
      <c r="V17" s="464"/>
      <c r="W17" s="686" t="s">
        <v>458</v>
      </c>
      <c r="X17" s="324">
        <f t="shared" si="8"/>
        <v>10</v>
      </c>
      <c r="Y17" s="756">
        <f t="shared" si="3"/>
        <v>10</v>
      </c>
      <c r="Z17" s="821"/>
      <c r="AA17" s="822"/>
      <c r="AB17" s="378"/>
      <c r="AC17" s="475"/>
      <c r="AD17" s="377"/>
      <c r="AE17" s="375"/>
      <c r="AF17" s="601"/>
      <c r="AG17" s="408">
        <f t="shared" si="5"/>
        <v>10</v>
      </c>
      <c r="AH17" s="376">
        <f>3+1+3</f>
        <v>7</v>
      </c>
      <c r="AI17" s="374"/>
      <c r="AJ17" s="324">
        <f t="shared" si="9"/>
        <v>10</v>
      </c>
      <c r="AK17" s="464">
        <f>3+3+3</f>
        <v>9</v>
      </c>
      <c r="AL17" s="775"/>
      <c r="AM17" s="767"/>
      <c r="AN17" s="373" t="s">
        <v>457</v>
      </c>
    </row>
    <row r="18" spans="1:54" s="373" customFormat="1" ht="18.75" x14ac:dyDescent="0.25">
      <c r="A18" s="809">
        <v>11</v>
      </c>
      <c r="B18" s="614" t="s">
        <v>438</v>
      </c>
      <c r="C18" s="569">
        <v>11</v>
      </c>
      <c r="D18" s="472">
        <f t="shared" si="0"/>
        <v>67</v>
      </c>
      <c r="E18" s="344">
        <f t="shared" si="1"/>
        <v>67</v>
      </c>
      <c r="F18" s="395"/>
      <c r="G18" s="497"/>
      <c r="H18" s="377"/>
      <c r="I18" s="485"/>
      <c r="J18" s="513"/>
      <c r="K18" s="324">
        <f t="shared" si="6"/>
        <v>11</v>
      </c>
      <c r="L18" s="536">
        <v>6</v>
      </c>
      <c r="M18" s="378"/>
      <c r="N18" s="376"/>
      <c r="O18" s="690"/>
      <c r="P18" s="408">
        <f t="shared" si="4"/>
        <v>11</v>
      </c>
      <c r="Q18" s="751">
        <f t="shared" si="2"/>
        <v>13</v>
      </c>
      <c r="R18" s="573"/>
      <c r="S18" s="324">
        <f t="shared" si="7"/>
        <v>11</v>
      </c>
      <c r="T18" s="402">
        <v>6</v>
      </c>
      <c r="U18" s="377" t="s">
        <v>457</v>
      </c>
      <c r="V18" s="375"/>
      <c r="W18" s="687"/>
      <c r="X18" s="324">
        <f t="shared" si="8"/>
        <v>11</v>
      </c>
      <c r="Y18" s="756">
        <f t="shared" si="3"/>
        <v>20</v>
      </c>
      <c r="Z18" s="821"/>
      <c r="AA18" s="822"/>
      <c r="AB18" s="378"/>
      <c r="AC18" s="475"/>
      <c r="AD18" s="377"/>
      <c r="AE18" s="375"/>
      <c r="AF18" s="600"/>
      <c r="AG18" s="408">
        <f t="shared" si="5"/>
        <v>11</v>
      </c>
      <c r="AH18" s="376">
        <f>3+5+3</f>
        <v>11</v>
      </c>
      <c r="AI18" s="379"/>
      <c r="AJ18" s="324">
        <f t="shared" si="9"/>
        <v>11</v>
      </c>
      <c r="AK18" s="464">
        <f>3+3+5</f>
        <v>11</v>
      </c>
      <c r="AL18" s="775"/>
      <c r="AM18" s="767"/>
      <c r="AN18" s="373" t="s">
        <v>458</v>
      </c>
    </row>
    <row r="19" spans="1:54" s="373" customFormat="1" ht="18.75" x14ac:dyDescent="0.25">
      <c r="A19" s="561">
        <v>12</v>
      </c>
      <c r="B19" s="614" t="s">
        <v>439</v>
      </c>
      <c r="C19" s="570">
        <v>12</v>
      </c>
      <c r="D19" s="472">
        <f t="shared" si="0"/>
        <v>39</v>
      </c>
      <c r="E19" s="344">
        <f t="shared" si="1"/>
        <v>39</v>
      </c>
      <c r="F19" s="395"/>
      <c r="G19" s="497"/>
      <c r="H19" s="377"/>
      <c r="I19" s="485"/>
      <c r="J19" s="636"/>
      <c r="K19" s="324">
        <f t="shared" si="6"/>
        <v>12</v>
      </c>
      <c r="L19" s="536">
        <v>6</v>
      </c>
      <c r="M19" s="378"/>
      <c r="N19" s="376"/>
      <c r="O19" s="690"/>
      <c r="P19" s="408">
        <f t="shared" si="4"/>
        <v>12</v>
      </c>
      <c r="Q19" s="751">
        <f t="shared" si="2"/>
        <v>12</v>
      </c>
      <c r="R19" s="573"/>
      <c r="S19" s="324">
        <f t="shared" si="7"/>
        <v>12</v>
      </c>
      <c r="T19" s="402">
        <v>3</v>
      </c>
      <c r="U19" s="377" t="s">
        <v>457</v>
      </c>
      <c r="V19" s="375"/>
      <c r="W19" s="687"/>
      <c r="X19" s="324">
        <f t="shared" si="8"/>
        <v>12</v>
      </c>
      <c r="Y19" s="756" t="str">
        <f t="shared" si="3"/>
        <v xml:space="preserve"> </v>
      </c>
      <c r="Z19" s="821"/>
      <c r="AA19" s="822"/>
      <c r="AB19" s="378"/>
      <c r="AC19" s="475"/>
      <c r="AD19" s="377"/>
      <c r="AE19" s="375"/>
      <c r="AF19" s="600"/>
      <c r="AG19" s="408">
        <f t="shared" si="5"/>
        <v>12</v>
      </c>
      <c r="AH19" s="376">
        <f>3+2+2</f>
        <v>7</v>
      </c>
      <c r="AI19" s="379"/>
      <c r="AJ19" s="324">
        <f t="shared" si="9"/>
        <v>12</v>
      </c>
      <c r="AK19" s="464">
        <f>3+3+5</f>
        <v>11</v>
      </c>
      <c r="AL19" s="775"/>
      <c r="AM19" s="767"/>
      <c r="AN19" s="373" t="s">
        <v>458</v>
      </c>
    </row>
    <row r="20" spans="1:54" s="373" customFormat="1" ht="18" x14ac:dyDescent="0.25">
      <c r="A20" s="809">
        <v>13</v>
      </c>
      <c r="B20" s="866" t="s">
        <v>469</v>
      </c>
      <c r="C20" s="569">
        <v>13</v>
      </c>
      <c r="D20" s="472">
        <f t="shared" si="0"/>
        <v>0</v>
      </c>
      <c r="E20" s="344">
        <f t="shared" si="1"/>
        <v>0</v>
      </c>
      <c r="F20" s="395"/>
      <c r="G20" s="497"/>
      <c r="H20" s="377"/>
      <c r="I20" s="485"/>
      <c r="J20" s="513"/>
      <c r="K20" s="324">
        <f t="shared" si="6"/>
        <v>13</v>
      </c>
      <c r="L20" s="536"/>
      <c r="M20" s="378"/>
      <c r="N20" s="376"/>
      <c r="O20" s="690"/>
      <c r="P20" s="408">
        <f t="shared" si="4"/>
        <v>13</v>
      </c>
      <c r="Q20" s="751" t="str">
        <f t="shared" si="2"/>
        <v xml:space="preserve"> </v>
      </c>
      <c r="R20" s="645"/>
      <c r="S20" s="324">
        <f t="shared" si="7"/>
        <v>13</v>
      </c>
      <c r="T20" s="402"/>
      <c r="U20" s="377" t="s">
        <v>458</v>
      </c>
      <c r="V20" s="511"/>
      <c r="W20" s="687"/>
      <c r="X20" s="324">
        <f t="shared" si="8"/>
        <v>13</v>
      </c>
      <c r="Y20" s="756" t="str">
        <f t="shared" si="3"/>
        <v xml:space="preserve"> </v>
      </c>
      <c r="Z20" s="821"/>
      <c r="AA20" s="822"/>
      <c r="AB20" s="378"/>
      <c r="AC20" s="376"/>
      <c r="AD20" s="377"/>
      <c r="AE20" s="375"/>
      <c r="AF20" s="602"/>
      <c r="AG20" s="408">
        <f t="shared" si="5"/>
        <v>13</v>
      </c>
      <c r="AH20" s="376"/>
      <c r="AI20" s="480"/>
      <c r="AJ20" s="324">
        <f t="shared" si="9"/>
        <v>13</v>
      </c>
      <c r="AK20" s="375"/>
      <c r="AL20" s="775"/>
      <c r="AM20" s="767"/>
      <c r="AN20" s="373" t="s">
        <v>458</v>
      </c>
    </row>
    <row r="21" spans="1:54" s="373" customFormat="1" ht="19.5" thickBot="1" x14ac:dyDescent="0.3">
      <c r="A21" s="466">
        <v>14</v>
      </c>
      <c r="B21" s="851"/>
      <c r="C21" s="324"/>
      <c r="D21" s="473">
        <f t="shared" si="0"/>
        <v>0</v>
      </c>
      <c r="E21" s="484">
        <f t="shared" si="1"/>
        <v>0</v>
      </c>
      <c r="F21" s="736"/>
      <c r="G21" s="737"/>
      <c r="H21" s="384"/>
      <c r="I21" s="486"/>
      <c r="J21" s="637"/>
      <c r="K21" s="538"/>
      <c r="L21" s="537"/>
      <c r="M21" s="385"/>
      <c r="N21" s="383"/>
      <c r="O21" s="691"/>
      <c r="P21" s="408">
        <f t="shared" ref="P21" si="12">C21</f>
        <v>0</v>
      </c>
      <c r="Q21" s="752"/>
      <c r="R21" s="648"/>
      <c r="S21" s="324">
        <f t="shared" ref="S21" si="13">C21</f>
        <v>0</v>
      </c>
      <c r="T21" s="410"/>
      <c r="U21" s="384"/>
      <c r="V21" s="512"/>
      <c r="W21" s="510"/>
      <c r="X21" s="324">
        <f t="shared" ref="X21" si="14">C21</f>
        <v>0</v>
      </c>
      <c r="Y21" s="756" t="str">
        <f t="shared" ref="Y21" si="15">IF(X21=0,"",VLOOKUP(X21,Підс3,3,FALSE))</f>
        <v/>
      </c>
      <c r="Z21" s="823"/>
      <c r="AA21" s="824"/>
      <c r="AB21" s="385"/>
      <c r="AC21" s="383"/>
      <c r="AD21" s="384"/>
      <c r="AE21" s="382"/>
      <c r="AF21" s="603"/>
      <c r="AG21" s="408">
        <f t="shared" ref="AG21" si="16">C21</f>
        <v>0</v>
      </c>
      <c r="AH21" s="383"/>
      <c r="AI21" s="481"/>
      <c r="AJ21" s="324"/>
      <c r="AK21" s="382"/>
      <c r="AL21" s="777"/>
      <c r="AM21" s="769"/>
    </row>
    <row r="22" spans="1:54" ht="18" x14ac:dyDescent="0.25">
      <c r="A22" s="100"/>
      <c r="B22" s="70"/>
      <c r="C22" s="101"/>
      <c r="D22" s="102"/>
      <c r="E22" s="102"/>
      <c r="F22" s="103"/>
      <c r="G22" s="79"/>
      <c r="H22" s="79"/>
      <c r="I22" s="79"/>
      <c r="J22" s="79"/>
      <c r="K22" s="79"/>
      <c r="L22" s="104">
        <f>COUNT(L8:L21)</f>
        <v>12</v>
      </c>
      <c r="M22" s="20"/>
      <c r="N22" s="79"/>
      <c r="O22" s="104" t="s">
        <v>361</v>
      </c>
      <c r="P22" s="79"/>
      <c r="Q22" s="104">
        <f>COUNT(Q8:Q21)</f>
        <v>12</v>
      </c>
      <c r="R22" s="79"/>
      <c r="S22" s="79"/>
      <c r="T22" s="104">
        <f>COUNT(T8:T21)</f>
        <v>12</v>
      </c>
      <c r="U22" s="79"/>
      <c r="V22" s="104">
        <f>COUNT(P8:P21)</f>
        <v>14</v>
      </c>
      <c r="W22" s="94"/>
      <c r="X22" s="79"/>
      <c r="Y22" s="104">
        <f>COUNT(Y8:Y21)</f>
        <v>11</v>
      </c>
      <c r="Z22" s="79"/>
      <c r="AA22" s="94"/>
      <c r="AB22" s="79"/>
      <c r="AC22" s="79"/>
      <c r="AD22" s="79"/>
      <c r="AE22" s="79"/>
      <c r="AF22" s="104"/>
      <c r="AG22" s="79"/>
      <c r="AH22" s="104">
        <f>COUNT(AH8:AH21)</f>
        <v>12</v>
      </c>
      <c r="AI22" s="79"/>
      <c r="AJ22" s="79"/>
      <c r="AK22" s="104">
        <f>COUNT(AK8:AK21)</f>
        <v>12</v>
      </c>
      <c r="AL22" s="79"/>
      <c r="AM22" s="104">
        <f>COUNT(#REF!)</f>
        <v>0</v>
      </c>
      <c r="AN22" s="45"/>
      <c r="AO22" s="44"/>
      <c r="AP22" s="25"/>
      <c r="AR22" s="104">
        <f>COUNT(AG8:AG21)</f>
        <v>14</v>
      </c>
      <c r="AW22" s="104">
        <f>COUNT(AJ8:AJ21)</f>
        <v>13</v>
      </c>
      <c r="AZ22" s="29"/>
      <c r="BA22" s="29"/>
      <c r="BB22" s="29"/>
    </row>
    <row r="23" spans="1:54" ht="18" x14ac:dyDescent="0.25">
      <c r="A23" s="100"/>
      <c r="B23" s="70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44"/>
      <c r="AO23" s="45"/>
      <c r="AP23" s="44"/>
      <c r="AQ23" s="25"/>
    </row>
    <row r="24" spans="1:54" ht="15" x14ac:dyDescent="0.2">
      <c r="A24" s="52"/>
      <c r="B24" s="49"/>
      <c r="C24" s="26"/>
      <c r="D24" s="26"/>
      <c r="E24" s="26"/>
      <c r="F24" s="49"/>
      <c r="G24" s="20"/>
      <c r="H24" s="20"/>
      <c r="I24" s="20"/>
      <c r="J24" s="20"/>
      <c r="K24" s="20"/>
      <c r="L24" s="57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H24" s="31"/>
      <c r="AJ24" s="31"/>
    </row>
    <row r="25" spans="1:54" ht="15.75" x14ac:dyDescent="0.25">
      <c r="A25" s="52"/>
      <c r="B25" s="49"/>
      <c r="C25" s="26"/>
      <c r="D25" s="26"/>
      <c r="E25" s="26"/>
      <c r="F25" s="26"/>
      <c r="G25" s="20"/>
      <c r="H25" s="27" t="s">
        <v>153</v>
      </c>
      <c r="I25" s="20"/>
      <c r="J25" s="20"/>
      <c r="K25" s="20"/>
      <c r="L25" s="20"/>
      <c r="M25" s="20"/>
      <c r="N25" s="24"/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54" ht="15.75" x14ac:dyDescent="0.25">
      <c r="A26" s="52"/>
      <c r="B26" s="49"/>
      <c r="C26" s="26"/>
      <c r="D26" s="26"/>
      <c r="E26" s="26"/>
      <c r="F26" s="26"/>
      <c r="G26" s="20"/>
      <c r="H26" s="20" t="s">
        <v>154</v>
      </c>
      <c r="I26" s="20"/>
      <c r="J26" s="20"/>
      <c r="K26" s="28">
        <v>60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4" ht="15.75" x14ac:dyDescent="0.25">
      <c r="A27" s="52"/>
      <c r="B27" s="49"/>
      <c r="C27" s="26"/>
      <c r="D27" s="26"/>
      <c r="E27" s="26"/>
      <c r="F27" s="26"/>
      <c r="G27" s="20"/>
      <c r="H27" s="20" t="s">
        <v>155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4" ht="15.75" x14ac:dyDescent="0.25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642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4" ht="15.75" x14ac:dyDescent="0.25">
      <c r="A29" s="52"/>
      <c r="B29" s="49"/>
      <c r="C29" s="26"/>
      <c r="D29" s="26"/>
      <c r="E29" s="26"/>
      <c r="F29" s="26"/>
      <c r="G29" s="20"/>
      <c r="H29" s="20" t="s">
        <v>343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 t="s">
        <v>238</v>
      </c>
      <c r="T29" s="20"/>
      <c r="U29" s="20"/>
      <c r="V29" s="20"/>
      <c r="W29" s="20"/>
      <c r="X29" s="20"/>
      <c r="Y29" s="20"/>
      <c r="Z29" s="20"/>
    </row>
    <row r="30" spans="1:54" ht="68.25" customHeight="1" x14ac:dyDescent="0.2">
      <c r="A30" s="52"/>
      <c r="B30" s="49"/>
      <c r="C30" s="26"/>
      <c r="D30" s="855" t="s">
        <v>417</v>
      </c>
      <c r="E30" s="854" t="s">
        <v>465</v>
      </c>
      <c r="F30" s="853" t="s">
        <v>464</v>
      </c>
      <c r="G30" s="853" t="s">
        <v>420</v>
      </c>
      <c r="H30" s="854" t="s">
        <v>429</v>
      </c>
      <c r="I30" s="856" t="s">
        <v>430</v>
      </c>
      <c r="J30" s="856" t="s">
        <v>431</v>
      </c>
      <c r="K30" s="856" t="s">
        <v>434</v>
      </c>
      <c r="L30" s="856" t="s">
        <v>435</v>
      </c>
      <c r="M30" s="856" t="s">
        <v>437</v>
      </c>
      <c r="N30" s="856" t="s">
        <v>438</v>
      </c>
      <c r="O30" s="856" t="s">
        <v>439</v>
      </c>
      <c r="P30" s="642"/>
      <c r="Q30" s="642"/>
      <c r="R30" s="642"/>
      <c r="S30" s="20"/>
      <c r="T30" s="20"/>
      <c r="U30" s="20"/>
      <c r="V30" s="20"/>
      <c r="W30" s="20"/>
      <c r="X30" s="20"/>
      <c r="Y30" s="20"/>
      <c r="Z30" s="20"/>
    </row>
    <row r="31" spans="1:54" ht="26.25" customHeight="1" x14ac:dyDescent="0.2">
      <c r="A31" s="52"/>
      <c r="B31" s="93" t="s">
        <v>234</v>
      </c>
      <c r="C31" s="82" t="s">
        <v>152</v>
      </c>
      <c r="D31" s="98">
        <v>1</v>
      </c>
      <c r="E31" s="98">
        <v>2</v>
      </c>
      <c r="F31" s="98">
        <v>3</v>
      </c>
      <c r="G31" s="98">
        <v>4</v>
      </c>
      <c r="H31" s="99">
        <v>5</v>
      </c>
      <c r="I31" s="99">
        <v>6</v>
      </c>
      <c r="J31" s="99">
        <v>7</v>
      </c>
      <c r="K31" s="99">
        <v>8</v>
      </c>
      <c r="L31" s="99">
        <v>9</v>
      </c>
      <c r="M31" s="99">
        <v>10</v>
      </c>
      <c r="N31" s="99">
        <v>11</v>
      </c>
      <c r="O31" s="99">
        <v>12</v>
      </c>
      <c r="P31" s="99">
        <v>13</v>
      </c>
      <c r="Q31" s="99">
        <v>14</v>
      </c>
      <c r="R31" s="99">
        <v>15</v>
      </c>
      <c r="S31" s="116" t="s">
        <v>236</v>
      </c>
      <c r="T31" s="116" t="s">
        <v>170</v>
      </c>
      <c r="U31" s="116" t="s">
        <v>237</v>
      </c>
      <c r="V31" s="50"/>
      <c r="W31" s="50"/>
      <c r="X31" s="50"/>
      <c r="Y31" s="50"/>
      <c r="Z31" s="54"/>
      <c r="AA31" s="50"/>
      <c r="AB31" s="50"/>
      <c r="AC31" s="50"/>
      <c r="AD31" s="50"/>
      <c r="AE31" s="50"/>
      <c r="AF31" s="50"/>
      <c r="AG31" s="54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4"/>
      <c r="AV31" s="50"/>
      <c r="AW31" s="50"/>
      <c r="AX31" s="29"/>
      <c r="AY31" s="29"/>
    </row>
    <row r="32" spans="1:54" ht="23.25" customHeight="1" x14ac:dyDescent="0.2">
      <c r="A32" s="51"/>
      <c r="B32" s="95" t="s">
        <v>232</v>
      </c>
      <c r="C32" s="83"/>
      <c r="D32" s="80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31">
        <v>1</v>
      </c>
      <c r="T32" s="106">
        <f>IF($D40=0," ",$D40)</f>
        <v>5</v>
      </c>
      <c r="U32" s="106">
        <f>IF($D46=0," ",$D46)</f>
        <v>17</v>
      </c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29"/>
      <c r="AY32" s="29"/>
    </row>
    <row r="33" spans="1:51" ht="17.25" customHeight="1" x14ac:dyDescent="0.2">
      <c r="A33" s="51"/>
      <c r="B33" s="95" t="s">
        <v>1</v>
      </c>
      <c r="C33" s="156">
        <v>2</v>
      </c>
      <c r="D33" s="350">
        <v>1</v>
      </c>
      <c r="E33" s="350">
        <v>2</v>
      </c>
      <c r="F33" s="350">
        <v>2</v>
      </c>
      <c r="G33" s="350">
        <v>2</v>
      </c>
      <c r="H33" s="352">
        <v>1</v>
      </c>
      <c r="I33" s="352">
        <v>2</v>
      </c>
      <c r="J33" s="352">
        <v>2</v>
      </c>
      <c r="K33" s="352">
        <v>2</v>
      </c>
      <c r="L33" s="353">
        <v>2</v>
      </c>
      <c r="M33" s="352">
        <v>2</v>
      </c>
      <c r="N33" s="352">
        <v>2</v>
      </c>
      <c r="O33" s="352">
        <v>2</v>
      </c>
      <c r="P33" s="350"/>
      <c r="Q33" s="352"/>
      <c r="R33" s="350"/>
      <c r="S33" s="131">
        <v>2</v>
      </c>
      <c r="T33" s="106">
        <f>IF($E40=0," ",$E40)</f>
        <v>11</v>
      </c>
      <c r="U33" s="106">
        <f>IF($E46=0," ",$E46)</f>
        <v>14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20.25" customHeight="1" x14ac:dyDescent="0.2">
      <c r="A34" s="51"/>
      <c r="B34" s="95" t="s">
        <v>3</v>
      </c>
      <c r="C34" s="156">
        <v>2</v>
      </c>
      <c r="D34" s="350">
        <v>1</v>
      </c>
      <c r="E34" s="350">
        <v>1</v>
      </c>
      <c r="F34" s="354">
        <v>2</v>
      </c>
      <c r="G34" s="350">
        <v>2</v>
      </c>
      <c r="H34" s="352">
        <v>2</v>
      </c>
      <c r="I34" s="352">
        <v>2</v>
      </c>
      <c r="J34" s="352">
        <v>2</v>
      </c>
      <c r="K34" s="352">
        <v>0</v>
      </c>
      <c r="L34" s="353">
        <v>2</v>
      </c>
      <c r="M34" s="352">
        <v>1</v>
      </c>
      <c r="N34" s="352">
        <v>2</v>
      </c>
      <c r="O34" s="352">
        <v>2</v>
      </c>
      <c r="P34" s="354"/>
      <c r="Q34" s="352"/>
      <c r="R34" s="354"/>
      <c r="S34" s="131">
        <v>3</v>
      </c>
      <c r="T34" s="106">
        <f>IF($F40=0," ",$F40)</f>
        <v>12</v>
      </c>
      <c r="U34" s="106">
        <f>IF($F46=0," ",$F46)</f>
        <v>19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 x14ac:dyDescent="0.2">
      <c r="A35" s="51"/>
      <c r="B35" s="95" t="s">
        <v>5</v>
      </c>
      <c r="C35" s="156">
        <v>2</v>
      </c>
      <c r="D35" s="350">
        <v>0</v>
      </c>
      <c r="E35" s="350">
        <v>1</v>
      </c>
      <c r="F35" s="354">
        <v>1</v>
      </c>
      <c r="G35" s="350">
        <v>2</v>
      </c>
      <c r="H35" s="352">
        <v>2</v>
      </c>
      <c r="I35" s="352">
        <v>2</v>
      </c>
      <c r="J35" s="352">
        <v>2</v>
      </c>
      <c r="K35" s="352">
        <v>0</v>
      </c>
      <c r="L35" s="353">
        <v>2</v>
      </c>
      <c r="M35" s="352">
        <v>1</v>
      </c>
      <c r="N35" s="352">
        <v>2</v>
      </c>
      <c r="O35" s="352">
        <v>1</v>
      </c>
      <c r="P35" s="354"/>
      <c r="Q35" s="352"/>
      <c r="R35" s="354"/>
      <c r="S35" s="131">
        <v>4</v>
      </c>
      <c r="T35" s="106">
        <f>IF($G40=0," ",$G40)</f>
        <v>16</v>
      </c>
      <c r="U35" s="106">
        <f>IF($G46=0," ",$G46)</f>
        <v>20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24.75" customHeight="1" x14ac:dyDescent="0.2">
      <c r="A36" s="51"/>
      <c r="B36" s="95" t="s">
        <v>6</v>
      </c>
      <c r="C36" s="156">
        <v>2</v>
      </c>
      <c r="D36" s="350">
        <v>1</v>
      </c>
      <c r="E36" s="350">
        <v>2</v>
      </c>
      <c r="F36" s="354">
        <v>2</v>
      </c>
      <c r="G36" s="350">
        <v>2</v>
      </c>
      <c r="H36" s="352">
        <v>1</v>
      </c>
      <c r="I36" s="352">
        <v>1</v>
      </c>
      <c r="J36" s="352">
        <v>2</v>
      </c>
      <c r="K36" s="352">
        <v>0</v>
      </c>
      <c r="L36" s="353">
        <v>1</v>
      </c>
      <c r="M36" s="352">
        <v>1</v>
      </c>
      <c r="N36" s="352">
        <v>1</v>
      </c>
      <c r="O36" s="352">
        <v>1</v>
      </c>
      <c r="P36" s="354"/>
      <c r="Q36" s="352"/>
      <c r="R36" s="354"/>
      <c r="S36" s="131">
        <v>5</v>
      </c>
      <c r="T36" s="106">
        <f>IF($H40=0," ",$H40)</f>
        <v>13</v>
      </c>
      <c r="U36" s="106">
        <f>IF($H46=0," ",$H46)</f>
        <v>17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21.75" customHeight="1" x14ac:dyDescent="0.2">
      <c r="A37" s="51"/>
      <c r="B37" s="95" t="s">
        <v>7</v>
      </c>
      <c r="C37" s="156">
        <v>4</v>
      </c>
      <c r="D37" s="350">
        <v>1</v>
      </c>
      <c r="E37" s="350">
        <v>4</v>
      </c>
      <c r="F37" s="354">
        <v>1</v>
      </c>
      <c r="G37" s="350">
        <v>4</v>
      </c>
      <c r="H37" s="352">
        <v>4</v>
      </c>
      <c r="I37" s="352">
        <v>4</v>
      </c>
      <c r="J37" s="352">
        <v>4</v>
      </c>
      <c r="K37" s="352">
        <v>1</v>
      </c>
      <c r="L37" s="353">
        <v>4</v>
      </c>
      <c r="M37" s="352">
        <v>4</v>
      </c>
      <c r="N37" s="352">
        <v>4</v>
      </c>
      <c r="O37" s="352">
        <v>2</v>
      </c>
      <c r="P37" s="354"/>
      <c r="Q37" s="352"/>
      <c r="R37" s="352"/>
      <c r="S37" s="131">
        <v>6</v>
      </c>
      <c r="T37" s="106">
        <f>IF($I40=0," ",$I40)</f>
        <v>12</v>
      </c>
      <c r="U37" s="106">
        <f>IF($I46=0," ",$I46)</f>
        <v>16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 x14ac:dyDescent="0.2">
      <c r="A38" s="51"/>
      <c r="B38" s="95" t="s">
        <v>8</v>
      </c>
      <c r="C38" s="156">
        <v>2</v>
      </c>
      <c r="D38" s="350">
        <v>0</v>
      </c>
      <c r="E38" s="350">
        <v>0</v>
      </c>
      <c r="F38" s="354">
        <v>2</v>
      </c>
      <c r="G38" s="350">
        <v>2</v>
      </c>
      <c r="H38" s="352">
        <v>1</v>
      </c>
      <c r="I38" s="352">
        <v>0</v>
      </c>
      <c r="J38" s="352">
        <v>2</v>
      </c>
      <c r="K38" s="352">
        <v>0</v>
      </c>
      <c r="L38" s="353">
        <v>1</v>
      </c>
      <c r="M38" s="352">
        <v>0</v>
      </c>
      <c r="N38" s="352">
        <v>1</v>
      </c>
      <c r="O38" s="352">
        <v>2</v>
      </c>
      <c r="P38" s="354"/>
      <c r="Q38" s="352"/>
      <c r="R38" s="352"/>
      <c r="S38" s="131">
        <v>7</v>
      </c>
      <c r="T38" s="106">
        <f>IF($J40=0," ",$J40)</f>
        <v>16</v>
      </c>
      <c r="U38" s="106">
        <f>IF($J46=0," ",$J46)</f>
        <v>20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 x14ac:dyDescent="0.2">
      <c r="A39" s="51"/>
      <c r="B39" s="95" t="s">
        <v>160</v>
      </c>
      <c r="C39" s="156">
        <v>2</v>
      </c>
      <c r="D39" s="350">
        <v>1</v>
      </c>
      <c r="E39" s="350">
        <v>1</v>
      </c>
      <c r="F39" s="354">
        <v>2</v>
      </c>
      <c r="G39" s="350">
        <v>2</v>
      </c>
      <c r="H39" s="352">
        <v>2</v>
      </c>
      <c r="I39" s="352">
        <v>1</v>
      </c>
      <c r="J39" s="352">
        <v>2</v>
      </c>
      <c r="K39" s="352">
        <v>1</v>
      </c>
      <c r="L39" s="353">
        <v>2</v>
      </c>
      <c r="M39" s="352">
        <v>1</v>
      </c>
      <c r="N39" s="352">
        <v>1</v>
      </c>
      <c r="O39" s="352">
        <v>2</v>
      </c>
      <c r="P39" s="354"/>
      <c r="Q39" s="352"/>
      <c r="R39" s="352"/>
      <c r="S39" s="131">
        <v>8</v>
      </c>
      <c r="T39" s="106">
        <f>IF($K40=0," ",$K40)</f>
        <v>4</v>
      </c>
      <c r="U39" s="106">
        <f>IF($K46=0," ",$K46)</f>
        <v>18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8" x14ac:dyDescent="0.2">
      <c r="A40" s="51"/>
      <c r="B40" s="91" t="s">
        <v>38</v>
      </c>
      <c r="C40" s="156">
        <f>SUM(C33:C39)</f>
        <v>16</v>
      </c>
      <c r="D40" s="156">
        <f t="shared" ref="D40:R40" si="17">SUM(D33:D39)</f>
        <v>5</v>
      </c>
      <c r="E40" s="156">
        <f t="shared" si="17"/>
        <v>11</v>
      </c>
      <c r="F40" s="156">
        <f t="shared" si="17"/>
        <v>12</v>
      </c>
      <c r="G40" s="156">
        <f t="shared" si="17"/>
        <v>16</v>
      </c>
      <c r="H40" s="156">
        <f t="shared" si="17"/>
        <v>13</v>
      </c>
      <c r="I40" s="156">
        <f t="shared" si="17"/>
        <v>12</v>
      </c>
      <c r="J40" s="156">
        <f t="shared" si="17"/>
        <v>16</v>
      </c>
      <c r="K40" s="156">
        <f t="shared" si="17"/>
        <v>4</v>
      </c>
      <c r="L40" s="156">
        <f t="shared" si="17"/>
        <v>14</v>
      </c>
      <c r="M40" s="156">
        <f t="shared" si="17"/>
        <v>10</v>
      </c>
      <c r="N40" s="156">
        <f t="shared" si="17"/>
        <v>13</v>
      </c>
      <c r="O40" s="156">
        <f t="shared" si="17"/>
        <v>12</v>
      </c>
      <c r="P40" s="156">
        <f t="shared" si="17"/>
        <v>0</v>
      </c>
      <c r="Q40" s="156">
        <f t="shared" si="17"/>
        <v>0</v>
      </c>
      <c r="R40" s="156">
        <f t="shared" si="17"/>
        <v>0</v>
      </c>
      <c r="S40" s="131">
        <v>9</v>
      </c>
      <c r="T40" s="106">
        <f>IF($L40=0," ",$L40)</f>
        <v>14</v>
      </c>
      <c r="U40" s="106">
        <f>IF($L46=0," ",$L46)</f>
        <v>20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75" x14ac:dyDescent="0.2">
      <c r="A41" s="51"/>
      <c r="B41" s="96" t="s">
        <v>10</v>
      </c>
      <c r="C41" s="84"/>
      <c r="D41" s="85"/>
      <c r="E41" s="85"/>
      <c r="F41" s="85"/>
      <c r="G41" s="86"/>
      <c r="H41" s="86"/>
      <c r="I41" s="86"/>
      <c r="J41" s="86"/>
      <c r="K41" s="86"/>
      <c r="L41" s="86"/>
      <c r="M41" s="86"/>
      <c r="N41" s="86"/>
      <c r="O41" s="86"/>
      <c r="P41" s="404"/>
      <c r="Q41" s="86"/>
      <c r="R41" s="81"/>
      <c r="S41" s="131">
        <v>10</v>
      </c>
      <c r="T41" s="106">
        <f>IF($M40=0," ",$M40)</f>
        <v>10</v>
      </c>
      <c r="U41" s="106">
        <f>IF($M46=0," ",$M46)</f>
        <v>10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29"/>
      <c r="AX41" s="29"/>
    </row>
    <row r="42" spans="1:51" ht="18" x14ac:dyDescent="0.2">
      <c r="A42" s="51"/>
      <c r="B42" s="97" t="s">
        <v>13</v>
      </c>
      <c r="C42" s="156">
        <v>10</v>
      </c>
      <c r="D42" s="363">
        <v>10</v>
      </c>
      <c r="E42" s="363">
        <v>10</v>
      </c>
      <c r="F42" s="363">
        <v>9</v>
      </c>
      <c r="G42" s="364">
        <v>10</v>
      </c>
      <c r="H42" s="364">
        <v>10</v>
      </c>
      <c r="I42" s="364">
        <v>10</v>
      </c>
      <c r="J42" s="364">
        <v>10</v>
      </c>
      <c r="K42" s="364">
        <v>10</v>
      </c>
      <c r="L42" s="364">
        <v>10</v>
      </c>
      <c r="M42" s="364">
        <v>10</v>
      </c>
      <c r="N42" s="364">
        <v>10</v>
      </c>
      <c r="O42" s="364"/>
      <c r="P42" s="364"/>
      <c r="Q42" s="364"/>
      <c r="R42" s="364"/>
      <c r="S42" s="131">
        <v>11</v>
      </c>
      <c r="T42" s="106">
        <f>IF($N40=0," ",$N40)</f>
        <v>13</v>
      </c>
      <c r="U42" s="106">
        <f>IF($N46=0," ",$N46)</f>
        <v>20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 x14ac:dyDescent="0.2">
      <c r="A43" s="51"/>
      <c r="B43" s="97" t="s">
        <v>161</v>
      </c>
      <c r="C43" s="156">
        <v>2</v>
      </c>
      <c r="D43" s="363">
        <v>1</v>
      </c>
      <c r="E43" s="363">
        <v>2</v>
      </c>
      <c r="F43" s="363">
        <v>2</v>
      </c>
      <c r="G43" s="364">
        <v>2</v>
      </c>
      <c r="H43" s="364">
        <v>1</v>
      </c>
      <c r="I43" s="364">
        <v>0</v>
      </c>
      <c r="J43" s="364">
        <v>2</v>
      </c>
      <c r="K43" s="364">
        <v>2</v>
      </c>
      <c r="L43" s="364">
        <v>2</v>
      </c>
      <c r="M43" s="364"/>
      <c r="N43" s="364">
        <v>2</v>
      </c>
      <c r="O43" s="364"/>
      <c r="P43" s="364"/>
      <c r="Q43" s="364"/>
      <c r="R43" s="364"/>
      <c r="S43" s="131">
        <v>12</v>
      </c>
      <c r="T43" s="106">
        <f>IF($O40=0," ",$O40)</f>
        <v>12</v>
      </c>
      <c r="U43" s="106" t="str">
        <f>IF($O46=0," ",$O46)</f>
        <v xml:space="preserve"> 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 x14ac:dyDescent="0.2">
      <c r="A44" s="51"/>
      <c r="B44" s="97" t="s">
        <v>15</v>
      </c>
      <c r="C44" s="156">
        <v>4</v>
      </c>
      <c r="D44" s="365">
        <v>4</v>
      </c>
      <c r="E44" s="365">
        <v>1</v>
      </c>
      <c r="F44" s="365">
        <v>4</v>
      </c>
      <c r="G44" s="366">
        <v>4</v>
      </c>
      <c r="H44" s="366">
        <v>3</v>
      </c>
      <c r="I44" s="366">
        <v>2</v>
      </c>
      <c r="J44" s="366">
        <v>4</v>
      </c>
      <c r="K44" s="366">
        <v>4</v>
      </c>
      <c r="L44" s="366">
        <v>4</v>
      </c>
      <c r="M44" s="366"/>
      <c r="N44" s="366">
        <v>4</v>
      </c>
      <c r="O44" s="366"/>
      <c r="P44" s="366"/>
      <c r="Q44" s="366"/>
      <c r="R44" s="366"/>
      <c r="S44" s="131">
        <v>13</v>
      </c>
      <c r="T44" s="106" t="str">
        <f>IF($P40=0," ",$P40)</f>
        <v xml:space="preserve"> </v>
      </c>
      <c r="U44" s="106" t="str">
        <f>IF($P46=0," ",$P46)</f>
        <v xml:space="preserve"> 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1:51" ht="18" x14ac:dyDescent="0.2">
      <c r="A45" s="51"/>
      <c r="B45" s="158" t="s">
        <v>227</v>
      </c>
      <c r="C45" s="156">
        <v>4</v>
      </c>
      <c r="D45" s="365">
        <v>2</v>
      </c>
      <c r="E45" s="365">
        <v>1</v>
      </c>
      <c r="F45" s="365">
        <v>4</v>
      </c>
      <c r="G45" s="366">
        <v>4</v>
      </c>
      <c r="H45" s="366">
        <v>3</v>
      </c>
      <c r="I45" s="366">
        <v>4</v>
      </c>
      <c r="J45" s="366">
        <v>4</v>
      </c>
      <c r="K45" s="366">
        <v>2</v>
      </c>
      <c r="L45" s="366">
        <v>4</v>
      </c>
      <c r="M45" s="366"/>
      <c r="N45" s="366">
        <v>4</v>
      </c>
      <c r="O45" s="366"/>
      <c r="P45" s="366"/>
      <c r="Q45" s="366"/>
      <c r="R45" s="366"/>
      <c r="S45" s="131">
        <v>14</v>
      </c>
      <c r="T45" s="106" t="str">
        <f>IF($Q40=0," ",$Q40)</f>
        <v xml:space="preserve"> </v>
      </c>
      <c r="U45" s="106" t="str">
        <f>IF($Q46=0," ",$Q46)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8" x14ac:dyDescent="0.2">
      <c r="A46" s="51"/>
      <c r="B46" s="91" t="s">
        <v>38</v>
      </c>
      <c r="C46" s="156">
        <f>SUM(C42:C45)</f>
        <v>20</v>
      </c>
      <c r="D46" s="156">
        <f t="shared" ref="D46:R46" si="18">SUM(D42:D45)</f>
        <v>17</v>
      </c>
      <c r="E46" s="156">
        <f t="shared" si="18"/>
        <v>14</v>
      </c>
      <c r="F46" s="156">
        <f t="shared" si="18"/>
        <v>19</v>
      </c>
      <c r="G46" s="156">
        <f t="shared" si="18"/>
        <v>20</v>
      </c>
      <c r="H46" s="156">
        <f t="shared" si="18"/>
        <v>17</v>
      </c>
      <c r="I46" s="156">
        <f t="shared" si="18"/>
        <v>16</v>
      </c>
      <c r="J46" s="156">
        <f t="shared" si="18"/>
        <v>20</v>
      </c>
      <c r="K46" s="156">
        <f t="shared" si="18"/>
        <v>18</v>
      </c>
      <c r="L46" s="156">
        <f t="shared" si="18"/>
        <v>20</v>
      </c>
      <c r="M46" s="156">
        <f t="shared" si="18"/>
        <v>10</v>
      </c>
      <c r="N46" s="156">
        <f t="shared" si="18"/>
        <v>20</v>
      </c>
      <c r="O46" s="156">
        <f t="shared" si="18"/>
        <v>0</v>
      </c>
      <c r="P46" s="156">
        <f t="shared" si="18"/>
        <v>0</v>
      </c>
      <c r="Q46" s="156">
        <f t="shared" si="18"/>
        <v>0</v>
      </c>
      <c r="R46" s="156">
        <f t="shared" si="18"/>
        <v>0</v>
      </c>
      <c r="S46" s="131">
        <v>15</v>
      </c>
      <c r="T46" s="106" t="str">
        <f>IF($R40=0," ",$R40)</f>
        <v xml:space="preserve"> </v>
      </c>
      <c r="U46" s="106" t="str">
        <f>IF($R46=0," ",$R46)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" x14ac:dyDescent="0.2">
      <c r="A47" s="51"/>
      <c r="B47" s="55"/>
      <c r="C47" s="56"/>
      <c r="D47" s="56"/>
      <c r="E47" s="56"/>
      <c r="F47" s="5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131"/>
      <c r="T47" s="20">
        <f>COUNTIF(T32:T46,"&gt;0")</f>
        <v>12</v>
      </c>
      <c r="U47" s="20">
        <f>COUNTIF(U32:U46,"&gt;0")</f>
        <v>11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x14ac:dyDescent="0.2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1"/>
      <c r="B50" s="53"/>
    </row>
    <row r="51" spans="1:50" x14ac:dyDescent="0.2">
      <c r="A51" s="51"/>
      <c r="B51" s="53"/>
    </row>
    <row r="52" spans="1:50" x14ac:dyDescent="0.2">
      <c r="A52" s="51"/>
      <c r="B52" s="53"/>
    </row>
    <row r="53" spans="1:50" x14ac:dyDescent="0.2">
      <c r="A53" s="51"/>
      <c r="B53" s="53"/>
    </row>
    <row r="54" spans="1:50" x14ac:dyDescent="0.2">
      <c r="A54" s="51"/>
      <c r="B54" s="53"/>
    </row>
    <row r="55" spans="1:50" x14ac:dyDescent="0.2">
      <c r="A55" s="51"/>
      <c r="B55" s="53"/>
    </row>
    <row r="56" spans="1:50" x14ac:dyDescent="0.2">
      <c r="A56" s="51"/>
      <c r="B56" s="53"/>
    </row>
    <row r="57" spans="1:50" x14ac:dyDescent="0.2">
      <c r="A57" s="51"/>
      <c r="B57" s="53"/>
    </row>
    <row r="58" spans="1:50" x14ac:dyDescent="0.2">
      <c r="A58" s="51"/>
      <c r="B58" s="53"/>
    </row>
    <row r="59" spans="1:50" x14ac:dyDescent="0.2">
      <c r="A59" s="51"/>
      <c r="B59" s="53"/>
    </row>
    <row r="60" spans="1:50" x14ac:dyDescent="0.2">
      <c r="A60" s="51"/>
      <c r="B60" s="53"/>
    </row>
    <row r="61" spans="1:50" x14ac:dyDescent="0.2">
      <c r="A61" s="51"/>
      <c r="B61" s="53"/>
    </row>
    <row r="62" spans="1:50" x14ac:dyDescent="0.2">
      <c r="A62" s="51"/>
      <c r="B62" s="53"/>
    </row>
    <row r="63" spans="1:50" x14ac:dyDescent="0.2">
      <c r="A63" s="51"/>
      <c r="B63" s="53"/>
    </row>
    <row r="64" spans="1:50" x14ac:dyDescent="0.2">
      <c r="A64" s="51"/>
      <c r="B64" s="53"/>
    </row>
    <row r="65" spans="1:2" x14ac:dyDescent="0.2">
      <c r="A65" s="51"/>
      <c r="B65" s="53"/>
    </row>
    <row r="66" spans="1:2" x14ac:dyDescent="0.2">
      <c r="A66" s="51"/>
      <c r="B66" s="53"/>
    </row>
    <row r="67" spans="1:2" x14ac:dyDescent="0.2">
      <c r="A67" s="51"/>
      <c r="B67" s="53"/>
    </row>
    <row r="68" spans="1:2" x14ac:dyDescent="0.2">
      <c r="A68" s="51"/>
      <c r="B68" s="53"/>
    </row>
    <row r="69" spans="1:2" x14ac:dyDescent="0.2">
      <c r="A69" s="51"/>
      <c r="B69" s="53"/>
    </row>
    <row r="70" spans="1:2" x14ac:dyDescent="0.2">
      <c r="A70" s="51"/>
      <c r="B70" s="53"/>
    </row>
    <row r="71" spans="1:2" x14ac:dyDescent="0.2">
      <c r="A71" s="51"/>
      <c r="B71" s="53"/>
    </row>
    <row r="72" spans="1:2" x14ac:dyDescent="0.2">
      <c r="A72" s="51"/>
      <c r="B72" s="53"/>
    </row>
    <row r="73" spans="1:2" x14ac:dyDescent="0.2">
      <c r="A73" s="51"/>
      <c r="B73" s="53"/>
    </row>
    <row r="74" spans="1:2" x14ac:dyDescent="0.2">
      <c r="A74" s="51"/>
      <c r="B74" s="53"/>
    </row>
    <row r="75" spans="1:2" x14ac:dyDescent="0.2">
      <c r="A75" s="51"/>
      <c r="B75" s="53"/>
    </row>
    <row r="76" spans="1:2" x14ac:dyDescent="0.2">
      <c r="A76" s="51"/>
      <c r="B76" s="53"/>
    </row>
    <row r="77" spans="1:2" x14ac:dyDescent="0.2">
      <c r="A77" s="51"/>
      <c r="B77" s="53"/>
    </row>
    <row r="78" spans="1:2" x14ac:dyDescent="0.2">
      <c r="A78" s="51"/>
      <c r="B78" s="53"/>
    </row>
    <row r="79" spans="1:2" x14ac:dyDescent="0.2">
      <c r="A79" s="51"/>
      <c r="B79" s="53"/>
    </row>
    <row r="80" spans="1:2" x14ac:dyDescent="0.2">
      <c r="A80" s="51"/>
      <c r="B80" s="53"/>
    </row>
    <row r="81" spans="1:2" x14ac:dyDescent="0.2">
      <c r="A81" s="51"/>
      <c r="B81" s="53"/>
    </row>
    <row r="82" spans="1:2" x14ac:dyDescent="0.2">
      <c r="A82" s="51"/>
      <c r="B82" s="53"/>
    </row>
    <row r="83" spans="1:2" x14ac:dyDescent="0.2">
      <c r="A83" s="51"/>
      <c r="B83" s="53"/>
    </row>
    <row r="84" spans="1:2" x14ac:dyDescent="0.2">
      <c r="A84" s="51"/>
      <c r="B84" s="53"/>
    </row>
    <row r="85" spans="1:2" x14ac:dyDescent="0.2">
      <c r="A85" s="51"/>
      <c r="B85" s="53"/>
    </row>
    <row r="86" spans="1:2" x14ac:dyDescent="0.2">
      <c r="A86" s="51"/>
      <c r="B86" s="53"/>
    </row>
    <row r="87" spans="1:2" x14ac:dyDescent="0.2">
      <c r="A87" s="51"/>
      <c r="B87" s="53"/>
    </row>
    <row r="88" spans="1:2" x14ac:dyDescent="0.2">
      <c r="A88" s="51"/>
      <c r="B88" s="53"/>
    </row>
    <row r="89" spans="1:2" x14ac:dyDescent="0.2">
      <c r="A89" s="51"/>
      <c r="B89" s="53"/>
    </row>
    <row r="90" spans="1:2" x14ac:dyDescent="0.2">
      <c r="A90" s="51"/>
      <c r="B90" s="53"/>
    </row>
    <row r="91" spans="1:2" x14ac:dyDescent="0.2">
      <c r="A91" s="51"/>
      <c r="B91" s="53"/>
    </row>
    <row r="92" spans="1:2" x14ac:dyDescent="0.2">
      <c r="A92" s="51"/>
      <c r="B92" s="53"/>
    </row>
    <row r="93" spans="1:2" x14ac:dyDescent="0.2">
      <c r="A93" s="51"/>
      <c r="B93" s="53"/>
    </row>
    <row r="94" spans="1:2" x14ac:dyDescent="0.2">
      <c r="A94" s="51"/>
      <c r="B94" s="53"/>
    </row>
    <row r="95" spans="1:2" x14ac:dyDescent="0.2">
      <c r="A95" s="51"/>
      <c r="B95" s="53"/>
    </row>
    <row r="96" spans="1:2" x14ac:dyDescent="0.2">
      <c r="A96" s="51"/>
      <c r="B96" s="53"/>
    </row>
    <row r="97" spans="1:2" x14ac:dyDescent="0.2">
      <c r="A97" s="51"/>
      <c r="B97" s="53"/>
    </row>
    <row r="98" spans="1:2" x14ac:dyDescent="0.2">
      <c r="A98" s="51"/>
      <c r="B98" s="53"/>
    </row>
    <row r="99" spans="1:2" x14ac:dyDescent="0.2">
      <c r="A99" s="51"/>
      <c r="B99" s="53"/>
    </row>
    <row r="100" spans="1:2" x14ac:dyDescent="0.2">
      <c r="A100" s="51"/>
      <c r="B100" s="53"/>
    </row>
    <row r="101" spans="1:2" x14ac:dyDescent="0.2">
      <c r="A101" s="51"/>
      <c r="B101" s="53"/>
    </row>
    <row r="102" spans="1:2" x14ac:dyDescent="0.2">
      <c r="A102" s="51"/>
      <c r="B102" s="53"/>
    </row>
    <row r="103" spans="1:2" x14ac:dyDescent="0.2">
      <c r="A103" s="51"/>
      <c r="B103" s="53"/>
    </row>
    <row r="104" spans="1:2" x14ac:dyDescent="0.2">
      <c r="A104" s="51"/>
      <c r="B104" s="53"/>
    </row>
    <row r="105" spans="1:2" x14ac:dyDescent="0.2">
      <c r="A105" s="51"/>
      <c r="B105" s="53"/>
    </row>
    <row r="106" spans="1:2" x14ac:dyDescent="0.2">
      <c r="A106" s="51"/>
      <c r="B106" s="53"/>
    </row>
    <row r="107" spans="1:2" x14ac:dyDescent="0.2">
      <c r="A107" s="51"/>
      <c r="B107" s="53"/>
    </row>
    <row r="108" spans="1:2" x14ac:dyDescent="0.2">
      <c r="A108" s="51"/>
      <c r="B108" s="53"/>
    </row>
    <row r="109" spans="1:2" x14ac:dyDescent="0.2">
      <c r="A109" s="51"/>
      <c r="B109" s="53"/>
    </row>
    <row r="110" spans="1:2" x14ac:dyDescent="0.2">
      <c r="A110" s="51"/>
      <c r="B110" s="53"/>
    </row>
    <row r="111" spans="1:2" x14ac:dyDescent="0.2">
      <c r="A111" s="51"/>
      <c r="B111" s="53"/>
    </row>
    <row r="112" spans="1:2" x14ac:dyDescent="0.2">
      <c r="A112" s="51"/>
      <c r="B112" s="53"/>
    </row>
    <row r="113" spans="1:2" x14ac:dyDescent="0.2">
      <c r="A113" s="51"/>
      <c r="B113" s="53"/>
    </row>
    <row r="114" spans="1:2" x14ac:dyDescent="0.2">
      <c r="A114" s="51"/>
      <c r="B114" s="53"/>
    </row>
    <row r="115" spans="1:2" x14ac:dyDescent="0.2">
      <c r="A115" s="51"/>
      <c r="B115" s="53"/>
    </row>
    <row r="116" spans="1:2" x14ac:dyDescent="0.2">
      <c r="A116" s="51"/>
      <c r="B116" s="53"/>
    </row>
    <row r="117" spans="1:2" x14ac:dyDescent="0.2">
      <c r="A117" s="51"/>
      <c r="B117" s="53"/>
    </row>
    <row r="118" spans="1:2" x14ac:dyDescent="0.2">
      <c r="A118" s="51"/>
      <c r="B118" s="53"/>
    </row>
    <row r="119" spans="1:2" x14ac:dyDescent="0.2">
      <c r="A119" s="51"/>
      <c r="B119" s="53"/>
    </row>
    <row r="120" spans="1:2" x14ac:dyDescent="0.2">
      <c r="A120" s="51"/>
      <c r="B120" s="53"/>
    </row>
    <row r="121" spans="1:2" x14ac:dyDescent="0.2">
      <c r="A121" s="51"/>
      <c r="B121" s="53"/>
    </row>
    <row r="122" spans="1:2" x14ac:dyDescent="0.2">
      <c r="A122" s="51"/>
      <c r="B122" s="53"/>
    </row>
    <row r="123" spans="1:2" x14ac:dyDescent="0.2">
      <c r="A123" s="51"/>
      <c r="B123" s="53"/>
    </row>
    <row r="124" spans="1:2" x14ac:dyDescent="0.2">
      <c r="A124" s="51"/>
      <c r="B124" s="53"/>
    </row>
    <row r="125" spans="1:2" x14ac:dyDescent="0.2">
      <c r="A125" s="51"/>
      <c r="B125" s="53"/>
    </row>
    <row r="126" spans="1:2" x14ac:dyDescent="0.2">
      <c r="A126" s="51"/>
      <c r="B126" s="53"/>
    </row>
    <row r="127" spans="1:2" x14ac:dyDescent="0.2">
      <c r="A127" s="51"/>
      <c r="B127" s="53"/>
    </row>
    <row r="128" spans="1:2" x14ac:dyDescent="0.2">
      <c r="A128" s="51"/>
      <c r="B128" s="53"/>
    </row>
    <row r="129" spans="1:2" x14ac:dyDescent="0.2">
      <c r="A129" s="51"/>
      <c r="B129" s="53"/>
    </row>
    <row r="130" spans="1:2" x14ac:dyDescent="0.2">
      <c r="A130" s="51"/>
      <c r="B130" s="53"/>
    </row>
    <row r="131" spans="1:2" x14ac:dyDescent="0.2">
      <c r="A131" s="51"/>
      <c r="B131" s="53"/>
    </row>
    <row r="132" spans="1:2" x14ac:dyDescent="0.2">
      <c r="A132" s="51"/>
      <c r="B132" s="53"/>
    </row>
    <row r="133" spans="1:2" x14ac:dyDescent="0.2">
      <c r="A133" s="51"/>
      <c r="B133" s="53"/>
    </row>
    <row r="134" spans="1:2" x14ac:dyDescent="0.2">
      <c r="A134" s="51"/>
      <c r="B134" s="53"/>
    </row>
    <row r="135" spans="1:2" x14ac:dyDescent="0.2">
      <c r="A135" s="51"/>
      <c r="B135" s="53"/>
    </row>
    <row r="136" spans="1:2" x14ac:dyDescent="0.2">
      <c r="A136" s="51"/>
      <c r="B136" s="53"/>
    </row>
    <row r="137" spans="1:2" x14ac:dyDescent="0.2">
      <c r="A137" s="51"/>
      <c r="B137" s="53"/>
    </row>
    <row r="138" spans="1:2" x14ac:dyDescent="0.2">
      <c r="A138" s="51"/>
      <c r="B138" s="53"/>
    </row>
    <row r="139" spans="1:2" x14ac:dyDescent="0.2">
      <c r="A139" s="51"/>
      <c r="B139" s="53"/>
    </row>
    <row r="140" spans="1:2" x14ac:dyDescent="0.2">
      <c r="A140" s="51"/>
      <c r="B140" s="53"/>
    </row>
    <row r="141" spans="1:2" x14ac:dyDescent="0.2">
      <c r="A141" s="51"/>
      <c r="B141" s="53"/>
    </row>
    <row r="142" spans="1:2" x14ac:dyDescent="0.2">
      <c r="A142" s="51"/>
      <c r="B142" s="53"/>
    </row>
    <row r="143" spans="1:2" x14ac:dyDescent="0.2">
      <c r="A143" s="51"/>
      <c r="B143" s="53"/>
    </row>
    <row r="144" spans="1:2" x14ac:dyDescent="0.2">
      <c r="A144" s="51"/>
      <c r="B144" s="53"/>
    </row>
  </sheetData>
  <sortState ref="B9:B19">
    <sortCondition ref="B8"/>
  </sortState>
  <customSheetViews>
    <customSheetView guid="{17400EAF-4B0B-49FE-8262-4A59DA70D10F}" scale="70" showPageBreaks="1" showGridLines="0" fitToPage="1" printArea="1">
      <pane xSplit="6" ySplit="6" topLeftCell="L7" activePane="bottomRight" state="frozen"/>
      <selection pane="bottomRight" activeCell="L16" sqref="L16"/>
      <pageMargins left="0.56000000000000005" right="0.57999999999999996" top="0.64" bottom="0.65" header="0.5" footer="0.5"/>
      <pageSetup scale="32" fitToWidth="2" orientation="portrait" r:id="rId1"/>
      <headerFooter alignWithMargins="0">
        <oddHeader>&amp;C2006/2007 уч.рік 5 трим</oddHeader>
      </headerFooter>
    </customSheetView>
    <customSheetView guid="{1721CD95-9859-4B1B-8D0F-DFE373BD846C}" scale="70" showPageBreaks="1" showGridLines="0" fitToPage="1" printArea="1">
      <pane xSplit="6" ySplit="6" topLeftCell="L7" activePane="bottomRight" state="frozen"/>
      <selection pane="bottomRight" activeCell="L16" sqref="L16"/>
      <pageMargins left="0.56000000000000005" right="0.57999999999999996" top="0.64" bottom="0.65" header="0.5" footer="0.5"/>
      <pageSetup scale="32" fitToWidth="2" orientation="portrait" r:id="rId2"/>
      <headerFooter alignWithMargins="0">
        <oddHeader>&amp;C2006/2007 уч.рік 5 трим</oddHeader>
      </headerFooter>
    </customSheetView>
    <customSheetView guid="{C2F30B35-D639-4BB4-A50F-41AB6A913442}" scale="60" showGridLines="0" fitToPage="1">
      <pane xSplit="6" ySplit="6" topLeftCell="G7" activePane="bottomRight" state="frozen"/>
      <selection pane="bottomRight" activeCell="C3" sqref="C3:C7"/>
      <pageMargins left="0.56000000000000005" right="0.57999999999999996" top="0.64" bottom="0.65" header="0.5" footer="0.5"/>
      <pageSetup scale="32" fitToWidth="2" orientation="portrait" r:id="rId3"/>
      <headerFooter alignWithMargins="0">
        <oddHeader>&amp;C2006/2007 уч.рік 5 трим</oddHeader>
      </headerFooter>
    </customSheetView>
    <customSheetView guid="{4BCF288A-A595-4C42-82E7-535EDC2AC415}" scale="60" showGridLines="0" fitToPage="1">
      <pane xSplit="6" ySplit="6" topLeftCell="G7" activePane="bottomRight" state="frozen"/>
      <selection pane="bottomRight" activeCell="C3" sqref="C3:C7"/>
      <pageMargins left="0.56000000000000005" right="0.57999999999999996" top="0.64" bottom="0.65" header="0.5" footer="0.5"/>
      <pageSetup scale="32" fitToWidth="2" orientation="portrait" r:id="rId4"/>
      <headerFooter alignWithMargins="0">
        <oddHeader>&amp;C2006/2007 уч.рік 5 трим</oddHeader>
      </headerFooter>
    </customSheetView>
    <customSheetView guid="{1C44C54F-C0A4-451D-B8A0-B8C17D7E284D}" scale="60" showGridLines="0" fitToPage="1">
      <pane xSplit="6" ySplit="6" topLeftCell="G7" activePane="bottomRight" state="frozen"/>
      <selection pane="bottomRight" activeCell="C3" sqref="C3:C7"/>
      <pageMargins left="0.56000000000000005" right="0.57999999999999996" top="0.64" bottom="0.65" header="0.5" footer="0.5"/>
      <pageSetup scale="32" fitToWidth="2" orientation="portrait" r:id="rId5"/>
      <headerFooter alignWithMargins="0">
        <oddHeader>&amp;C2006/2007 уч.рік 5 трим</oddHeader>
      </headerFooter>
    </customSheetView>
    <customSheetView guid="{6C8D603E-9A1B-49F4-AEFE-06707C7BCD53}" scale="85" showPageBreaks="1" showGridLines="0" fitToPage="1" printArea="1">
      <pane xSplit="6" ySplit="6" topLeftCell="G22" activePane="bottomRight" state="frozen"/>
      <selection pane="bottomRight" activeCell="G38" sqref="G38"/>
      <pageMargins left="0.56000000000000005" right="0.57999999999999996" top="0.64" bottom="0.65" header="0.5" footer="0.5"/>
      <pageSetup scale="32" fitToWidth="2" orientation="portrait" r:id="rId6"/>
      <headerFooter alignWithMargins="0">
        <oddHeader>&amp;C2006/2007 уч.рік 5 трим</oddHeader>
      </headerFooter>
    </customSheetView>
    <customSheetView guid="{B1194D16-FC6C-47F9-9935-F16FF2F45C20}" scale="70" showPageBreaks="1" showGridLines="0" fitToPage="1" printArea="1">
      <pane xSplit="6" ySplit="6" topLeftCell="P7" activePane="bottomRight" state="frozen"/>
      <selection pane="bottomRight" activeCell="AK18" sqref="AK18"/>
      <pageMargins left="0.56000000000000005" right="0.57999999999999996" top="0.64" bottom="0.65" header="0.5" footer="0.5"/>
      <pageSetup scale="32" fitToWidth="2" orientation="portrait" r:id="rId7"/>
      <headerFooter alignWithMargins="0">
        <oddHeader>&amp;C2006/2007 уч.рік 5 трим</oddHeader>
      </headerFooter>
    </customSheetView>
    <customSheetView guid="{C5D960BD-C1A6-4228-A267-A87ADCF0AB55}" scale="60" showPageBreaks="1" showGridLines="0" fitToPage="1" printArea="1">
      <pane xSplit="6" ySplit="6" topLeftCell="AG7" activePane="bottomRight" state="frozen"/>
      <selection pane="bottomRight" activeCell="M49" sqref="M49"/>
      <pageMargins left="0.56000000000000005" right="0.57999999999999996" top="0.64" bottom="0.65" header="0.5" footer="0.5"/>
      <pageSetup scale="32" fitToWidth="2" orientation="portrait" r:id="rId8"/>
      <headerFooter alignWithMargins="0">
        <oddHeader>&amp;C2006/2007 уч.рік 5 трим</oddHeader>
      </headerFooter>
    </customSheetView>
  </customSheetViews>
  <mergeCells count="44">
    <mergeCell ref="AF3:AH3"/>
    <mergeCell ref="S2:T2"/>
    <mergeCell ref="V2:W2"/>
    <mergeCell ref="B3:B7"/>
    <mergeCell ref="C3:C7"/>
    <mergeCell ref="D3:D7"/>
    <mergeCell ref="E3:E7"/>
    <mergeCell ref="F3:G3"/>
    <mergeCell ref="H3:I3"/>
    <mergeCell ref="M3:N3"/>
    <mergeCell ref="W5:W6"/>
    <mergeCell ref="R5:R6"/>
    <mergeCell ref="S5:S6"/>
    <mergeCell ref="U5:U6"/>
    <mergeCell ref="V5:V6"/>
    <mergeCell ref="AF7:AH7"/>
    <mergeCell ref="AI3:AK3"/>
    <mergeCell ref="AL3:AM3"/>
    <mergeCell ref="F5:F6"/>
    <mergeCell ref="G5:G6"/>
    <mergeCell ref="H5:H6"/>
    <mergeCell ref="I5:I6"/>
    <mergeCell ref="J5:J6"/>
    <mergeCell ref="K5:K6"/>
    <mergeCell ref="M5:M6"/>
    <mergeCell ref="O5:O6"/>
    <mergeCell ref="O3:Q3"/>
    <mergeCell ref="U3:V3"/>
    <mergeCell ref="Z3:AA3"/>
    <mergeCell ref="AB3:AC3"/>
    <mergeCell ref="AD3:AE3"/>
    <mergeCell ref="P5:P6"/>
    <mergeCell ref="AL5:AL6"/>
    <mergeCell ref="AM5:AM6"/>
    <mergeCell ref="AI7:AK7"/>
    <mergeCell ref="X5:X6"/>
    <mergeCell ref="Z5:Z6"/>
    <mergeCell ref="AB5:AB6"/>
    <mergeCell ref="AD5:AD6"/>
    <mergeCell ref="AE5:AE6"/>
    <mergeCell ref="AF5:AF6"/>
    <mergeCell ref="AG5:AG6"/>
    <mergeCell ref="AI5:AI6"/>
    <mergeCell ref="AJ5:AJ6"/>
  </mergeCells>
  <conditionalFormatting sqref="M27:M28 F22:F23">
    <cfRule type="cellIs" dxfId="3" priority="2" stopIfTrue="1" operator="greaterThan">
      <formula>21</formula>
    </cfRule>
  </conditionalFormatting>
  <conditionalFormatting sqref="E8:E21">
    <cfRule type="cellIs" dxfId="2" priority="1" stopIfTrue="1" operator="greaterThan">
      <formula>21</formula>
    </cfRule>
  </conditionalFormatting>
  <pageMargins left="0.56000000000000005" right="0.57999999999999996" top="0.64" bottom="0.65" header="0.5" footer="0.5"/>
  <pageSetup scale="32" fitToWidth="2" orientation="portrait" r:id="rId9"/>
  <headerFooter alignWithMargins="0">
    <oddHeader>&amp;C2006/2007 уч.рік 5 трим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3" workbookViewId="0">
      <selection activeCell="B28" sqref="B28:B40"/>
    </sheetView>
  </sheetViews>
  <sheetFormatPr defaultRowHeight="12.75" x14ac:dyDescent="0.2"/>
  <cols>
    <col min="2" max="2" width="37.85546875" customWidth="1"/>
    <col min="5" max="5" width="4.5703125" customWidth="1"/>
  </cols>
  <sheetData>
    <row r="1" spans="1:5" x14ac:dyDescent="0.2">
      <c r="A1">
        <v>1</v>
      </c>
      <c r="B1" t="s">
        <v>318</v>
      </c>
      <c r="C1" s="577">
        <v>0</v>
      </c>
      <c r="D1" s="577">
        <v>1</v>
      </c>
      <c r="E1" s="577">
        <v>1</v>
      </c>
    </row>
    <row r="2" spans="1:5" x14ac:dyDescent="0.2">
      <c r="A2">
        <v>1</v>
      </c>
      <c r="B2" t="s">
        <v>319</v>
      </c>
      <c r="C2" s="577">
        <v>67</v>
      </c>
      <c r="D2" s="577">
        <v>24.847826086956523</v>
      </c>
      <c r="E2" s="577">
        <v>91.84782608695653</v>
      </c>
    </row>
    <row r="3" spans="1:5" x14ac:dyDescent="0.2">
      <c r="A3">
        <v>1</v>
      </c>
      <c r="B3" t="s">
        <v>323</v>
      </c>
      <c r="C3" s="577">
        <v>50.5</v>
      </c>
      <c r="D3" s="577">
        <v>25.978260869565219</v>
      </c>
      <c r="E3" s="577">
        <v>76.478260869565219</v>
      </c>
    </row>
    <row r="4" spans="1:5" x14ac:dyDescent="0.2">
      <c r="A4">
        <v>1</v>
      </c>
      <c r="B4" t="s">
        <v>324</v>
      </c>
      <c r="C4" s="577">
        <v>56</v>
      </c>
      <c r="D4" s="577">
        <v>22.239130434782609</v>
      </c>
      <c r="E4" s="577">
        <v>78.239130434782609</v>
      </c>
    </row>
    <row r="5" spans="1:5" x14ac:dyDescent="0.2">
      <c r="A5">
        <v>1</v>
      </c>
      <c r="B5" t="s">
        <v>325</v>
      </c>
      <c r="C5" s="577">
        <v>0</v>
      </c>
      <c r="D5" s="577">
        <v>16.826086956521738</v>
      </c>
      <c r="E5" s="577">
        <v>16.826086956521738</v>
      </c>
    </row>
    <row r="6" spans="1:5" x14ac:dyDescent="0.2">
      <c r="A6">
        <v>1</v>
      </c>
      <c r="B6" t="s">
        <v>326</v>
      </c>
      <c r="C6" s="577">
        <v>48</v>
      </c>
      <c r="D6" s="577">
        <v>17.5</v>
      </c>
      <c r="E6" s="577">
        <v>65.5</v>
      </c>
    </row>
    <row r="7" spans="1:5" x14ac:dyDescent="0.2">
      <c r="A7">
        <v>1</v>
      </c>
      <c r="B7" t="s">
        <v>327</v>
      </c>
      <c r="C7" s="577">
        <v>67.5</v>
      </c>
      <c r="D7" s="577">
        <v>12.608695652173912</v>
      </c>
      <c r="E7" s="577">
        <v>80.108695652173907</v>
      </c>
    </row>
    <row r="8" spans="1:5" x14ac:dyDescent="0.2">
      <c r="A8">
        <v>1</v>
      </c>
      <c r="B8" t="s">
        <v>330</v>
      </c>
      <c r="C8" s="577">
        <v>70</v>
      </c>
      <c r="D8" s="577">
        <v>19.956521739130434</v>
      </c>
      <c r="E8" s="577">
        <v>89.956521739130437</v>
      </c>
    </row>
    <row r="9" spans="1:5" x14ac:dyDescent="0.2">
      <c r="A9">
        <v>1</v>
      </c>
      <c r="B9" t="s">
        <v>332</v>
      </c>
      <c r="C9" s="577">
        <v>38</v>
      </c>
      <c r="D9" s="577">
        <v>22.239130434782609</v>
      </c>
      <c r="E9" s="577">
        <v>60.239130434782609</v>
      </c>
    </row>
    <row r="10" spans="1:5" x14ac:dyDescent="0.2">
      <c r="A10">
        <v>1</v>
      </c>
      <c r="B10" t="s">
        <v>336</v>
      </c>
      <c r="C10" s="577">
        <v>0</v>
      </c>
      <c r="D10" s="577">
        <v>0</v>
      </c>
      <c r="E10" s="577">
        <v>0</v>
      </c>
    </row>
    <row r="11" spans="1:5" x14ac:dyDescent="0.2">
      <c r="A11">
        <v>1</v>
      </c>
      <c r="B11" t="s">
        <v>340</v>
      </c>
      <c r="C11" s="577">
        <v>70</v>
      </c>
      <c r="D11" s="577">
        <v>28.086956521739129</v>
      </c>
      <c r="E11" s="577">
        <v>98.086956521739125</v>
      </c>
    </row>
    <row r="12" spans="1:5" x14ac:dyDescent="0.2">
      <c r="A12">
        <v>2</v>
      </c>
      <c r="B12" t="s">
        <v>317</v>
      </c>
      <c r="C12" s="577">
        <v>33.5</v>
      </c>
      <c r="D12" s="577">
        <v>5.9130434782608692</v>
      </c>
      <c r="E12" s="577">
        <v>39.413043478260867</v>
      </c>
    </row>
    <row r="13" spans="1:5" x14ac:dyDescent="0.2">
      <c r="A13">
        <v>2</v>
      </c>
      <c r="B13" t="s">
        <v>306</v>
      </c>
      <c r="C13" s="577">
        <v>4</v>
      </c>
      <c r="D13" s="577">
        <v>6.5434782608695654</v>
      </c>
      <c r="E13" s="577">
        <v>10.543478260869566</v>
      </c>
    </row>
    <row r="14" spans="1:5" x14ac:dyDescent="0.2">
      <c r="A14">
        <v>2</v>
      </c>
      <c r="B14" t="s">
        <v>320</v>
      </c>
      <c r="C14" s="577">
        <v>0</v>
      </c>
      <c r="D14" s="577">
        <v>7.1956521739130439</v>
      </c>
      <c r="E14" s="577">
        <v>7.1956521739130439</v>
      </c>
    </row>
    <row r="15" spans="1:5" x14ac:dyDescent="0.2">
      <c r="A15">
        <v>2</v>
      </c>
      <c r="B15" t="s">
        <v>321</v>
      </c>
      <c r="C15" s="577">
        <v>68</v>
      </c>
      <c r="D15" s="577">
        <v>9.3260869565217384</v>
      </c>
      <c r="E15" s="577">
        <v>77.326086956521735</v>
      </c>
    </row>
    <row r="16" spans="1:5" x14ac:dyDescent="0.2">
      <c r="A16">
        <v>2</v>
      </c>
      <c r="B16" t="s">
        <v>322</v>
      </c>
      <c r="C16" s="577">
        <v>0</v>
      </c>
      <c r="D16" s="577">
        <v>14.043478260869565</v>
      </c>
      <c r="E16" s="577">
        <v>14.043478260869565</v>
      </c>
    </row>
    <row r="17" spans="1:5" x14ac:dyDescent="0.2">
      <c r="A17">
        <v>2</v>
      </c>
      <c r="B17" t="s">
        <v>328</v>
      </c>
      <c r="C17" s="577">
        <v>44</v>
      </c>
      <c r="D17" s="577">
        <v>16.195652173913043</v>
      </c>
      <c r="E17" s="577">
        <v>60.195652173913047</v>
      </c>
    </row>
    <row r="18" spans="1:5" x14ac:dyDescent="0.2">
      <c r="A18">
        <v>2</v>
      </c>
      <c r="B18" t="s">
        <v>329</v>
      </c>
      <c r="C18" s="577">
        <v>52</v>
      </c>
      <c r="D18" s="577">
        <v>8.0434782608695663</v>
      </c>
      <c r="E18" s="577">
        <v>60.043478260869563</v>
      </c>
    </row>
    <row r="19" spans="1:5" x14ac:dyDescent="0.2">
      <c r="A19">
        <v>2</v>
      </c>
      <c r="B19" t="s">
        <v>331</v>
      </c>
      <c r="C19" s="577">
        <v>14</v>
      </c>
      <c r="D19" s="577">
        <v>1.8043478260869565</v>
      </c>
      <c r="E19" s="577">
        <v>15.804347826086957</v>
      </c>
    </row>
    <row r="20" spans="1:5" x14ac:dyDescent="0.2">
      <c r="A20">
        <v>2</v>
      </c>
      <c r="B20" t="s">
        <v>333</v>
      </c>
      <c r="C20" s="577">
        <v>15</v>
      </c>
      <c r="D20" s="577">
        <v>7.1956521739130439</v>
      </c>
      <c r="E20" s="577">
        <v>22.195652173913043</v>
      </c>
    </row>
    <row r="21" spans="1:5" x14ac:dyDescent="0.2">
      <c r="A21">
        <v>2</v>
      </c>
      <c r="B21" t="s">
        <v>334</v>
      </c>
      <c r="C21" s="577">
        <v>48</v>
      </c>
      <c r="D21" s="577">
        <v>12.434782608695652</v>
      </c>
      <c r="E21" s="577">
        <v>60.434782608695656</v>
      </c>
    </row>
    <row r="22" spans="1:5" x14ac:dyDescent="0.2">
      <c r="A22">
        <v>2</v>
      </c>
      <c r="B22" t="s">
        <v>335</v>
      </c>
      <c r="C22" s="577">
        <v>48</v>
      </c>
      <c r="D22" s="577">
        <v>1.8043478260869565</v>
      </c>
      <c r="E22" s="577">
        <v>49.804347826086953</v>
      </c>
    </row>
    <row r="23" spans="1:5" x14ac:dyDescent="0.2">
      <c r="A23">
        <v>2</v>
      </c>
      <c r="B23" t="s">
        <v>337</v>
      </c>
      <c r="C23" s="577">
        <v>0</v>
      </c>
      <c r="D23" s="577">
        <v>0</v>
      </c>
      <c r="E23" s="577">
        <v>0</v>
      </c>
    </row>
    <row r="24" spans="1:5" x14ac:dyDescent="0.2">
      <c r="A24">
        <v>2</v>
      </c>
      <c r="B24" t="s">
        <v>338</v>
      </c>
      <c r="C24" s="577">
        <v>62</v>
      </c>
      <c r="D24" s="577">
        <v>14.891304347826088</v>
      </c>
      <c r="E24" s="577">
        <v>76.891304347826093</v>
      </c>
    </row>
    <row r="25" spans="1:5" x14ac:dyDescent="0.2">
      <c r="A25">
        <v>2</v>
      </c>
      <c r="B25" t="s">
        <v>339</v>
      </c>
      <c r="C25" s="577">
        <v>14</v>
      </c>
      <c r="D25" s="577">
        <v>13.086956521739131</v>
      </c>
      <c r="E25" s="577">
        <v>27.086956521739133</v>
      </c>
    </row>
    <row r="27" spans="1:5" ht="13.5" thickBot="1" x14ac:dyDescent="0.25"/>
    <row r="28" spans="1:5" ht="18.75" x14ac:dyDescent="0.2">
      <c r="B28" s="632" t="s">
        <v>346</v>
      </c>
    </row>
    <row r="29" spans="1:5" ht="18.75" x14ac:dyDescent="0.2">
      <c r="B29" s="467" t="s">
        <v>347</v>
      </c>
    </row>
    <row r="30" spans="1:5" ht="18.75" x14ac:dyDescent="0.2">
      <c r="B30" s="467" t="s">
        <v>348</v>
      </c>
    </row>
    <row r="31" spans="1:5" ht="18.75" x14ac:dyDescent="0.2">
      <c r="B31" s="467" t="s">
        <v>349</v>
      </c>
    </row>
    <row r="32" spans="1:5" ht="18.75" x14ac:dyDescent="0.2">
      <c r="B32" s="467" t="s">
        <v>350</v>
      </c>
    </row>
    <row r="33" spans="2:2" ht="18.75" x14ac:dyDescent="0.2">
      <c r="B33" s="467" t="s">
        <v>351</v>
      </c>
    </row>
    <row r="34" spans="2:2" ht="18.75" x14ac:dyDescent="0.2">
      <c r="B34" s="467" t="s">
        <v>352</v>
      </c>
    </row>
    <row r="35" spans="2:2" ht="18.75" x14ac:dyDescent="0.2">
      <c r="B35" s="467" t="s">
        <v>353</v>
      </c>
    </row>
    <row r="36" spans="2:2" ht="18.75" x14ac:dyDescent="0.2">
      <c r="B36" s="467" t="s">
        <v>354</v>
      </c>
    </row>
    <row r="37" spans="2:2" ht="18.75" x14ac:dyDescent="0.2">
      <c r="B37" s="467" t="s">
        <v>355</v>
      </c>
    </row>
    <row r="38" spans="2:2" ht="18.75" x14ac:dyDescent="0.2">
      <c r="B38" s="467" t="s">
        <v>356</v>
      </c>
    </row>
    <row r="39" spans="2:2" ht="18.75" x14ac:dyDescent="0.2">
      <c r="B39" s="567" t="s">
        <v>357</v>
      </c>
    </row>
    <row r="40" spans="2:2" ht="18.75" x14ac:dyDescent="0.2">
      <c r="B40" s="467" t="s">
        <v>358</v>
      </c>
    </row>
  </sheetData>
  <sortState ref="B28:B40">
    <sortCondition ref="B28:B40"/>
  </sortState>
  <customSheetViews>
    <customSheetView guid="{17400EAF-4B0B-49FE-8262-4A59DA70D10F}" state="hidden" topLeftCell="A13">
      <selection activeCell="B28" sqref="B28:B40"/>
      <pageMargins left="0.7" right="0.7" top="0.75" bottom="0.75" header="0.3" footer="0.3"/>
      <pageSetup orientation="portrait" r:id="rId1"/>
    </customSheetView>
    <customSheetView guid="{1721CD95-9859-4B1B-8D0F-DFE373BD846C}" state="hidden" topLeftCell="A13">
      <selection activeCell="B28" sqref="B28:B40"/>
      <pageMargins left="0.7" right="0.7" top="0.75" bottom="0.75" header="0.3" footer="0.3"/>
      <pageSetup orientation="portrait" r:id="rId2"/>
    </customSheetView>
    <customSheetView guid="{6C8D603E-9A1B-49F4-AEFE-06707C7BCD53}" state="hidden" topLeftCell="A13">
      <selection activeCell="B28" sqref="B28:B40"/>
      <pageMargins left="0.7" right="0.7" top="0.75" bottom="0.75" header="0.3" footer="0.3"/>
      <pageSetup orientation="portrait" r:id="rId3"/>
    </customSheetView>
    <customSheetView guid="{B1194D16-FC6C-47F9-9935-F16FF2F45C20}" state="hidden" topLeftCell="A13">
      <selection activeCell="B28" sqref="B28:B40"/>
      <pageMargins left="0.7" right="0.7" top="0.75" bottom="0.75" header="0.3" footer="0.3"/>
      <pageSetup orientation="portrait" r:id="rId4"/>
    </customSheetView>
    <customSheetView guid="{C5D960BD-C1A6-4228-A267-A87ADCF0AB55}" state="hidden" topLeftCell="A13">
      <selection activeCell="B28" sqref="B28:B40"/>
      <pageMargins left="0.7" right="0.7" top="0.75" bottom="0.75" header="0.3" footer="0.3"/>
      <pageSetup orientation="portrait" r:id="rId5"/>
    </customSheetView>
  </customSheetViews>
  <pageMargins left="0.7" right="0.7" top="0.75" bottom="0.75" header="0.3" footer="0.3"/>
  <pageSetup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A13"/>
    </sheetView>
  </sheetViews>
  <sheetFormatPr defaultRowHeight="12.75" x14ac:dyDescent="0.2"/>
  <cols>
    <col min="1" max="1" width="37" customWidth="1"/>
  </cols>
  <sheetData>
    <row r="1" spans="1:2" ht="18" x14ac:dyDescent="0.25">
      <c r="A1" s="640" t="s">
        <v>358</v>
      </c>
      <c r="B1" s="562">
        <v>3</v>
      </c>
    </row>
    <row r="2" spans="1:2" ht="18" x14ac:dyDescent="0.25">
      <c r="A2" s="640" t="s">
        <v>357</v>
      </c>
      <c r="B2" s="563">
        <v>4</v>
      </c>
    </row>
    <row r="3" spans="1:2" ht="18" x14ac:dyDescent="0.25">
      <c r="A3" s="640" t="s">
        <v>356</v>
      </c>
      <c r="B3" s="563">
        <v>5</v>
      </c>
    </row>
    <row r="4" spans="1:2" ht="18" x14ac:dyDescent="0.25">
      <c r="A4" s="640" t="s">
        <v>355</v>
      </c>
      <c r="B4" s="563">
        <v>6</v>
      </c>
    </row>
    <row r="5" spans="1:2" ht="18" x14ac:dyDescent="0.25">
      <c r="A5" s="640" t="s">
        <v>354</v>
      </c>
      <c r="B5" s="563">
        <v>7</v>
      </c>
    </row>
    <row r="6" spans="1:2" ht="18" x14ac:dyDescent="0.25">
      <c r="A6" s="640" t="s">
        <v>353</v>
      </c>
      <c r="B6" s="563">
        <v>8</v>
      </c>
    </row>
    <row r="7" spans="1:2" ht="18" x14ac:dyDescent="0.25">
      <c r="A7" s="640" t="s">
        <v>352</v>
      </c>
      <c r="B7" s="563">
        <v>9</v>
      </c>
    </row>
    <row r="8" spans="1:2" ht="18" x14ac:dyDescent="0.25">
      <c r="A8" s="640" t="s">
        <v>351</v>
      </c>
      <c r="B8" s="563">
        <v>10</v>
      </c>
    </row>
    <row r="9" spans="1:2" ht="18" x14ac:dyDescent="0.25">
      <c r="A9" s="640" t="s">
        <v>350</v>
      </c>
      <c r="B9" s="563">
        <v>11</v>
      </c>
    </row>
    <row r="10" spans="1:2" ht="18" x14ac:dyDescent="0.25">
      <c r="A10" s="640" t="s">
        <v>349</v>
      </c>
      <c r="B10" s="563">
        <v>12</v>
      </c>
    </row>
    <row r="11" spans="1:2" ht="18" x14ac:dyDescent="0.25">
      <c r="A11" s="640" t="s">
        <v>359</v>
      </c>
      <c r="B11" s="563">
        <v>13</v>
      </c>
    </row>
    <row r="12" spans="1:2" ht="18" x14ac:dyDescent="0.25">
      <c r="A12" s="640" t="s">
        <v>347</v>
      </c>
      <c r="B12" s="563">
        <v>14</v>
      </c>
    </row>
    <row r="13" spans="1:2" ht="31.5" x14ac:dyDescent="0.25">
      <c r="A13" s="640" t="s">
        <v>346</v>
      </c>
      <c r="B13" s="563">
        <v>15</v>
      </c>
    </row>
  </sheetData>
  <sortState ref="A1:B13">
    <sortCondition ref="B1:B13"/>
  </sortState>
  <customSheetViews>
    <customSheetView guid="{17400EAF-4B0B-49FE-8262-4A59DA70D10F}" state="hidden">
      <selection sqref="A1:A13"/>
      <pageMargins left="0.7" right="0.7" top="0.75" bottom="0.75" header="0.3" footer="0.3"/>
    </customSheetView>
    <customSheetView guid="{1721CD95-9859-4B1B-8D0F-DFE373BD846C}" state="hidden">
      <selection sqref="A1:A13"/>
      <pageMargins left="0.7" right="0.7" top="0.75" bottom="0.75" header="0.3" footer="0.3"/>
    </customSheetView>
    <customSheetView guid="{6C8D603E-9A1B-49F4-AEFE-06707C7BCD53}" state="hidden">
      <selection sqref="A1:A13"/>
      <pageMargins left="0.7" right="0.7" top="0.75" bottom="0.75" header="0.3" footer="0.3"/>
    </customSheetView>
    <customSheetView guid="{B1194D16-FC6C-47F9-9935-F16FF2F45C20}" state="hidden">
      <selection sqref="A1:A13"/>
      <pageMargins left="0.7" right="0.7" top="0.75" bottom="0.75" header="0.3" footer="0.3"/>
    </customSheetView>
    <customSheetView guid="{C5D960BD-C1A6-4228-A267-A87ADCF0AB55}" state="hidden">
      <selection sqref="A1:A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145"/>
  <sheetViews>
    <sheetView showGridLines="0" zoomScale="75" zoomScaleNormal="75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R22" sqref="R22"/>
    </sheetView>
  </sheetViews>
  <sheetFormatPr defaultColWidth="9.28515625" defaultRowHeight="12.75" x14ac:dyDescent="0.2"/>
  <cols>
    <col min="1" max="1" width="4.28515625" style="1" customWidth="1"/>
    <col min="2" max="2" width="55" style="30" customWidth="1"/>
    <col min="3" max="3" width="6.7109375" style="30" customWidth="1"/>
    <col min="4" max="4" width="9.7109375" style="30" customWidth="1"/>
    <col min="5" max="5" width="6.7109375" style="30" customWidth="1"/>
    <col min="6" max="6" width="13.85546875" style="30" customWidth="1"/>
    <col min="7" max="7" width="11.28515625" style="1" customWidth="1"/>
    <col min="8" max="8" width="13.42578125" style="1" customWidth="1"/>
    <col min="9" max="9" width="12.28515625" style="1" customWidth="1"/>
    <col min="10" max="10" width="13.7109375" style="1" customWidth="1"/>
    <col min="11" max="11" width="11.28515625" style="1" customWidth="1"/>
    <col min="12" max="12" width="10.42578125" style="1" customWidth="1"/>
    <col min="13" max="13" width="15.85546875" style="1" customWidth="1"/>
    <col min="14" max="14" width="15.7109375" style="1" customWidth="1"/>
    <col min="15" max="15" width="16.140625" style="1" customWidth="1"/>
    <col min="16" max="16" width="9.7109375" style="1" customWidth="1"/>
    <col min="17" max="17" width="13.28515625" style="1" customWidth="1"/>
    <col min="18" max="18" width="13.140625" style="1" customWidth="1"/>
    <col min="19" max="19" width="11.28515625" style="1" customWidth="1"/>
    <col min="20" max="20" width="12" style="1" customWidth="1"/>
    <col min="21" max="21" width="13" style="1" customWidth="1"/>
    <col min="22" max="22" width="10.5703125" style="1" customWidth="1"/>
    <col min="23" max="23" width="12.7109375" style="1" customWidth="1"/>
    <col min="24" max="24" width="13.28515625" style="1" customWidth="1"/>
    <col min="25" max="25" width="9.28515625" style="1" customWidth="1"/>
    <col min="26" max="26" width="12.85546875" style="1" customWidth="1"/>
    <col min="27" max="27" width="9.7109375" style="1" customWidth="1"/>
    <col min="28" max="28" width="13.5703125" style="1" customWidth="1"/>
    <col min="29" max="29" width="10.28515625" style="1" customWidth="1"/>
    <col min="30" max="30" width="13.5703125" style="1" customWidth="1"/>
    <col min="31" max="31" width="10.28515625" style="1" customWidth="1"/>
    <col min="32" max="32" width="8" style="1" customWidth="1"/>
    <col min="33" max="33" width="11.7109375" style="1" customWidth="1"/>
    <col min="34" max="34" width="11.5703125" style="1" customWidth="1"/>
    <col min="35" max="35" width="10.7109375" style="1" customWidth="1"/>
    <col min="36" max="37" width="11" style="1" customWidth="1"/>
    <col min="38" max="38" width="10.7109375" style="1" customWidth="1"/>
    <col min="39" max="39" width="9.85546875" style="1" customWidth="1"/>
    <col min="40" max="40" width="10.7109375" style="1" customWidth="1"/>
    <col min="41" max="41" width="10" style="1" customWidth="1"/>
    <col min="42" max="42" width="10.28515625" style="1" customWidth="1"/>
    <col min="43" max="43" width="11.28515625" style="1" customWidth="1"/>
    <col min="44" max="44" width="8" style="1" customWidth="1"/>
    <col min="45" max="45" width="10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28515625" style="1" customWidth="1"/>
    <col min="51" max="51" width="9.28515625" style="1"/>
    <col min="52" max="52" width="12" style="1" customWidth="1"/>
    <col min="53" max="53" width="9.28515625" style="1"/>
    <col min="54" max="54" width="10.42578125" style="1" bestFit="1" customWidth="1"/>
    <col min="55" max="16384" width="9.28515625" style="1"/>
  </cols>
  <sheetData>
    <row r="1" spans="1:44" x14ac:dyDescent="0.2">
      <c r="V1" s="4"/>
      <c r="X1" s="1" t="s">
        <v>265</v>
      </c>
    </row>
    <row r="2" spans="1:44" ht="26.25" customHeight="1" thickBot="1" x14ac:dyDescent="0.25">
      <c r="A2" s="21"/>
      <c r="B2" s="238" t="s">
        <v>295</v>
      </c>
      <c r="C2" s="202" t="s">
        <v>345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198</v>
      </c>
      <c r="M2"/>
      <c r="N2" t="s">
        <v>175</v>
      </c>
      <c r="O2"/>
      <c r="P2"/>
      <c r="Q2" t="s">
        <v>175</v>
      </c>
      <c r="R2" s="165" t="s">
        <v>200</v>
      </c>
      <c r="S2" s="913" t="s">
        <v>189</v>
      </c>
      <c r="T2" s="913"/>
      <c r="U2" t="s">
        <v>202</v>
      </c>
      <c r="V2" s="913"/>
      <c r="W2" s="913"/>
      <c r="X2" t="s">
        <v>176</v>
      </c>
      <c r="Y2" s="157" t="s">
        <v>207</v>
      </c>
      <c r="Z2" s="712" t="s">
        <v>176</v>
      </c>
      <c r="AA2" s="712"/>
      <c r="AB2" s="712" t="s">
        <v>176</v>
      </c>
      <c r="AC2" s="712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41"/>
      <c r="AO2" s="90"/>
      <c r="AP2" s="90"/>
      <c r="AQ2" s="41"/>
      <c r="AR2" s="41"/>
    </row>
    <row r="3" spans="1:44" ht="22.5" customHeight="1" thickBot="1" x14ac:dyDescent="0.3">
      <c r="A3" s="239"/>
      <c r="B3" s="977" t="s">
        <v>308</v>
      </c>
      <c r="C3" s="951" t="s">
        <v>131</v>
      </c>
      <c r="D3" s="911" t="s">
        <v>174</v>
      </c>
      <c r="E3" s="907" t="s">
        <v>38</v>
      </c>
      <c r="F3" s="909" t="s">
        <v>132</v>
      </c>
      <c r="G3" s="910"/>
      <c r="H3" s="909" t="s">
        <v>133</v>
      </c>
      <c r="I3" s="916"/>
      <c r="J3" s="148" t="s">
        <v>134</v>
      </c>
      <c r="K3" s="149"/>
      <c r="L3" s="150"/>
      <c r="M3" s="909" t="s">
        <v>135</v>
      </c>
      <c r="N3" s="910"/>
      <c r="O3" s="909" t="s">
        <v>136</v>
      </c>
      <c r="P3" s="924"/>
      <c r="Q3" s="910"/>
      <c r="R3" s="138" t="s">
        <v>137</v>
      </c>
      <c r="S3" s="152"/>
      <c r="T3" s="152"/>
      <c r="U3" s="909" t="s">
        <v>138</v>
      </c>
      <c r="V3" s="910"/>
      <c r="W3" s="148" t="s">
        <v>139</v>
      </c>
      <c r="X3" s="149"/>
      <c r="Y3" s="150"/>
      <c r="Z3" s="914" t="s">
        <v>140</v>
      </c>
      <c r="AA3" s="915"/>
      <c r="AB3" s="909" t="s">
        <v>141</v>
      </c>
      <c r="AC3" s="916"/>
      <c r="AD3" s="922" t="s">
        <v>142</v>
      </c>
      <c r="AE3" s="923"/>
      <c r="AF3" s="909" t="s">
        <v>143</v>
      </c>
      <c r="AG3" s="925"/>
      <c r="AH3" s="910"/>
      <c r="AI3" s="909" t="s">
        <v>144</v>
      </c>
      <c r="AJ3" s="925"/>
      <c r="AK3" s="910"/>
      <c r="AL3" s="935" t="s">
        <v>245</v>
      </c>
      <c r="AM3" s="936"/>
    </row>
    <row r="4" spans="1:44" ht="22.5" customHeight="1" x14ac:dyDescent="0.25">
      <c r="A4" s="240"/>
      <c r="B4" s="978"/>
      <c r="C4" s="952"/>
      <c r="D4" s="912"/>
      <c r="E4" s="908"/>
      <c r="F4" s="711" t="s">
        <v>145</v>
      </c>
      <c r="G4" s="34"/>
      <c r="H4" s="711" t="s">
        <v>146</v>
      </c>
      <c r="I4" s="151"/>
      <c r="J4" s="407" t="s">
        <v>147</v>
      </c>
      <c r="K4" s="39"/>
      <c r="L4" s="46"/>
      <c r="M4" s="711" t="s">
        <v>148</v>
      </c>
      <c r="N4" s="34"/>
      <c r="O4" s="706" t="s">
        <v>149</v>
      </c>
      <c r="P4" s="707"/>
      <c r="Q4" s="23"/>
      <c r="R4" s="35"/>
      <c r="S4" s="706" t="s">
        <v>150</v>
      </c>
      <c r="T4" s="22"/>
      <c r="U4" s="706" t="s">
        <v>257</v>
      </c>
      <c r="V4" s="23"/>
      <c r="W4" s="706" t="s">
        <v>257</v>
      </c>
      <c r="X4" s="75" t="s">
        <v>237</v>
      </c>
      <c r="Y4" s="76"/>
      <c r="Z4" s="706" t="s">
        <v>257</v>
      </c>
      <c r="AA4" s="38"/>
      <c r="AB4" s="706" t="s">
        <v>257</v>
      </c>
      <c r="AC4" s="22"/>
      <c r="AD4" s="37" t="s">
        <v>151</v>
      </c>
      <c r="AE4" s="409"/>
      <c r="AF4" s="37" t="s">
        <v>151</v>
      </c>
      <c r="AG4" s="77"/>
      <c r="AH4" s="40" t="s">
        <v>12</v>
      </c>
      <c r="AI4" s="37" t="s">
        <v>258</v>
      </c>
      <c r="AJ4" s="78"/>
      <c r="AK4" s="48" t="s">
        <v>18</v>
      </c>
      <c r="AL4" s="760" t="s">
        <v>309</v>
      </c>
      <c r="AM4" s="761"/>
    </row>
    <row r="5" spans="1:44" ht="37.35" customHeight="1" x14ac:dyDescent="0.2">
      <c r="A5" s="240"/>
      <c r="B5" s="979"/>
      <c r="C5" s="952"/>
      <c r="D5" s="912"/>
      <c r="E5" s="908"/>
      <c r="F5" s="900" t="s">
        <v>172</v>
      </c>
      <c r="G5" s="902" t="s">
        <v>166</v>
      </c>
      <c r="H5" s="900" t="s">
        <v>172</v>
      </c>
      <c r="I5" s="919" t="s">
        <v>166</v>
      </c>
      <c r="J5" s="900" t="s">
        <v>172</v>
      </c>
      <c r="K5" s="917" t="s">
        <v>221</v>
      </c>
      <c r="L5" s="47" t="s">
        <v>152</v>
      </c>
      <c r="M5" s="900" t="s">
        <v>172</v>
      </c>
      <c r="N5" s="713" t="s">
        <v>166</v>
      </c>
      <c r="O5" s="900" t="s">
        <v>172</v>
      </c>
      <c r="P5" s="917" t="s">
        <v>220</v>
      </c>
      <c r="Q5" s="47" t="s">
        <v>152</v>
      </c>
      <c r="R5" s="931" t="s">
        <v>172</v>
      </c>
      <c r="S5" s="917" t="s">
        <v>256</v>
      </c>
      <c r="T5" s="183" t="s">
        <v>152</v>
      </c>
      <c r="U5" s="900" t="s">
        <v>172</v>
      </c>
      <c r="V5" s="902" t="s">
        <v>166</v>
      </c>
      <c r="W5" s="900" t="s">
        <v>172</v>
      </c>
      <c r="X5" s="917" t="s">
        <v>173</v>
      </c>
      <c r="Y5" s="47" t="s">
        <v>152</v>
      </c>
      <c r="Z5" s="931" t="s">
        <v>172</v>
      </c>
      <c r="AA5" s="713" t="s">
        <v>166</v>
      </c>
      <c r="AB5" s="900" t="s">
        <v>172</v>
      </c>
      <c r="AC5" s="713" t="s">
        <v>166</v>
      </c>
      <c r="AD5" s="900" t="s">
        <v>172</v>
      </c>
      <c r="AE5" s="902" t="s">
        <v>166</v>
      </c>
      <c r="AF5" s="900" t="s">
        <v>172</v>
      </c>
      <c r="AG5" s="939" t="s">
        <v>304</v>
      </c>
      <c r="AH5" s="47" t="s">
        <v>152</v>
      </c>
      <c r="AI5" s="900" t="s">
        <v>172</v>
      </c>
      <c r="AJ5" s="939" t="s">
        <v>305</v>
      </c>
      <c r="AK5" s="47" t="s">
        <v>152</v>
      </c>
      <c r="AL5" s="933" t="s">
        <v>172</v>
      </c>
      <c r="AM5" s="937" t="s">
        <v>166</v>
      </c>
    </row>
    <row r="6" spans="1:44" ht="28.9" customHeight="1" thickBot="1" x14ac:dyDescent="0.25">
      <c r="A6" s="240"/>
      <c r="B6" s="979"/>
      <c r="C6" s="952"/>
      <c r="D6" s="912"/>
      <c r="E6" s="908"/>
      <c r="F6" s="901"/>
      <c r="G6" s="903"/>
      <c r="H6" s="901"/>
      <c r="I6" s="920"/>
      <c r="J6" s="901"/>
      <c r="K6" s="921"/>
      <c r="L6" s="89">
        <v>6</v>
      </c>
      <c r="M6" s="901"/>
      <c r="N6" s="714"/>
      <c r="O6" s="901"/>
      <c r="P6" s="921"/>
      <c r="Q6" s="89">
        <v>16</v>
      </c>
      <c r="R6" s="932"/>
      <c r="S6" s="918"/>
      <c r="T6" s="184">
        <v>6</v>
      </c>
      <c r="U6" s="901"/>
      <c r="V6" s="903"/>
      <c r="W6" s="901"/>
      <c r="X6" s="921"/>
      <c r="Y6" s="89">
        <v>20</v>
      </c>
      <c r="Z6" s="932"/>
      <c r="AA6" s="714"/>
      <c r="AB6" s="901"/>
      <c r="AC6" s="714"/>
      <c r="AD6" s="901"/>
      <c r="AE6" s="903"/>
      <c r="AF6" s="901"/>
      <c r="AG6" s="921"/>
      <c r="AH6" s="89" t="s">
        <v>341</v>
      </c>
      <c r="AI6" s="901"/>
      <c r="AJ6" s="921"/>
      <c r="AK6" s="89" t="s">
        <v>342</v>
      </c>
      <c r="AL6" s="934"/>
      <c r="AM6" s="938"/>
    </row>
    <row r="7" spans="1:44" ht="22.5" customHeight="1" thickBot="1" x14ac:dyDescent="0.3">
      <c r="A7" s="240"/>
      <c r="B7" s="979"/>
      <c r="C7" s="906"/>
      <c r="D7" s="912"/>
      <c r="E7" s="908"/>
      <c r="F7" s="87">
        <v>42747</v>
      </c>
      <c r="G7" s="88"/>
      <c r="H7" s="87">
        <v>42748</v>
      </c>
      <c r="I7" s="458"/>
      <c r="J7" s="708">
        <f>F7+14</f>
        <v>42761</v>
      </c>
      <c r="K7" s="709"/>
      <c r="L7" s="710"/>
      <c r="M7" s="715">
        <f>H7+14</f>
        <v>42762</v>
      </c>
      <c r="N7" s="708"/>
      <c r="O7" s="709">
        <f>J7+14</f>
        <v>42775</v>
      </c>
      <c r="P7" s="710"/>
      <c r="Q7" s="715"/>
      <c r="R7" s="708">
        <f>M7+14</f>
        <v>42776</v>
      </c>
      <c r="S7" s="709"/>
      <c r="T7" s="710"/>
      <c r="U7" s="708">
        <f>O7+14</f>
        <v>42789</v>
      </c>
      <c r="V7" s="710"/>
      <c r="W7" s="708">
        <f>R7+14</f>
        <v>42790</v>
      </c>
      <c r="X7" s="709"/>
      <c r="Y7" s="710"/>
      <c r="Z7" s="708">
        <f>U7+14</f>
        <v>42803</v>
      </c>
      <c r="AA7" s="710"/>
      <c r="AB7" s="708">
        <f>W7+14</f>
        <v>42804</v>
      </c>
      <c r="AC7" s="710"/>
      <c r="AD7" s="708">
        <f>Z7+14</f>
        <v>42817</v>
      </c>
      <c r="AE7" s="710"/>
      <c r="AF7" s="928">
        <f>AB7+14</f>
        <v>42818</v>
      </c>
      <c r="AG7" s="929"/>
      <c r="AH7" s="930"/>
      <c r="AI7" s="928">
        <f>AD7+14</f>
        <v>42831</v>
      </c>
      <c r="AJ7" s="929"/>
      <c r="AK7" s="929"/>
      <c r="AL7" s="770">
        <f>AF7+14</f>
        <v>42832</v>
      </c>
      <c r="AM7" s="771"/>
    </row>
    <row r="8" spans="1:44" s="373" customFormat="1" ht="26.25" customHeight="1" x14ac:dyDescent="0.25">
      <c r="A8" s="806">
        <v>1</v>
      </c>
      <c r="B8" s="614" t="s">
        <v>441</v>
      </c>
      <c r="C8" s="562">
        <v>1</v>
      </c>
      <c r="D8" s="370">
        <f t="shared" ref="D8:D22" si="0">SUM(L8,Q8,T8,Y8,AA8,AC8,AH8,AK8)</f>
        <v>0</v>
      </c>
      <c r="E8" s="483">
        <f t="shared" ref="E8:E22" si="1">SUM(D8:D8)</f>
        <v>0</v>
      </c>
      <c r="F8" s="843" t="s">
        <v>457</v>
      </c>
      <c r="G8" s="734"/>
      <c r="H8" s="843" t="s">
        <v>457</v>
      </c>
      <c r="I8" s="482"/>
      <c r="J8" s="843" t="s">
        <v>460</v>
      </c>
      <c r="K8" s="562">
        <v>1</v>
      </c>
      <c r="L8" s="872"/>
      <c r="M8" s="843"/>
      <c r="N8" s="390"/>
      <c r="O8" s="843" t="s">
        <v>457</v>
      </c>
      <c r="P8" s="408">
        <f>C8</f>
        <v>1</v>
      </c>
      <c r="Q8" s="751" t="str">
        <f t="shared" ref="Q8:Q19" si="2">IF(P8=0,"",VLOOKUP(P8,Підс3,2,FALSE))</f>
        <v xml:space="preserve"> </v>
      </c>
      <c r="R8" s="843" t="s">
        <v>457</v>
      </c>
      <c r="S8" s="503">
        <f>C8</f>
        <v>1</v>
      </c>
      <c r="T8" s="507"/>
      <c r="U8" s="843" t="s">
        <v>457</v>
      </c>
      <c r="V8" s="372"/>
      <c r="W8" s="843" t="s">
        <v>457</v>
      </c>
      <c r="X8" s="503">
        <f>C8</f>
        <v>1</v>
      </c>
      <c r="Y8" s="755" t="str">
        <f t="shared" ref="Y8:Y19" si="3">IF(X8=0,"",VLOOKUP(X8,Підс3,3,FALSE))</f>
        <v xml:space="preserve"> </v>
      </c>
      <c r="Z8" s="843" t="s">
        <v>457</v>
      </c>
      <c r="AA8" s="372"/>
      <c r="AB8" s="843" t="s">
        <v>457</v>
      </c>
      <c r="AC8" s="390"/>
      <c r="AD8" s="843" t="s">
        <v>457</v>
      </c>
      <c r="AE8" s="372"/>
      <c r="AF8" s="843" t="s">
        <v>457</v>
      </c>
      <c r="AG8" s="408">
        <f>C8</f>
        <v>1</v>
      </c>
      <c r="AH8" s="390"/>
      <c r="AI8" s="843" t="s">
        <v>457</v>
      </c>
      <c r="AJ8" s="503">
        <f>C8</f>
        <v>1</v>
      </c>
      <c r="AK8" s="372"/>
      <c r="AL8" s="843" t="s">
        <v>457</v>
      </c>
      <c r="AM8" s="765"/>
    </row>
    <row r="9" spans="1:44" s="397" customFormat="1" ht="18.75" x14ac:dyDescent="0.25">
      <c r="A9" s="561">
        <v>2</v>
      </c>
      <c r="B9" s="614" t="s">
        <v>452</v>
      </c>
      <c r="C9" s="570">
        <v>2</v>
      </c>
      <c r="D9" s="472">
        <f t="shared" si="0"/>
        <v>5</v>
      </c>
      <c r="E9" s="344">
        <f t="shared" si="1"/>
        <v>5</v>
      </c>
      <c r="F9" s="844" t="s">
        <v>457</v>
      </c>
      <c r="G9" s="487"/>
      <c r="H9" s="844" t="s">
        <v>457</v>
      </c>
      <c r="I9" s="497"/>
      <c r="J9" s="844" t="s">
        <v>460</v>
      </c>
      <c r="K9" s="570">
        <v>2</v>
      </c>
      <c r="L9" s="873">
        <v>5</v>
      </c>
      <c r="M9" s="844"/>
      <c r="N9" s="394"/>
      <c r="O9" s="844" t="s">
        <v>457</v>
      </c>
      <c r="P9" s="408">
        <f t="shared" ref="P9:P22" si="4">C9</f>
        <v>2</v>
      </c>
      <c r="Q9" s="751" t="str">
        <f t="shared" si="2"/>
        <v xml:space="preserve"> </v>
      </c>
      <c r="R9" s="844" t="s">
        <v>457</v>
      </c>
      <c r="S9" s="324">
        <f>C9</f>
        <v>2</v>
      </c>
      <c r="T9" s="402"/>
      <c r="U9" s="844" t="s">
        <v>457</v>
      </c>
      <c r="V9" s="479"/>
      <c r="W9" s="844" t="s">
        <v>457</v>
      </c>
      <c r="X9" s="324">
        <f>C9</f>
        <v>2</v>
      </c>
      <c r="Y9" s="756" t="str">
        <f t="shared" si="3"/>
        <v xml:space="preserve"> </v>
      </c>
      <c r="Z9" s="844" t="s">
        <v>457</v>
      </c>
      <c r="AA9" s="393"/>
      <c r="AB9" s="844" t="s">
        <v>457</v>
      </c>
      <c r="AC9" s="474"/>
      <c r="AD9" s="844" t="s">
        <v>457</v>
      </c>
      <c r="AE9" s="393"/>
      <c r="AF9" s="844" t="s">
        <v>457</v>
      </c>
      <c r="AG9" s="408">
        <f t="shared" ref="AG9:AG22" si="5">C9</f>
        <v>2</v>
      </c>
      <c r="AH9" s="475"/>
      <c r="AI9" s="844" t="s">
        <v>457</v>
      </c>
      <c r="AJ9" s="324">
        <f>C9</f>
        <v>2</v>
      </c>
      <c r="AK9" s="464"/>
      <c r="AL9" s="844" t="s">
        <v>457</v>
      </c>
      <c r="AM9" s="774"/>
    </row>
    <row r="10" spans="1:44" s="373" customFormat="1" ht="18.75" x14ac:dyDescent="0.25">
      <c r="A10" s="809">
        <v>3</v>
      </c>
      <c r="B10" s="614" t="s">
        <v>442</v>
      </c>
      <c r="C10" s="569">
        <v>3</v>
      </c>
      <c r="D10" s="472">
        <f t="shared" si="0"/>
        <v>0</v>
      </c>
      <c r="E10" s="344">
        <f t="shared" si="1"/>
        <v>0</v>
      </c>
      <c r="F10" s="844" t="s">
        <v>457</v>
      </c>
      <c r="G10" s="487"/>
      <c r="H10" s="844" t="s">
        <v>457</v>
      </c>
      <c r="I10" s="485"/>
      <c r="J10" s="844" t="s">
        <v>460</v>
      </c>
      <c r="K10" s="569">
        <v>3</v>
      </c>
      <c r="L10" s="873"/>
      <c r="M10" s="844"/>
      <c r="N10" s="376"/>
      <c r="O10" s="844" t="s">
        <v>461</v>
      </c>
      <c r="P10" s="408">
        <f t="shared" si="4"/>
        <v>3</v>
      </c>
      <c r="Q10" s="751" t="str">
        <f t="shared" si="2"/>
        <v xml:space="preserve"> </v>
      </c>
      <c r="R10" s="844" t="s">
        <v>457</v>
      </c>
      <c r="S10" s="324">
        <f t="shared" ref="S10:S22" si="6">C10</f>
        <v>3</v>
      </c>
      <c r="T10" s="692"/>
      <c r="U10" s="844" t="s">
        <v>457</v>
      </c>
      <c r="V10" s="464"/>
      <c r="W10" s="844" t="s">
        <v>457</v>
      </c>
      <c r="X10" s="324">
        <f t="shared" ref="X10:X22" si="7">C10</f>
        <v>3</v>
      </c>
      <c r="Y10" s="756" t="str">
        <f t="shared" si="3"/>
        <v xml:space="preserve"> </v>
      </c>
      <c r="Z10" s="844" t="s">
        <v>457</v>
      </c>
      <c r="AA10" s="375"/>
      <c r="AB10" s="844" t="s">
        <v>457</v>
      </c>
      <c r="AC10" s="475"/>
      <c r="AD10" s="844" t="s">
        <v>457</v>
      </c>
      <c r="AE10" s="375"/>
      <c r="AF10" s="844" t="s">
        <v>457</v>
      </c>
      <c r="AG10" s="408">
        <f t="shared" si="5"/>
        <v>3</v>
      </c>
      <c r="AH10" s="475"/>
      <c r="AI10" s="844" t="s">
        <v>457</v>
      </c>
      <c r="AJ10" s="324">
        <f t="shared" ref="AJ10:AJ22" si="8">C10</f>
        <v>3</v>
      </c>
      <c r="AK10" s="464"/>
      <c r="AL10" s="844" t="s">
        <v>457</v>
      </c>
      <c r="AM10" s="767"/>
    </row>
    <row r="11" spans="1:44" s="373" customFormat="1" ht="18.75" x14ac:dyDescent="0.25">
      <c r="A11" s="561">
        <v>4</v>
      </c>
      <c r="B11" s="614" t="s">
        <v>453</v>
      </c>
      <c r="C11" s="570">
        <v>4</v>
      </c>
      <c r="D11" s="472">
        <f t="shared" si="0"/>
        <v>0</v>
      </c>
      <c r="E11" s="344">
        <f t="shared" si="1"/>
        <v>0</v>
      </c>
      <c r="F11" s="844" t="s">
        <v>460</v>
      </c>
      <c r="G11" s="487"/>
      <c r="H11" s="844" t="s">
        <v>460</v>
      </c>
      <c r="I11" s="485"/>
      <c r="J11" s="844" t="s">
        <v>460</v>
      </c>
      <c r="K11" s="570">
        <v>4</v>
      </c>
      <c r="L11" s="873"/>
      <c r="M11" s="844"/>
      <c r="N11" s="376"/>
      <c r="O11" s="844" t="s">
        <v>460</v>
      </c>
      <c r="P11" s="408">
        <f t="shared" si="4"/>
        <v>4</v>
      </c>
      <c r="Q11" s="751" t="str">
        <f t="shared" si="2"/>
        <v xml:space="preserve"> </v>
      </c>
      <c r="R11" s="844" t="s">
        <v>457</v>
      </c>
      <c r="S11" s="324">
        <f t="shared" si="6"/>
        <v>4</v>
      </c>
      <c r="T11" s="402"/>
      <c r="U11" s="844" t="s">
        <v>457</v>
      </c>
      <c r="V11" s="464"/>
      <c r="W11" s="844" t="s">
        <v>457</v>
      </c>
      <c r="X11" s="324">
        <f t="shared" si="7"/>
        <v>4</v>
      </c>
      <c r="Y11" s="756" t="str">
        <f t="shared" si="3"/>
        <v xml:space="preserve"> </v>
      </c>
      <c r="Z11" s="844" t="s">
        <v>457</v>
      </c>
      <c r="AA11" s="375"/>
      <c r="AB11" s="844" t="s">
        <v>457</v>
      </c>
      <c r="AC11" s="376"/>
      <c r="AD11" s="844" t="s">
        <v>457</v>
      </c>
      <c r="AE11" s="375"/>
      <c r="AF11" s="844" t="s">
        <v>457</v>
      </c>
      <c r="AG11" s="408">
        <f t="shared" si="5"/>
        <v>4</v>
      </c>
      <c r="AH11" s="376"/>
      <c r="AI11" s="844" t="s">
        <v>457</v>
      </c>
      <c r="AJ11" s="324">
        <f t="shared" si="8"/>
        <v>4</v>
      </c>
      <c r="AK11" s="375"/>
      <c r="AL11" s="844" t="s">
        <v>457</v>
      </c>
      <c r="AM11" s="767"/>
    </row>
    <row r="12" spans="1:44" s="373" customFormat="1" ht="18.75" x14ac:dyDescent="0.25">
      <c r="A12" s="809">
        <v>5</v>
      </c>
      <c r="B12" s="614" t="s">
        <v>443</v>
      </c>
      <c r="C12" s="569">
        <v>5</v>
      </c>
      <c r="D12" s="472">
        <f t="shared" si="0"/>
        <v>0</v>
      </c>
      <c r="E12" s="344">
        <f t="shared" si="1"/>
        <v>0</v>
      </c>
      <c r="F12" s="844" t="s">
        <v>460</v>
      </c>
      <c r="G12" s="487"/>
      <c r="H12" s="844" t="s">
        <v>457</v>
      </c>
      <c r="I12" s="485"/>
      <c r="J12" s="844" t="s">
        <v>460</v>
      </c>
      <c r="K12" s="569">
        <v>5</v>
      </c>
      <c r="L12" s="873"/>
      <c r="M12" s="844"/>
      <c r="N12" s="376"/>
      <c r="O12" s="844" t="s">
        <v>460</v>
      </c>
      <c r="P12" s="408">
        <f t="shared" si="4"/>
        <v>5</v>
      </c>
      <c r="Q12" s="751" t="str">
        <f t="shared" si="2"/>
        <v xml:space="preserve"> </v>
      </c>
      <c r="R12" s="844" t="s">
        <v>457</v>
      </c>
      <c r="S12" s="324">
        <f t="shared" si="6"/>
        <v>5</v>
      </c>
      <c r="T12" s="402"/>
      <c r="U12" s="844" t="s">
        <v>457</v>
      </c>
      <c r="V12" s="375"/>
      <c r="W12" s="844" t="s">
        <v>457</v>
      </c>
      <c r="X12" s="324">
        <f t="shared" si="7"/>
        <v>5</v>
      </c>
      <c r="Y12" s="756" t="str">
        <f t="shared" si="3"/>
        <v xml:space="preserve"> </v>
      </c>
      <c r="Z12" s="844" t="s">
        <v>457</v>
      </c>
      <c r="AA12" s="375"/>
      <c r="AB12" s="844" t="s">
        <v>457</v>
      </c>
      <c r="AC12" s="376"/>
      <c r="AD12" s="844" t="s">
        <v>457</v>
      </c>
      <c r="AE12" s="375"/>
      <c r="AF12" s="844" t="s">
        <v>457</v>
      </c>
      <c r="AG12" s="408">
        <f t="shared" si="5"/>
        <v>5</v>
      </c>
      <c r="AH12" s="376"/>
      <c r="AI12" s="844" t="s">
        <v>457</v>
      </c>
      <c r="AJ12" s="324">
        <f t="shared" si="8"/>
        <v>5</v>
      </c>
      <c r="AK12" s="375"/>
      <c r="AL12" s="844" t="s">
        <v>457</v>
      </c>
      <c r="AM12" s="767"/>
    </row>
    <row r="13" spans="1:44" s="373" customFormat="1" ht="18.75" x14ac:dyDescent="0.25">
      <c r="A13" s="561">
        <v>6</v>
      </c>
      <c r="B13" s="614" t="s">
        <v>454</v>
      </c>
      <c r="C13" s="570">
        <v>6</v>
      </c>
      <c r="D13" s="472">
        <f t="shared" si="0"/>
        <v>0</v>
      </c>
      <c r="E13" s="344">
        <f t="shared" si="1"/>
        <v>0</v>
      </c>
      <c r="F13" s="844" t="s">
        <v>460</v>
      </c>
      <c r="G13" s="487"/>
      <c r="H13" s="844" t="s">
        <v>457</v>
      </c>
      <c r="I13" s="485"/>
      <c r="J13" s="844" t="s">
        <v>460</v>
      </c>
      <c r="K13" s="570">
        <v>6</v>
      </c>
      <c r="L13" s="873"/>
      <c r="M13" s="844"/>
      <c r="N13" s="376"/>
      <c r="O13" s="844" t="s">
        <v>460</v>
      </c>
      <c r="P13" s="408">
        <f t="shared" si="4"/>
        <v>6</v>
      </c>
      <c r="Q13" s="751" t="str">
        <f t="shared" si="2"/>
        <v xml:space="preserve"> </v>
      </c>
      <c r="R13" s="844" t="s">
        <v>457</v>
      </c>
      <c r="S13" s="324">
        <f t="shared" si="6"/>
        <v>6</v>
      </c>
      <c r="T13" s="402"/>
      <c r="U13" s="844" t="s">
        <v>457</v>
      </c>
      <c r="V13" s="375"/>
      <c r="W13" s="844" t="s">
        <v>457</v>
      </c>
      <c r="X13" s="324">
        <f t="shared" si="7"/>
        <v>6</v>
      </c>
      <c r="Y13" s="756" t="str">
        <f t="shared" si="3"/>
        <v xml:space="preserve"> </v>
      </c>
      <c r="Z13" s="844" t="s">
        <v>457</v>
      </c>
      <c r="AA13" s="375"/>
      <c r="AB13" s="844" t="s">
        <v>457</v>
      </c>
      <c r="AC13" s="376"/>
      <c r="AD13" s="844" t="s">
        <v>457</v>
      </c>
      <c r="AE13" s="375"/>
      <c r="AF13" s="844" t="s">
        <v>457</v>
      </c>
      <c r="AG13" s="408">
        <f t="shared" si="5"/>
        <v>6</v>
      </c>
      <c r="AH13" s="376"/>
      <c r="AI13" s="844" t="s">
        <v>457</v>
      </c>
      <c r="AJ13" s="324">
        <f t="shared" si="8"/>
        <v>6</v>
      </c>
      <c r="AK13" s="375"/>
      <c r="AL13" s="844" t="s">
        <v>457</v>
      </c>
      <c r="AM13" s="767"/>
    </row>
    <row r="14" spans="1:44" s="400" customFormat="1" ht="18.75" x14ac:dyDescent="0.25">
      <c r="A14" s="809">
        <v>7</v>
      </c>
      <c r="B14" s="614" t="s">
        <v>444</v>
      </c>
      <c r="C14" s="569">
        <v>7</v>
      </c>
      <c r="D14" s="472">
        <f t="shared" si="0"/>
        <v>0</v>
      </c>
      <c r="E14" s="344">
        <f t="shared" si="1"/>
        <v>0</v>
      </c>
      <c r="F14" s="844" t="s">
        <v>460</v>
      </c>
      <c r="G14" s="487"/>
      <c r="H14" s="844" t="s">
        <v>460</v>
      </c>
      <c r="I14" s="485"/>
      <c r="J14" s="844" t="s">
        <v>460</v>
      </c>
      <c r="K14" s="569">
        <v>7</v>
      </c>
      <c r="L14" s="873"/>
      <c r="M14" s="844"/>
      <c r="N14" s="376"/>
      <c r="O14" s="844" t="s">
        <v>460</v>
      </c>
      <c r="P14" s="408">
        <f t="shared" si="4"/>
        <v>7</v>
      </c>
      <c r="Q14" s="751" t="str">
        <f t="shared" si="2"/>
        <v xml:space="preserve"> </v>
      </c>
      <c r="R14" s="844" t="s">
        <v>457</v>
      </c>
      <c r="S14" s="324">
        <f t="shared" si="6"/>
        <v>7</v>
      </c>
      <c r="T14" s="402"/>
      <c r="U14" s="844" t="s">
        <v>457</v>
      </c>
      <c r="V14" s="464"/>
      <c r="W14" s="844" t="s">
        <v>457</v>
      </c>
      <c r="X14" s="324">
        <f t="shared" si="7"/>
        <v>7</v>
      </c>
      <c r="Y14" s="756" t="str">
        <f t="shared" si="3"/>
        <v xml:space="preserve"> </v>
      </c>
      <c r="Z14" s="844" t="s">
        <v>457</v>
      </c>
      <c r="AA14" s="375"/>
      <c r="AB14" s="844" t="s">
        <v>457</v>
      </c>
      <c r="AC14" s="475"/>
      <c r="AD14" s="844" t="s">
        <v>457</v>
      </c>
      <c r="AE14" s="375"/>
      <c r="AF14" s="844" t="s">
        <v>457</v>
      </c>
      <c r="AG14" s="408">
        <f t="shared" si="5"/>
        <v>7</v>
      </c>
      <c r="AH14" s="376"/>
      <c r="AI14" s="844" t="s">
        <v>457</v>
      </c>
      <c r="AJ14" s="324">
        <f t="shared" si="8"/>
        <v>7</v>
      </c>
      <c r="AK14" s="464"/>
      <c r="AL14" s="844" t="s">
        <v>457</v>
      </c>
      <c r="AM14" s="776"/>
    </row>
    <row r="15" spans="1:44" s="397" customFormat="1" ht="18.75" x14ac:dyDescent="0.25">
      <c r="A15" s="561">
        <v>8</v>
      </c>
      <c r="B15" s="614" t="s">
        <v>445</v>
      </c>
      <c r="C15" s="570">
        <v>8</v>
      </c>
      <c r="D15" s="472">
        <f t="shared" si="0"/>
        <v>0</v>
      </c>
      <c r="E15" s="344">
        <f t="shared" si="1"/>
        <v>0</v>
      </c>
      <c r="F15" s="844" t="s">
        <v>457</v>
      </c>
      <c r="G15" s="487"/>
      <c r="H15" s="844" t="s">
        <v>457</v>
      </c>
      <c r="I15" s="497"/>
      <c r="J15" s="844" t="s">
        <v>457</v>
      </c>
      <c r="K15" s="570">
        <v>8</v>
      </c>
      <c r="L15" s="873"/>
      <c r="M15" s="844"/>
      <c r="N15" s="394"/>
      <c r="O15" s="844" t="s">
        <v>457</v>
      </c>
      <c r="P15" s="408">
        <f t="shared" si="4"/>
        <v>8</v>
      </c>
      <c r="Q15" s="751" t="str">
        <f t="shared" si="2"/>
        <v xml:space="preserve"> </v>
      </c>
      <c r="R15" s="844" t="s">
        <v>457</v>
      </c>
      <c r="S15" s="324">
        <f t="shared" si="6"/>
        <v>8</v>
      </c>
      <c r="T15" s="402"/>
      <c r="U15" s="844" t="s">
        <v>457</v>
      </c>
      <c r="V15" s="479"/>
      <c r="W15" s="844" t="s">
        <v>457</v>
      </c>
      <c r="X15" s="324">
        <f t="shared" si="7"/>
        <v>8</v>
      </c>
      <c r="Y15" s="756" t="str">
        <f t="shared" si="3"/>
        <v xml:space="preserve"> </v>
      </c>
      <c r="Z15" s="844" t="s">
        <v>457</v>
      </c>
      <c r="AA15" s="393"/>
      <c r="AB15" s="844" t="s">
        <v>457</v>
      </c>
      <c r="AC15" s="474"/>
      <c r="AD15" s="844" t="s">
        <v>457</v>
      </c>
      <c r="AE15" s="393"/>
      <c r="AF15" s="844" t="s">
        <v>457</v>
      </c>
      <c r="AG15" s="408">
        <f t="shared" si="5"/>
        <v>8</v>
      </c>
      <c r="AH15" s="376"/>
      <c r="AI15" s="844" t="s">
        <v>457</v>
      </c>
      <c r="AJ15" s="324">
        <f t="shared" si="8"/>
        <v>8</v>
      </c>
      <c r="AK15" s="796"/>
      <c r="AL15" s="844" t="s">
        <v>457</v>
      </c>
      <c r="AM15" s="774"/>
    </row>
    <row r="16" spans="1:44" s="373" customFormat="1" ht="18.75" x14ac:dyDescent="0.25">
      <c r="A16" s="809">
        <v>9</v>
      </c>
      <c r="B16" s="614" t="s">
        <v>446</v>
      </c>
      <c r="C16" s="569">
        <v>9</v>
      </c>
      <c r="D16" s="472">
        <f t="shared" si="0"/>
        <v>70</v>
      </c>
      <c r="E16" s="344">
        <f t="shared" si="1"/>
        <v>70</v>
      </c>
      <c r="F16" s="844" t="s">
        <v>457</v>
      </c>
      <c r="G16" s="487"/>
      <c r="H16" s="844" t="s">
        <v>457</v>
      </c>
      <c r="I16" s="485"/>
      <c r="J16" s="844" t="s">
        <v>460</v>
      </c>
      <c r="K16" s="569">
        <v>9</v>
      </c>
      <c r="L16" s="873">
        <v>6</v>
      </c>
      <c r="M16" s="844"/>
      <c r="N16" s="376"/>
      <c r="O16" s="844" t="s">
        <v>457</v>
      </c>
      <c r="P16" s="408">
        <f t="shared" si="4"/>
        <v>9</v>
      </c>
      <c r="Q16" s="751">
        <v>16</v>
      </c>
      <c r="R16" s="844" t="s">
        <v>457</v>
      </c>
      <c r="S16" s="324">
        <f t="shared" si="6"/>
        <v>9</v>
      </c>
      <c r="T16" s="692">
        <v>6</v>
      </c>
      <c r="U16" s="844" t="s">
        <v>457</v>
      </c>
      <c r="V16" s="464"/>
      <c r="W16" s="844" t="s">
        <v>457</v>
      </c>
      <c r="X16" s="324">
        <f t="shared" si="7"/>
        <v>9</v>
      </c>
      <c r="Y16" s="756">
        <v>20</v>
      </c>
      <c r="Z16" s="844" t="s">
        <v>457</v>
      </c>
      <c r="AA16" s="375"/>
      <c r="AB16" s="844" t="s">
        <v>457</v>
      </c>
      <c r="AC16" s="475"/>
      <c r="AD16" s="844" t="s">
        <v>457</v>
      </c>
      <c r="AE16" s="375"/>
      <c r="AF16" s="844" t="s">
        <v>457</v>
      </c>
      <c r="AG16" s="408">
        <f t="shared" si="5"/>
        <v>9</v>
      </c>
      <c r="AH16" s="376">
        <v>11</v>
      </c>
      <c r="AI16" s="844" t="s">
        <v>457</v>
      </c>
      <c r="AJ16" s="324">
        <f t="shared" si="8"/>
        <v>9</v>
      </c>
      <c r="AK16" s="464">
        <v>11</v>
      </c>
      <c r="AL16" s="844" t="s">
        <v>457</v>
      </c>
      <c r="AM16" s="767"/>
    </row>
    <row r="17" spans="1:54" s="373" customFormat="1" ht="18.75" x14ac:dyDescent="0.25">
      <c r="A17" s="561">
        <v>10</v>
      </c>
      <c r="B17" s="614" t="s">
        <v>447</v>
      </c>
      <c r="C17" s="570">
        <v>10</v>
      </c>
      <c r="D17" s="472">
        <f t="shared" si="0"/>
        <v>5</v>
      </c>
      <c r="E17" s="344">
        <f t="shared" si="1"/>
        <v>5</v>
      </c>
      <c r="F17" s="844" t="s">
        <v>457</v>
      </c>
      <c r="G17" s="487"/>
      <c r="H17" s="844" t="s">
        <v>457</v>
      </c>
      <c r="I17" s="485"/>
      <c r="J17" s="844" t="s">
        <v>457</v>
      </c>
      <c r="K17" s="570">
        <v>10</v>
      </c>
      <c r="L17" s="873">
        <v>5</v>
      </c>
      <c r="M17" s="844"/>
      <c r="N17" s="376"/>
      <c r="O17" s="844" t="s">
        <v>460</v>
      </c>
      <c r="P17" s="408">
        <f t="shared" si="4"/>
        <v>10</v>
      </c>
      <c r="Q17" s="751" t="str">
        <f t="shared" si="2"/>
        <v xml:space="preserve"> </v>
      </c>
      <c r="R17" s="844" t="s">
        <v>457</v>
      </c>
      <c r="S17" s="324">
        <f t="shared" si="6"/>
        <v>10</v>
      </c>
      <c r="T17" s="402"/>
      <c r="U17" s="844" t="s">
        <v>457</v>
      </c>
      <c r="V17" s="464"/>
      <c r="W17" s="844" t="s">
        <v>457</v>
      </c>
      <c r="X17" s="324">
        <f t="shared" si="7"/>
        <v>10</v>
      </c>
      <c r="Y17" s="756" t="str">
        <f t="shared" si="3"/>
        <v xml:space="preserve"> </v>
      </c>
      <c r="Z17" s="844" t="s">
        <v>457</v>
      </c>
      <c r="AA17" s="375"/>
      <c r="AB17" s="844" t="s">
        <v>457</v>
      </c>
      <c r="AC17" s="475"/>
      <c r="AD17" s="844" t="s">
        <v>457</v>
      </c>
      <c r="AE17" s="375"/>
      <c r="AF17" s="844" t="s">
        <v>457</v>
      </c>
      <c r="AG17" s="408">
        <f t="shared" si="5"/>
        <v>10</v>
      </c>
      <c r="AH17" s="376"/>
      <c r="AI17" s="844" t="s">
        <v>457</v>
      </c>
      <c r="AJ17" s="324">
        <f t="shared" si="8"/>
        <v>10</v>
      </c>
      <c r="AK17" s="464"/>
      <c r="AL17" s="844" t="s">
        <v>457</v>
      </c>
      <c r="AM17" s="767"/>
    </row>
    <row r="18" spans="1:54" s="373" customFormat="1" ht="18.75" x14ac:dyDescent="0.25">
      <c r="A18" s="809">
        <v>11</v>
      </c>
      <c r="B18" s="614" t="s">
        <v>448</v>
      </c>
      <c r="C18" s="569">
        <v>11</v>
      </c>
      <c r="D18" s="472">
        <f t="shared" si="0"/>
        <v>70</v>
      </c>
      <c r="E18" s="344">
        <f t="shared" si="1"/>
        <v>70</v>
      </c>
      <c r="F18" s="844" t="s">
        <v>457</v>
      </c>
      <c r="G18" s="497"/>
      <c r="H18" s="844" t="s">
        <v>457</v>
      </c>
      <c r="I18" s="485"/>
      <c r="J18" s="844" t="s">
        <v>457</v>
      </c>
      <c r="K18" s="569">
        <v>11</v>
      </c>
      <c r="L18" s="873">
        <v>6</v>
      </c>
      <c r="M18" s="844"/>
      <c r="N18" s="376"/>
      <c r="O18" s="844" t="s">
        <v>460</v>
      </c>
      <c r="P18" s="408">
        <f t="shared" si="4"/>
        <v>11</v>
      </c>
      <c r="Q18" s="751">
        <v>16</v>
      </c>
      <c r="R18" s="844" t="s">
        <v>457</v>
      </c>
      <c r="S18" s="324">
        <f t="shared" si="6"/>
        <v>11</v>
      </c>
      <c r="T18" s="402">
        <v>6</v>
      </c>
      <c r="U18" s="844" t="s">
        <v>457</v>
      </c>
      <c r="V18" s="375"/>
      <c r="W18" s="844" t="s">
        <v>457</v>
      </c>
      <c r="X18" s="324">
        <f t="shared" si="7"/>
        <v>11</v>
      </c>
      <c r="Y18" s="756">
        <v>20</v>
      </c>
      <c r="Z18" s="844" t="s">
        <v>457</v>
      </c>
      <c r="AA18" s="375"/>
      <c r="AB18" s="844" t="s">
        <v>457</v>
      </c>
      <c r="AC18" s="475"/>
      <c r="AD18" s="844" t="s">
        <v>457</v>
      </c>
      <c r="AE18" s="375"/>
      <c r="AF18" s="844" t="s">
        <v>457</v>
      </c>
      <c r="AG18" s="408">
        <f t="shared" si="5"/>
        <v>11</v>
      </c>
      <c r="AH18" s="376">
        <v>11</v>
      </c>
      <c r="AI18" s="844" t="s">
        <v>457</v>
      </c>
      <c r="AJ18" s="324">
        <f t="shared" si="8"/>
        <v>11</v>
      </c>
      <c r="AK18" s="464">
        <v>11</v>
      </c>
      <c r="AL18" s="844" t="s">
        <v>457</v>
      </c>
      <c r="AM18" s="767"/>
    </row>
    <row r="19" spans="1:54" s="373" customFormat="1" ht="18.75" x14ac:dyDescent="0.25">
      <c r="A19" s="561">
        <v>12</v>
      </c>
      <c r="B19" s="614" t="s">
        <v>455</v>
      </c>
      <c r="C19" s="570">
        <v>12</v>
      </c>
      <c r="D19" s="472">
        <f t="shared" si="0"/>
        <v>0</v>
      </c>
      <c r="E19" s="344">
        <f t="shared" si="1"/>
        <v>0</v>
      </c>
      <c r="F19" s="844" t="s">
        <v>460</v>
      </c>
      <c r="G19" s="497"/>
      <c r="H19" s="844" t="s">
        <v>460</v>
      </c>
      <c r="I19" s="485"/>
      <c r="J19" s="844" t="s">
        <v>460</v>
      </c>
      <c r="K19" s="570">
        <v>12</v>
      </c>
      <c r="L19" s="873"/>
      <c r="M19" s="844"/>
      <c r="N19" s="376"/>
      <c r="O19" s="844" t="s">
        <v>457</v>
      </c>
      <c r="P19" s="408">
        <f t="shared" si="4"/>
        <v>12</v>
      </c>
      <c r="Q19" s="751" t="str">
        <f t="shared" si="2"/>
        <v xml:space="preserve"> </v>
      </c>
      <c r="R19" s="844" t="s">
        <v>457</v>
      </c>
      <c r="S19" s="324">
        <f t="shared" si="6"/>
        <v>12</v>
      </c>
      <c r="T19" s="402"/>
      <c r="U19" s="844" t="s">
        <v>457</v>
      </c>
      <c r="V19" s="375"/>
      <c r="W19" s="844" t="s">
        <v>457</v>
      </c>
      <c r="X19" s="324">
        <f t="shared" si="7"/>
        <v>12</v>
      </c>
      <c r="Y19" s="756" t="str">
        <f t="shared" si="3"/>
        <v xml:space="preserve"> </v>
      </c>
      <c r="Z19" s="844" t="s">
        <v>457</v>
      </c>
      <c r="AA19" s="375"/>
      <c r="AB19" s="844" t="s">
        <v>457</v>
      </c>
      <c r="AC19" s="475"/>
      <c r="AD19" s="844" t="s">
        <v>457</v>
      </c>
      <c r="AE19" s="375"/>
      <c r="AF19" s="844" t="s">
        <v>457</v>
      </c>
      <c r="AG19" s="408">
        <f t="shared" si="5"/>
        <v>12</v>
      </c>
      <c r="AH19" s="376"/>
      <c r="AI19" s="844" t="s">
        <v>457</v>
      </c>
      <c r="AJ19" s="324">
        <f t="shared" si="8"/>
        <v>12</v>
      </c>
      <c r="AK19" s="464"/>
      <c r="AL19" s="844" t="s">
        <v>457</v>
      </c>
      <c r="AM19" s="767"/>
    </row>
    <row r="20" spans="1:54" s="373" customFormat="1" ht="18.75" x14ac:dyDescent="0.25">
      <c r="A20" s="809">
        <v>13</v>
      </c>
      <c r="B20" s="614" t="s">
        <v>449</v>
      </c>
      <c r="C20" s="569">
        <v>13</v>
      </c>
      <c r="D20" s="472">
        <f t="shared" si="0"/>
        <v>51</v>
      </c>
      <c r="E20" s="344">
        <f t="shared" si="1"/>
        <v>51</v>
      </c>
      <c r="F20" s="844" t="s">
        <v>460</v>
      </c>
      <c r="G20" s="497"/>
      <c r="H20" s="844" t="s">
        <v>460</v>
      </c>
      <c r="I20" s="485"/>
      <c r="J20" s="844" t="s">
        <v>460</v>
      </c>
      <c r="K20" s="569">
        <v>13</v>
      </c>
      <c r="L20" s="873">
        <v>6</v>
      </c>
      <c r="M20" s="844"/>
      <c r="N20" s="376"/>
      <c r="O20" s="844" t="s">
        <v>457</v>
      </c>
      <c r="P20" s="408">
        <f t="shared" si="4"/>
        <v>13</v>
      </c>
      <c r="Q20" s="751">
        <v>10</v>
      </c>
      <c r="R20" s="844" t="s">
        <v>457</v>
      </c>
      <c r="S20" s="324">
        <f t="shared" si="6"/>
        <v>13</v>
      </c>
      <c r="T20" s="402">
        <v>5</v>
      </c>
      <c r="U20" s="844" t="s">
        <v>457</v>
      </c>
      <c r="V20" s="511"/>
      <c r="W20" s="844" t="s">
        <v>457</v>
      </c>
      <c r="X20" s="324">
        <f t="shared" si="7"/>
        <v>13</v>
      </c>
      <c r="Y20" s="756">
        <v>20</v>
      </c>
      <c r="Z20" s="844" t="s">
        <v>457</v>
      </c>
      <c r="AA20" s="375"/>
      <c r="AB20" s="844" t="s">
        <v>457</v>
      </c>
      <c r="AC20" s="376"/>
      <c r="AD20" s="844" t="s">
        <v>457</v>
      </c>
      <c r="AE20" s="375"/>
      <c r="AF20" s="844" t="s">
        <v>457</v>
      </c>
      <c r="AG20" s="408">
        <f t="shared" si="5"/>
        <v>13</v>
      </c>
      <c r="AH20" s="376">
        <v>5</v>
      </c>
      <c r="AI20" s="844" t="s">
        <v>457</v>
      </c>
      <c r="AJ20" s="324">
        <f t="shared" si="8"/>
        <v>13</v>
      </c>
      <c r="AK20" s="375">
        <v>5</v>
      </c>
      <c r="AL20" s="844" t="s">
        <v>457</v>
      </c>
      <c r="AM20" s="767"/>
    </row>
    <row r="21" spans="1:54" s="373" customFormat="1" ht="18.75" x14ac:dyDescent="0.25">
      <c r="A21" s="561">
        <v>14</v>
      </c>
      <c r="B21" s="614" t="s">
        <v>450</v>
      </c>
      <c r="C21" s="570">
        <v>14</v>
      </c>
      <c r="D21" s="472">
        <f t="shared" ref="D21" si="9">SUM(L21,Q21,T21,Y21,AA21,AC21,AH21,AK21)</f>
        <v>0</v>
      </c>
      <c r="E21" s="344">
        <f t="shared" ref="E21" si="10">SUM(D21:D21)</f>
        <v>0</v>
      </c>
      <c r="F21" s="845" t="s">
        <v>460</v>
      </c>
      <c r="G21" s="741"/>
      <c r="H21" s="845" t="s">
        <v>457</v>
      </c>
      <c r="I21" s="655"/>
      <c r="J21" s="845" t="s">
        <v>457</v>
      </c>
      <c r="K21" s="570">
        <v>14</v>
      </c>
      <c r="L21" s="874"/>
      <c r="M21" s="845"/>
      <c r="N21" s="662"/>
      <c r="O21" s="845" t="s">
        <v>460</v>
      </c>
      <c r="P21" s="408">
        <f t="shared" si="4"/>
        <v>14</v>
      </c>
      <c r="Q21" s="811"/>
      <c r="R21" s="845" t="s">
        <v>457</v>
      </c>
      <c r="S21" s="324">
        <f t="shared" si="6"/>
        <v>14</v>
      </c>
      <c r="T21" s="812"/>
      <c r="U21" s="845" t="s">
        <v>457</v>
      </c>
      <c r="V21" s="813"/>
      <c r="W21" s="845" t="s">
        <v>457</v>
      </c>
      <c r="X21" s="324">
        <f t="shared" si="7"/>
        <v>14</v>
      </c>
      <c r="Y21" s="756"/>
      <c r="Z21" s="845" t="s">
        <v>457</v>
      </c>
      <c r="AA21" s="658"/>
      <c r="AB21" s="845" t="s">
        <v>457</v>
      </c>
      <c r="AC21" s="662"/>
      <c r="AD21" s="845" t="s">
        <v>457</v>
      </c>
      <c r="AE21" s="658"/>
      <c r="AF21" s="845" t="s">
        <v>457</v>
      </c>
      <c r="AG21" s="408">
        <f t="shared" si="5"/>
        <v>14</v>
      </c>
      <c r="AH21" s="662"/>
      <c r="AI21" s="845" t="s">
        <v>457</v>
      </c>
      <c r="AJ21" s="324">
        <f t="shared" si="8"/>
        <v>14</v>
      </c>
      <c r="AK21" s="658"/>
      <c r="AL21" s="845" t="s">
        <v>457</v>
      </c>
      <c r="AM21" s="783"/>
    </row>
    <row r="22" spans="1:54" s="373" customFormat="1" ht="19.5" thickBot="1" x14ac:dyDescent="0.3">
      <c r="A22" s="809">
        <v>15</v>
      </c>
      <c r="B22" s="614" t="s">
        <v>451</v>
      </c>
      <c r="C22" s="569">
        <v>15</v>
      </c>
      <c r="D22" s="473">
        <f t="shared" si="0"/>
        <v>69.5</v>
      </c>
      <c r="E22" s="484">
        <f t="shared" si="1"/>
        <v>69.5</v>
      </c>
      <c r="F22" s="846" t="s">
        <v>457</v>
      </c>
      <c r="G22" s="737"/>
      <c r="H22" s="846" t="s">
        <v>457</v>
      </c>
      <c r="I22" s="486"/>
      <c r="J22" s="846" t="s">
        <v>457</v>
      </c>
      <c r="K22" s="569">
        <v>15</v>
      </c>
      <c r="L22" s="875">
        <v>5.5</v>
      </c>
      <c r="M22" s="846"/>
      <c r="N22" s="383"/>
      <c r="O22" s="846" t="s">
        <v>457</v>
      </c>
      <c r="P22" s="408">
        <f t="shared" si="4"/>
        <v>15</v>
      </c>
      <c r="Q22" s="752">
        <v>16</v>
      </c>
      <c r="R22" s="846" t="s">
        <v>457</v>
      </c>
      <c r="S22" s="324">
        <f t="shared" si="6"/>
        <v>15</v>
      </c>
      <c r="T22" s="410">
        <v>6</v>
      </c>
      <c r="U22" s="846" t="s">
        <v>457</v>
      </c>
      <c r="V22" s="512"/>
      <c r="W22" s="846" t="s">
        <v>457</v>
      </c>
      <c r="X22" s="324">
        <f t="shared" si="7"/>
        <v>15</v>
      </c>
      <c r="Y22" s="756">
        <v>20</v>
      </c>
      <c r="Z22" s="846" t="s">
        <v>457</v>
      </c>
      <c r="AA22" s="382"/>
      <c r="AB22" s="846" t="s">
        <v>457</v>
      </c>
      <c r="AC22" s="383"/>
      <c r="AD22" s="846" t="s">
        <v>457</v>
      </c>
      <c r="AE22" s="382"/>
      <c r="AF22" s="846" t="s">
        <v>457</v>
      </c>
      <c r="AG22" s="408">
        <f t="shared" si="5"/>
        <v>15</v>
      </c>
      <c r="AH22" s="383">
        <v>11</v>
      </c>
      <c r="AI22" s="846" t="s">
        <v>457</v>
      </c>
      <c r="AJ22" s="324">
        <f t="shared" si="8"/>
        <v>15</v>
      </c>
      <c r="AK22" s="382">
        <v>11</v>
      </c>
      <c r="AL22" s="846" t="s">
        <v>457</v>
      </c>
      <c r="AM22" s="769"/>
    </row>
    <row r="23" spans="1:54" ht="18" x14ac:dyDescent="0.25">
      <c r="A23" s="100"/>
      <c r="B23" s="70"/>
      <c r="C23" s="101"/>
      <c r="D23" s="102"/>
      <c r="E23" s="102"/>
      <c r="F23" s="103"/>
      <c r="G23" s="79"/>
      <c r="H23" s="79"/>
      <c r="I23" s="79"/>
      <c r="J23" s="79"/>
      <c r="K23" s="79"/>
      <c r="L23" s="104">
        <f>COUNT(L8:L22)</f>
        <v>6</v>
      </c>
      <c r="M23" s="20"/>
      <c r="N23" s="79"/>
      <c r="O23" s="104"/>
      <c r="P23" s="79"/>
      <c r="Q23" s="104">
        <f>COUNT(Q8:Q22)</f>
        <v>4</v>
      </c>
      <c r="R23" s="79"/>
      <c r="S23" s="79"/>
      <c r="T23" s="104">
        <f>COUNT(T8:T22)</f>
        <v>4</v>
      </c>
      <c r="U23" s="79"/>
      <c r="V23" s="104"/>
      <c r="W23" s="94"/>
      <c r="X23" s="79"/>
      <c r="Y23" s="104">
        <f>COUNT(Y8:Y22)</f>
        <v>4</v>
      </c>
      <c r="Z23" s="79"/>
      <c r="AA23" s="94"/>
      <c r="AB23" s="79"/>
      <c r="AC23" s="79"/>
      <c r="AD23" s="79"/>
      <c r="AE23" s="79"/>
      <c r="AF23" s="104"/>
      <c r="AG23" s="79"/>
      <c r="AH23" s="104">
        <f>COUNT(AH8:AH22)</f>
        <v>4</v>
      </c>
      <c r="AI23" s="79"/>
      <c r="AJ23" s="79"/>
      <c r="AK23" s="104">
        <f>COUNT(AK8:AK22)</f>
        <v>4</v>
      </c>
      <c r="AL23" s="79"/>
      <c r="AM23" s="104">
        <f>COUNT(#REF!)</f>
        <v>0</v>
      </c>
      <c r="AN23" s="45"/>
      <c r="AO23" s="44"/>
      <c r="AP23" s="25"/>
      <c r="AR23" s="104">
        <f>COUNT(AG8:AG22)</f>
        <v>15</v>
      </c>
      <c r="AW23" s="104">
        <f>COUNT(AJ8:AJ22)</f>
        <v>15</v>
      </c>
      <c r="AZ23" s="29"/>
      <c r="BA23" s="29"/>
      <c r="BB23" s="29"/>
    </row>
    <row r="24" spans="1:54" ht="18" x14ac:dyDescent="0.25">
      <c r="A24" s="100"/>
      <c r="B24" s="70"/>
      <c r="C24" s="101"/>
      <c r="D24" s="102"/>
      <c r="E24" s="102"/>
      <c r="F24" s="103"/>
      <c r="G24" s="79"/>
      <c r="H24" s="79"/>
      <c r="I24" s="79"/>
      <c r="J24" s="79"/>
      <c r="K24" s="79"/>
      <c r="L24" s="104"/>
      <c r="M24" s="20"/>
      <c r="N24" s="79"/>
      <c r="O24" s="79"/>
      <c r="P24" s="79"/>
      <c r="Q24" s="94"/>
      <c r="R24" s="79"/>
      <c r="S24" s="79"/>
      <c r="T24" s="94"/>
      <c r="U24" s="79"/>
      <c r="V24" s="79"/>
      <c r="W24" s="94"/>
      <c r="X24" s="79"/>
      <c r="Y24" s="79"/>
      <c r="Z24" s="79"/>
      <c r="AA24" s="79"/>
      <c r="AB24" s="94"/>
      <c r="AC24" s="79"/>
      <c r="AD24" s="79"/>
      <c r="AE24" s="79"/>
      <c r="AF24" s="79"/>
      <c r="AG24" s="94"/>
      <c r="AH24" s="79"/>
      <c r="AI24" s="79"/>
      <c r="AJ24" s="79"/>
      <c r="AK24" s="79"/>
      <c r="AL24" s="94"/>
      <c r="AM24" s="79"/>
      <c r="AN24" s="44"/>
      <c r="AO24" s="45"/>
      <c r="AP24" s="44"/>
      <c r="AQ24" s="25"/>
    </row>
    <row r="25" spans="1:54" ht="15" x14ac:dyDescent="0.2">
      <c r="A25" s="52"/>
      <c r="B25" s="49"/>
      <c r="C25" s="26"/>
      <c r="D25" s="26"/>
      <c r="E25" s="26"/>
      <c r="F25" s="49"/>
      <c r="G25" s="20"/>
      <c r="H25" s="20"/>
      <c r="I25" s="20"/>
      <c r="J25" s="20"/>
      <c r="K25" s="20"/>
      <c r="L25" s="57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H25" s="31"/>
      <c r="AJ25" s="31"/>
    </row>
    <row r="26" spans="1:54" ht="15.75" x14ac:dyDescent="0.25">
      <c r="A26" s="52"/>
      <c r="B26" s="49"/>
      <c r="C26" s="26"/>
      <c r="D26" s="26"/>
      <c r="E26" s="26"/>
      <c r="F26" s="26"/>
      <c r="G26" s="20"/>
      <c r="H26" s="27" t="s">
        <v>153</v>
      </c>
      <c r="I26" s="20"/>
      <c r="J26" s="20"/>
      <c r="K26" s="20"/>
      <c r="L26" s="20"/>
      <c r="M26" s="20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4" ht="15.75" x14ac:dyDescent="0.25">
      <c r="A27" s="52"/>
      <c r="B27" s="49"/>
      <c r="C27" s="26"/>
      <c r="D27" s="26"/>
      <c r="E27" s="26"/>
      <c r="F27" s="26"/>
      <c r="G27" s="20"/>
      <c r="H27" s="20" t="s">
        <v>154</v>
      </c>
      <c r="I27" s="20"/>
      <c r="J27" s="20"/>
      <c r="K27" s="28">
        <v>60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4" ht="15.75" x14ac:dyDescent="0.25">
      <c r="A28" s="52"/>
      <c r="B28" s="49"/>
      <c r="C28" s="26"/>
      <c r="D28" s="26"/>
      <c r="E28" s="26"/>
      <c r="F28" s="26"/>
      <c r="G28" s="20"/>
      <c r="H28" s="20" t="s">
        <v>155</v>
      </c>
      <c r="I28" s="20"/>
      <c r="J28" s="20"/>
      <c r="K28" s="28">
        <v>70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4" ht="15.75" x14ac:dyDescent="0.25">
      <c r="A29" s="52"/>
      <c r="B29" s="49"/>
      <c r="C29" s="26"/>
      <c r="D29" s="26"/>
      <c r="E29" s="26"/>
      <c r="F29" s="26"/>
      <c r="G29" s="20"/>
      <c r="H29" s="20" t="s">
        <v>235</v>
      </c>
      <c r="I29" s="20"/>
      <c r="J29" s="20"/>
      <c r="K29" s="28"/>
      <c r="L29" s="20"/>
      <c r="M29" s="20"/>
      <c r="N29" s="20"/>
      <c r="O29" s="642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54" ht="15.75" x14ac:dyDescent="0.25">
      <c r="A30" s="52"/>
      <c r="B30" s="49"/>
      <c r="C30" s="26"/>
      <c r="D30" s="26"/>
      <c r="E30" s="26"/>
      <c r="F30" s="26"/>
      <c r="G30" s="20"/>
      <c r="H30" s="20" t="s">
        <v>343</v>
      </c>
      <c r="I30" s="20"/>
      <c r="J30" s="20"/>
      <c r="K30" s="28">
        <v>30</v>
      </c>
      <c r="L30" s="20"/>
      <c r="M30" s="20"/>
      <c r="N30" s="20"/>
      <c r="O30" s="20"/>
      <c r="P30" s="20"/>
      <c r="Q30" s="20"/>
      <c r="R30" s="20"/>
      <c r="S30" s="20" t="s">
        <v>238</v>
      </c>
      <c r="T30" s="20"/>
      <c r="U30" s="20"/>
      <c r="V30" s="20"/>
      <c r="W30" s="20"/>
      <c r="X30" s="20"/>
      <c r="Y30" s="20"/>
      <c r="Z30" s="20"/>
    </row>
    <row r="31" spans="1:54" ht="68.25" customHeight="1" x14ac:dyDescent="0.2">
      <c r="A31" s="52"/>
      <c r="B31" s="49"/>
      <c r="C31" s="26"/>
      <c r="D31" s="816" t="s">
        <v>441</v>
      </c>
      <c r="E31" s="575" t="s">
        <v>452</v>
      </c>
      <c r="F31" s="641" t="s">
        <v>442</v>
      </c>
      <c r="G31" s="642" t="s">
        <v>453</v>
      </c>
      <c r="H31" s="642" t="s">
        <v>443</v>
      </c>
      <c r="I31" s="642" t="s">
        <v>454</v>
      </c>
      <c r="J31" s="642" t="s">
        <v>444</v>
      </c>
      <c r="K31" s="642" t="s">
        <v>445</v>
      </c>
      <c r="L31" s="642" t="s">
        <v>446</v>
      </c>
      <c r="M31" s="642" t="s">
        <v>447</v>
      </c>
      <c r="N31" s="642" t="s">
        <v>448</v>
      </c>
      <c r="O31" s="642" t="s">
        <v>455</v>
      </c>
      <c r="P31" s="642" t="s">
        <v>449</v>
      </c>
      <c r="Q31" s="642" t="s">
        <v>450</v>
      </c>
      <c r="R31" s="642" t="s">
        <v>451</v>
      </c>
      <c r="S31" s="20"/>
      <c r="T31" s="20"/>
      <c r="U31" s="20"/>
      <c r="V31" s="20"/>
      <c r="W31" s="20"/>
      <c r="X31" s="20"/>
      <c r="Y31" s="20"/>
      <c r="Z31" s="20"/>
    </row>
    <row r="32" spans="1:54" ht="26.25" customHeight="1" x14ac:dyDescent="0.2">
      <c r="A32" s="52"/>
      <c r="B32" s="93" t="s">
        <v>234</v>
      </c>
      <c r="C32" s="82" t="s">
        <v>152</v>
      </c>
      <c r="D32" s="98">
        <v>1</v>
      </c>
      <c r="E32" s="98">
        <v>2</v>
      </c>
      <c r="F32" s="98">
        <v>3</v>
      </c>
      <c r="G32" s="98">
        <v>4</v>
      </c>
      <c r="H32" s="99">
        <v>5</v>
      </c>
      <c r="I32" s="99">
        <v>6</v>
      </c>
      <c r="J32" s="99">
        <v>7</v>
      </c>
      <c r="K32" s="99">
        <v>8</v>
      </c>
      <c r="L32" s="99">
        <v>9</v>
      </c>
      <c r="M32" s="99">
        <v>10</v>
      </c>
      <c r="N32" s="99">
        <v>11</v>
      </c>
      <c r="O32" s="99">
        <v>12</v>
      </c>
      <c r="P32" s="99">
        <v>13</v>
      </c>
      <c r="Q32" s="99">
        <v>14</v>
      </c>
      <c r="R32" s="99">
        <v>15</v>
      </c>
      <c r="S32" s="116" t="s">
        <v>236</v>
      </c>
      <c r="T32" s="116" t="s">
        <v>170</v>
      </c>
      <c r="U32" s="116" t="s">
        <v>237</v>
      </c>
      <c r="V32" s="50"/>
      <c r="W32" s="50"/>
      <c r="X32" s="50"/>
      <c r="Y32" s="50"/>
      <c r="Z32" s="54"/>
      <c r="AA32" s="50"/>
      <c r="AB32" s="50"/>
      <c r="AC32" s="50"/>
      <c r="AD32" s="50"/>
      <c r="AE32" s="50"/>
      <c r="AF32" s="50"/>
      <c r="AG32" s="54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4"/>
      <c r="AV32" s="50"/>
      <c r="AW32" s="50"/>
      <c r="AX32" s="29"/>
      <c r="AY32" s="29"/>
    </row>
    <row r="33" spans="1:51" ht="23.25" customHeight="1" x14ac:dyDescent="0.2">
      <c r="A33" s="51"/>
      <c r="B33" s="95" t="s">
        <v>232</v>
      </c>
      <c r="C33" s="83"/>
      <c r="D33" s="80"/>
      <c r="E33" s="80"/>
      <c r="F33" s="80"/>
      <c r="G33" s="80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131">
        <v>1</v>
      </c>
      <c r="T33" s="106" t="str">
        <f>IF($D41=0," ",$D41)</f>
        <v xml:space="preserve"> </v>
      </c>
      <c r="U33" s="106" t="str">
        <f>IF($D47=0," ",$D47)</f>
        <v xml:space="preserve"> 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17.25" customHeight="1" x14ac:dyDescent="0.2">
      <c r="A34" s="51"/>
      <c r="B34" s="95" t="s">
        <v>1</v>
      </c>
      <c r="C34" s="156">
        <v>2</v>
      </c>
      <c r="D34" s="350"/>
      <c r="E34" s="351"/>
      <c r="F34" s="350"/>
      <c r="G34" s="350"/>
      <c r="H34" s="352"/>
      <c r="I34" s="352"/>
      <c r="J34" s="352"/>
      <c r="K34" s="352"/>
      <c r="L34" s="353"/>
      <c r="M34" s="352"/>
      <c r="N34" s="352"/>
      <c r="O34" s="352"/>
      <c r="P34" s="350"/>
      <c r="Q34" s="352"/>
      <c r="R34" s="350"/>
      <c r="S34" s="131">
        <v>2</v>
      </c>
      <c r="T34" s="106" t="str">
        <f>IF($E41=0," ",$E41)</f>
        <v xml:space="preserve"> </v>
      </c>
      <c r="U34" s="106" t="str">
        <f>IF($E47=0," ",$E47)</f>
        <v xml:space="preserve"> 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20.25" customHeight="1" x14ac:dyDescent="0.2">
      <c r="A35" s="51"/>
      <c r="B35" s="95" t="s">
        <v>3</v>
      </c>
      <c r="C35" s="156">
        <v>2</v>
      </c>
      <c r="D35" s="350"/>
      <c r="E35" s="351"/>
      <c r="F35" s="354"/>
      <c r="G35" s="350"/>
      <c r="H35" s="352"/>
      <c r="I35" s="352"/>
      <c r="J35" s="352"/>
      <c r="K35" s="352"/>
      <c r="L35" s="353"/>
      <c r="M35" s="352"/>
      <c r="N35" s="352"/>
      <c r="O35" s="352"/>
      <c r="P35" s="354"/>
      <c r="Q35" s="352"/>
      <c r="R35" s="354"/>
      <c r="S35" s="131">
        <v>3</v>
      </c>
      <c r="T35" s="106" t="str">
        <f>IF($F41=0," ",$F41)</f>
        <v xml:space="preserve"> </v>
      </c>
      <c r="U35" s="106" t="str">
        <f>IF($F47=0," ",$F47)</f>
        <v xml:space="preserve"> 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8" x14ac:dyDescent="0.2">
      <c r="A36" s="51"/>
      <c r="B36" s="95" t="s">
        <v>5</v>
      </c>
      <c r="C36" s="156">
        <v>2</v>
      </c>
      <c r="D36" s="350"/>
      <c r="E36" s="351"/>
      <c r="F36" s="354"/>
      <c r="G36" s="350"/>
      <c r="H36" s="352"/>
      <c r="I36" s="352"/>
      <c r="J36" s="352"/>
      <c r="K36" s="352"/>
      <c r="L36" s="353"/>
      <c r="M36" s="352"/>
      <c r="N36" s="352"/>
      <c r="O36" s="352"/>
      <c r="P36" s="354"/>
      <c r="Q36" s="352"/>
      <c r="R36" s="354"/>
      <c r="S36" s="131">
        <v>4</v>
      </c>
      <c r="T36" s="106" t="str">
        <f>IF($G41=0," ",$G41)</f>
        <v xml:space="preserve"> </v>
      </c>
      <c r="U36" s="106" t="str">
        <f>IF($G47=0," ",$G47)</f>
        <v xml:space="preserve"> 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24.75" customHeight="1" x14ac:dyDescent="0.2">
      <c r="A37" s="51"/>
      <c r="B37" s="95" t="s">
        <v>6</v>
      </c>
      <c r="C37" s="156">
        <v>2</v>
      </c>
      <c r="D37" s="350"/>
      <c r="E37" s="351"/>
      <c r="F37" s="354"/>
      <c r="G37" s="350"/>
      <c r="H37" s="352"/>
      <c r="I37" s="352"/>
      <c r="J37" s="352"/>
      <c r="K37" s="352"/>
      <c r="L37" s="353"/>
      <c r="M37" s="352"/>
      <c r="N37" s="352"/>
      <c r="O37" s="352"/>
      <c r="P37" s="354"/>
      <c r="Q37" s="352"/>
      <c r="R37" s="354"/>
      <c r="S37" s="131">
        <v>5</v>
      </c>
      <c r="T37" s="106" t="str">
        <f>IF($H41=0," ",$H41)</f>
        <v xml:space="preserve"> </v>
      </c>
      <c r="U37" s="106" t="str">
        <f>IF($H47=0," ",$H47)</f>
        <v xml:space="preserve"> 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21.75" customHeight="1" x14ac:dyDescent="0.2">
      <c r="A38" s="51"/>
      <c r="B38" s="95" t="s">
        <v>7</v>
      </c>
      <c r="C38" s="156">
        <v>4</v>
      </c>
      <c r="D38" s="350"/>
      <c r="E38" s="351"/>
      <c r="F38" s="354"/>
      <c r="G38" s="350"/>
      <c r="H38" s="352"/>
      <c r="I38" s="352"/>
      <c r="J38" s="352"/>
      <c r="K38" s="352"/>
      <c r="L38" s="353"/>
      <c r="M38" s="352"/>
      <c r="N38" s="352"/>
      <c r="O38" s="352"/>
      <c r="P38" s="354"/>
      <c r="Q38" s="352"/>
      <c r="R38" s="352"/>
      <c r="S38" s="131">
        <v>6</v>
      </c>
      <c r="T38" s="106" t="str">
        <f>IF($I41=0," ",$I41)</f>
        <v xml:space="preserve"> </v>
      </c>
      <c r="U38" s="106" t="str">
        <f>IF($I47=0," ",$I47)</f>
        <v xml:space="preserve"> 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 x14ac:dyDescent="0.2">
      <c r="A39" s="51"/>
      <c r="B39" s="95" t="s">
        <v>8</v>
      </c>
      <c r="C39" s="156">
        <v>2</v>
      </c>
      <c r="D39" s="350"/>
      <c r="E39" s="351"/>
      <c r="F39" s="354"/>
      <c r="G39" s="350"/>
      <c r="H39" s="352"/>
      <c r="I39" s="352"/>
      <c r="J39" s="352"/>
      <c r="K39" s="352"/>
      <c r="L39" s="353"/>
      <c r="M39" s="352"/>
      <c r="N39" s="352"/>
      <c r="O39" s="352"/>
      <c r="P39" s="354"/>
      <c r="Q39" s="352"/>
      <c r="R39" s="352"/>
      <c r="S39" s="131">
        <v>7</v>
      </c>
      <c r="T39" s="106" t="str">
        <f>IF($J41=0," ",$J41)</f>
        <v xml:space="preserve"> </v>
      </c>
      <c r="U39" s="106" t="str">
        <f>IF($J47=0," ",$J47)</f>
        <v xml:space="preserve"> 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8" x14ac:dyDescent="0.2">
      <c r="A40" s="51"/>
      <c r="B40" s="95" t="s">
        <v>160</v>
      </c>
      <c r="C40" s="156">
        <v>2</v>
      </c>
      <c r="D40" s="350"/>
      <c r="E40" s="351"/>
      <c r="F40" s="354"/>
      <c r="G40" s="350"/>
      <c r="H40" s="352"/>
      <c r="I40" s="352"/>
      <c r="J40" s="352"/>
      <c r="K40" s="352"/>
      <c r="L40" s="353"/>
      <c r="M40" s="352"/>
      <c r="N40" s="352"/>
      <c r="O40" s="352"/>
      <c r="P40" s="354"/>
      <c r="Q40" s="352"/>
      <c r="R40" s="352"/>
      <c r="S40" s="131">
        <v>8</v>
      </c>
      <c r="T40" s="106" t="str">
        <f>IF($K41=0," ",$K41)</f>
        <v xml:space="preserve"> </v>
      </c>
      <c r="U40" s="106" t="str">
        <f>IF($K47=0," ",$K47)</f>
        <v xml:space="preserve"> 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8" x14ac:dyDescent="0.2">
      <c r="A41" s="51"/>
      <c r="B41" s="91" t="s">
        <v>38</v>
      </c>
      <c r="C41" s="156">
        <f>SUM(C34:C40)</f>
        <v>16</v>
      </c>
      <c r="D41" s="156">
        <f t="shared" ref="D41:R41" si="11">SUM(D34:D40)</f>
        <v>0</v>
      </c>
      <c r="E41" s="156">
        <f t="shared" si="11"/>
        <v>0</v>
      </c>
      <c r="F41" s="156">
        <f t="shared" si="11"/>
        <v>0</v>
      </c>
      <c r="G41" s="156">
        <f t="shared" si="11"/>
        <v>0</v>
      </c>
      <c r="H41" s="156">
        <f t="shared" si="11"/>
        <v>0</v>
      </c>
      <c r="I41" s="156">
        <f t="shared" si="11"/>
        <v>0</v>
      </c>
      <c r="J41" s="156">
        <f t="shared" si="11"/>
        <v>0</v>
      </c>
      <c r="K41" s="156">
        <f t="shared" si="11"/>
        <v>0</v>
      </c>
      <c r="L41" s="156">
        <f t="shared" si="11"/>
        <v>0</v>
      </c>
      <c r="M41" s="156">
        <f t="shared" si="11"/>
        <v>0</v>
      </c>
      <c r="N41" s="156">
        <f t="shared" si="11"/>
        <v>0</v>
      </c>
      <c r="O41" s="156">
        <f t="shared" si="11"/>
        <v>0</v>
      </c>
      <c r="P41" s="156">
        <f t="shared" si="11"/>
        <v>0</v>
      </c>
      <c r="Q41" s="156">
        <f t="shared" si="11"/>
        <v>0</v>
      </c>
      <c r="R41" s="156">
        <f t="shared" si="11"/>
        <v>0</v>
      </c>
      <c r="S41" s="131">
        <v>9</v>
      </c>
      <c r="T41" s="106" t="str">
        <f>IF($L41=0," ",$L41)</f>
        <v xml:space="preserve"> </v>
      </c>
      <c r="U41" s="106" t="str">
        <f>IF($L47=0," ",$L47)</f>
        <v xml:space="preserve"> 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29"/>
      <c r="AY41" s="29"/>
    </row>
    <row r="42" spans="1:51" ht="15.75" x14ac:dyDescent="0.2">
      <c r="A42" s="51"/>
      <c r="B42" s="96" t="s">
        <v>10</v>
      </c>
      <c r="C42" s="84"/>
      <c r="D42" s="85"/>
      <c r="E42" s="85"/>
      <c r="F42" s="802"/>
      <c r="G42" s="404"/>
      <c r="H42" s="404"/>
      <c r="I42" s="404"/>
      <c r="J42" s="404"/>
      <c r="K42" s="404"/>
      <c r="L42" s="404"/>
      <c r="M42" s="404"/>
      <c r="N42" s="404"/>
      <c r="O42" s="404"/>
      <c r="P42" s="404"/>
      <c r="Q42" s="404"/>
      <c r="R42" s="81"/>
      <c r="S42" s="131">
        <v>10</v>
      </c>
      <c r="T42" s="106" t="str">
        <f>IF($M41=0," ",$M41)</f>
        <v xml:space="preserve"> </v>
      </c>
      <c r="U42" s="106" t="str">
        <f>IF($M47=0," ",$M47)</f>
        <v xml:space="preserve"> 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 x14ac:dyDescent="0.2">
      <c r="A43" s="51"/>
      <c r="B43" s="97" t="s">
        <v>13</v>
      </c>
      <c r="C43" s="156">
        <v>10</v>
      </c>
      <c r="D43" s="363"/>
      <c r="E43" s="363"/>
      <c r="F43" s="363"/>
      <c r="G43" s="364"/>
      <c r="H43" s="364"/>
      <c r="I43" s="364"/>
      <c r="J43" s="364"/>
      <c r="K43" s="364"/>
      <c r="L43" s="364"/>
      <c r="M43" s="364"/>
      <c r="N43" s="364"/>
      <c r="O43" s="364"/>
      <c r="P43" s="364"/>
      <c r="Q43" s="364"/>
      <c r="R43" s="364"/>
      <c r="S43" s="131">
        <v>11</v>
      </c>
      <c r="T43" s="106" t="str">
        <f>IF($N41=0," ",$N41)</f>
        <v xml:space="preserve"> </v>
      </c>
      <c r="U43" s="106" t="str">
        <f>IF($N47=0," ",$N47)</f>
        <v xml:space="preserve"> 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 x14ac:dyDescent="0.2">
      <c r="A44" s="51"/>
      <c r="B44" s="97" t="s">
        <v>161</v>
      </c>
      <c r="C44" s="156">
        <v>2</v>
      </c>
      <c r="D44" s="363"/>
      <c r="E44" s="363"/>
      <c r="F44" s="363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131">
        <v>12</v>
      </c>
      <c r="T44" s="106" t="str">
        <f>IF($O41=0," ",$O41)</f>
        <v xml:space="preserve"> </v>
      </c>
      <c r="U44" s="106" t="str">
        <f>IF($O47=0," ",$O47)</f>
        <v xml:space="preserve"> </v>
      </c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29"/>
      <c r="AX44" s="29"/>
    </row>
    <row r="45" spans="1:51" ht="18" x14ac:dyDescent="0.2">
      <c r="A45" s="51"/>
      <c r="B45" s="97" t="s">
        <v>15</v>
      </c>
      <c r="C45" s="156">
        <v>4</v>
      </c>
      <c r="D45" s="365"/>
      <c r="E45" s="365"/>
      <c r="F45" s="365"/>
      <c r="G45" s="366"/>
      <c r="H45" s="366"/>
      <c r="I45" s="366"/>
      <c r="J45" s="366"/>
      <c r="K45" s="366"/>
      <c r="L45" s="366"/>
      <c r="M45" s="366"/>
      <c r="N45" s="366"/>
      <c r="O45" s="366"/>
      <c r="P45" s="366"/>
      <c r="Q45" s="366"/>
      <c r="R45" s="366"/>
      <c r="S45" s="131">
        <v>13</v>
      </c>
      <c r="T45" s="106" t="str">
        <f>IF($P41=0," ",$P41)</f>
        <v xml:space="preserve"> </v>
      </c>
      <c r="U45" s="106" t="str">
        <f>IF($P47=0," ",$P47)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8" x14ac:dyDescent="0.2">
      <c r="A46" s="51"/>
      <c r="B46" s="158" t="s">
        <v>227</v>
      </c>
      <c r="C46" s="156">
        <v>4</v>
      </c>
      <c r="D46" s="365"/>
      <c r="E46" s="365"/>
      <c r="F46" s="365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131">
        <v>14</v>
      </c>
      <c r="T46" s="106" t="str">
        <f>IF($Q41=0," ",$Q41)</f>
        <v xml:space="preserve"> </v>
      </c>
      <c r="U46" s="106" t="str">
        <f>IF($Q47=0," ",$Q47)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8" x14ac:dyDescent="0.2">
      <c r="A47" s="51"/>
      <c r="B47" s="91" t="s">
        <v>38</v>
      </c>
      <c r="C47" s="156">
        <f>SUM(C43:C46)</f>
        <v>20</v>
      </c>
      <c r="D47" s="156">
        <f t="shared" ref="D47:R47" si="12">SUM(D43:D46)</f>
        <v>0</v>
      </c>
      <c r="E47" s="156">
        <f t="shared" si="12"/>
        <v>0</v>
      </c>
      <c r="F47" s="156">
        <f t="shared" si="12"/>
        <v>0</v>
      </c>
      <c r="G47" s="156">
        <f t="shared" si="12"/>
        <v>0</v>
      </c>
      <c r="H47" s="156">
        <f t="shared" si="12"/>
        <v>0</v>
      </c>
      <c r="I47" s="156">
        <f t="shared" si="12"/>
        <v>0</v>
      </c>
      <c r="J47" s="156">
        <f t="shared" si="12"/>
        <v>0</v>
      </c>
      <c r="K47" s="156">
        <f t="shared" si="12"/>
        <v>0</v>
      </c>
      <c r="L47" s="156">
        <f t="shared" si="12"/>
        <v>0</v>
      </c>
      <c r="M47" s="156">
        <f t="shared" si="12"/>
        <v>0</v>
      </c>
      <c r="N47" s="156">
        <f t="shared" si="12"/>
        <v>0</v>
      </c>
      <c r="O47" s="156">
        <f t="shared" si="12"/>
        <v>0</v>
      </c>
      <c r="P47" s="156">
        <f t="shared" si="12"/>
        <v>0</v>
      </c>
      <c r="Q47" s="156">
        <f t="shared" si="12"/>
        <v>0</v>
      </c>
      <c r="R47" s="156">
        <f t="shared" si="12"/>
        <v>0</v>
      </c>
      <c r="S47" s="131">
        <v>15</v>
      </c>
      <c r="T47" s="106" t="str">
        <f>IF($R41=0," ",$R41)</f>
        <v xml:space="preserve"> </v>
      </c>
      <c r="U47" s="106" t="str">
        <f>IF($R47=0," ",$R47)</f>
        <v xml:space="preserve"> 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ht="15" x14ac:dyDescent="0.2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131"/>
      <c r="T48" s="20">
        <f>COUNTIF(T33:T47,"&gt;0")</f>
        <v>0</v>
      </c>
      <c r="U48" s="20">
        <f>COUNTIF(U33:U47,"&gt;0")</f>
        <v>0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1"/>
      <c r="B50" s="55"/>
      <c r="C50" s="56"/>
      <c r="D50" s="56"/>
      <c r="E50" s="56"/>
      <c r="F50" s="56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</row>
    <row r="51" spans="1:50" x14ac:dyDescent="0.2">
      <c r="A51" s="51"/>
      <c r="B51" s="53"/>
    </row>
    <row r="52" spans="1:50" x14ac:dyDescent="0.2">
      <c r="A52" s="51"/>
      <c r="B52" s="53"/>
    </row>
    <row r="53" spans="1:50" x14ac:dyDescent="0.2">
      <c r="A53" s="51"/>
      <c r="B53" s="53"/>
    </row>
    <row r="54" spans="1:50" x14ac:dyDescent="0.2">
      <c r="A54" s="51"/>
      <c r="B54" s="53"/>
    </row>
    <row r="55" spans="1:50" x14ac:dyDescent="0.2">
      <c r="A55" s="51"/>
      <c r="B55" s="53"/>
    </row>
    <row r="56" spans="1:50" x14ac:dyDescent="0.2">
      <c r="A56" s="51"/>
      <c r="B56" s="53"/>
    </row>
    <row r="57" spans="1:50" x14ac:dyDescent="0.2">
      <c r="A57" s="51"/>
      <c r="B57" s="53"/>
    </row>
    <row r="58" spans="1:50" x14ac:dyDescent="0.2">
      <c r="A58" s="51"/>
      <c r="B58" s="53"/>
    </row>
    <row r="59" spans="1:50" x14ac:dyDescent="0.2">
      <c r="A59" s="51"/>
      <c r="B59" s="53"/>
    </row>
    <row r="60" spans="1:50" x14ac:dyDescent="0.2">
      <c r="A60" s="51"/>
      <c r="B60" s="53"/>
    </row>
    <row r="61" spans="1:50" x14ac:dyDescent="0.2">
      <c r="A61" s="51"/>
      <c r="B61" s="53"/>
    </row>
    <row r="62" spans="1:50" x14ac:dyDescent="0.2">
      <c r="A62" s="51"/>
      <c r="B62" s="53"/>
    </row>
    <row r="63" spans="1:50" x14ac:dyDescent="0.2">
      <c r="A63" s="51"/>
      <c r="B63" s="53"/>
    </row>
    <row r="64" spans="1:50" x14ac:dyDescent="0.2">
      <c r="A64" s="51"/>
      <c r="B64" s="53"/>
    </row>
    <row r="65" spans="1:54" x14ac:dyDescent="0.2">
      <c r="A65" s="51"/>
      <c r="B65" s="53"/>
    </row>
    <row r="66" spans="1:54" s="30" customFormat="1" x14ac:dyDescent="0.2">
      <c r="A66" s="51"/>
      <c r="B66" s="5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s="30" customFormat="1" x14ac:dyDescent="0.2">
      <c r="A67" s="51"/>
      <c r="B67" s="5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s="30" customFormat="1" x14ac:dyDescent="0.2">
      <c r="A68" s="51"/>
      <c r="B68" s="5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s="30" customFormat="1" x14ac:dyDescent="0.2">
      <c r="A69" s="51"/>
      <c r="B69" s="5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s="30" customFormat="1" x14ac:dyDescent="0.2">
      <c r="A70" s="51"/>
      <c r="B70" s="5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s="30" customFormat="1" x14ac:dyDescent="0.2">
      <c r="A71" s="51"/>
      <c r="B71" s="5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s="30" customFormat="1" x14ac:dyDescent="0.2">
      <c r="A72" s="51"/>
      <c r="B72" s="5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s="30" customFormat="1" x14ac:dyDescent="0.2">
      <c r="A73" s="51"/>
      <c r="B73" s="5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s="30" customFormat="1" x14ac:dyDescent="0.2">
      <c r="A74" s="51"/>
      <c r="B74" s="5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s="30" customFormat="1" x14ac:dyDescent="0.2">
      <c r="A75" s="51"/>
      <c r="B75" s="5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s="30" customFormat="1" x14ac:dyDescent="0.2">
      <c r="A76" s="51"/>
      <c r="B76" s="5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s="30" customFormat="1" x14ac:dyDescent="0.2">
      <c r="A77" s="51"/>
      <c r="B77" s="5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s="30" customFormat="1" x14ac:dyDescent="0.2">
      <c r="A78" s="51"/>
      <c r="B78" s="5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s="30" customFormat="1" x14ac:dyDescent="0.2">
      <c r="A79" s="51"/>
      <c r="B79" s="5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s="30" customFormat="1" x14ac:dyDescent="0.2">
      <c r="A80" s="51"/>
      <c r="B80" s="5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s="30" customFormat="1" x14ac:dyDescent="0.2">
      <c r="A81" s="51"/>
      <c r="B81" s="5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s="30" customFormat="1" x14ac:dyDescent="0.2">
      <c r="A82" s="51"/>
      <c r="B82" s="5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s="30" customFormat="1" x14ac:dyDescent="0.2">
      <c r="A83" s="51"/>
      <c r="B83" s="5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s="30" customFormat="1" x14ac:dyDescent="0.2">
      <c r="A84" s="51"/>
      <c r="B84" s="5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s="30" customFormat="1" x14ac:dyDescent="0.2">
      <c r="A85" s="51"/>
      <c r="B85" s="5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s="30" customFormat="1" x14ac:dyDescent="0.2">
      <c r="A86" s="51"/>
      <c r="B86" s="5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s="30" customFormat="1" x14ac:dyDescent="0.2">
      <c r="A87" s="51"/>
      <c r="B87" s="5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s="30" customFormat="1" x14ac:dyDescent="0.2">
      <c r="A88" s="51"/>
      <c r="B88" s="5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s="30" customFormat="1" x14ac:dyDescent="0.2">
      <c r="A89" s="51"/>
      <c r="B89" s="5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s="30" customFormat="1" x14ac:dyDescent="0.2">
      <c r="A90" s="51"/>
      <c r="B90" s="5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s="30" customFormat="1" x14ac:dyDescent="0.2">
      <c r="A91" s="51"/>
      <c r="B91" s="5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s="30" customFormat="1" x14ac:dyDescent="0.2">
      <c r="A92" s="51"/>
      <c r="B92" s="5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s="30" customFormat="1" x14ac:dyDescent="0.2">
      <c r="A93" s="51"/>
      <c r="B93" s="5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s="30" customFormat="1" x14ac:dyDescent="0.2">
      <c r="A94" s="51"/>
      <c r="B94" s="5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s="30" customFormat="1" x14ac:dyDescent="0.2">
      <c r="A95" s="51"/>
      <c r="B95" s="5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s="30" customFormat="1" x14ac:dyDescent="0.2">
      <c r="A96" s="51"/>
      <c r="B96" s="5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s="30" customFormat="1" x14ac:dyDescent="0.2">
      <c r="A97" s="51"/>
      <c r="B97" s="5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s="30" customFormat="1" x14ac:dyDescent="0.2">
      <c r="A98" s="51"/>
      <c r="B98" s="5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s="30" customFormat="1" x14ac:dyDescent="0.2">
      <c r="A99" s="51"/>
      <c r="B99" s="5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s="30" customFormat="1" x14ac:dyDescent="0.2">
      <c r="A100" s="51"/>
      <c r="B100" s="5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s="30" customFormat="1" x14ac:dyDescent="0.2">
      <c r="A101" s="51"/>
      <c r="B101" s="5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s="30" customFormat="1" x14ac:dyDescent="0.2">
      <c r="A102" s="51"/>
      <c r="B102" s="5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s="30" customFormat="1" x14ac:dyDescent="0.2">
      <c r="A103" s="51"/>
      <c r="B103" s="5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s="30" customFormat="1" x14ac:dyDescent="0.2">
      <c r="A104" s="51"/>
      <c r="B104" s="5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s="30" customFormat="1" x14ac:dyDescent="0.2">
      <c r="A105" s="51"/>
      <c r="B105" s="5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s="30" customFormat="1" x14ac:dyDescent="0.2">
      <c r="A106" s="51"/>
      <c r="B106" s="5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s="30" customFormat="1" x14ac:dyDescent="0.2">
      <c r="A107" s="51"/>
      <c r="B107" s="5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s="30" customFormat="1" x14ac:dyDescent="0.2">
      <c r="A108" s="51"/>
      <c r="B108" s="5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s="30" customFormat="1" x14ac:dyDescent="0.2">
      <c r="A109" s="51"/>
      <c r="B109" s="5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s="30" customFormat="1" x14ac:dyDescent="0.2">
      <c r="A110" s="51"/>
      <c r="B110" s="5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s="30" customFormat="1" x14ac:dyDescent="0.2">
      <c r="A111" s="51"/>
      <c r="B111" s="5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s="30" customFormat="1" x14ac:dyDescent="0.2">
      <c r="A112" s="51"/>
      <c r="B112" s="5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s="30" customFormat="1" x14ac:dyDescent="0.2">
      <c r="A113" s="51"/>
      <c r="B113" s="5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s="30" customFormat="1" x14ac:dyDescent="0.2">
      <c r="A114" s="51"/>
      <c r="B114" s="5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s="30" customFormat="1" x14ac:dyDescent="0.2">
      <c r="A115" s="51"/>
      <c r="B115" s="5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s="30" customFormat="1" x14ac:dyDescent="0.2">
      <c r="A116" s="51"/>
      <c r="B116" s="5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s="30" customFormat="1" x14ac:dyDescent="0.2">
      <c r="A117" s="51"/>
      <c r="B117" s="5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s="30" customFormat="1" x14ac:dyDescent="0.2">
      <c r="A118" s="51"/>
      <c r="B118" s="5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s="30" customFormat="1" x14ac:dyDescent="0.2">
      <c r="A119" s="51"/>
      <c r="B119" s="5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s="30" customFormat="1" x14ac:dyDescent="0.2">
      <c r="A120" s="51"/>
      <c r="B120" s="5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s="30" customFormat="1" x14ac:dyDescent="0.2">
      <c r="A121" s="51"/>
      <c r="B121" s="5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s="30" customFormat="1" x14ac:dyDescent="0.2">
      <c r="A122" s="51"/>
      <c r="B122" s="5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s="30" customFormat="1" x14ac:dyDescent="0.2">
      <c r="A123" s="51"/>
      <c r="B123" s="5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s="30" customFormat="1" x14ac:dyDescent="0.2">
      <c r="A124" s="51"/>
      <c r="B124" s="5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s="30" customFormat="1" x14ac:dyDescent="0.2">
      <c r="A125" s="51"/>
      <c r="B125" s="5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s="30" customFormat="1" x14ac:dyDescent="0.2">
      <c r="A126" s="51"/>
      <c r="B126" s="5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s="30" customFormat="1" x14ac:dyDescent="0.2">
      <c r="A127" s="51"/>
      <c r="B127" s="5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s="30" customFormat="1" x14ac:dyDescent="0.2">
      <c r="A128" s="51"/>
      <c r="B128" s="5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s="30" customFormat="1" x14ac:dyDescent="0.2">
      <c r="A129" s="51"/>
      <c r="B129" s="5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s="30" customFormat="1" x14ac:dyDescent="0.2">
      <c r="A130" s="51"/>
      <c r="B130" s="5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s="30" customFormat="1" x14ac:dyDescent="0.2">
      <c r="A131" s="51"/>
      <c r="B131" s="5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s="30" customFormat="1" x14ac:dyDescent="0.2">
      <c r="A132" s="51"/>
      <c r="B132" s="5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s="30" customFormat="1" x14ac:dyDescent="0.2">
      <c r="A133" s="51"/>
      <c r="B133" s="5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s="30" customFormat="1" x14ac:dyDescent="0.2">
      <c r="A134" s="51"/>
      <c r="B134" s="5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s="30" customFormat="1" x14ac:dyDescent="0.2">
      <c r="A135" s="51"/>
      <c r="B135" s="5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s="30" customFormat="1" x14ac:dyDescent="0.2">
      <c r="A136" s="51"/>
      <c r="B136" s="5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s="30" customFormat="1" x14ac:dyDescent="0.2">
      <c r="A137" s="51"/>
      <c r="B137" s="5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s="30" customFormat="1" x14ac:dyDescent="0.2">
      <c r="A138" s="51"/>
      <c r="B138" s="5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s="30" customFormat="1" x14ac:dyDescent="0.2">
      <c r="A139" s="51"/>
      <c r="B139" s="5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s="30" customFormat="1" x14ac:dyDescent="0.2">
      <c r="A140" s="51"/>
      <c r="B140" s="5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s="30" customFormat="1" x14ac:dyDescent="0.2">
      <c r="A141" s="51"/>
      <c r="B141" s="5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s="30" customFormat="1" x14ac:dyDescent="0.2">
      <c r="A142" s="51"/>
      <c r="B142" s="5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s="30" customFormat="1" x14ac:dyDescent="0.2">
      <c r="A143" s="51"/>
      <c r="B143" s="5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s="30" customFormat="1" x14ac:dyDescent="0.2">
      <c r="A144" s="51"/>
      <c r="B144" s="5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s="30" customFormat="1" x14ac:dyDescent="0.2">
      <c r="A145" s="51"/>
      <c r="B145" s="5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</sheetData>
  <customSheetViews>
    <customSheetView guid="{17400EAF-4B0B-49FE-8262-4A59DA70D10F}" scale="75" showPageBreaks="1" showGridLines="0" fitToPage="1" printArea="1">
      <pane xSplit="6" ySplit="6" topLeftCell="G7" activePane="bottomRight" state="frozen"/>
      <selection pane="bottomRight" activeCell="R22" sqref="R22"/>
      <pageMargins left="0.56000000000000005" right="0.57999999999999996" top="0.64" bottom="0.65" header="0.5" footer="0.5"/>
      <pageSetup scale="31" fitToWidth="2" orientation="portrait" r:id="rId1"/>
      <headerFooter alignWithMargins="0">
        <oddHeader>&amp;C2006/2007 уч.рік 5 трим</oddHeader>
      </headerFooter>
    </customSheetView>
    <customSheetView guid="{1721CD95-9859-4B1B-8D0F-DFE373BD846C}" scale="75" showPageBreaks="1" showGridLines="0" fitToPage="1" printArea="1">
      <pane xSplit="6" ySplit="6" topLeftCell="G7" activePane="bottomRight" state="frozen"/>
      <selection pane="bottomRight" activeCell="R22" sqref="R22"/>
      <pageMargins left="0.56000000000000005" right="0.57999999999999996" top="0.64" bottom="0.65" header="0.5" footer="0.5"/>
      <pageSetup scale="31" fitToWidth="2" orientation="portrait" r:id="rId2"/>
      <headerFooter alignWithMargins="0">
        <oddHeader>&amp;C2006/2007 уч.рік 5 трим</oddHeader>
      </headerFooter>
    </customSheetView>
    <customSheetView guid="{6C8D603E-9A1B-49F4-AEFE-06707C7BCD53}" scale="75" showGridLines="0" fitToPage="1">
      <pane xSplit="6" ySplit="6" topLeftCell="N7" activePane="bottomRight" state="frozen"/>
      <selection pane="bottomRight" activeCell="R22" sqref="R22"/>
      <pageMargins left="0.56000000000000005" right="0.57999999999999996" top="0.64" bottom="0.65" header="0.5" footer="0.5"/>
      <pageSetup scale="31" fitToWidth="2" orientation="portrait" r:id="rId3"/>
      <headerFooter alignWithMargins="0">
        <oddHeader>&amp;C2006/2007 уч.рік 5 трим</oddHeader>
      </headerFooter>
    </customSheetView>
    <customSheetView guid="{B1194D16-FC6C-47F9-9935-F16FF2F45C20}" scale="75" showPageBreaks="1" showGridLines="0" fitToPage="1" printArea="1">
      <pane xSplit="6" ySplit="6" topLeftCell="G7" activePane="bottomRight" state="frozen"/>
      <selection pane="bottomRight" activeCell="AK23" sqref="AK23"/>
      <pageMargins left="0.56000000000000005" right="0.57999999999999996" top="0.64" bottom="0.65" header="0.5" footer="0.5"/>
      <pageSetup scale="31" fitToWidth="2" orientation="portrait" r:id="rId4"/>
      <headerFooter alignWithMargins="0">
        <oddHeader>&amp;C2006/2007 уч.рік 5 трим</oddHeader>
      </headerFooter>
    </customSheetView>
    <customSheetView guid="{C5D960BD-C1A6-4228-A267-A87ADCF0AB55}" scale="75" showPageBreaks="1" showGridLines="0" fitToPage="1" printArea="1">
      <pane xSplit="6" ySplit="6" topLeftCell="G7" activePane="bottomRight" state="frozen"/>
      <selection pane="bottomRight" activeCell="R22" sqref="R22"/>
      <pageMargins left="0.56000000000000005" right="0.57999999999999996" top="0.64" bottom="0.65" header="0.5" footer="0.5"/>
      <pageSetup scale="31" fitToWidth="2" orientation="portrait" r:id="rId5"/>
      <headerFooter alignWithMargins="0">
        <oddHeader>&amp;C2006/2007 уч.рік 5 трим</oddHeader>
      </headerFooter>
    </customSheetView>
  </customSheetViews>
  <mergeCells count="44">
    <mergeCell ref="AI5:AI6"/>
    <mergeCell ref="AJ5:AJ6"/>
    <mergeCell ref="AL5:AL6"/>
    <mergeCell ref="AM5:AM6"/>
    <mergeCell ref="AF7:AH7"/>
    <mergeCell ref="AI7:AK7"/>
    <mergeCell ref="AG5:AG6"/>
    <mergeCell ref="Z5:Z6"/>
    <mergeCell ref="AB5:AB6"/>
    <mergeCell ref="AD5:AD6"/>
    <mergeCell ref="AE5:AE6"/>
    <mergeCell ref="AF5:AF6"/>
    <mergeCell ref="AL3:AM3"/>
    <mergeCell ref="F5:F6"/>
    <mergeCell ref="G5:G6"/>
    <mergeCell ref="H5:H6"/>
    <mergeCell ref="I5:I6"/>
    <mergeCell ref="J5:J6"/>
    <mergeCell ref="K5:K6"/>
    <mergeCell ref="M5:M6"/>
    <mergeCell ref="O5:O6"/>
    <mergeCell ref="P5:P6"/>
    <mergeCell ref="U3:V3"/>
    <mergeCell ref="Z3:AA3"/>
    <mergeCell ref="AB3:AC3"/>
    <mergeCell ref="AD3:AE3"/>
    <mergeCell ref="AF3:AH3"/>
    <mergeCell ref="R5:R6"/>
    <mergeCell ref="AI3:AK3"/>
    <mergeCell ref="S2:T2"/>
    <mergeCell ref="V2:W2"/>
    <mergeCell ref="B3:B7"/>
    <mergeCell ref="C3:C7"/>
    <mergeCell ref="D3:D7"/>
    <mergeCell ref="E3:E7"/>
    <mergeCell ref="F3:G3"/>
    <mergeCell ref="H3:I3"/>
    <mergeCell ref="M3:N3"/>
    <mergeCell ref="O3:Q3"/>
    <mergeCell ref="X5:X6"/>
    <mergeCell ref="S5:S6"/>
    <mergeCell ref="U5:U6"/>
    <mergeCell ref="V5:V6"/>
    <mergeCell ref="W5:W6"/>
  </mergeCells>
  <conditionalFormatting sqref="M28:M29 F23:F24">
    <cfRule type="cellIs" dxfId="1" priority="2" stopIfTrue="1" operator="greaterThan">
      <formula>21</formula>
    </cfRule>
  </conditionalFormatting>
  <conditionalFormatting sqref="E8:E22">
    <cfRule type="cellIs" dxfId="0" priority="1" stopIfTrue="1" operator="greaterThan">
      <formula>21</formula>
    </cfRule>
  </conditionalFormatting>
  <pageMargins left="0.56000000000000005" right="0.57999999999999996" top="0.64" bottom="0.65" header="0.5" footer="0.5"/>
  <pageSetup scale="31" fitToWidth="2" orientation="portrait" r:id="rId6"/>
  <headerFooter alignWithMargins="0">
    <oddHeader>&amp;C2006/2007 уч.рік 5 трим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" sqref="B1:B13"/>
    </sheetView>
  </sheetViews>
  <sheetFormatPr defaultRowHeight="12.75" x14ac:dyDescent="0.2"/>
  <cols>
    <col min="1" max="1" width="60" customWidth="1"/>
  </cols>
  <sheetData>
    <row r="1" spans="1:2" ht="18.75" x14ac:dyDescent="0.25">
      <c r="A1" s="837" t="s">
        <v>418</v>
      </c>
      <c r="B1" s="840" t="s">
        <v>457</v>
      </c>
    </row>
    <row r="2" spans="1:2" ht="18.75" x14ac:dyDescent="0.25">
      <c r="A2" s="837" t="s">
        <v>421</v>
      </c>
      <c r="B2" s="840" t="s">
        <v>458</v>
      </c>
    </row>
    <row r="3" spans="1:2" ht="18.75" x14ac:dyDescent="0.25">
      <c r="A3" s="837" t="s">
        <v>422</v>
      </c>
      <c r="B3" s="840" t="s">
        <v>457</v>
      </c>
    </row>
    <row r="4" spans="1:2" ht="18.75" x14ac:dyDescent="0.25">
      <c r="A4" s="837" t="s">
        <v>423</v>
      </c>
      <c r="B4" s="840" t="s">
        <v>457</v>
      </c>
    </row>
    <row r="5" spans="1:2" ht="18.75" x14ac:dyDescent="0.25">
      <c r="A5" s="837" t="s">
        <v>427</v>
      </c>
      <c r="B5" s="840" t="s">
        <v>457</v>
      </c>
    </row>
    <row r="6" spans="1:2" ht="18.75" x14ac:dyDescent="0.25">
      <c r="A6" s="837" t="s">
        <v>424</v>
      </c>
      <c r="B6" s="840" t="s">
        <v>458</v>
      </c>
    </row>
    <row r="7" spans="1:2" ht="18.75" x14ac:dyDescent="0.25">
      <c r="A7" s="837" t="s">
        <v>425</v>
      </c>
      <c r="B7" s="840" t="s">
        <v>458</v>
      </c>
    </row>
    <row r="8" spans="1:2" ht="18.75" x14ac:dyDescent="0.25">
      <c r="A8" s="837" t="s">
        <v>426</v>
      </c>
      <c r="B8" s="840" t="s">
        <v>458</v>
      </c>
    </row>
    <row r="9" spans="1:2" ht="18.75" x14ac:dyDescent="0.2">
      <c r="A9" s="827" t="s">
        <v>428</v>
      </c>
      <c r="B9" s="841" t="s">
        <v>457</v>
      </c>
    </row>
    <row r="10" spans="1:2" ht="18.75" x14ac:dyDescent="0.2">
      <c r="A10" s="827" t="s">
        <v>432</v>
      </c>
      <c r="B10" s="841" t="s">
        <v>458</v>
      </c>
    </row>
    <row r="11" spans="1:2" ht="18.75" x14ac:dyDescent="0.25">
      <c r="A11" s="827" t="s">
        <v>433</v>
      </c>
      <c r="B11" s="842" t="s">
        <v>458</v>
      </c>
    </row>
    <row r="12" spans="1:2" ht="18.75" x14ac:dyDescent="0.25">
      <c r="A12" s="827" t="s">
        <v>440</v>
      </c>
      <c r="B12" s="842" t="s">
        <v>457</v>
      </c>
    </row>
    <row r="13" spans="1:2" ht="18.75" x14ac:dyDescent="0.25">
      <c r="A13" s="827" t="s">
        <v>436</v>
      </c>
      <c r="B13" s="842" t="s">
        <v>458</v>
      </c>
    </row>
    <row r="20" spans="1:1" ht="18.75" x14ac:dyDescent="0.2">
      <c r="A20" s="614" t="s">
        <v>416</v>
      </c>
    </row>
    <row r="21" spans="1:1" ht="18.75" x14ac:dyDescent="0.2">
      <c r="A21" s="614" t="s">
        <v>417</v>
      </c>
    </row>
    <row r="22" spans="1:1" ht="18.75" x14ac:dyDescent="0.2">
      <c r="A22" s="614" t="s">
        <v>419</v>
      </c>
    </row>
    <row r="23" spans="1:1" ht="18.75" x14ac:dyDescent="0.2">
      <c r="A23" s="614" t="s">
        <v>420</v>
      </c>
    </row>
    <row r="24" spans="1:1" ht="18.75" x14ac:dyDescent="0.2">
      <c r="A24" s="614" t="s">
        <v>429</v>
      </c>
    </row>
    <row r="25" spans="1:1" ht="18.75" x14ac:dyDescent="0.2">
      <c r="A25" s="614" t="s">
        <v>431</v>
      </c>
    </row>
    <row r="26" spans="1:1" ht="18.75" x14ac:dyDescent="0.2">
      <c r="A26" s="614" t="s">
        <v>434</v>
      </c>
    </row>
    <row r="27" spans="1:1" ht="18.75" x14ac:dyDescent="0.2">
      <c r="A27" s="614" t="s">
        <v>435</v>
      </c>
    </row>
    <row r="28" spans="1:1" ht="18.75" x14ac:dyDescent="0.2">
      <c r="A28" s="614" t="s">
        <v>437</v>
      </c>
    </row>
    <row r="29" spans="1:1" ht="18.75" x14ac:dyDescent="0.2">
      <c r="A29" s="614" t="s">
        <v>438</v>
      </c>
    </row>
    <row r="30" spans="1:1" ht="18.75" x14ac:dyDescent="0.2">
      <c r="A30" s="614" t="s">
        <v>439</v>
      </c>
    </row>
  </sheetData>
  <sortState ref="A20:A30">
    <sortCondition ref="A20"/>
  </sortState>
  <customSheetViews>
    <customSheetView guid="{17400EAF-4B0B-49FE-8262-4A59DA70D10F}">
      <selection activeCell="B1" sqref="B1:B13"/>
      <pageMargins left="0.7" right="0.7" top="0.75" bottom="0.75" header="0.3" footer="0.3"/>
    </customSheetView>
    <customSheetView guid="{1721CD95-9859-4B1B-8D0F-DFE373BD846C}">
      <selection activeCell="B1" sqref="B1:B13"/>
      <pageMargins left="0.7" right="0.7" top="0.75" bottom="0.75" header="0.3" footer="0.3"/>
    </customSheetView>
    <customSheetView guid="{6C8D603E-9A1B-49F4-AEFE-06707C7BCD53}">
      <selection activeCell="B1" sqref="B1:B13"/>
      <pageMargins left="0.7" right="0.7" top="0.75" bottom="0.75" header="0.3" footer="0.3"/>
    </customSheetView>
    <customSheetView guid="{B1194D16-FC6C-47F9-9935-F16FF2F45C20}">
      <selection activeCell="B1" sqref="B1:B13"/>
      <pageMargins left="0.7" right="0.7" top="0.75" bottom="0.75" header="0.3" footer="0.3"/>
    </customSheetView>
    <customSheetView guid="{C5D960BD-C1A6-4228-A267-A87ADCF0AB55}">
      <selection activeCell="B1" sqref="B1:B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8"/>
  <sheetViews>
    <sheetView topLeftCell="B3" workbookViewId="0">
      <pane xSplit="2" ySplit="2" topLeftCell="D25" activePane="bottomRight" state="frozen"/>
      <selection activeCell="B3" sqref="B3"/>
      <selection pane="topRight" activeCell="D3" sqref="D3"/>
      <selection pane="bottomLeft" activeCell="B5" sqref="B5"/>
      <selection pane="bottomRight" activeCell="J42" sqref="J42"/>
    </sheetView>
  </sheetViews>
  <sheetFormatPr defaultColWidth="9.28515625" defaultRowHeight="15" x14ac:dyDescent="0.2"/>
  <cols>
    <col min="1" max="1" width="9.28515625" style="274"/>
    <col min="2" max="2" width="9.28515625" style="270"/>
    <col min="3" max="3" width="14.42578125" style="270" customWidth="1"/>
    <col min="4" max="4" width="30.42578125" style="304" customWidth="1"/>
    <col min="5" max="5" width="9.28515625" style="270"/>
    <col min="6" max="6" width="9" style="273" customWidth="1"/>
    <col min="7" max="7" width="8.7109375" style="270" customWidth="1"/>
    <col min="8" max="8" width="13.5703125" style="272" customWidth="1"/>
    <col min="9" max="16384" width="9.28515625" style="274"/>
  </cols>
  <sheetData>
    <row r="1" spans="2:11" ht="18.75" x14ac:dyDescent="0.2">
      <c r="C1" s="271" t="s">
        <v>264</v>
      </c>
    </row>
    <row r="2" spans="2:11" ht="20.25" customHeight="1" x14ac:dyDescent="0.2">
      <c r="C2" s="275" t="s">
        <v>263</v>
      </c>
      <c r="D2" s="305"/>
    </row>
    <row r="3" spans="2:11" ht="15.75" thickBot="1" x14ac:dyDescent="0.25">
      <c r="C3" s="276"/>
      <c r="D3" s="305"/>
      <c r="G3" s="277">
        <f>SUM(G5:G39)</f>
        <v>130</v>
      </c>
    </row>
    <row r="4" spans="2:11" s="270" customFormat="1" ht="51" x14ac:dyDescent="0.2">
      <c r="B4" s="315" t="s">
        <v>178</v>
      </c>
      <c r="C4" s="278" t="s">
        <v>179</v>
      </c>
      <c r="D4" s="316" t="s">
        <v>180</v>
      </c>
      <c r="E4" s="278" t="s">
        <v>181</v>
      </c>
      <c r="F4" s="317" t="s">
        <v>171</v>
      </c>
      <c r="G4" s="278" t="s">
        <v>182</v>
      </c>
      <c r="H4" s="279" t="s">
        <v>183</v>
      </c>
    </row>
    <row r="5" spans="2:11" ht="15.75" x14ac:dyDescent="0.2">
      <c r="B5" s="282">
        <v>1</v>
      </c>
      <c r="C5" s="283" t="s">
        <v>0</v>
      </c>
      <c r="D5" s="306"/>
      <c r="E5" s="283"/>
      <c r="F5" s="318">
        <v>1</v>
      </c>
      <c r="G5" s="283">
        <f>SUM(E6:E8)</f>
        <v>6</v>
      </c>
      <c r="H5" s="280"/>
      <c r="I5" s="274">
        <v>6</v>
      </c>
    </row>
    <row r="6" spans="2:11" ht="15.75" x14ac:dyDescent="0.2">
      <c r="B6" s="282"/>
      <c r="C6" s="283"/>
      <c r="D6" s="306" t="s">
        <v>184</v>
      </c>
      <c r="E6" s="283">
        <v>2</v>
      </c>
      <c r="F6" s="318"/>
      <c r="G6" s="281"/>
      <c r="H6" s="280"/>
    </row>
    <row r="7" spans="2:11" ht="30" x14ac:dyDescent="0.2">
      <c r="B7" s="282"/>
      <c r="C7" s="283"/>
      <c r="D7" s="306" t="s">
        <v>185</v>
      </c>
      <c r="E7" s="283">
        <v>2</v>
      </c>
      <c r="F7" s="318"/>
      <c r="G7" s="281"/>
      <c r="H7" s="280"/>
    </row>
    <row r="8" spans="2:11" ht="15.75" x14ac:dyDescent="0.2">
      <c r="B8" s="282"/>
      <c r="C8" s="283"/>
      <c r="D8" s="306" t="s">
        <v>186</v>
      </c>
      <c r="E8" s="283">
        <v>2</v>
      </c>
      <c r="F8" s="318"/>
      <c r="G8" s="281"/>
      <c r="H8" s="280"/>
    </row>
    <row r="9" spans="2:11" ht="15.75" x14ac:dyDescent="0.2">
      <c r="B9" s="282">
        <v>2</v>
      </c>
      <c r="C9" s="283" t="s">
        <v>167</v>
      </c>
      <c r="D9" s="306"/>
      <c r="E9" s="283"/>
      <c r="F9" s="318">
        <v>2</v>
      </c>
      <c r="G9" s="283">
        <f>SUM(E10:E16)</f>
        <v>16</v>
      </c>
      <c r="H9" s="280"/>
      <c r="I9" s="274">
        <v>16</v>
      </c>
    </row>
    <row r="10" spans="2:11" ht="15.75" x14ac:dyDescent="0.2">
      <c r="B10" s="282" t="s">
        <v>1</v>
      </c>
      <c r="C10" s="283"/>
      <c r="D10" s="306" t="s">
        <v>2</v>
      </c>
      <c r="E10" s="283">
        <v>2</v>
      </c>
      <c r="F10" s="318"/>
      <c r="G10" s="281"/>
      <c r="H10" s="280"/>
    </row>
    <row r="11" spans="2:11" ht="15.75" x14ac:dyDescent="0.2">
      <c r="B11" s="282" t="s">
        <v>3</v>
      </c>
      <c r="C11" s="283"/>
      <c r="D11" s="306" t="s">
        <v>4</v>
      </c>
      <c r="E11" s="283">
        <v>2</v>
      </c>
      <c r="F11" s="318"/>
      <c r="G11" s="281"/>
      <c r="H11" s="280"/>
    </row>
    <row r="12" spans="2:11" ht="31.15" customHeight="1" x14ac:dyDescent="0.2">
      <c r="B12" s="282" t="s">
        <v>5</v>
      </c>
      <c r="C12" s="283"/>
      <c r="D12" s="306" t="s">
        <v>187</v>
      </c>
      <c r="E12" s="283">
        <v>2</v>
      </c>
      <c r="F12" s="318"/>
      <c r="G12" s="281"/>
      <c r="H12" s="280"/>
    </row>
    <row r="13" spans="2:11" ht="15.75" x14ac:dyDescent="0.2">
      <c r="B13" s="282" t="s">
        <v>6</v>
      </c>
      <c r="C13" s="283"/>
      <c r="D13" s="306" t="s">
        <v>158</v>
      </c>
      <c r="E13" s="283">
        <v>2</v>
      </c>
      <c r="F13" s="318"/>
      <c r="G13" s="281"/>
      <c r="H13" s="280"/>
      <c r="K13" s="274">
        <f>34/70</f>
        <v>0.48571428571428571</v>
      </c>
    </row>
    <row r="14" spans="2:11" ht="15.75" x14ac:dyDescent="0.2">
      <c r="B14" s="282" t="s">
        <v>7</v>
      </c>
      <c r="C14" s="283"/>
      <c r="D14" s="307" t="s">
        <v>159</v>
      </c>
      <c r="E14" s="283">
        <v>4</v>
      </c>
      <c r="F14" s="318"/>
      <c r="G14" s="281"/>
      <c r="H14" s="280"/>
    </row>
    <row r="15" spans="2:11" ht="15.75" x14ac:dyDescent="0.2">
      <c r="B15" s="282" t="s">
        <v>8</v>
      </c>
      <c r="C15" s="283"/>
      <c r="D15" s="306" t="s">
        <v>165</v>
      </c>
      <c r="E15" s="283">
        <v>2</v>
      </c>
      <c r="F15" s="318"/>
      <c r="G15" s="281"/>
      <c r="H15" s="280"/>
    </row>
    <row r="16" spans="2:11" ht="15.75" x14ac:dyDescent="0.2">
      <c r="B16" s="282" t="s">
        <v>160</v>
      </c>
      <c r="C16" s="283"/>
      <c r="D16" s="306" t="s">
        <v>188</v>
      </c>
      <c r="E16" s="283">
        <v>2</v>
      </c>
      <c r="F16" s="318"/>
      <c r="G16" s="281"/>
      <c r="H16" s="280"/>
    </row>
    <row r="17" spans="2:10" ht="15.75" x14ac:dyDescent="0.2">
      <c r="B17" s="282" t="s">
        <v>9</v>
      </c>
      <c r="C17" s="283" t="s">
        <v>189</v>
      </c>
      <c r="D17" s="306"/>
      <c r="E17" s="283"/>
      <c r="F17" s="318">
        <v>3</v>
      </c>
      <c r="G17" s="283">
        <f>SUM(E18)</f>
        <v>6</v>
      </c>
      <c r="H17" s="280"/>
      <c r="I17" s="274">
        <v>6</v>
      </c>
    </row>
    <row r="18" spans="2:10" ht="30" x14ac:dyDescent="0.2">
      <c r="B18" s="282" t="s">
        <v>222</v>
      </c>
      <c r="C18" s="283"/>
      <c r="D18" s="306" t="s">
        <v>223</v>
      </c>
      <c r="E18" s="283">
        <v>6</v>
      </c>
      <c r="F18" s="284"/>
      <c r="G18" s="281"/>
      <c r="H18" s="280"/>
    </row>
    <row r="19" spans="2:10" ht="15.75" x14ac:dyDescent="0.2">
      <c r="B19" s="282" t="s">
        <v>11</v>
      </c>
      <c r="C19" s="283" t="s">
        <v>10</v>
      </c>
      <c r="D19" s="306"/>
      <c r="E19" s="283"/>
      <c r="F19" s="318"/>
      <c r="G19" s="283">
        <f>SUM(E20:E23)</f>
        <v>20</v>
      </c>
      <c r="H19" s="280"/>
      <c r="I19" s="274">
        <v>20</v>
      </c>
    </row>
    <row r="20" spans="2:10" ht="30" x14ac:dyDescent="0.2">
      <c r="B20" s="282" t="s">
        <v>13</v>
      </c>
      <c r="C20" s="283"/>
      <c r="D20" s="306" t="s">
        <v>231</v>
      </c>
      <c r="E20" s="283">
        <v>10</v>
      </c>
      <c r="F20" s="318">
        <v>4</v>
      </c>
      <c r="G20" s="281"/>
      <c r="H20" s="280"/>
    </row>
    <row r="21" spans="2:10" ht="30" x14ac:dyDescent="0.25">
      <c r="B21" s="282" t="s">
        <v>161</v>
      </c>
      <c r="C21" s="284"/>
      <c r="D21" s="308" t="s">
        <v>228</v>
      </c>
      <c r="E21" s="283">
        <v>2</v>
      </c>
      <c r="F21" s="318">
        <v>4</v>
      </c>
      <c r="G21" s="281"/>
      <c r="H21" s="280"/>
    </row>
    <row r="22" spans="2:10" ht="75" x14ac:dyDescent="0.25">
      <c r="B22" s="282" t="s">
        <v>15</v>
      </c>
      <c r="C22" s="283"/>
      <c r="D22" s="309" t="s">
        <v>229</v>
      </c>
      <c r="E22" s="283">
        <v>4</v>
      </c>
      <c r="F22" s="318">
        <v>4</v>
      </c>
      <c r="G22" s="281"/>
      <c r="H22" s="280"/>
    </row>
    <row r="23" spans="2:10" ht="45" x14ac:dyDescent="0.25">
      <c r="B23" s="282" t="s">
        <v>227</v>
      </c>
      <c r="C23" s="283"/>
      <c r="D23" s="309" t="s">
        <v>230</v>
      </c>
      <c r="E23" s="283">
        <v>4</v>
      </c>
      <c r="F23" s="318">
        <v>4</v>
      </c>
      <c r="G23" s="281"/>
      <c r="H23" s="280"/>
    </row>
    <row r="24" spans="2:10" ht="15.75" x14ac:dyDescent="0.2">
      <c r="B24" s="282" t="s">
        <v>17</v>
      </c>
      <c r="C24" s="283" t="s">
        <v>12</v>
      </c>
      <c r="D24" s="306"/>
      <c r="E24" s="283"/>
      <c r="F24" s="318"/>
      <c r="G24" s="283">
        <f>SUM(E25:E27)</f>
        <v>11</v>
      </c>
      <c r="H24" s="280"/>
      <c r="I24" s="274">
        <v>11</v>
      </c>
    </row>
    <row r="25" spans="2:10" ht="15.75" x14ac:dyDescent="0.2">
      <c r="B25" s="282" t="s">
        <v>19</v>
      </c>
      <c r="C25" s="283"/>
      <c r="D25" s="306" t="s">
        <v>14</v>
      </c>
      <c r="E25" s="283">
        <v>2</v>
      </c>
      <c r="F25" s="318">
        <v>5</v>
      </c>
      <c r="G25" s="281"/>
      <c r="H25" s="280"/>
    </row>
    <row r="26" spans="2:10" ht="15.75" x14ac:dyDescent="0.2">
      <c r="B26" s="282" t="s">
        <v>21</v>
      </c>
      <c r="C26" s="283"/>
      <c r="D26" s="306" t="s">
        <v>16</v>
      </c>
      <c r="E26" s="283">
        <v>3</v>
      </c>
      <c r="F26" s="318">
        <v>5</v>
      </c>
      <c r="G26" s="281"/>
      <c r="H26" s="280"/>
    </row>
    <row r="27" spans="2:10" ht="15.75" x14ac:dyDescent="0.2">
      <c r="B27" s="282" t="s">
        <v>23</v>
      </c>
      <c r="C27" s="283"/>
      <c r="D27" s="306" t="s">
        <v>190</v>
      </c>
      <c r="E27" s="283">
        <v>6</v>
      </c>
      <c r="F27" s="318">
        <v>5</v>
      </c>
      <c r="G27" s="281"/>
      <c r="H27" s="280"/>
    </row>
    <row r="28" spans="2:10" ht="15.75" x14ac:dyDescent="0.2">
      <c r="B28" s="282" t="s">
        <v>25</v>
      </c>
      <c r="C28" s="283" t="s">
        <v>18</v>
      </c>
      <c r="D28" s="306"/>
      <c r="E28" s="283"/>
      <c r="F28" s="318"/>
      <c r="G28" s="283">
        <f>SUM(E29:E31)</f>
        <v>11</v>
      </c>
      <c r="H28" s="280"/>
    </row>
    <row r="29" spans="2:10" ht="15.75" x14ac:dyDescent="0.2">
      <c r="B29" s="282" t="s">
        <v>27</v>
      </c>
      <c r="C29" s="283"/>
      <c r="D29" s="306" t="s">
        <v>20</v>
      </c>
      <c r="E29" s="283">
        <v>3</v>
      </c>
      <c r="F29" s="318">
        <v>6</v>
      </c>
      <c r="G29" s="281"/>
      <c r="H29" s="280"/>
    </row>
    <row r="30" spans="2:10" ht="15.75" x14ac:dyDescent="0.2">
      <c r="B30" s="282" t="s">
        <v>29</v>
      </c>
      <c r="C30" s="283"/>
      <c r="D30" s="306" t="s">
        <v>22</v>
      </c>
      <c r="E30" s="283">
        <v>2</v>
      </c>
      <c r="F30" s="318">
        <v>6</v>
      </c>
      <c r="G30" s="281"/>
      <c r="H30" s="280"/>
    </row>
    <row r="31" spans="2:10" ht="16.5" thickBot="1" x14ac:dyDescent="0.25">
      <c r="B31" s="528" t="s">
        <v>30</v>
      </c>
      <c r="C31" s="285"/>
      <c r="D31" s="310" t="s">
        <v>24</v>
      </c>
      <c r="E31" s="285">
        <v>6</v>
      </c>
      <c r="F31" s="529">
        <v>6</v>
      </c>
      <c r="G31" s="287"/>
      <c r="H31" s="288"/>
      <c r="I31" s="274" t="s">
        <v>310</v>
      </c>
      <c r="J31" s="274">
        <f>SUM(G5:G31)</f>
        <v>70</v>
      </c>
    </row>
    <row r="32" spans="2:10" ht="15.75" x14ac:dyDescent="0.2">
      <c r="B32" s="523" t="s">
        <v>32</v>
      </c>
      <c r="C32" s="524" t="s">
        <v>26</v>
      </c>
      <c r="D32" s="525"/>
      <c r="E32" s="524"/>
      <c r="F32" s="526"/>
      <c r="G32" s="524">
        <f>SUM(E33:E35)</f>
        <v>15</v>
      </c>
      <c r="H32" s="527"/>
    </row>
    <row r="33" spans="2:29" x14ac:dyDescent="0.2">
      <c r="B33" s="282" t="s">
        <v>34</v>
      </c>
      <c r="C33" s="283"/>
      <c r="D33" s="306" t="s">
        <v>28</v>
      </c>
      <c r="E33" s="283">
        <v>4</v>
      </c>
      <c r="F33" s="284">
        <v>7</v>
      </c>
      <c r="G33" s="281"/>
      <c r="H33" s="280"/>
    </row>
    <row r="34" spans="2:29" ht="30" x14ac:dyDescent="0.2">
      <c r="B34" s="282" t="s">
        <v>36</v>
      </c>
      <c r="C34" s="283"/>
      <c r="D34" s="306" t="s">
        <v>164</v>
      </c>
      <c r="E34" s="283">
        <v>5</v>
      </c>
      <c r="F34" s="284">
        <v>7</v>
      </c>
      <c r="G34" s="281"/>
      <c r="H34" s="280"/>
    </row>
    <row r="35" spans="2:29" x14ac:dyDescent="0.2">
      <c r="B35" s="282" t="s">
        <v>191</v>
      </c>
      <c r="C35" s="283"/>
      <c r="D35" s="306" t="s">
        <v>31</v>
      </c>
      <c r="E35" s="283">
        <v>6</v>
      </c>
      <c r="F35" s="284">
        <v>7</v>
      </c>
      <c r="G35" s="281"/>
      <c r="H35" s="280"/>
    </row>
    <row r="36" spans="2:29" ht="15.75" x14ac:dyDescent="0.2">
      <c r="B36" s="282" t="s">
        <v>168</v>
      </c>
      <c r="C36" s="289" t="s">
        <v>162</v>
      </c>
      <c r="D36" s="306" t="s">
        <v>163</v>
      </c>
      <c r="E36" s="289">
        <v>10</v>
      </c>
      <c r="F36" s="318">
        <v>8</v>
      </c>
      <c r="G36" s="281">
        <f>E36</f>
        <v>10</v>
      </c>
      <c r="H36" s="280"/>
    </row>
    <row r="37" spans="2:29" x14ac:dyDescent="0.2">
      <c r="B37" s="282" t="s">
        <v>192</v>
      </c>
      <c r="C37" s="283" t="s">
        <v>33</v>
      </c>
      <c r="D37" s="306"/>
      <c r="E37" s="283"/>
      <c r="F37" s="284"/>
      <c r="G37" s="283">
        <f>SUM(E38:E39)</f>
        <v>35</v>
      </c>
      <c r="H37" s="280"/>
    </row>
    <row r="38" spans="2:29" x14ac:dyDescent="0.2">
      <c r="B38" s="282" t="s">
        <v>300</v>
      </c>
      <c r="C38" s="283"/>
      <c r="D38" s="306" t="s">
        <v>35</v>
      </c>
      <c r="E38" s="283">
        <v>20</v>
      </c>
      <c r="F38" s="284">
        <v>9</v>
      </c>
      <c r="G38" s="281"/>
      <c r="H38" s="280"/>
    </row>
    <row r="39" spans="2:29" x14ac:dyDescent="0.2">
      <c r="B39" s="282" t="s">
        <v>301</v>
      </c>
      <c r="C39" s="283"/>
      <c r="D39" s="306" t="s">
        <v>37</v>
      </c>
      <c r="E39" s="283">
        <v>15</v>
      </c>
      <c r="F39" s="284">
        <v>9</v>
      </c>
      <c r="G39" s="281"/>
      <c r="H39" s="280"/>
    </row>
    <row r="40" spans="2:29" ht="16.5" thickBot="1" x14ac:dyDescent="0.25">
      <c r="B40" s="290"/>
      <c r="C40" s="285"/>
      <c r="D40" s="310"/>
      <c r="E40" s="285"/>
      <c r="F40" s="286"/>
      <c r="G40" s="287"/>
      <c r="H40" s="288"/>
      <c r="I40" s="274" t="s">
        <v>311</v>
      </c>
      <c r="J40" s="274">
        <f>SUM(G32:G40)</f>
        <v>60</v>
      </c>
    </row>
    <row r="41" spans="2:29" ht="15.75" thickBot="1" x14ac:dyDescent="0.25">
      <c r="B41" s="291"/>
      <c r="C41" s="292"/>
      <c r="D41" s="311" t="s">
        <v>38</v>
      </c>
      <c r="E41" s="293">
        <f>SUM(E5:E39)</f>
        <v>130</v>
      </c>
      <c r="F41" s="294"/>
      <c r="G41" s="295">
        <f>SUM(G5:G39)</f>
        <v>130</v>
      </c>
      <c r="H41" s="296"/>
    </row>
    <row r="42" spans="2:29" x14ac:dyDescent="0.2">
      <c r="B42" s="297"/>
      <c r="C42" s="297"/>
    </row>
    <row r="43" spans="2:29" x14ac:dyDescent="0.2">
      <c r="B43" s="298"/>
      <c r="C43" s="298"/>
    </row>
    <row r="44" spans="2:29" x14ac:dyDescent="0.2">
      <c r="B44" s="297"/>
      <c r="C44" s="297"/>
    </row>
    <row r="45" spans="2:29" x14ac:dyDescent="0.2">
      <c r="C45" s="272"/>
      <c r="D45" s="312"/>
      <c r="E45" s="297"/>
      <c r="F45" s="275"/>
      <c r="G45" s="297"/>
      <c r="H45" s="299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0"/>
      <c r="Z45" s="300"/>
      <c r="AA45" s="300"/>
      <c r="AB45" s="300"/>
      <c r="AC45" s="300"/>
    </row>
    <row r="46" spans="2:29" x14ac:dyDescent="0.2">
      <c r="D46" s="313"/>
      <c r="E46" s="298"/>
      <c r="F46" s="301"/>
      <c r="G46" s="298"/>
      <c r="H46" s="302"/>
      <c r="I46" s="303"/>
      <c r="J46" s="303"/>
      <c r="K46" s="303"/>
      <c r="L46" s="303"/>
      <c r="M46" s="303"/>
      <c r="N46" s="303"/>
      <c r="O46" s="303"/>
      <c r="P46" s="303"/>
      <c r="Q46" s="303"/>
      <c r="R46" s="303"/>
      <c r="S46" s="303"/>
      <c r="T46" s="303"/>
      <c r="U46" s="303"/>
      <c r="V46" s="303"/>
      <c r="W46" s="303"/>
      <c r="X46" s="303"/>
      <c r="Y46" s="303"/>
      <c r="Z46" s="303"/>
      <c r="AA46" s="303"/>
      <c r="AB46" s="303"/>
      <c r="AC46" s="303"/>
    </row>
    <row r="47" spans="2:29" x14ac:dyDescent="0.2">
      <c r="D47" s="312"/>
      <c r="E47" s="297"/>
      <c r="F47" s="275"/>
      <c r="G47" s="297"/>
      <c r="H47" s="299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</row>
    <row r="48" spans="2:29" x14ac:dyDescent="0.2">
      <c r="D48" s="314"/>
    </row>
  </sheetData>
  <customSheetViews>
    <customSheetView guid="{17400EAF-4B0B-49FE-8262-4A59DA70D10F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1"/>
      <headerFooter alignWithMargins="0"/>
    </customSheetView>
    <customSheetView guid="{1721CD95-9859-4B1B-8D0F-DFE373BD846C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2"/>
      <headerFooter alignWithMargins="0"/>
    </customSheetView>
    <customSheetView guid="{C2F30B35-D639-4BB4-A50F-41AB6A913442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9" orientation="portrait" r:id="rId3"/>
      <headerFooter alignWithMargins="0"/>
    </customSheetView>
    <customSheetView guid="{134EDDCA-7309-47EE-BAAB-632C7B2A96A3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E3076869-5D4E-4B4E-B56C-23BD0053E0A2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0" orientation="portrait" horizontalDpi="0" verticalDpi="0" copies="0" r:id="rId5"/>
      <headerFooter alignWithMargins="0"/>
    </customSheetView>
    <customSheetView guid="{1431BB82-382B-49E3-A435-36D988AC7FF6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6"/>
      <headerFooter alignWithMargins="0"/>
    </customSheetView>
    <customSheetView guid="{52C4EB7E-D421-4F3C-9418-E2E13C53098F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7"/>
      <headerFooter alignWithMargins="0"/>
    </customSheetView>
    <customSheetView guid="{575DD556-2391-4DD2-B247-D76EB2E7029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8"/>
      <headerFooter alignWithMargins="0"/>
    </customSheetView>
    <customSheetView guid="{0DACDB9F-1DED-4CA1-A223-ED8CF3AAE05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9"/>
      <headerFooter alignWithMargins="0"/>
    </customSheetView>
    <customSheetView guid="{54CA7618-6F98-4F47-B371-BA051FE75870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0"/>
      <headerFooter alignWithMargins="0"/>
    </customSheetView>
    <customSheetView guid="{3EF0F3E9-9201-4028-86FF-6B06B2998A48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1"/>
      <headerFooter alignWithMargins="0"/>
    </customSheetView>
    <customSheetView guid="{30318990-97FA-4B74-8A96-20B9CEE7B653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2"/>
      <headerFooter alignWithMargins="0"/>
    </customSheetView>
    <customSheetView guid="{D36C8CE2-BD51-473C-907A-C6FC583FFDFD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3"/>
      <headerFooter alignWithMargins="0"/>
    </customSheetView>
    <customSheetView guid="{8FD84C4E-2C18-420F-8708-98FB7EED86F5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4"/>
      <headerFooter alignWithMargins="0"/>
    </customSheetView>
    <customSheetView guid="{BFDDA753-D9FF-405A-BBB3-8EC16FDB9500}" showRuler="0">
      <selection activeCell="D2" sqref="D2"/>
      <pageMargins left="0.75" right="0.75" top="1" bottom="1" header="0.5" footer="0.5"/>
      <pageSetup paperSize="9" orientation="portrait" r:id="rId15"/>
      <headerFooter alignWithMargins="0"/>
    </customSheetView>
    <customSheetView guid="{F5BB156E-46BF-4970-8BDC-FACCC2530DB4}" showRuler="0" topLeftCell="B3">
      <pane xSplit="2" ySplit="2" topLeftCell="D26" activePane="bottomRight" state="frozen"/>
      <selection pane="bottomRight" activeCell="E16" sqref="E16"/>
      <pageMargins left="0.75" right="0.75" top="1" bottom="1" header="0.5" footer="0.5"/>
      <pageSetup paperSize="9" orientation="portrait" r:id="rId16"/>
      <headerFooter alignWithMargins="0"/>
    </customSheetView>
    <customSheetView guid="{8DFD9D66-8B11-4E3E-B614-03CD90A02DAE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7"/>
      <headerFooter alignWithMargins="0"/>
    </customSheetView>
    <customSheetView guid="{BE29CB45-C44C-4909-A8C9-0850A17CCE3A}" showRuler="0" topLeftCell="B3">
      <pane xSplit="2" ySplit="2" topLeftCell="D27" activePane="bottomRight" state="frozen"/>
      <selection pane="bottomRight" activeCell="F44" sqref="F44"/>
      <pageMargins left="0.75" right="0.75" top="1" bottom="1" header="0.5" footer="0.5"/>
      <pageSetup paperSize="9" orientation="portrait" r:id="rId18"/>
      <headerFooter alignWithMargins="0"/>
    </customSheetView>
    <customSheetView guid="{6EA0E7B6-C486-4B39-8128-16821F7A9C03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19"/>
      <headerFooter alignWithMargins="0"/>
    </customSheetView>
    <customSheetView guid="{2B1F19F5-DDBC-46F8-92CB-9A790CB7FD61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20"/>
      <headerFooter alignWithMargins="0"/>
    </customSheetView>
    <customSheetView guid="{9441459E-E2AF-4712-941E-3718915AA278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21"/>
      <headerFooter alignWithMargins="0"/>
    </customSheetView>
    <customSheetView guid="{BA384526-2B52-499B-A6CB-A20D93F7D458}" showRuler="0" topLeftCell="B3">
      <pane xSplit="2" ySplit="2" topLeftCell="D27" activePane="bottomRight" state="frozen"/>
      <selection pane="bottomRight" activeCell="F44" sqref="F44"/>
      <pageMargins left="0.75" right="0.75" top="1" bottom="1" header="0.5" footer="0.5"/>
      <pageSetup paperSize="9" orientation="portrait" r:id="rId22"/>
      <headerFooter alignWithMargins="0"/>
    </customSheetView>
    <customSheetView guid="{CCC0C40E-6D64-44D7-9C77-D75A2E2899A6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3"/>
      <headerFooter alignWithMargins="0"/>
    </customSheetView>
    <customSheetView guid="{DB247C62-AD53-4E02-85BF-C5978A17182C}" showRuler="0" topLeftCell="B3">
      <pane xSplit="2" ySplit="2" topLeftCell="D26" activePane="bottomRight" state="frozen"/>
      <selection pane="bottomRight" activeCell="E16" sqref="E16"/>
      <pageMargins left="0.75" right="0.75" top="1" bottom="1" header="0.5" footer="0.5"/>
      <pageSetup paperSize="9" orientation="portrait" r:id="rId24"/>
      <headerFooter alignWithMargins="0"/>
    </customSheetView>
    <customSheetView guid="{6FD4170C-FF34-4F29-9D4F-E51601E8E054}" showRuler="0" topLeftCell="B3">
      <pane xSplit="2" ySplit="2" topLeftCell="D31" activePane="bottomRight" state="frozen"/>
      <selection pane="bottomRight" activeCell="G5" sqref="G5"/>
      <pageMargins left="0.75" right="0.75" top="1" bottom="1" header="0.5" footer="0.5"/>
      <pageSetup paperSize="9" orientation="portrait" r:id="rId25"/>
      <headerFooter alignWithMargins="0"/>
    </customSheetView>
    <customSheetView guid="{75769618-2852-4512-8EF1-DEA65DE197E1}" showRuler="0">
      <selection activeCell="D2" sqref="D2"/>
      <pageMargins left="0.75" right="0.75" top="1" bottom="1" header="0.5" footer="0.5"/>
      <pageSetup paperSize="9" orientation="portrait" r:id="rId26"/>
      <headerFooter alignWithMargins="0"/>
    </customSheetView>
    <customSheetView guid="{1F0D860E-98B2-498A-824D-8FEF04055655}" showRuler="0">
      <selection activeCell="D2" sqref="D2"/>
      <pageMargins left="0.75" right="0.75" top="1" bottom="1" header="0.5" footer="0.5"/>
      <pageSetup paperSize="9" orientation="portrait" r:id="rId27"/>
      <headerFooter alignWithMargins="0"/>
    </customSheetView>
    <customSheetView guid="{639E5188-D90A-45C8-B0E7-531B3D055CC4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8"/>
      <headerFooter alignWithMargins="0"/>
    </customSheetView>
    <customSheetView guid="{4A4E10B3-98EA-434A-B904-9D953C49E914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9"/>
      <headerFooter alignWithMargins="0"/>
    </customSheetView>
    <customSheetView guid="{5FE79F59-D06C-47E9-A091-8A454305106D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0"/>
      <headerFooter alignWithMargins="0"/>
    </customSheetView>
    <customSheetView guid="{63677729-B220-4674-B8DA-E23D188A7DD0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1"/>
      <headerFooter alignWithMargins="0"/>
    </customSheetView>
    <customSheetView guid="{DD783D5A-D326-44F8-82C1-529ADF80E68D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2"/>
      <headerFooter alignWithMargins="0"/>
    </customSheetView>
    <customSheetView guid="{7DAD0CBB-837D-490E-8AD8-C7F6F6026BC2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3"/>
      <headerFooter alignWithMargins="0"/>
    </customSheetView>
    <customSheetView guid="{9581BC83-4638-4839-B4A7-A6430282DE4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4"/>
      <headerFooter alignWithMargins="0"/>
    </customSheetView>
    <customSheetView guid="{96BFE75B-9E94-4DC9-803C-D5A288E717C0}" showPageBreaks="1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5"/>
      <headerFooter alignWithMargins="0"/>
    </customSheetView>
    <customSheetView guid="{33A37079-C128-4ED3-AE01-CFA8F2347C5B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6"/>
      <headerFooter alignWithMargins="0"/>
    </customSheetView>
    <customSheetView guid="{4BCF288A-A595-4C42-82E7-535EDC2AC415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0" orientation="portrait" horizontalDpi="0" verticalDpi="0" copies="0" r:id="rId37"/>
      <headerFooter alignWithMargins="0"/>
    </customSheetView>
    <customSheetView guid="{1C44C54F-C0A4-451D-B8A0-B8C17D7E284D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38"/>
      <headerFooter alignWithMargins="0"/>
    </customSheetView>
    <customSheetView guid="{6C8D603E-9A1B-49F4-AEFE-06707C7BCD53}" showPageBreaks="1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orientation="portrait" r:id="rId39"/>
      <headerFooter alignWithMargins="0"/>
    </customSheetView>
    <customSheetView guid="{B1194D16-FC6C-47F9-9935-F16FF2F45C20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40"/>
      <headerFooter alignWithMargins="0"/>
    </customSheetView>
    <customSheetView guid="{C5D960BD-C1A6-4228-A267-A87ADCF0AB55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41"/>
      <headerFooter alignWithMargins="0"/>
    </customSheetView>
  </customSheetViews>
  <phoneticPr fontId="0" type="noConversion"/>
  <pageMargins left="0.75" right="0.75" top="1" bottom="1" header="0.5" footer="0.5"/>
  <pageSetup paperSize="0" orientation="portrait" horizontalDpi="0" verticalDpi="0" copies="0" r:id="rId4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4" sqref="A14"/>
    </sheetView>
  </sheetViews>
  <sheetFormatPr defaultRowHeight="12.75" x14ac:dyDescent="0.2"/>
  <sheetData>
    <row r="1" spans="1:2" x14ac:dyDescent="0.2">
      <c r="A1" s="133" t="s">
        <v>273</v>
      </c>
      <c r="B1" s="133"/>
    </row>
    <row r="2" spans="1:2" x14ac:dyDescent="0.2">
      <c r="A2" s="133">
        <v>0</v>
      </c>
      <c r="B2" s="133" t="s">
        <v>274</v>
      </c>
    </row>
    <row r="3" spans="1:2" x14ac:dyDescent="0.2">
      <c r="A3" s="133">
        <v>35</v>
      </c>
      <c r="B3" s="133" t="s">
        <v>275</v>
      </c>
    </row>
    <row r="4" spans="1:2" x14ac:dyDescent="0.2">
      <c r="A4" s="133">
        <v>60</v>
      </c>
      <c r="B4" s="133" t="s">
        <v>276</v>
      </c>
    </row>
    <row r="5" spans="1:2" x14ac:dyDescent="0.2">
      <c r="A5" s="133">
        <v>67</v>
      </c>
      <c r="B5" s="133" t="s">
        <v>277</v>
      </c>
    </row>
    <row r="6" spans="1:2" x14ac:dyDescent="0.2">
      <c r="A6" s="133">
        <v>74</v>
      </c>
      <c r="B6" s="133" t="s">
        <v>278</v>
      </c>
    </row>
    <row r="7" spans="1:2" x14ac:dyDescent="0.2">
      <c r="A7" s="133">
        <v>82</v>
      </c>
      <c r="B7" s="133" t="s">
        <v>279</v>
      </c>
    </row>
    <row r="8" spans="1:2" x14ac:dyDescent="0.2">
      <c r="A8" s="133">
        <v>89</v>
      </c>
      <c r="B8" s="133" t="s">
        <v>280</v>
      </c>
    </row>
    <row r="9" spans="1:2" x14ac:dyDescent="0.2">
      <c r="A9" s="133">
        <v>100</v>
      </c>
      <c r="B9" s="133" t="s">
        <v>280</v>
      </c>
    </row>
  </sheetData>
  <customSheetViews>
    <customSheetView guid="{17400EAF-4B0B-49FE-8262-4A59DA70D10F}">
      <selection activeCell="A14" sqref="A14"/>
      <pageMargins left="0.7" right="0.7" top="0.75" bottom="0.75" header="0.3" footer="0.3"/>
    </customSheetView>
    <customSheetView guid="{1721CD95-9859-4B1B-8D0F-DFE373BD846C}">
      <selection activeCell="A14" sqref="A14"/>
      <pageMargins left="0.7" right="0.7" top="0.75" bottom="0.75" header="0.3" footer="0.3"/>
    </customSheetView>
    <customSheetView guid="{C2F30B35-D639-4BB4-A50F-41AB6A913442}">
      <selection sqref="A1:B9"/>
      <pageMargins left="0.7" right="0.7" top="0.75" bottom="0.75" header="0.3" footer="0.3"/>
      <pageSetup paperSize="0" orientation="portrait" horizontalDpi="0" verticalDpi="0" copies="0" r:id="rId1"/>
    </customSheetView>
    <customSheetView guid="{134EDDCA-7309-47EE-BAAB-632C7B2A96A3}">
      <selection sqref="A1:B9"/>
      <pageMargins left="0.7" right="0.7" top="0.75" bottom="0.75" header="0.3" footer="0.3"/>
    </customSheetView>
    <customSheetView guid="{E3076869-5D4E-4B4E-B56C-23BD0053E0A2}">
      <selection sqref="A1:B9"/>
      <pageMargins left="0.7" right="0.7" top="0.75" bottom="0.75" header="0.3" footer="0.3"/>
    </customSheetView>
    <customSheetView guid="{33A37079-C128-4ED3-AE01-CFA8F2347C5B}">
      <selection sqref="A1:B9"/>
      <pageMargins left="0.7" right="0.7" top="0.75" bottom="0.75" header="0.3" footer="0.3"/>
    </customSheetView>
    <customSheetView guid="{4BCF288A-A595-4C42-82E7-535EDC2AC415}">
      <selection sqref="A1:B9"/>
      <pageMargins left="0.7" right="0.7" top="0.75" bottom="0.75" header="0.3" footer="0.3"/>
    </customSheetView>
    <customSheetView guid="{1C44C54F-C0A4-451D-B8A0-B8C17D7E284D}">
      <selection sqref="A1:B9"/>
      <pageMargins left="0.7" right="0.7" top="0.75" bottom="0.75" header="0.3" footer="0.3"/>
    </customSheetView>
    <customSheetView guid="{6C8D603E-9A1B-49F4-AEFE-06707C7BCD53}" showPageBreaks="1">
      <selection sqref="A1:B9"/>
      <pageMargins left="0.7" right="0.7" top="0.75" bottom="0.75" header="0.3" footer="0.3"/>
      <pageSetup paperSize="9" orientation="portrait" r:id="rId2"/>
    </customSheetView>
    <customSheetView guid="{B1194D16-FC6C-47F9-9935-F16FF2F45C20}">
      <selection activeCell="A14" sqref="A14"/>
      <pageMargins left="0.7" right="0.7" top="0.75" bottom="0.75" header="0.3" footer="0.3"/>
    </customSheetView>
    <customSheetView guid="{C5D960BD-C1A6-4228-A267-A87ADCF0AB55}">
      <selection activeCell="A14" sqref="A1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2" topLeftCell="A16" activePane="bottomLeft" state="frozen"/>
      <selection pane="bottomLeft" activeCell="D24" sqref="D24"/>
    </sheetView>
  </sheetViews>
  <sheetFormatPr defaultRowHeight="12.75" x14ac:dyDescent="0.2"/>
  <cols>
    <col min="1" max="1" width="10.7109375" style="67" customWidth="1"/>
    <col min="2" max="2" width="42.28515625" style="68" customWidth="1"/>
    <col min="3" max="3" width="12" style="74" customWidth="1"/>
    <col min="4" max="4" width="12" style="69" customWidth="1"/>
  </cols>
  <sheetData>
    <row r="1" spans="1:5" ht="13.5" thickBot="1" x14ac:dyDescent="0.25">
      <c r="B1" s="68" t="s">
        <v>269</v>
      </c>
    </row>
    <row r="2" spans="1:5" ht="13.15" customHeight="1" x14ac:dyDescent="0.2">
      <c r="A2" s="896" t="s">
        <v>246</v>
      </c>
      <c r="B2" s="892" t="s">
        <v>193</v>
      </c>
      <c r="C2" s="894" t="s">
        <v>194</v>
      </c>
      <c r="D2" s="890" t="s">
        <v>195</v>
      </c>
      <c r="E2" s="147"/>
    </row>
    <row r="3" spans="1:5" ht="13.5" customHeight="1" thickBot="1" x14ac:dyDescent="0.25">
      <c r="A3" s="897"/>
      <c r="B3" s="893"/>
      <c r="C3" s="895"/>
      <c r="D3" s="891"/>
      <c r="E3" s="146"/>
    </row>
    <row r="4" spans="1:5" ht="44.25" customHeight="1" x14ac:dyDescent="0.2">
      <c r="A4" s="142">
        <v>1</v>
      </c>
      <c r="B4" s="58" t="s">
        <v>217</v>
      </c>
      <c r="C4" s="71" t="s">
        <v>169</v>
      </c>
      <c r="D4" s="59">
        <v>1</v>
      </c>
      <c r="E4" s="266"/>
    </row>
    <row r="5" spans="1:5" ht="39" customHeight="1" x14ac:dyDescent="0.2">
      <c r="A5" s="143" t="s">
        <v>298</v>
      </c>
      <c r="B5" s="60" t="s">
        <v>218</v>
      </c>
      <c r="C5" s="72" t="s">
        <v>0</v>
      </c>
      <c r="D5" s="61">
        <v>2</v>
      </c>
      <c r="E5" s="267"/>
    </row>
    <row r="6" spans="1:5" ht="38.25" x14ac:dyDescent="0.2">
      <c r="A6" s="143" t="s">
        <v>11</v>
      </c>
      <c r="B6" s="60" t="s">
        <v>196</v>
      </c>
      <c r="C6" s="72" t="s">
        <v>197</v>
      </c>
      <c r="D6" s="61">
        <v>3</v>
      </c>
      <c r="E6" s="267"/>
    </row>
    <row r="7" spans="1:5" x14ac:dyDescent="0.2">
      <c r="A7" s="143" t="s">
        <v>11</v>
      </c>
      <c r="B7" s="62" t="s">
        <v>224</v>
      </c>
      <c r="C7" s="258" t="s">
        <v>198</v>
      </c>
      <c r="D7" s="61"/>
      <c r="E7" s="268"/>
    </row>
    <row r="8" spans="1:5" ht="51.75" x14ac:dyDescent="0.2">
      <c r="A8" s="143" t="s">
        <v>252</v>
      </c>
      <c r="B8" s="63" t="s">
        <v>219</v>
      </c>
      <c r="C8" s="72" t="s">
        <v>175</v>
      </c>
      <c r="D8" s="61">
        <v>4</v>
      </c>
      <c r="E8" s="268"/>
    </row>
    <row r="9" spans="1:5" ht="25.5" x14ac:dyDescent="0.2">
      <c r="A9" s="143" t="s">
        <v>32</v>
      </c>
      <c r="B9" s="64" t="s">
        <v>199</v>
      </c>
      <c r="C9" s="72" t="s">
        <v>175</v>
      </c>
      <c r="D9" s="61">
        <v>5</v>
      </c>
      <c r="E9" s="268"/>
    </row>
    <row r="10" spans="1:5" x14ac:dyDescent="0.2">
      <c r="A10" s="143" t="s">
        <v>32</v>
      </c>
      <c r="B10" s="62" t="s">
        <v>225</v>
      </c>
      <c r="C10" s="72" t="s">
        <v>200</v>
      </c>
      <c r="D10" s="61"/>
      <c r="E10" s="268"/>
    </row>
    <row r="11" spans="1:5" ht="51" x14ac:dyDescent="0.2">
      <c r="A11" s="143" t="s">
        <v>168</v>
      </c>
      <c r="B11" s="60" t="s">
        <v>201</v>
      </c>
      <c r="C11" s="72" t="s">
        <v>189</v>
      </c>
      <c r="D11" s="61">
        <v>6</v>
      </c>
      <c r="E11" s="268"/>
    </row>
    <row r="12" spans="1:5" x14ac:dyDescent="0.2">
      <c r="A12" s="143" t="s">
        <v>168</v>
      </c>
      <c r="B12" s="62" t="s">
        <v>226</v>
      </c>
      <c r="C12" s="72" t="s">
        <v>202</v>
      </c>
      <c r="D12" s="61"/>
      <c r="E12" s="268"/>
    </row>
    <row r="13" spans="1:5" ht="25.5" x14ac:dyDescent="0.2">
      <c r="A13" s="143" t="s">
        <v>192</v>
      </c>
      <c r="B13" s="60" t="s">
        <v>203</v>
      </c>
      <c r="C13" s="72" t="s">
        <v>176</v>
      </c>
      <c r="D13" s="61">
        <v>7</v>
      </c>
      <c r="E13" s="268"/>
    </row>
    <row r="14" spans="1:5" ht="25.5" x14ac:dyDescent="0.2">
      <c r="A14" s="143" t="s">
        <v>247</v>
      </c>
      <c r="B14" s="60" t="s">
        <v>204</v>
      </c>
      <c r="C14" s="72" t="s">
        <v>176</v>
      </c>
      <c r="D14" s="61">
        <v>7</v>
      </c>
      <c r="E14" s="268"/>
    </row>
    <row r="15" spans="1:5" x14ac:dyDescent="0.2">
      <c r="A15" s="143" t="s">
        <v>248</v>
      </c>
      <c r="B15" s="60" t="s">
        <v>205</v>
      </c>
      <c r="C15" s="72" t="s">
        <v>176</v>
      </c>
      <c r="D15" s="61">
        <v>7</v>
      </c>
      <c r="E15" s="268"/>
    </row>
    <row r="16" spans="1:5" x14ac:dyDescent="0.2">
      <c r="A16" s="143" t="s">
        <v>248</v>
      </c>
      <c r="B16" s="62" t="s">
        <v>206</v>
      </c>
      <c r="C16" s="72" t="s">
        <v>207</v>
      </c>
      <c r="D16" s="61"/>
      <c r="E16" s="268"/>
    </row>
    <row r="17" spans="1:9" ht="30" customHeight="1" x14ac:dyDescent="0.2">
      <c r="A17" s="143" t="s">
        <v>253</v>
      </c>
      <c r="B17" s="60" t="s">
        <v>208</v>
      </c>
      <c r="C17" s="72" t="s">
        <v>12</v>
      </c>
      <c r="D17" s="61">
        <v>8</v>
      </c>
      <c r="E17" s="268"/>
    </row>
    <row r="18" spans="1:9" ht="30" customHeight="1" x14ac:dyDescent="0.2">
      <c r="A18" s="143" t="s">
        <v>249</v>
      </c>
      <c r="B18" s="60" t="s">
        <v>209</v>
      </c>
      <c r="C18" s="72" t="s">
        <v>18</v>
      </c>
      <c r="D18" s="61">
        <v>9</v>
      </c>
      <c r="E18" s="268"/>
    </row>
    <row r="19" spans="1:9" ht="20.25" customHeight="1" x14ac:dyDescent="0.3">
      <c r="A19" s="143" t="s">
        <v>249</v>
      </c>
      <c r="B19" s="62" t="s">
        <v>210</v>
      </c>
      <c r="C19" s="72" t="s">
        <v>211</v>
      </c>
      <c r="D19" s="61"/>
      <c r="E19" s="268"/>
      <c r="F19" s="259"/>
      <c r="G19" s="260"/>
      <c r="H19" s="260"/>
      <c r="I19" s="260"/>
    </row>
    <row r="20" spans="1:9" ht="21.75" customHeight="1" x14ac:dyDescent="0.25">
      <c r="A20" s="143" t="s">
        <v>250</v>
      </c>
      <c r="B20" s="60" t="s">
        <v>212</v>
      </c>
      <c r="C20" s="72" t="s">
        <v>26</v>
      </c>
      <c r="D20" s="61">
        <v>10</v>
      </c>
      <c r="E20" s="268"/>
      <c r="F20" s="144"/>
    </row>
    <row r="21" spans="1:9" ht="50.25" customHeight="1" x14ac:dyDescent="0.2">
      <c r="A21" s="143" t="s">
        <v>251</v>
      </c>
      <c r="B21" s="60" t="s">
        <v>215</v>
      </c>
      <c r="C21" s="72" t="s">
        <v>214</v>
      </c>
      <c r="D21" s="61">
        <v>11</v>
      </c>
      <c r="E21" s="268"/>
      <c r="F21" s="145"/>
    </row>
    <row r="22" spans="1:9" ht="45.75" customHeight="1" x14ac:dyDescent="0.25">
      <c r="A22" s="143" t="s">
        <v>254</v>
      </c>
      <c r="B22" s="62" t="s">
        <v>233</v>
      </c>
      <c r="C22" s="72" t="s">
        <v>216</v>
      </c>
      <c r="D22" s="61">
        <v>11</v>
      </c>
      <c r="E22" s="268"/>
      <c r="F22" s="144"/>
    </row>
    <row r="23" spans="1:9" ht="21" customHeight="1" x14ac:dyDescent="0.25">
      <c r="A23" s="143" t="s">
        <v>255</v>
      </c>
      <c r="B23" s="60" t="s">
        <v>213</v>
      </c>
      <c r="C23" s="72" t="s">
        <v>177</v>
      </c>
      <c r="D23" s="61">
        <v>12</v>
      </c>
      <c r="E23" s="268"/>
      <c r="F23" s="144"/>
    </row>
    <row r="24" spans="1:9" ht="19.5" thickBot="1" x14ac:dyDescent="0.35">
      <c r="A24" s="141" t="s">
        <v>299</v>
      </c>
      <c r="B24" s="65" t="s">
        <v>270</v>
      </c>
      <c r="C24" s="73" t="s">
        <v>271</v>
      </c>
      <c r="D24" s="66"/>
      <c r="E24" s="269"/>
      <c r="F24" s="259"/>
      <c r="G24" s="260"/>
      <c r="H24" s="260"/>
      <c r="I24" s="260"/>
    </row>
    <row r="25" spans="1:9" ht="13.5" thickBot="1" x14ac:dyDescent="0.25">
      <c r="A25" s="261"/>
      <c r="B25" s="262"/>
      <c r="C25" s="263"/>
      <c r="D25" s="264" t="s">
        <v>38</v>
      </c>
      <c r="E25" s="265"/>
    </row>
    <row r="26" spans="1:9" ht="16.5" customHeight="1" x14ac:dyDescent="0.2"/>
  </sheetData>
  <customSheetViews>
    <customSheetView guid="{17400EAF-4B0B-49FE-8262-4A59DA70D10F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1"/>
      <headerFooter alignWithMargins="0"/>
    </customSheetView>
    <customSheetView guid="{1721CD95-9859-4B1B-8D0F-DFE373BD846C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2"/>
      <headerFooter alignWithMargins="0"/>
    </customSheetView>
    <customSheetView guid="{C2F30B35-D639-4BB4-A50F-41AB6A913442}">
      <pane ySplit="2" topLeftCell="A21" activePane="bottomLeft" state="frozen"/>
      <selection pane="bottomLeft" activeCell="C29" sqref="C29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134EDDCA-7309-47EE-BAAB-632C7B2A96A3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4"/>
      <headerFooter alignWithMargins="0"/>
    </customSheetView>
    <customSheetView guid="{E3076869-5D4E-4B4E-B56C-23BD0053E0A2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5"/>
      <headerFooter alignWithMargins="0"/>
    </customSheetView>
    <customSheetView guid="{1431BB82-382B-49E3-A435-36D988AC7FF6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52C4EB7E-D421-4F3C-9418-E2E13C53098F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75DD556-2391-4DD2-B247-D76EB2E7029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0DACDB9F-1DED-4CA1-A223-ED8CF3AAE05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4CA7618-6F98-4F47-B371-BA051FE75870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3EF0F3E9-9201-4028-86FF-6B06B2998A48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30318990-97FA-4B74-8A96-20B9CEE7B653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36C8CE2-BD51-473C-907A-C6FC583FFDF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8FD84C4E-2C18-420F-8708-98FB7EED86F5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BFDDA753-D9FF-405A-BBB3-8EC16FDB9500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F5BB156E-46BF-4970-8BDC-FACCC2530DB4}" showRuler="0">
      <pane ySplit="2" topLeftCell="A3" activePane="bottomLeft" state="frozen"/>
      <selection pane="bottomLeft" activeCell="G18" sqref="G18"/>
      <pageMargins left="0.75" right="0.75" top="1" bottom="1" header="0.5" footer="0.5"/>
      <pageSetup paperSize="9" orientation="portrait" horizontalDpi="4294967293" verticalDpi="0" r:id="rId6"/>
      <headerFooter alignWithMargins="0"/>
    </customSheetView>
    <customSheetView guid="{8DFD9D66-8B11-4E3E-B614-03CD90A02DAE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BE29CB45-C44C-4909-A8C9-0850A17CCE3A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6EA0E7B6-C486-4B39-8128-16821F7A9C03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2B1F19F5-DDBC-46F8-92CB-9A790CB7FD61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9441459E-E2AF-4712-941E-3718915AA278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BA384526-2B52-499B-A6CB-A20D93F7D458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CCC0C40E-6D64-44D7-9C77-D75A2E2899A6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B247C62-AD53-4E02-85BF-C5978A17182C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FD4170C-FF34-4F29-9D4F-E51601E8E054}" showRuler="0">
      <pane ySplit="3" topLeftCell="A4" activePane="bottomLeft" state="frozen"/>
      <selection pane="bottomLeft" activeCell="J27" sqref="J27"/>
      <pageMargins left="0.75" right="0.75" top="1" bottom="1" header="0.5" footer="0.5"/>
      <pageSetup paperSize="9" orientation="portrait" horizontalDpi="300" verticalDpi="300" r:id="rId7"/>
      <headerFooter alignWithMargins="0"/>
    </customSheetView>
    <customSheetView guid="{75769618-2852-4512-8EF1-DEA65DE197E1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1F0D860E-98B2-498A-824D-8FEF04055655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639E5188-D90A-45C8-B0E7-531B3D055CC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4A4E10B3-98EA-434A-B904-9D953C49E91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FE79F59-D06C-47E9-A091-8A454305106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3677729-B220-4674-B8DA-E23D188A7DD0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D783D5A-D326-44F8-82C1-529ADF80E68D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7DAD0CBB-837D-490E-8AD8-C7F6F6026BC2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9581BC83-4638-4839-B4A7-A6430282DE49}" showRuler="0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96BFE75B-9E94-4DC9-803C-D5A288E717C0}" showPageBreaks="1">
      <pane ySplit="2" topLeftCell="A3" activePane="bottomLeft" state="frozen"/>
      <selection pane="bottomLeft" activeCell="A25" sqref="A25"/>
      <pageMargins left="0.75" right="0.75" top="1" bottom="1" header="0.5" footer="0.5"/>
      <pageSetup paperSize="9" orientation="portrait" r:id="rId8"/>
      <headerFooter alignWithMargins="0"/>
    </customSheetView>
    <customSheetView guid="{33A37079-C128-4ED3-AE01-CFA8F2347C5B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4BCF288A-A595-4C42-82E7-535EDC2AC415}">
      <pane ySplit="2" topLeftCell="A13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9"/>
      <headerFooter alignWithMargins="0"/>
    </customSheetView>
    <customSheetView guid="{1C44C54F-C0A4-451D-B8A0-B8C17D7E284D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10"/>
      <headerFooter alignWithMargins="0"/>
    </customSheetView>
    <customSheetView guid="{6C8D603E-9A1B-49F4-AEFE-06707C7BCD53}" showPageBreaks="1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r:id="rId11"/>
      <headerFooter alignWithMargins="0"/>
    </customSheetView>
    <customSheetView guid="{B1194D16-FC6C-47F9-9935-F16FF2F45C20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12"/>
      <headerFooter alignWithMargins="0"/>
    </customSheetView>
    <customSheetView guid="{C5D960BD-C1A6-4228-A267-A87ADCF0AB55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13"/>
      <headerFooter alignWithMargins="0"/>
    </customSheetView>
  </customSheetViews>
  <mergeCells count="4">
    <mergeCell ref="D2:D3"/>
    <mergeCell ref="B2:B3"/>
    <mergeCell ref="C2:C3"/>
    <mergeCell ref="A2:A3"/>
  </mergeCells>
  <phoneticPr fontId="0" type="noConversion"/>
  <pageMargins left="0.75" right="0.75" top="1" bottom="1" header="0.5" footer="0.5"/>
  <pageSetup paperSize="9" orientation="portrait" horizontalDpi="4294967293" verticalDpi="0" r:id="rId1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9"/>
  <sheetViews>
    <sheetView workbookViewId="0">
      <selection activeCell="E19" sqref="E19"/>
    </sheetView>
  </sheetViews>
  <sheetFormatPr defaultColWidth="9.28515625" defaultRowHeight="12.75" x14ac:dyDescent="0.2"/>
  <cols>
    <col min="1" max="1" width="9.28515625" style="1"/>
    <col min="2" max="2" width="37.7109375" style="1" customWidth="1"/>
    <col min="3" max="16384" width="9.28515625" style="1"/>
  </cols>
  <sheetData>
    <row r="1" spans="1:4" x14ac:dyDescent="0.2">
      <c r="B1" s="1">
        <v>201</v>
      </c>
    </row>
    <row r="2" spans="1:4" ht="16.5" thickBot="1" x14ac:dyDescent="0.3">
      <c r="B2" s="2"/>
    </row>
    <row r="3" spans="1:4" ht="16.5" thickBot="1" x14ac:dyDescent="0.3">
      <c r="A3" s="1">
        <v>1</v>
      </c>
      <c r="B3" s="2" t="s">
        <v>53</v>
      </c>
      <c r="C3" s="31" t="s">
        <v>103</v>
      </c>
      <c r="D3" s="1" t="s">
        <v>41</v>
      </c>
    </row>
    <row r="4" spans="1:4" ht="16.5" thickBot="1" x14ac:dyDescent="0.3">
      <c r="A4" s="1">
        <v>2</v>
      </c>
      <c r="B4" s="2" t="s">
        <v>57</v>
      </c>
      <c r="C4" s="31" t="s">
        <v>103</v>
      </c>
    </row>
    <row r="5" spans="1:4" ht="16.5" thickBot="1" x14ac:dyDescent="0.3">
      <c r="A5" s="1">
        <v>3</v>
      </c>
      <c r="B5" s="2" t="s">
        <v>65</v>
      </c>
      <c r="C5" s="32" t="s">
        <v>103</v>
      </c>
    </row>
    <row r="6" spans="1:4" ht="16.5" thickBot="1" x14ac:dyDescent="0.3">
      <c r="A6" s="1">
        <v>4</v>
      </c>
      <c r="B6" s="3" t="s">
        <v>39</v>
      </c>
      <c r="C6" s="4" t="s">
        <v>40</v>
      </c>
    </row>
    <row r="7" spans="1:4" ht="16.5" thickBot="1" x14ac:dyDescent="0.3">
      <c r="A7" s="1">
        <v>5</v>
      </c>
      <c r="B7" s="3" t="s">
        <v>42</v>
      </c>
      <c r="C7" s="4" t="s">
        <v>43</v>
      </c>
    </row>
    <row r="8" spans="1:4" ht="16.5" thickBot="1" x14ac:dyDescent="0.3">
      <c r="A8" s="1">
        <v>6</v>
      </c>
      <c r="B8" s="3" t="s">
        <v>44</v>
      </c>
      <c r="C8" s="4" t="s">
        <v>45</v>
      </c>
    </row>
    <row r="9" spans="1:4" ht="16.5" thickBot="1" x14ac:dyDescent="0.3">
      <c r="A9" s="1">
        <v>7</v>
      </c>
      <c r="B9" s="3" t="s">
        <v>46</v>
      </c>
      <c r="C9" s="4" t="s">
        <v>47</v>
      </c>
    </row>
    <row r="10" spans="1:4" ht="16.5" thickBot="1" x14ac:dyDescent="0.3">
      <c r="A10" s="1">
        <v>8</v>
      </c>
      <c r="B10" s="3" t="s">
        <v>48</v>
      </c>
      <c r="C10" s="4" t="s">
        <v>49</v>
      </c>
    </row>
    <row r="11" spans="1:4" ht="16.5" thickBot="1" x14ac:dyDescent="0.3">
      <c r="A11" s="1">
        <v>9</v>
      </c>
      <c r="B11" s="3" t="s">
        <v>50</v>
      </c>
      <c r="C11" s="4" t="s">
        <v>51</v>
      </c>
    </row>
    <row r="12" spans="1:4" ht="16.5" thickBot="1" x14ac:dyDescent="0.3">
      <c r="A12" s="1">
        <v>10</v>
      </c>
      <c r="B12" s="2" t="s">
        <v>52</v>
      </c>
      <c r="C12" s="31" t="s">
        <v>103</v>
      </c>
    </row>
    <row r="13" spans="1:4" ht="16.5" thickBot="1" x14ac:dyDescent="0.3">
      <c r="A13" s="1">
        <v>11</v>
      </c>
      <c r="B13" s="2" t="s">
        <v>54</v>
      </c>
    </row>
    <row r="14" spans="1:4" ht="16.5" thickBot="1" x14ac:dyDescent="0.3">
      <c r="A14" s="1">
        <v>12</v>
      </c>
      <c r="B14" s="2" t="s">
        <v>55</v>
      </c>
    </row>
    <row r="15" spans="1:4" ht="16.5" thickBot="1" x14ac:dyDescent="0.3">
      <c r="A15" s="1">
        <v>13</v>
      </c>
      <c r="B15" s="2" t="s">
        <v>56</v>
      </c>
    </row>
    <row r="16" spans="1:4" ht="16.5" thickBot="1" x14ac:dyDescent="0.3">
      <c r="A16" s="1">
        <v>14</v>
      </c>
      <c r="B16" s="2" t="s">
        <v>58</v>
      </c>
    </row>
    <row r="17" spans="1:3" ht="16.5" thickBot="1" x14ac:dyDescent="0.3">
      <c r="A17" s="1">
        <v>15</v>
      </c>
      <c r="B17" s="2" t="s">
        <v>59</v>
      </c>
    </row>
    <row r="18" spans="1:3" ht="16.5" thickBot="1" x14ac:dyDescent="0.3">
      <c r="A18" s="1">
        <v>16</v>
      </c>
      <c r="B18" s="2" t="s">
        <v>60</v>
      </c>
    </row>
    <row r="19" spans="1:3" ht="16.5" thickBot="1" x14ac:dyDescent="0.3">
      <c r="A19" s="1">
        <v>17</v>
      </c>
      <c r="B19" s="2" t="s">
        <v>61</v>
      </c>
    </row>
    <row r="20" spans="1:3" ht="16.5" thickBot="1" x14ac:dyDescent="0.3">
      <c r="A20" s="1">
        <v>18</v>
      </c>
      <c r="B20" s="2" t="s">
        <v>62</v>
      </c>
    </row>
    <row r="21" spans="1:3" ht="16.5" thickBot="1" x14ac:dyDescent="0.3">
      <c r="A21" s="1">
        <v>19</v>
      </c>
      <c r="B21" s="2" t="s">
        <v>63</v>
      </c>
    </row>
    <row r="22" spans="1:3" ht="16.5" thickBot="1" x14ac:dyDescent="0.3">
      <c r="A22" s="1">
        <v>20</v>
      </c>
      <c r="B22" s="2" t="s">
        <v>64</v>
      </c>
    </row>
    <row r="23" spans="1:3" ht="16.5" thickBot="1" x14ac:dyDescent="0.3">
      <c r="A23" s="1">
        <v>21</v>
      </c>
      <c r="B23" s="2" t="s">
        <v>66</v>
      </c>
    </row>
    <row r="24" spans="1:3" ht="16.5" thickBot="1" x14ac:dyDescent="0.3">
      <c r="A24" s="1">
        <v>22</v>
      </c>
      <c r="B24" s="2" t="s">
        <v>67</v>
      </c>
    </row>
    <row r="25" spans="1:3" ht="16.5" thickBot="1" x14ac:dyDescent="0.3">
      <c r="A25" s="1">
        <v>23</v>
      </c>
      <c r="B25" s="2" t="s">
        <v>157</v>
      </c>
    </row>
    <row r="26" spans="1:3" ht="16.5" thickBot="1" x14ac:dyDescent="0.3">
      <c r="B26" s="2"/>
    </row>
    <row r="27" spans="1:3" ht="16.5" thickBot="1" x14ac:dyDescent="0.3">
      <c r="B27" s="2"/>
    </row>
    <row r="28" spans="1:3" ht="16.5" thickBot="1" x14ac:dyDescent="0.3">
      <c r="B28" s="2"/>
    </row>
    <row r="29" spans="1:3" ht="16.5" thickBot="1" x14ac:dyDescent="0.3">
      <c r="B29" s="2">
        <v>202</v>
      </c>
    </row>
    <row r="31" spans="1:3" ht="15.75" x14ac:dyDescent="0.25">
      <c r="B31" s="5" t="s">
        <v>68</v>
      </c>
    </row>
    <row r="32" spans="1:3" ht="15.75" x14ac:dyDescent="0.25">
      <c r="A32" s="1">
        <v>1</v>
      </c>
      <c r="B32" s="7" t="s">
        <v>69</v>
      </c>
      <c r="C32" s="6" t="s">
        <v>51</v>
      </c>
    </row>
    <row r="33" spans="1:4" ht="15.75" x14ac:dyDescent="0.25">
      <c r="A33" s="1">
        <v>2</v>
      </c>
      <c r="B33" s="7" t="s">
        <v>70</v>
      </c>
      <c r="C33" s="8" t="s">
        <v>40</v>
      </c>
    </row>
    <row r="34" spans="1:4" ht="15.75" x14ac:dyDescent="0.25">
      <c r="A34" s="1">
        <v>3</v>
      </c>
      <c r="B34" s="7" t="s">
        <v>71</v>
      </c>
      <c r="C34" s="8" t="s">
        <v>43</v>
      </c>
    </row>
    <row r="35" spans="1:4" ht="15.75" x14ac:dyDescent="0.25">
      <c r="A35" s="1">
        <v>4</v>
      </c>
      <c r="B35" s="7" t="s">
        <v>73</v>
      </c>
      <c r="C35" s="8" t="s">
        <v>72</v>
      </c>
    </row>
    <row r="36" spans="1:4" ht="15.75" x14ac:dyDescent="0.25">
      <c r="A36" s="1">
        <v>5</v>
      </c>
      <c r="B36" s="7" t="s">
        <v>75</v>
      </c>
      <c r="C36" s="8" t="s">
        <v>74</v>
      </c>
    </row>
    <row r="37" spans="1:4" ht="15.75" x14ac:dyDescent="0.25">
      <c r="A37" s="1">
        <v>6</v>
      </c>
      <c r="B37" s="7" t="s">
        <v>77</v>
      </c>
      <c r="C37" s="8" t="s">
        <v>76</v>
      </c>
    </row>
    <row r="38" spans="1:4" ht="15.75" x14ac:dyDescent="0.25">
      <c r="A38" s="1">
        <v>7</v>
      </c>
      <c r="B38" s="7" t="s">
        <v>79</v>
      </c>
      <c r="C38" s="8" t="s">
        <v>78</v>
      </c>
    </row>
    <row r="39" spans="1:4" ht="15.75" x14ac:dyDescent="0.25">
      <c r="A39" s="1">
        <v>8</v>
      </c>
      <c r="B39" s="7" t="s">
        <v>81</v>
      </c>
      <c r="C39" s="8" t="s">
        <v>80</v>
      </c>
    </row>
    <row r="40" spans="1:4" ht="15.75" x14ac:dyDescent="0.25">
      <c r="A40" s="1">
        <v>9</v>
      </c>
      <c r="B40" s="7" t="s">
        <v>82</v>
      </c>
      <c r="C40" s="8" t="s">
        <v>45</v>
      </c>
    </row>
    <row r="41" spans="1:4" ht="15.75" x14ac:dyDescent="0.25">
      <c r="A41" s="1">
        <v>10</v>
      </c>
      <c r="B41" s="7" t="s">
        <v>83</v>
      </c>
      <c r="C41" s="8" t="s">
        <v>47</v>
      </c>
      <c r="D41" s="1" t="s">
        <v>41</v>
      </c>
    </row>
    <row r="42" spans="1:4" ht="15.75" x14ac:dyDescent="0.25">
      <c r="A42" s="1">
        <v>11</v>
      </c>
      <c r="B42" s="7" t="s">
        <v>85</v>
      </c>
      <c r="C42" s="8" t="s">
        <v>84</v>
      </c>
    </row>
    <row r="43" spans="1:4" ht="15.75" x14ac:dyDescent="0.25">
      <c r="A43" s="1">
        <v>12</v>
      </c>
      <c r="B43" s="9" t="s">
        <v>87</v>
      </c>
      <c r="C43" s="8" t="s">
        <v>86</v>
      </c>
    </row>
    <row r="44" spans="1:4" ht="15.75" x14ac:dyDescent="0.25">
      <c r="A44" s="1">
        <v>13</v>
      </c>
      <c r="B44" s="11" t="s">
        <v>88</v>
      </c>
      <c r="C44" s="10" t="s">
        <v>49</v>
      </c>
    </row>
    <row r="45" spans="1:4" ht="15.75" x14ac:dyDescent="0.25">
      <c r="A45" s="1">
        <v>14</v>
      </c>
      <c r="B45" s="11" t="s">
        <v>89</v>
      </c>
    </row>
    <row r="46" spans="1:4" ht="15.75" x14ac:dyDescent="0.25">
      <c r="A46" s="1">
        <v>15</v>
      </c>
      <c r="B46" s="11" t="s">
        <v>90</v>
      </c>
    </row>
    <row r="47" spans="1:4" ht="15.75" x14ac:dyDescent="0.25">
      <c r="A47" s="1">
        <v>16</v>
      </c>
      <c r="B47" s="11" t="s">
        <v>91</v>
      </c>
    </row>
    <row r="48" spans="1:4" ht="15.75" x14ac:dyDescent="0.25">
      <c r="A48" s="1">
        <v>17</v>
      </c>
      <c r="B48" s="11" t="s">
        <v>92</v>
      </c>
    </row>
    <row r="49" spans="1:3" ht="15.75" x14ac:dyDescent="0.25">
      <c r="A49" s="1">
        <v>18</v>
      </c>
      <c r="B49" s="11" t="s">
        <v>94</v>
      </c>
      <c r="C49" s="1" t="s">
        <v>93</v>
      </c>
    </row>
    <row r="50" spans="1:3" ht="15.75" x14ac:dyDescent="0.25">
      <c r="A50" s="1">
        <v>19</v>
      </c>
      <c r="B50" s="11" t="s">
        <v>95</v>
      </c>
    </row>
    <row r="51" spans="1:3" ht="15.75" x14ac:dyDescent="0.25">
      <c r="A51" s="1">
        <v>20</v>
      </c>
      <c r="B51" s="11" t="s">
        <v>96</v>
      </c>
    </row>
    <row r="52" spans="1:3" ht="15.75" x14ac:dyDescent="0.25">
      <c r="A52" s="1">
        <v>21</v>
      </c>
      <c r="B52" s="11" t="s">
        <v>97</v>
      </c>
    </row>
    <row r="53" spans="1:3" ht="15.75" x14ac:dyDescent="0.25">
      <c r="A53" s="1">
        <v>22</v>
      </c>
      <c r="B53" s="11" t="s">
        <v>98</v>
      </c>
    </row>
    <row r="54" spans="1:3" ht="15.75" x14ac:dyDescent="0.25">
      <c r="A54" s="1">
        <v>23</v>
      </c>
      <c r="B54" s="11" t="s">
        <v>99</v>
      </c>
    </row>
    <row r="55" spans="1:3" ht="15.75" x14ac:dyDescent="0.25">
      <c r="A55" s="1">
        <v>24</v>
      </c>
      <c r="B55" s="11" t="s">
        <v>100</v>
      </c>
    </row>
    <row r="56" spans="1:3" ht="15.75" x14ac:dyDescent="0.25">
      <c r="A56" s="1">
        <v>25</v>
      </c>
      <c r="B56" s="11" t="s">
        <v>101</v>
      </c>
    </row>
    <row r="57" spans="1:3" ht="16.5" thickBot="1" x14ac:dyDescent="0.3">
      <c r="A57" s="1">
        <v>26</v>
      </c>
      <c r="B57" s="2"/>
    </row>
    <row r="58" spans="1:3" ht="16.5" thickBot="1" x14ac:dyDescent="0.3">
      <c r="B58" s="2"/>
    </row>
    <row r="59" spans="1:3" ht="15.75" x14ac:dyDescent="0.25">
      <c r="B59" s="12"/>
    </row>
    <row r="60" spans="1:3" x14ac:dyDescent="0.2">
      <c r="B60" s="1">
        <v>203</v>
      </c>
    </row>
    <row r="61" spans="1:3" ht="15.75" x14ac:dyDescent="0.25">
      <c r="B61" s="13" t="s">
        <v>102</v>
      </c>
    </row>
    <row r="62" spans="1:3" ht="15.75" x14ac:dyDescent="0.25">
      <c r="A62" s="1">
        <v>1</v>
      </c>
      <c r="B62" s="13" t="s">
        <v>104</v>
      </c>
      <c r="C62" s="14" t="s">
        <v>103</v>
      </c>
    </row>
    <row r="63" spans="1:3" ht="15.75" x14ac:dyDescent="0.25">
      <c r="A63" s="1">
        <v>2</v>
      </c>
      <c r="B63" s="13" t="s">
        <v>105</v>
      </c>
      <c r="C63" s="14" t="s">
        <v>103</v>
      </c>
    </row>
    <row r="64" spans="1:3" ht="15.75" x14ac:dyDescent="0.25">
      <c r="A64" s="1">
        <v>3</v>
      </c>
      <c r="B64" s="13" t="s">
        <v>106</v>
      </c>
      <c r="C64" s="14" t="s">
        <v>103</v>
      </c>
    </row>
    <row r="65" spans="1:4" ht="15.75" x14ac:dyDescent="0.25">
      <c r="A65" s="1">
        <v>4</v>
      </c>
      <c r="B65" s="13" t="s">
        <v>107</v>
      </c>
      <c r="C65" s="14" t="s">
        <v>103</v>
      </c>
    </row>
    <row r="66" spans="1:4" ht="15.75" x14ac:dyDescent="0.25">
      <c r="A66" s="1">
        <v>5</v>
      </c>
      <c r="B66" s="13" t="s">
        <v>108</v>
      </c>
      <c r="C66" s="14" t="s">
        <v>103</v>
      </c>
    </row>
    <row r="67" spans="1:4" ht="15.75" x14ac:dyDescent="0.25">
      <c r="A67" s="1">
        <v>6</v>
      </c>
      <c r="B67" s="13" t="s">
        <v>109</v>
      </c>
      <c r="C67" s="14" t="s">
        <v>103</v>
      </c>
    </row>
    <row r="68" spans="1:4" ht="15.75" x14ac:dyDescent="0.25">
      <c r="A68" s="1">
        <v>7</v>
      </c>
      <c r="B68" s="13" t="s">
        <v>110</v>
      </c>
      <c r="C68" s="14" t="s">
        <v>103</v>
      </c>
    </row>
    <row r="69" spans="1:4" ht="15.75" x14ac:dyDescent="0.25">
      <c r="A69" s="1">
        <v>8</v>
      </c>
      <c r="B69" s="13" t="s">
        <v>112</v>
      </c>
      <c r="C69" s="14" t="s">
        <v>103</v>
      </c>
      <c r="D69" s="1" t="s">
        <v>111</v>
      </c>
    </row>
    <row r="70" spans="1:4" ht="15.75" x14ac:dyDescent="0.25">
      <c r="A70" s="1">
        <v>9</v>
      </c>
      <c r="B70" s="13" t="s">
        <v>113</v>
      </c>
      <c r="C70" s="14" t="s">
        <v>103</v>
      </c>
    </row>
    <row r="71" spans="1:4" ht="15.75" x14ac:dyDescent="0.25">
      <c r="A71" s="1">
        <v>10</v>
      </c>
      <c r="B71" s="13" t="s">
        <v>114</v>
      </c>
      <c r="C71" s="14" t="s">
        <v>103</v>
      </c>
    </row>
    <row r="72" spans="1:4" ht="15.75" x14ac:dyDescent="0.25">
      <c r="A72" s="1">
        <v>11</v>
      </c>
      <c r="B72" s="13" t="s">
        <v>115</v>
      </c>
      <c r="C72" s="14" t="s">
        <v>103</v>
      </c>
    </row>
    <row r="73" spans="1:4" ht="15.75" x14ac:dyDescent="0.25">
      <c r="A73" s="1">
        <v>12</v>
      </c>
      <c r="B73" s="13" t="s">
        <v>116</v>
      </c>
      <c r="C73" s="14" t="s">
        <v>103</v>
      </c>
    </row>
    <row r="74" spans="1:4" ht="15.75" x14ac:dyDescent="0.25">
      <c r="A74" s="1">
        <v>13</v>
      </c>
      <c r="B74" s="13" t="s">
        <v>117</v>
      </c>
      <c r="C74" s="14" t="s">
        <v>103</v>
      </c>
    </row>
    <row r="75" spans="1:4" ht="15.75" x14ac:dyDescent="0.25">
      <c r="A75" s="1">
        <v>14</v>
      </c>
      <c r="B75" s="15" t="s">
        <v>118</v>
      </c>
      <c r="C75" s="14" t="s">
        <v>103</v>
      </c>
    </row>
    <row r="76" spans="1:4" ht="15.75" x14ac:dyDescent="0.25">
      <c r="A76" s="1">
        <v>15</v>
      </c>
      <c r="B76" s="15" t="s">
        <v>119</v>
      </c>
      <c r="C76" s="16" t="s">
        <v>40</v>
      </c>
    </row>
    <row r="77" spans="1:4" ht="15.75" x14ac:dyDescent="0.25">
      <c r="A77" s="1">
        <v>16</v>
      </c>
      <c r="B77" s="17" t="s">
        <v>120</v>
      </c>
      <c r="C77" s="16" t="s">
        <v>43</v>
      </c>
    </row>
    <row r="78" spans="1:4" ht="15.75" x14ac:dyDescent="0.25">
      <c r="A78" s="1">
        <v>17</v>
      </c>
      <c r="B78" s="15" t="s">
        <v>121</v>
      </c>
      <c r="C78" s="16" t="s">
        <v>45</v>
      </c>
      <c r="D78" s="1" t="s">
        <v>41</v>
      </c>
    </row>
    <row r="79" spans="1:4" ht="15.75" x14ac:dyDescent="0.25">
      <c r="A79" s="1">
        <v>18</v>
      </c>
      <c r="B79" s="15" t="s">
        <v>122</v>
      </c>
      <c r="C79" s="16" t="s">
        <v>47</v>
      </c>
    </row>
    <row r="80" spans="1:4" ht="15.75" x14ac:dyDescent="0.25">
      <c r="A80" s="1">
        <v>19</v>
      </c>
      <c r="B80" s="15" t="s">
        <v>123</v>
      </c>
      <c r="C80" s="16" t="s">
        <v>49</v>
      </c>
    </row>
    <row r="81" spans="1:3" ht="15.75" x14ac:dyDescent="0.25">
      <c r="A81" s="1">
        <v>20</v>
      </c>
      <c r="B81" s="15" t="s">
        <v>124</v>
      </c>
      <c r="C81" s="16" t="s">
        <v>51</v>
      </c>
    </row>
    <row r="82" spans="1:3" ht="15.75" x14ac:dyDescent="0.25">
      <c r="A82" s="1">
        <v>21</v>
      </c>
      <c r="B82" s="15" t="s">
        <v>125</v>
      </c>
      <c r="C82" s="16" t="s">
        <v>72</v>
      </c>
    </row>
    <row r="83" spans="1:3" ht="15.75" x14ac:dyDescent="0.25">
      <c r="A83" s="1">
        <v>22</v>
      </c>
      <c r="B83" s="15" t="s">
        <v>126</v>
      </c>
      <c r="C83" s="16" t="s">
        <v>74</v>
      </c>
    </row>
    <row r="84" spans="1:3" ht="15.75" x14ac:dyDescent="0.25">
      <c r="A84" s="1">
        <v>23</v>
      </c>
      <c r="B84" s="15" t="s">
        <v>127</v>
      </c>
      <c r="C84" s="16" t="s">
        <v>76</v>
      </c>
    </row>
    <row r="85" spans="1:3" ht="15.75" x14ac:dyDescent="0.25">
      <c r="A85" s="1">
        <v>24</v>
      </c>
      <c r="B85" s="15" t="s">
        <v>128</v>
      </c>
      <c r="C85" s="16" t="s">
        <v>78</v>
      </c>
    </row>
    <row r="86" spans="1:3" ht="15.75" x14ac:dyDescent="0.25">
      <c r="A86" s="1">
        <v>25</v>
      </c>
      <c r="B86" s="15" t="s">
        <v>129</v>
      </c>
      <c r="C86" s="16" t="s">
        <v>80</v>
      </c>
    </row>
    <row r="87" spans="1:3" ht="15.75" x14ac:dyDescent="0.25">
      <c r="A87" s="1">
        <v>26</v>
      </c>
      <c r="B87" s="15" t="s">
        <v>130</v>
      </c>
      <c r="C87" s="16" t="s">
        <v>84</v>
      </c>
    </row>
    <row r="88" spans="1:3" ht="15.75" x14ac:dyDescent="0.25">
      <c r="A88" s="1">
        <v>27</v>
      </c>
      <c r="B88" s="19"/>
      <c r="C88" s="18" t="s">
        <v>86</v>
      </c>
    </row>
    <row r="89" spans="1:3" x14ac:dyDescent="0.2">
      <c r="C89" s="14"/>
    </row>
  </sheetData>
  <customSheetViews>
    <customSheetView guid="{17400EAF-4B0B-49FE-8262-4A59DA70D10F}" state="hidden">
      <selection activeCell="E19" sqref="E19"/>
      <pageMargins left="0.75" right="0.75" top="1" bottom="1" header="0.5" footer="0.5"/>
      <pageSetup paperSize="0" orientation="portrait" horizontalDpi="0" verticalDpi="0" copies="0" r:id="rId1"/>
      <headerFooter alignWithMargins="0"/>
    </customSheetView>
    <customSheetView guid="{1721CD95-9859-4B1B-8D0F-DFE373BD846C}" state="hidden">
      <selection activeCell="E19" sqref="E19"/>
      <pageMargins left="0.75" right="0.75" top="1" bottom="1" header="0.5" footer="0.5"/>
      <pageSetup paperSize="0" orientation="portrait" horizontalDpi="0" verticalDpi="0" copies="0" r:id="rId2"/>
      <headerFooter alignWithMargins="0"/>
    </customSheetView>
    <customSheetView guid="{C2F30B35-D639-4BB4-A50F-41AB6A913442}" state="hidden">
      <selection activeCell="E19" sqref="E19"/>
      <pageMargins left="0.75" right="0.75" top="1" bottom="1" header="0.5" footer="0.5"/>
      <pageSetup paperSize="9" orientation="portrait" r:id="rId3"/>
      <headerFooter alignWithMargins="0"/>
    </customSheetView>
    <customSheetView guid="{134EDDCA-7309-47EE-BAAB-632C7B2A96A3}" state="hidden">
      <selection activeCell="E19" sqref="E19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E3076869-5D4E-4B4E-B56C-23BD0053E0A2}" state="hidden">
      <selection activeCell="E19" sqref="E19"/>
      <pageMargins left="0.75" right="0.75" top="1" bottom="1" header="0.5" footer="0.5"/>
      <pageSetup paperSize="0" orientation="portrait" horizontalDpi="0" verticalDpi="0" copies="0" r:id="rId5"/>
      <headerFooter alignWithMargins="0"/>
    </customSheetView>
    <customSheetView guid="{1431BB82-382B-49E3-A435-36D988AC7FF6}" state="hidden">
      <selection activeCell="E19" sqref="E19"/>
      <pageMargins left="0.75" right="0.75" top="1" bottom="1" header="0.5" footer="0.5"/>
      <pageSetup paperSize="9" orientation="portrait" r:id="rId6"/>
      <headerFooter alignWithMargins="0"/>
    </customSheetView>
    <customSheetView guid="{52C4EB7E-D421-4F3C-9418-E2E13C53098F}" state="hidden">
      <selection activeCell="E19" sqref="E19"/>
      <pageMargins left="0.75" right="0.75" top="1" bottom="1" header="0.5" footer="0.5"/>
      <pageSetup paperSize="9" orientation="portrait" r:id="rId7"/>
      <headerFooter alignWithMargins="0"/>
    </customSheetView>
    <customSheetView guid="{575DD556-2391-4DD2-B247-D76EB2E70299}" state="hidden" showRuler="0">
      <selection activeCell="E19" sqref="E19"/>
      <pageMargins left="0.75" right="0.75" top="1" bottom="1" header="0.5" footer="0.5"/>
      <pageSetup paperSize="9" orientation="portrait" r:id="rId8"/>
      <headerFooter alignWithMargins="0"/>
    </customSheetView>
    <customSheetView guid="{0DACDB9F-1DED-4CA1-A223-ED8CF3AAE059}" state="hidden" showRuler="0">
      <selection activeCell="E19" sqref="E19"/>
      <pageMargins left="0.75" right="0.75" top="1" bottom="1" header="0.5" footer="0.5"/>
      <pageSetup paperSize="9" orientation="portrait" r:id="rId9"/>
      <headerFooter alignWithMargins="0"/>
    </customSheetView>
    <customSheetView guid="{54CA7618-6F98-4F47-B371-BA051FE75870}" state="hidden">
      <selection activeCell="E19" sqref="E19"/>
      <pageMargins left="0.75" right="0.75" top="1" bottom="1" header="0.5" footer="0.5"/>
      <pageSetup paperSize="9" orientation="portrait" r:id="rId10"/>
      <headerFooter alignWithMargins="0"/>
    </customSheetView>
    <customSheetView guid="{3EF0F3E9-9201-4028-86FF-6B06B2998A48}" state="hidden">
      <selection activeCell="E19" sqref="E19"/>
      <pageMargins left="0.75" right="0.75" top="1" bottom="1" header="0.5" footer="0.5"/>
      <pageSetup paperSize="9" orientation="portrait" r:id="rId11"/>
      <headerFooter alignWithMargins="0"/>
    </customSheetView>
    <customSheetView guid="{30318990-97FA-4B74-8A96-20B9CEE7B653}" state="hidden" showRuler="0">
      <selection activeCell="E19" sqref="E19"/>
      <pageMargins left="0.75" right="0.75" top="1" bottom="1" header="0.5" footer="0.5"/>
      <pageSetup paperSize="9" orientation="portrait" r:id="rId12"/>
      <headerFooter alignWithMargins="0"/>
    </customSheetView>
    <customSheetView guid="{D36C8CE2-BD51-473C-907A-C6FC583FFDFD}" state="hidden" showRuler="0">
      <selection activeCell="E19" sqref="E19"/>
      <pageMargins left="0.75" right="0.75" top="1" bottom="1" header="0.5" footer="0.5"/>
      <pageSetup paperSize="9" orientation="portrait" r:id="rId13"/>
      <headerFooter alignWithMargins="0"/>
    </customSheetView>
    <customSheetView guid="{8FD84C4E-2C18-420F-8708-98FB7EED86F5}" state="hidden" showRuler="0">
      <selection activeCell="E19" sqref="E19"/>
      <pageMargins left="0.75" right="0.75" top="1" bottom="1" header="0.5" footer="0.5"/>
      <pageSetup paperSize="9" orientation="portrait" r:id="rId14"/>
      <headerFooter alignWithMargins="0"/>
    </customSheetView>
    <customSheetView guid="{BFDDA753-D9FF-405A-BBB3-8EC16FDB9500}" state="hidden" showRuler="0">
      <selection activeCell="E19" sqref="E19"/>
      <pageMargins left="0.75" right="0.75" top="1" bottom="1" header="0.5" footer="0.5"/>
      <pageSetup paperSize="9" orientation="portrait" r:id="rId15"/>
      <headerFooter alignWithMargins="0"/>
    </customSheetView>
    <customSheetView guid="{F5BB156E-46BF-4970-8BDC-FACCC2530DB4}" state="hidden" showRuler="0">
      <selection activeCell="E19" sqref="E19"/>
      <pageMargins left="0.75" right="0.75" top="1" bottom="1" header="0.5" footer="0.5"/>
      <pageSetup paperSize="9" orientation="portrait" r:id="rId16"/>
      <headerFooter alignWithMargins="0"/>
    </customSheetView>
    <customSheetView guid="{8DFD9D66-8B11-4E3E-B614-03CD90A02DAE}" state="hidden" showRuler="0">
      <selection activeCell="E19" sqref="E19"/>
      <pageMargins left="0.75" right="0.75" top="1" bottom="1" header="0.5" footer="0.5"/>
      <pageSetup paperSize="9" orientation="portrait" r:id="rId17"/>
      <headerFooter alignWithMargins="0"/>
    </customSheetView>
    <customSheetView guid="{BE29CB45-C44C-4909-A8C9-0850A17CCE3A}" state="hidden" showRuler="0">
      <selection activeCell="E19" sqref="E19"/>
      <pageMargins left="0.75" right="0.75" top="1" bottom="1" header="0.5" footer="0.5"/>
      <pageSetup paperSize="9" orientation="portrait" r:id="rId18"/>
      <headerFooter alignWithMargins="0"/>
    </customSheetView>
    <customSheetView guid="{6EA0E7B6-C486-4B39-8128-16821F7A9C03}" state="hidden" showRuler="0">
      <selection activeCell="E19" sqref="E19"/>
      <pageMargins left="0.75" right="0.75" top="1" bottom="1" header="0.5" footer="0.5"/>
      <pageSetup paperSize="9" orientation="portrait" r:id="rId19"/>
      <headerFooter alignWithMargins="0"/>
    </customSheetView>
    <customSheetView guid="{2B1F19F5-DDBC-46F8-92CB-9A790CB7FD61}" state="hidden" showRuler="0">
      <selection activeCell="E19" sqref="E19"/>
      <pageMargins left="0.75" right="0.75" top="1" bottom="1" header="0.5" footer="0.5"/>
      <pageSetup paperSize="9" orientation="portrait" r:id="rId20"/>
      <headerFooter alignWithMargins="0"/>
    </customSheetView>
    <customSheetView guid="{24E4B1B0-BD46-442E-9239-4999257F794B}" state="hidden" showRuler="0">
      <selection activeCell="E19" sqref="E19"/>
      <pageMargins left="0.75" right="0.75" top="1" bottom="1" header="0.5" footer="0.5"/>
      <pageSetup paperSize="9" orientation="portrait" r:id="rId21"/>
      <headerFooter alignWithMargins="0"/>
    </customSheetView>
    <customSheetView guid="{DC418718-8A23-11D8-9B08-00605205386C}" state="hidden" showRuler="0">
      <selection activeCell="E19" sqref="E19"/>
      <pageMargins left="0.75" right="0.75" top="1" bottom="1" header="0.5" footer="0.5"/>
      <pageSetup paperSize="9" orientation="portrait" r:id="rId22"/>
      <headerFooter alignWithMargins="0"/>
    </customSheetView>
    <customSheetView guid="{7828284E-5BC2-4532-AE4F-135B19275FE1}" state="hidden" showRuler="0">
      <selection activeCell="E19" sqref="E19"/>
      <pageMargins left="0.75" right="0.75" top="1" bottom="1" header="0.5" footer="0.5"/>
      <pageSetup paperSize="9" orientation="portrait" r:id="rId23"/>
      <headerFooter alignWithMargins="0"/>
    </customSheetView>
    <customSheetView guid="{6328EA24-1FA5-4B94-9ABC-245F045AD520}" state="hidden" showRuler="0">
      <selection activeCell="E19" sqref="E19"/>
      <pageMargins left="0.75" right="0.75" top="1" bottom="1" header="0.5" footer="0.5"/>
      <pageSetup paperSize="9" orientation="portrait" r:id="rId24"/>
      <headerFooter alignWithMargins="0"/>
    </customSheetView>
    <customSheetView guid="{93F6C3DE-1F92-4632-8907-1A4A95278937}" state="hidden" showRuler="0">
      <selection activeCell="E19" sqref="E19"/>
      <pageMargins left="0.75" right="0.75" top="1" bottom="1" header="0.5" footer="0.5"/>
      <pageSetup paperSize="9" orientation="portrait" r:id="rId25"/>
      <headerFooter alignWithMargins="0"/>
    </customSheetView>
    <customSheetView guid="{86E46D09-7AE0-4152-9FFC-C08D0784D8A7}" state="hidden" showRuler="0">
      <selection activeCell="E19" sqref="E19"/>
      <pageMargins left="0.75" right="0.75" top="1" bottom="1" header="0.5" footer="0.5"/>
      <pageSetup paperSize="9" orientation="portrait" r:id="rId26"/>
      <headerFooter alignWithMargins="0"/>
    </customSheetView>
    <customSheetView guid="{F6031743-2EF4-4963-B0D7-9FFF72490A27}" state="hidden" showRuler="0">
      <selection activeCell="E19" sqref="E19"/>
      <pageMargins left="0.75" right="0.75" top="1" bottom="1" header="0.5" footer="0.5"/>
      <pageSetup paperSize="9" orientation="portrait" r:id="rId27"/>
      <headerFooter alignWithMargins="0"/>
    </customSheetView>
    <customSheetView guid="{85387D8F-322B-4575-A31F-6C67D6D60B03}" state="hidden" showRuler="0">
      <selection activeCell="E19" sqref="E19"/>
      <pageMargins left="0.75" right="0.75" top="1" bottom="1" header="0.5" footer="0.5"/>
      <pageSetup paperSize="9" orientation="portrait" r:id="rId28"/>
      <headerFooter alignWithMargins="0"/>
    </customSheetView>
    <customSheetView guid="{AAE6FF24-C1F0-4266-B899-2398D5DAFFD0}" state="hidden" showRuler="0">
      <selection activeCell="E19" sqref="E19"/>
      <pageMargins left="0.75" right="0.75" top="1" bottom="1" header="0.5" footer="0.5"/>
      <pageSetup paperSize="9" orientation="portrait" r:id="rId29"/>
      <headerFooter alignWithMargins="0"/>
    </customSheetView>
    <customSheetView guid="{9441459E-E2AF-4712-941E-3718915AA278}" state="hidden" showRuler="0">
      <selection activeCell="E19" sqref="E19"/>
      <pageMargins left="0.75" right="0.75" top="1" bottom="1" header="0.5" footer="0.5"/>
      <pageSetup paperSize="9" orientation="portrait" r:id="rId30"/>
      <headerFooter alignWithMargins="0"/>
    </customSheetView>
    <customSheetView guid="{BA384526-2B52-499B-A6CB-A20D93F7D458}" state="hidden" showRuler="0">
      <selection activeCell="E19" sqref="E19"/>
      <pageMargins left="0.75" right="0.75" top="1" bottom="1" header="0.5" footer="0.5"/>
      <pageSetup paperSize="9" orientation="portrait" r:id="rId31"/>
      <headerFooter alignWithMargins="0"/>
    </customSheetView>
    <customSheetView guid="{CCC0C40E-6D64-44D7-9C77-D75A2E2899A6}" state="hidden" showRuler="0">
      <selection activeCell="E19" sqref="E19"/>
      <pageMargins left="0.75" right="0.75" top="1" bottom="1" header="0.5" footer="0.5"/>
      <pageSetup paperSize="9" orientation="portrait" r:id="rId32"/>
      <headerFooter alignWithMargins="0"/>
    </customSheetView>
    <customSheetView guid="{DB247C62-AD53-4E02-85BF-C5978A17182C}" state="hidden" showRuler="0">
      <selection activeCell="E19" sqref="E19"/>
      <pageMargins left="0.75" right="0.75" top="1" bottom="1" header="0.5" footer="0.5"/>
      <pageSetup paperSize="9" orientation="portrait" r:id="rId33"/>
      <headerFooter alignWithMargins="0"/>
    </customSheetView>
    <customSheetView guid="{6FD4170C-FF34-4F29-9D4F-E51601E8E054}" state="hidden" showRuler="0">
      <selection activeCell="E19" sqref="E19"/>
      <pageMargins left="0.75" right="0.75" top="1" bottom="1" header="0.5" footer="0.5"/>
      <pageSetup paperSize="9" orientation="portrait" r:id="rId34"/>
      <headerFooter alignWithMargins="0"/>
    </customSheetView>
    <customSheetView guid="{75769618-2852-4512-8EF1-DEA65DE197E1}" state="hidden" showRuler="0">
      <selection activeCell="E19" sqref="E19"/>
      <pageMargins left="0.75" right="0.75" top="1" bottom="1" header="0.5" footer="0.5"/>
      <pageSetup paperSize="9" orientation="portrait" r:id="rId35"/>
      <headerFooter alignWithMargins="0"/>
    </customSheetView>
    <customSheetView guid="{1F0D860E-98B2-498A-824D-8FEF04055655}" state="hidden" showRuler="0">
      <selection activeCell="E19" sqref="E19"/>
      <pageMargins left="0.75" right="0.75" top="1" bottom="1" header="0.5" footer="0.5"/>
      <pageSetup paperSize="9" orientation="portrait" r:id="rId36"/>
      <headerFooter alignWithMargins="0"/>
    </customSheetView>
    <customSheetView guid="{639E5188-D90A-45C8-B0E7-531B3D055CC4}" state="hidden" showRuler="0">
      <selection activeCell="E19" sqref="E19"/>
      <pageMargins left="0.75" right="0.75" top="1" bottom="1" header="0.5" footer="0.5"/>
      <pageSetup paperSize="9" orientation="portrait" r:id="rId37"/>
      <headerFooter alignWithMargins="0"/>
    </customSheetView>
    <customSheetView guid="{4A4E10B3-98EA-434A-B904-9D953C49E914}" state="hidden" showRuler="0">
      <selection activeCell="E19" sqref="E19"/>
      <pageMargins left="0.75" right="0.75" top="1" bottom="1" header="0.5" footer="0.5"/>
      <pageSetup paperSize="9" orientation="portrait" r:id="rId38"/>
      <headerFooter alignWithMargins="0"/>
    </customSheetView>
    <customSheetView guid="{5FE79F59-D06C-47E9-A091-8A454305106D}" state="hidden" showRuler="0">
      <selection activeCell="E19" sqref="E19"/>
      <pageMargins left="0.75" right="0.75" top="1" bottom="1" header="0.5" footer="0.5"/>
      <pageSetup paperSize="9" orientation="portrait" r:id="rId39"/>
      <headerFooter alignWithMargins="0"/>
    </customSheetView>
    <customSheetView guid="{63677729-B220-4674-B8DA-E23D188A7DD0}" state="hidden">
      <selection activeCell="E19" sqref="E19"/>
      <pageMargins left="0.75" right="0.75" top="1" bottom="1" header="0.5" footer="0.5"/>
      <pageSetup paperSize="9" orientation="portrait" r:id="rId40"/>
      <headerFooter alignWithMargins="0"/>
    </customSheetView>
    <customSheetView guid="{DD783D5A-D326-44F8-82C1-529ADF80E68D}" state="hidden">
      <selection activeCell="E19" sqref="E19"/>
      <pageMargins left="0.75" right="0.75" top="1" bottom="1" header="0.5" footer="0.5"/>
      <pageSetup paperSize="9" orientation="portrait" r:id="rId41"/>
      <headerFooter alignWithMargins="0"/>
    </customSheetView>
    <customSheetView guid="{7DAD0CBB-837D-490E-8AD8-C7F6F6026BC2}" state="hidden">
      <selection activeCell="E19" sqref="E19"/>
      <pageMargins left="0.75" right="0.75" top="1" bottom="1" header="0.5" footer="0.5"/>
      <pageSetup paperSize="9" orientation="portrait" r:id="rId42"/>
      <headerFooter alignWithMargins="0"/>
    </customSheetView>
    <customSheetView guid="{9581BC83-4638-4839-B4A7-A6430282DE49}" state="hidden" showRuler="0">
      <selection activeCell="E19" sqref="E19"/>
      <pageMargins left="0.75" right="0.75" top="1" bottom="1" header="0.5" footer="0.5"/>
      <pageSetup paperSize="9" orientation="portrait" r:id="rId43"/>
      <headerFooter alignWithMargins="0"/>
    </customSheetView>
    <customSheetView guid="{96BFE75B-9E94-4DC9-803C-D5A288E717C0}" showPageBreaks="1" state="hidden">
      <selection activeCell="E19" sqref="E19"/>
      <pageMargins left="0.75" right="0.75" top="1" bottom="1" header="0.5" footer="0.5"/>
      <pageSetup paperSize="9" orientation="portrait" r:id="rId44"/>
      <headerFooter alignWithMargins="0"/>
    </customSheetView>
    <customSheetView guid="{33A37079-C128-4ED3-AE01-CFA8F2347C5B}" state="hidden">
      <selection activeCell="E19" sqref="E19"/>
      <pageMargins left="0.75" right="0.75" top="1" bottom="1" header="0.5" footer="0.5"/>
      <pageSetup paperSize="9" orientation="portrait" r:id="rId45"/>
      <headerFooter alignWithMargins="0"/>
    </customSheetView>
    <customSheetView guid="{4BCF288A-A595-4C42-82E7-535EDC2AC415}" state="hidden">
      <selection activeCell="E19" sqref="E19"/>
      <pageMargins left="0.75" right="0.75" top="1" bottom="1" header="0.5" footer="0.5"/>
      <pageSetup paperSize="0" orientation="portrait" horizontalDpi="0" verticalDpi="0" copies="0" r:id="rId46"/>
      <headerFooter alignWithMargins="0"/>
    </customSheetView>
    <customSheetView guid="{1C44C54F-C0A4-451D-B8A0-B8C17D7E284D}" state="hidden">
      <selection activeCell="E19" sqref="E19"/>
      <pageMargins left="0.75" right="0.75" top="1" bottom="1" header="0.5" footer="0.5"/>
      <pageSetup paperSize="0" orientation="portrait" horizontalDpi="0" verticalDpi="0" copies="0" r:id="rId47"/>
      <headerFooter alignWithMargins="0"/>
    </customSheetView>
    <customSheetView guid="{6C8D603E-9A1B-49F4-AEFE-06707C7BCD53}" showPageBreaks="1" state="hidden">
      <selection activeCell="E19" sqref="E19"/>
      <pageMargins left="0.75" right="0.75" top="1" bottom="1" header="0.5" footer="0.5"/>
      <pageSetup orientation="portrait" r:id="rId48"/>
      <headerFooter alignWithMargins="0"/>
    </customSheetView>
    <customSheetView guid="{B1194D16-FC6C-47F9-9935-F16FF2F45C20}" state="hidden">
      <selection activeCell="E19" sqref="E19"/>
      <pageMargins left="0.75" right="0.75" top="1" bottom="1" header="0.5" footer="0.5"/>
      <pageSetup paperSize="0" orientation="portrait" horizontalDpi="0" verticalDpi="0" copies="0" r:id="rId49"/>
      <headerFooter alignWithMargins="0"/>
    </customSheetView>
    <customSheetView guid="{C5D960BD-C1A6-4228-A267-A87ADCF0AB55}" state="hidden">
      <selection activeCell="E19" sqref="E19"/>
      <pageMargins left="0.75" right="0.75" top="1" bottom="1" header="0.5" footer="0.5"/>
      <pageSetup paperSize="0" orientation="portrait" horizontalDpi="0" verticalDpi="0" copies="0" r:id="rId50"/>
      <headerFooter alignWithMargins="0"/>
    </customSheetView>
  </customSheetViews>
  <phoneticPr fontId="1" type="noConversion"/>
  <pageMargins left="0.75" right="0.75" top="1" bottom="1" header="0.5" footer="0.5"/>
  <pageSetup paperSize="0" orientation="portrait" horizontalDpi="0" verticalDpi="0" copies="0" r:id="rId5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"/>
  <sheetViews>
    <sheetView zoomScaleNormal="85" workbookViewId="0">
      <pane ySplit="2" topLeftCell="A30" activePane="bottomLeft" state="frozen"/>
      <selection pane="bottomLeft" activeCell="L33" sqref="L33"/>
    </sheetView>
  </sheetViews>
  <sheetFormatPr defaultRowHeight="12.75" outlineLevelCol="2" x14ac:dyDescent="0.2"/>
  <cols>
    <col min="1" max="1" width="4.5703125" customWidth="1"/>
    <col min="2" max="2" width="4.7109375" customWidth="1"/>
    <col min="3" max="3" width="37.28515625" customWidth="1"/>
    <col min="4" max="4" width="7" customWidth="1" outlineLevel="1"/>
    <col min="5" max="5" width="11.42578125" customWidth="1" outlineLevel="1"/>
    <col min="6" max="6" width="6.42578125" hidden="1" customWidth="1" outlineLevel="2"/>
    <col min="7" max="7" width="6.28515625" hidden="1" customWidth="1" outlineLevel="2"/>
    <col min="8" max="8" width="7" hidden="1" customWidth="1" outlineLevel="2"/>
    <col min="9" max="9" width="6.85546875" hidden="1" customWidth="1" outlineLevel="2"/>
    <col min="10" max="10" width="8.5703125" hidden="1" customWidth="1" outlineLevel="2"/>
    <col min="11" max="11" width="18.5703125" style="341" customWidth="1" outlineLevel="1" collapsed="1"/>
    <col min="13" max="13" width="7.42578125" style="341" customWidth="1"/>
    <col min="14" max="14" width="10.140625" bestFit="1" customWidth="1"/>
    <col min="15" max="15" width="31.140625" customWidth="1"/>
    <col min="16" max="16" width="11.7109375" customWidth="1"/>
    <col min="17" max="17" width="11.28515625" style="577" customWidth="1"/>
  </cols>
  <sheetData>
    <row r="1" spans="1:17" ht="13.5" thickBot="1" x14ac:dyDescent="0.25">
      <c r="C1" s="225" t="s">
        <v>316</v>
      </c>
      <c r="K1" s="539"/>
    </row>
    <row r="2" spans="1:17" ht="51.75" thickBot="1" x14ac:dyDescent="0.25">
      <c r="A2" s="548" t="s">
        <v>239</v>
      </c>
      <c r="B2" s="546" t="s">
        <v>240</v>
      </c>
      <c r="C2" s="549" t="s">
        <v>241</v>
      </c>
      <c r="D2" s="546" t="s">
        <v>242</v>
      </c>
      <c r="E2" s="552" t="s">
        <v>243</v>
      </c>
      <c r="F2" s="545" t="s">
        <v>362</v>
      </c>
      <c r="G2" s="545" t="s">
        <v>313</v>
      </c>
      <c r="H2" s="545" t="s">
        <v>314</v>
      </c>
      <c r="I2" s="545" t="s">
        <v>315</v>
      </c>
      <c r="J2" s="546" t="s">
        <v>302</v>
      </c>
      <c r="K2" s="546" t="s">
        <v>499</v>
      </c>
      <c r="L2" s="553" t="s">
        <v>156</v>
      </c>
      <c r="M2" s="550" t="s">
        <v>272</v>
      </c>
      <c r="N2" s="551" t="s">
        <v>500</v>
      </c>
    </row>
    <row r="3" spans="1:17" s="166" customFormat="1" ht="15.75" x14ac:dyDescent="0.25">
      <c r="A3" s="716">
        <v>1</v>
      </c>
      <c r="B3" s="228">
        <v>201</v>
      </c>
      <c r="C3" s="234" t="str">
        <f>'201_1'!B8</f>
        <v>Бардук Юрій Васильович</v>
      </c>
      <c r="D3" s="213">
        <f>'201_1'!E8</f>
        <v>0</v>
      </c>
      <c r="E3" s="160">
        <f>D3</f>
        <v>0</v>
      </c>
      <c r="F3" s="217">
        <f>E3*6/7</f>
        <v>0</v>
      </c>
      <c r="G3" s="218"/>
      <c r="H3" s="217"/>
      <c r="I3" s="217"/>
      <c r="J3" s="217"/>
      <c r="K3" s="540">
        <f>'[1]КОНТР 201-204'!F4</f>
        <v>1</v>
      </c>
      <c r="L3" s="215">
        <f t="shared" ref="L3:L27" si="0">IF((E3+K3)&gt;100,100,E3+K3)</f>
        <v>1</v>
      </c>
      <c r="M3" s="171" t="str">
        <f t="shared" ref="M3:M27" si="1">VLOOKUP(L3,ESTC,2)</f>
        <v>F</v>
      </c>
      <c r="N3" s="695"/>
      <c r="O3" s="857" t="s">
        <v>375</v>
      </c>
      <c r="P3" s="702"/>
      <c r="Q3" s="576"/>
    </row>
    <row r="4" spans="1:17" ht="15.75" x14ac:dyDescent="0.25">
      <c r="A4" s="717">
        <v>2</v>
      </c>
      <c r="B4" s="133">
        <v>201</v>
      </c>
      <c r="C4" s="234" t="str">
        <f>'201_1'!B9</f>
        <v>Бондаренко Уляна Анатоліївна</v>
      </c>
      <c r="D4" s="213">
        <f>'201_1'!E9</f>
        <v>57.75</v>
      </c>
      <c r="E4" s="160">
        <f t="shared" ref="E4:E27" si="2">D4</f>
        <v>57.75</v>
      </c>
      <c r="F4" s="217">
        <f>E4*6/7</f>
        <v>49.5</v>
      </c>
      <c r="G4" s="135"/>
      <c r="H4" s="219"/>
      <c r="I4" s="219"/>
      <c r="J4" s="219"/>
      <c r="K4" s="540">
        <f>'[1]КОНТР 201-204'!F5</f>
        <v>27.642857142857142</v>
      </c>
      <c r="L4" s="137">
        <f t="shared" si="0"/>
        <v>85.392857142857139</v>
      </c>
      <c r="M4" s="174" t="str">
        <f t="shared" si="1"/>
        <v>B</v>
      </c>
      <c r="N4" s="885"/>
      <c r="O4" s="858" t="s">
        <v>364</v>
      </c>
      <c r="P4" s="703"/>
    </row>
    <row r="5" spans="1:17" s="166" customFormat="1" ht="15.75" x14ac:dyDescent="0.25">
      <c r="A5" s="718">
        <v>3</v>
      </c>
      <c r="B5" s="212">
        <v>201</v>
      </c>
      <c r="C5" s="234" t="str">
        <f>'201_1'!B10</f>
        <v>Гиляка Василь Олександрович</v>
      </c>
      <c r="D5" s="213">
        <f>'201_1'!E10</f>
        <v>64</v>
      </c>
      <c r="E5" s="160">
        <f t="shared" si="2"/>
        <v>64</v>
      </c>
      <c r="F5" s="217">
        <f t="shared" ref="F5:F15" si="3">E5*6/7</f>
        <v>54.857142857142854</v>
      </c>
      <c r="G5" s="187"/>
      <c r="H5" s="219"/>
      <c r="I5" s="219"/>
      <c r="J5" s="219"/>
      <c r="K5" s="540">
        <f>'[1]КОНТР 201-204'!F6</f>
        <v>25.571428571428573</v>
      </c>
      <c r="L5" s="137">
        <f t="shared" si="0"/>
        <v>89.571428571428569</v>
      </c>
      <c r="M5" s="174" t="str">
        <f t="shared" si="1"/>
        <v>A</v>
      </c>
      <c r="N5" s="885"/>
      <c r="O5" s="857" t="s">
        <v>376</v>
      </c>
      <c r="P5" s="702"/>
      <c r="Q5" s="576"/>
    </row>
    <row r="6" spans="1:17" ht="15.75" x14ac:dyDescent="0.25">
      <c r="A6" s="717">
        <v>4</v>
      </c>
      <c r="B6" s="133">
        <v>201</v>
      </c>
      <c r="C6" s="234" t="str">
        <f>'201_1'!B11</f>
        <v>Головатий Владислав Русланович</v>
      </c>
      <c r="D6" s="213">
        <f>'201_1'!E11</f>
        <v>60.5</v>
      </c>
      <c r="E6" s="160">
        <f t="shared" si="2"/>
        <v>60.5</v>
      </c>
      <c r="F6" s="217">
        <f t="shared" si="3"/>
        <v>51.857142857142854</v>
      </c>
      <c r="G6" s="135"/>
      <c r="H6" s="219"/>
      <c r="I6" s="219"/>
      <c r="J6" s="219"/>
      <c r="K6" s="540">
        <f>'[1]КОНТР 201-204'!F7</f>
        <v>25.571428571428573</v>
      </c>
      <c r="L6" s="137">
        <f t="shared" si="0"/>
        <v>86.071428571428569</v>
      </c>
      <c r="M6" s="174" t="str">
        <f t="shared" si="1"/>
        <v>B</v>
      </c>
      <c r="N6" s="887"/>
      <c r="O6" s="858" t="s">
        <v>365</v>
      </c>
      <c r="P6" s="704"/>
    </row>
    <row r="7" spans="1:17" ht="15.75" x14ac:dyDescent="0.25">
      <c r="A7" s="717">
        <v>5</v>
      </c>
      <c r="B7" s="133">
        <v>201</v>
      </c>
      <c r="C7" s="234" t="str">
        <f>'201_1'!B12</f>
        <v>Доробанський Максим Юрійович</v>
      </c>
      <c r="D7" s="213">
        <f>'201_1'!E12</f>
        <v>0</v>
      </c>
      <c r="E7" s="160">
        <f t="shared" si="2"/>
        <v>0</v>
      </c>
      <c r="F7" s="217">
        <f t="shared" si="3"/>
        <v>0</v>
      </c>
      <c r="G7" s="135"/>
      <c r="H7" s="219"/>
      <c r="I7" s="219"/>
      <c r="J7" s="219"/>
      <c r="K7" s="540">
        <f>'[1]КОНТР 201-204'!F8</f>
        <v>0</v>
      </c>
      <c r="L7" s="137">
        <f t="shared" si="0"/>
        <v>0</v>
      </c>
      <c r="M7" s="174" t="str">
        <f t="shared" si="1"/>
        <v>F</v>
      </c>
      <c r="N7" s="696"/>
      <c r="O7" s="858" t="s">
        <v>366</v>
      </c>
      <c r="P7" s="705"/>
    </row>
    <row r="8" spans="1:17" ht="15.75" x14ac:dyDescent="0.25">
      <c r="A8" s="717">
        <v>6</v>
      </c>
      <c r="B8" s="133">
        <v>201</v>
      </c>
      <c r="C8" s="234" t="str">
        <f>'201_1'!B13</f>
        <v>Задорожна Олена Андріївна</v>
      </c>
      <c r="D8" s="213">
        <f>'201_1'!E13</f>
        <v>65.25</v>
      </c>
      <c r="E8" s="160">
        <f t="shared" si="2"/>
        <v>65.25</v>
      </c>
      <c r="F8" s="217">
        <f t="shared" si="3"/>
        <v>55.928571428571431</v>
      </c>
      <c r="G8" s="135"/>
      <c r="H8" s="219"/>
      <c r="I8" s="219"/>
      <c r="J8" s="219"/>
      <c r="K8" s="540">
        <f>'[1]КОНТР 201-204'!F9</f>
        <v>20.178571428571427</v>
      </c>
      <c r="L8" s="137">
        <f t="shared" si="0"/>
        <v>85.428571428571431</v>
      </c>
      <c r="M8" s="174" t="str">
        <f t="shared" si="1"/>
        <v>B</v>
      </c>
      <c r="N8" s="885"/>
      <c r="O8" s="858" t="s">
        <v>367</v>
      </c>
      <c r="P8" s="705"/>
    </row>
    <row r="9" spans="1:17" ht="15.75" x14ac:dyDescent="0.25">
      <c r="A9" s="717">
        <v>7</v>
      </c>
      <c r="B9" s="133">
        <v>201</v>
      </c>
      <c r="C9" s="234" t="str">
        <f>'201_1'!B14</f>
        <v>Іващенко Сергій Вікторович</v>
      </c>
      <c r="D9" s="213">
        <f>'201_1'!E14</f>
        <v>0</v>
      </c>
      <c r="E9" s="160">
        <f t="shared" si="2"/>
        <v>0</v>
      </c>
      <c r="F9" s="217">
        <f t="shared" si="3"/>
        <v>0</v>
      </c>
      <c r="G9" s="135"/>
      <c r="H9" s="219"/>
      <c r="I9" s="219"/>
      <c r="J9" s="219"/>
      <c r="K9" s="540">
        <f>'[1]КОНТР 201-204'!F10</f>
        <v>0</v>
      </c>
      <c r="L9" s="137">
        <f t="shared" si="0"/>
        <v>0</v>
      </c>
      <c r="M9" s="174" t="str">
        <f t="shared" si="1"/>
        <v>F</v>
      </c>
      <c r="N9" s="696"/>
      <c r="O9" s="858" t="s">
        <v>368</v>
      </c>
      <c r="P9" s="705"/>
    </row>
    <row r="10" spans="1:17" ht="15.75" x14ac:dyDescent="0.25">
      <c r="A10" s="717">
        <v>8</v>
      </c>
      <c r="B10" s="133">
        <v>201</v>
      </c>
      <c r="C10" s="234" t="str">
        <f>'201_1'!B15</f>
        <v>Каланжова Анастасія Сергіївна</v>
      </c>
      <c r="D10" s="213">
        <f>'201_1'!E15</f>
        <v>57.5</v>
      </c>
      <c r="E10" s="160">
        <f t="shared" si="2"/>
        <v>57.5</v>
      </c>
      <c r="F10" s="217">
        <f t="shared" si="3"/>
        <v>49.285714285714285</v>
      </c>
      <c r="G10" s="135"/>
      <c r="H10" s="219"/>
      <c r="I10" s="219"/>
      <c r="J10" s="219"/>
      <c r="K10" s="540">
        <f>'[1]КОНТР 201-204'!F11</f>
        <v>2.6785714285714284</v>
      </c>
      <c r="L10" s="137">
        <f t="shared" si="0"/>
        <v>60.178571428571431</v>
      </c>
      <c r="M10" s="174" t="str">
        <f t="shared" si="1"/>
        <v>E</v>
      </c>
      <c r="N10" s="885"/>
      <c r="O10" s="858" t="s">
        <v>369</v>
      </c>
      <c r="P10" s="705"/>
    </row>
    <row r="11" spans="1:17" ht="15.75" x14ac:dyDescent="0.25">
      <c r="A11" s="717">
        <v>9</v>
      </c>
      <c r="B11" s="133">
        <v>201</v>
      </c>
      <c r="C11" s="234" t="str">
        <f>'201_1'!B16</f>
        <v>Кліменко Дмитро Олександрович</v>
      </c>
      <c r="D11" s="213">
        <f>'201_1'!E16</f>
        <v>56</v>
      </c>
      <c r="E11" s="160">
        <f t="shared" si="2"/>
        <v>56</v>
      </c>
      <c r="F11" s="217">
        <f t="shared" si="3"/>
        <v>48</v>
      </c>
      <c r="G11" s="135"/>
      <c r="H11" s="219"/>
      <c r="I11" s="219"/>
      <c r="J11" s="219"/>
      <c r="K11" s="540">
        <f>'[1]КОНТР 201-204'!F12</f>
        <v>3.75</v>
      </c>
      <c r="L11" s="137">
        <f t="shared" si="0"/>
        <v>59.75</v>
      </c>
      <c r="M11" s="174" t="str">
        <f t="shared" si="1"/>
        <v>FX</v>
      </c>
      <c r="N11" s="696"/>
      <c r="O11" s="858" t="s">
        <v>377</v>
      </c>
      <c r="P11" s="705"/>
    </row>
    <row r="12" spans="1:17" ht="15.75" x14ac:dyDescent="0.25">
      <c r="A12" s="717">
        <v>10</v>
      </c>
      <c r="B12" s="133">
        <v>201</v>
      </c>
      <c r="C12" s="234" t="str">
        <f>'201_1'!B17</f>
        <v>Лепетинський Едуард Романович</v>
      </c>
      <c r="D12" s="213">
        <f>'201_1'!E17</f>
        <v>51</v>
      </c>
      <c r="E12" s="160">
        <f t="shared" si="2"/>
        <v>51</v>
      </c>
      <c r="F12" s="217">
        <f t="shared" si="3"/>
        <v>43.714285714285715</v>
      </c>
      <c r="G12" s="135"/>
      <c r="H12" s="219"/>
      <c r="I12" s="219"/>
      <c r="J12" s="219"/>
      <c r="K12" s="540">
        <f>'[1]КОНТР 201-204'!F13</f>
        <v>28.285714285714285</v>
      </c>
      <c r="L12" s="137">
        <f t="shared" si="0"/>
        <v>79.285714285714278</v>
      </c>
      <c r="M12" s="174" t="str">
        <f t="shared" si="1"/>
        <v>C</v>
      </c>
      <c r="N12" s="885"/>
      <c r="O12" s="858" t="s">
        <v>370</v>
      </c>
      <c r="P12" s="705"/>
    </row>
    <row r="13" spans="1:17" ht="15.75" x14ac:dyDescent="0.25">
      <c r="A13" s="717">
        <v>11</v>
      </c>
      <c r="B13" s="133">
        <v>201</v>
      </c>
      <c r="C13" s="234" t="str">
        <f>'201_1'!B18</f>
        <v>Місюк Тетяна Олегівна</v>
      </c>
      <c r="D13" s="213">
        <f>'201_1'!E18</f>
        <v>65.75</v>
      </c>
      <c r="E13" s="160">
        <f t="shared" si="2"/>
        <v>65.75</v>
      </c>
      <c r="F13" s="217">
        <f t="shared" si="3"/>
        <v>56.357142857142854</v>
      </c>
      <c r="G13" s="135"/>
      <c r="H13" s="219"/>
      <c r="I13" s="219"/>
      <c r="J13" s="219"/>
      <c r="K13" s="540">
        <f>'[1]КОНТР 201-204'!F14</f>
        <v>30.321428571428573</v>
      </c>
      <c r="L13" s="137">
        <f t="shared" si="0"/>
        <v>96.071428571428569</v>
      </c>
      <c r="M13" s="174" t="str">
        <f t="shared" si="1"/>
        <v>A</v>
      </c>
      <c r="N13" s="885"/>
      <c r="O13" s="858" t="s">
        <v>371</v>
      </c>
      <c r="P13" s="705"/>
    </row>
    <row r="14" spans="1:17" ht="15.75" x14ac:dyDescent="0.25">
      <c r="A14" s="717">
        <v>12</v>
      </c>
      <c r="B14" s="133">
        <v>201</v>
      </c>
      <c r="C14" s="234" t="str">
        <f>'201_1'!B19</f>
        <v>Олейніченко Євген Євгенович</v>
      </c>
      <c r="D14" s="213">
        <f>'201_1'!E19</f>
        <v>60</v>
      </c>
      <c r="E14" s="160">
        <f t="shared" si="2"/>
        <v>60</v>
      </c>
      <c r="F14" s="217">
        <f t="shared" si="3"/>
        <v>51.428571428571431</v>
      </c>
      <c r="G14" s="135"/>
      <c r="H14" s="219"/>
      <c r="I14" s="219"/>
      <c r="J14" s="219"/>
      <c r="K14" s="540">
        <f>'[1]КОНТР 201-204'!F15</f>
        <v>21.321428571428573</v>
      </c>
      <c r="L14" s="137">
        <f t="shared" si="0"/>
        <v>81.321428571428569</v>
      </c>
      <c r="M14" s="174" t="str">
        <f t="shared" si="1"/>
        <v>C</v>
      </c>
      <c r="N14" s="885"/>
      <c r="O14" s="858" t="s">
        <v>372</v>
      </c>
      <c r="P14" s="705"/>
    </row>
    <row r="15" spans="1:17" ht="15.75" x14ac:dyDescent="0.25">
      <c r="A15" s="717">
        <v>13</v>
      </c>
      <c r="B15" s="133">
        <v>201</v>
      </c>
      <c r="C15" s="234" t="str">
        <f>'201_1'!B20</f>
        <v>Осадчий Антон Олегович</v>
      </c>
      <c r="D15" s="213">
        <f>'201_1'!E20</f>
        <v>50.5</v>
      </c>
      <c r="E15" s="160">
        <f t="shared" ref="E15" si="4">D15</f>
        <v>50.5</v>
      </c>
      <c r="F15" s="217">
        <f t="shared" si="3"/>
        <v>43.285714285714285</v>
      </c>
      <c r="G15" s="135"/>
      <c r="H15" s="219"/>
      <c r="I15" s="219"/>
      <c r="J15" s="219"/>
      <c r="K15" s="540">
        <f>'[1]КОНТР 201-204'!F16</f>
        <v>9.5714285714285712</v>
      </c>
      <c r="L15" s="137">
        <f t="shared" ref="L15" si="5">IF((E15+K15)&gt;100,100,E15+K15)</f>
        <v>60.071428571428569</v>
      </c>
      <c r="M15" s="174" t="str">
        <f t="shared" ref="M15:M16" si="6">VLOOKUP(L15,ESTC,2)</f>
        <v>E</v>
      </c>
      <c r="N15" s="886"/>
      <c r="O15" s="858" t="s">
        <v>373</v>
      </c>
      <c r="P15" s="705"/>
    </row>
    <row r="16" spans="1:17" ht="15.75" x14ac:dyDescent="0.25">
      <c r="A16" s="717"/>
      <c r="B16" s="133"/>
      <c r="C16" s="234"/>
      <c r="D16" s="213"/>
      <c r="E16" s="160"/>
      <c r="F16" s="217"/>
      <c r="G16" s="135"/>
      <c r="H16" s="219"/>
      <c r="I16" s="219"/>
      <c r="J16" s="219"/>
      <c r="K16" s="540"/>
      <c r="L16" s="137"/>
      <c r="M16" s="174" t="str">
        <f t="shared" si="6"/>
        <v>F</v>
      </c>
      <c r="N16" s="696"/>
      <c r="O16" s="858" t="s">
        <v>374</v>
      </c>
      <c r="P16" s="705"/>
    </row>
    <row r="17" spans="1:17" ht="15.75" x14ac:dyDescent="0.25">
      <c r="A17" s="717">
        <v>14</v>
      </c>
      <c r="B17" s="133">
        <v>201</v>
      </c>
      <c r="C17" s="234" t="str">
        <f>'201_2'!B8</f>
        <v>Поливач Андрій Юрійович</v>
      </c>
      <c r="D17" s="213">
        <f>'201_2'!E8</f>
        <v>59.5</v>
      </c>
      <c r="E17" s="160">
        <f t="shared" si="2"/>
        <v>59.5</v>
      </c>
      <c r="F17" s="217">
        <f t="shared" ref="F17:F30" si="7">E17*6/7</f>
        <v>51</v>
      </c>
      <c r="G17" s="135"/>
      <c r="H17" s="135"/>
      <c r="I17" s="135"/>
      <c r="J17" s="135"/>
      <c r="K17" s="540">
        <f>'[1]КОНТР 201-204'!F17</f>
        <v>17</v>
      </c>
      <c r="L17" s="137">
        <f t="shared" si="0"/>
        <v>76.5</v>
      </c>
      <c r="M17" s="174" t="str">
        <f t="shared" si="1"/>
        <v>C</v>
      </c>
      <c r="N17" s="696"/>
      <c r="O17" s="858" t="s">
        <v>378</v>
      </c>
      <c r="P17" s="703"/>
    </row>
    <row r="18" spans="1:17" ht="15.75" x14ac:dyDescent="0.25">
      <c r="A18" s="717">
        <v>15</v>
      </c>
      <c r="B18" s="133">
        <v>201</v>
      </c>
      <c r="C18" s="234" t="str">
        <f>'201_2'!B9</f>
        <v>Рубан Олександр Сергійович</v>
      </c>
      <c r="D18" s="213">
        <f>'201_2'!E9</f>
        <v>69.5</v>
      </c>
      <c r="E18" s="160">
        <f t="shared" si="2"/>
        <v>69.5</v>
      </c>
      <c r="F18" s="217">
        <f t="shared" si="7"/>
        <v>59.571428571428569</v>
      </c>
      <c r="G18" s="135"/>
      <c r="H18" s="135"/>
      <c r="I18" s="135"/>
      <c r="J18" s="135"/>
      <c r="K18" s="540">
        <f>'[1]КОНТР 201-204'!F18</f>
        <v>11.607142857142858</v>
      </c>
      <c r="L18" s="137">
        <f t="shared" si="0"/>
        <v>81.107142857142861</v>
      </c>
      <c r="M18" s="174" t="str">
        <f t="shared" si="1"/>
        <v>C</v>
      </c>
      <c r="N18" s="726"/>
      <c r="O18" s="858" t="s">
        <v>379</v>
      </c>
    </row>
    <row r="19" spans="1:17" ht="15.75" x14ac:dyDescent="0.25">
      <c r="A19" s="717">
        <v>16</v>
      </c>
      <c r="B19" s="133">
        <v>201</v>
      </c>
      <c r="C19" s="234" t="str">
        <f>'201_2'!B10</f>
        <v>Самойленко Віталій Олександрович</v>
      </c>
      <c r="D19" s="213">
        <f>'201_2'!E10</f>
        <v>58.5</v>
      </c>
      <c r="E19" s="160">
        <f t="shared" si="2"/>
        <v>58.5</v>
      </c>
      <c r="F19" s="217">
        <f t="shared" si="7"/>
        <v>50.142857142857146</v>
      </c>
      <c r="G19" s="135"/>
      <c r="H19" s="135"/>
      <c r="I19" s="135"/>
      <c r="J19" s="135"/>
      <c r="K19" s="540">
        <f>'[1]КОНТР 201-204'!F19</f>
        <v>7.4642857142857144</v>
      </c>
      <c r="L19" s="137">
        <f t="shared" si="0"/>
        <v>65.964285714285708</v>
      </c>
      <c r="M19" s="174" t="str">
        <f t="shared" si="1"/>
        <v>E</v>
      </c>
      <c r="N19" s="696"/>
      <c r="O19" s="858" t="s">
        <v>380</v>
      </c>
    </row>
    <row r="20" spans="1:17" ht="15.75" x14ac:dyDescent="0.25">
      <c r="A20" s="717">
        <v>17</v>
      </c>
      <c r="B20" s="133">
        <v>201</v>
      </c>
      <c r="C20" s="234">
        <f>'201_2'!B11</f>
        <v>0</v>
      </c>
      <c r="D20" s="213">
        <f>'201_2'!E11</f>
        <v>0</v>
      </c>
      <c r="E20" s="160">
        <f t="shared" si="2"/>
        <v>0</v>
      </c>
      <c r="F20" s="217">
        <f t="shared" si="7"/>
        <v>0</v>
      </c>
      <c r="G20" s="135"/>
      <c r="H20" s="135"/>
      <c r="I20" s="135"/>
      <c r="J20" s="135"/>
      <c r="K20" s="540">
        <f>'[1]КОНТР 201-204'!F20</f>
        <v>0</v>
      </c>
      <c r="L20" s="137">
        <f t="shared" si="0"/>
        <v>0</v>
      </c>
      <c r="M20" s="174" t="str">
        <f t="shared" si="1"/>
        <v>F</v>
      </c>
      <c r="N20" s="696"/>
      <c r="O20" s="858" t="s">
        <v>381</v>
      </c>
    </row>
    <row r="21" spans="1:17" ht="15.75" x14ac:dyDescent="0.25">
      <c r="A21" s="717">
        <v>18</v>
      </c>
      <c r="B21" s="133">
        <v>201</v>
      </c>
      <c r="C21" s="234" t="str">
        <f>'201_2'!B12</f>
        <v>Тарасова Анастасія Олександрівна</v>
      </c>
      <c r="D21" s="213">
        <f>'201_2'!E12</f>
        <v>69</v>
      </c>
      <c r="E21" s="160">
        <f t="shared" si="2"/>
        <v>69</v>
      </c>
      <c r="F21" s="217">
        <f t="shared" si="7"/>
        <v>59.142857142857146</v>
      </c>
      <c r="G21" s="135"/>
      <c r="H21" s="135"/>
      <c r="I21" s="135"/>
      <c r="J21" s="135"/>
      <c r="K21" s="540">
        <f>'[1]КОНТР 201-204'!F21</f>
        <v>20.017857142857142</v>
      </c>
      <c r="L21" s="137">
        <f t="shared" si="0"/>
        <v>89.017857142857139</v>
      </c>
      <c r="M21" s="174" t="str">
        <f t="shared" si="1"/>
        <v>A</v>
      </c>
      <c r="N21" s="696"/>
      <c r="O21" s="857" t="s">
        <v>390</v>
      </c>
    </row>
    <row r="22" spans="1:17" ht="15.75" x14ac:dyDescent="0.25">
      <c r="A22" s="717">
        <v>19</v>
      </c>
      <c r="B22" s="133">
        <v>201</v>
      </c>
      <c r="C22" s="234">
        <f>'201_2'!B13</f>
        <v>0</v>
      </c>
      <c r="D22" s="213">
        <f>'201_2'!E13</f>
        <v>0</v>
      </c>
      <c r="E22" s="160">
        <f t="shared" si="2"/>
        <v>0</v>
      </c>
      <c r="F22" s="217">
        <f t="shared" si="7"/>
        <v>0</v>
      </c>
      <c r="G22" s="135"/>
      <c r="H22" s="135"/>
      <c r="I22" s="135"/>
      <c r="J22" s="135"/>
      <c r="K22" s="540">
        <f>'[1]КОНТР 201-204'!F22</f>
        <v>0</v>
      </c>
      <c r="L22" s="137">
        <f t="shared" si="0"/>
        <v>0</v>
      </c>
      <c r="M22" s="174" t="str">
        <f t="shared" si="1"/>
        <v>F</v>
      </c>
      <c r="N22" s="696"/>
      <c r="O22" s="858" t="s">
        <v>382</v>
      </c>
    </row>
    <row r="23" spans="1:17" ht="15.75" x14ac:dyDescent="0.25">
      <c r="A23" s="717">
        <v>20</v>
      </c>
      <c r="B23" s="133">
        <v>201</v>
      </c>
      <c r="C23" s="234" t="str">
        <f>'201_2'!B14</f>
        <v>Трухов Артем Сергійович</v>
      </c>
      <c r="D23" s="213">
        <f>'201_2'!E14</f>
        <v>69</v>
      </c>
      <c r="E23" s="160">
        <f t="shared" si="2"/>
        <v>69</v>
      </c>
      <c r="F23" s="217">
        <f t="shared" si="7"/>
        <v>59.142857142857146</v>
      </c>
      <c r="G23" s="135"/>
      <c r="H23" s="135"/>
      <c r="I23" s="135"/>
      <c r="J23" s="135"/>
      <c r="K23" s="540">
        <f>'[1]КОНТР 201-204'!F23</f>
        <v>26.178571428571427</v>
      </c>
      <c r="L23" s="137">
        <f t="shared" si="0"/>
        <v>95.178571428571431</v>
      </c>
      <c r="M23" s="174" t="str">
        <f t="shared" si="1"/>
        <v>A</v>
      </c>
      <c r="N23" s="696"/>
      <c r="O23" s="858" t="s">
        <v>383</v>
      </c>
    </row>
    <row r="24" spans="1:17" s="166" customFormat="1" ht="15.75" x14ac:dyDescent="0.25">
      <c r="A24" s="717">
        <v>21</v>
      </c>
      <c r="B24" s="212">
        <v>201</v>
      </c>
      <c r="C24" s="234" t="str">
        <f>'201_2'!B15</f>
        <v>Фоменко Іван Вікторович</v>
      </c>
      <c r="D24" s="213">
        <f>'201_2'!E15</f>
        <v>66</v>
      </c>
      <c r="E24" s="160">
        <f t="shared" si="2"/>
        <v>66</v>
      </c>
      <c r="F24" s="217">
        <f t="shared" si="7"/>
        <v>56.571428571428569</v>
      </c>
      <c r="G24" s="187"/>
      <c r="H24" s="187"/>
      <c r="I24" s="187"/>
      <c r="J24" s="187"/>
      <c r="K24" s="540">
        <f>'[1]КОНТР 201-204'!F24</f>
        <v>0</v>
      </c>
      <c r="L24" s="137">
        <f t="shared" si="0"/>
        <v>66</v>
      </c>
      <c r="M24" s="174" t="str">
        <f t="shared" si="1"/>
        <v>E</v>
      </c>
      <c r="N24" s="696"/>
      <c r="O24" s="858" t="s">
        <v>384</v>
      </c>
      <c r="Q24" s="576"/>
    </row>
    <row r="25" spans="1:17" s="166" customFormat="1" ht="15.75" x14ac:dyDescent="0.25">
      <c r="A25" s="717">
        <v>22</v>
      </c>
      <c r="B25" s="212">
        <v>201</v>
      </c>
      <c r="C25" s="234" t="str">
        <f>'201_2'!B16</f>
        <v>Хачатрян Олександра Леонідівна</v>
      </c>
      <c r="D25" s="213">
        <f>'201_2'!E16</f>
        <v>59</v>
      </c>
      <c r="E25" s="160">
        <f t="shared" si="2"/>
        <v>59</v>
      </c>
      <c r="F25" s="217">
        <f t="shared" si="7"/>
        <v>50.571428571428569</v>
      </c>
      <c r="G25" s="187"/>
      <c r="H25" s="187"/>
      <c r="I25" s="187"/>
      <c r="J25" s="187"/>
      <c r="K25" s="540">
        <f>'[1]КОНТР 201-204'!F25</f>
        <v>27.642857142857142</v>
      </c>
      <c r="L25" s="137">
        <f t="shared" si="0"/>
        <v>86.642857142857139</v>
      </c>
      <c r="M25" s="174" t="str">
        <f t="shared" si="1"/>
        <v>B</v>
      </c>
      <c r="N25" s="696"/>
      <c r="O25" s="858" t="s">
        <v>385</v>
      </c>
      <c r="Q25" s="576"/>
    </row>
    <row r="26" spans="1:17" ht="15.75" x14ac:dyDescent="0.25">
      <c r="A26" s="717">
        <v>23</v>
      </c>
      <c r="B26" s="133">
        <v>201</v>
      </c>
      <c r="C26" s="234" t="str">
        <f>'201_2'!B17</f>
        <v>Хрищук Олександр Сергійович</v>
      </c>
      <c r="D26" s="213">
        <f>'201_2'!E17</f>
        <v>61</v>
      </c>
      <c r="E26" s="160">
        <f t="shared" si="2"/>
        <v>61</v>
      </c>
      <c r="F26" s="217">
        <f t="shared" si="7"/>
        <v>52.285714285714285</v>
      </c>
      <c r="G26" s="135"/>
      <c r="H26" s="135"/>
      <c r="I26" s="135"/>
      <c r="J26" s="135"/>
      <c r="K26" s="540">
        <f>'[1]КОНТР 201-204'!F26</f>
        <v>22.017857142857142</v>
      </c>
      <c r="L26" s="137">
        <f t="shared" si="0"/>
        <v>83.017857142857139</v>
      </c>
      <c r="M26" s="174" t="str">
        <f t="shared" si="1"/>
        <v>B</v>
      </c>
      <c r="N26" s="696"/>
      <c r="O26" s="858" t="s">
        <v>386</v>
      </c>
    </row>
    <row r="27" spans="1:17" ht="15.75" x14ac:dyDescent="0.25">
      <c r="A27" s="717">
        <v>24</v>
      </c>
      <c r="B27" s="133">
        <v>201</v>
      </c>
      <c r="C27" s="234" t="str">
        <f>'201_2'!B18</f>
        <v>Шелудько Анастасія Вікторівна</v>
      </c>
      <c r="D27" s="213">
        <f>'201_2'!E18</f>
        <v>0</v>
      </c>
      <c r="E27" s="160">
        <f t="shared" si="2"/>
        <v>0</v>
      </c>
      <c r="F27" s="217">
        <f t="shared" si="7"/>
        <v>0</v>
      </c>
      <c r="G27" s="136"/>
      <c r="H27" s="136"/>
      <c r="I27" s="136"/>
      <c r="J27" s="136"/>
      <c r="K27" s="540">
        <f>'[1]КОНТР 201-204'!F27</f>
        <v>0</v>
      </c>
      <c r="L27" s="862">
        <f t="shared" si="0"/>
        <v>0</v>
      </c>
      <c r="M27" s="174" t="str">
        <f t="shared" si="1"/>
        <v>F</v>
      </c>
      <c r="N27" s="696"/>
      <c r="O27" s="858" t="s">
        <v>387</v>
      </c>
    </row>
    <row r="28" spans="1:17" ht="15.75" x14ac:dyDescent="0.25">
      <c r="A28" s="717">
        <v>25</v>
      </c>
      <c r="B28" s="133">
        <v>201</v>
      </c>
      <c r="C28" s="234" t="str">
        <f>'201_2'!B19</f>
        <v>Шеремет Анастасія Олександрівна</v>
      </c>
      <c r="D28" s="213">
        <f>'201_2'!E19</f>
        <v>66.5</v>
      </c>
      <c r="E28" s="160">
        <f t="shared" ref="E28" si="8">D28</f>
        <v>66.5</v>
      </c>
      <c r="F28" s="217">
        <f t="shared" si="7"/>
        <v>57</v>
      </c>
      <c r="G28" s="136"/>
      <c r="H28" s="136"/>
      <c r="I28" s="136"/>
      <c r="J28" s="136"/>
      <c r="K28" s="540">
        <f>'[1]КОНТР 201-204'!F28</f>
        <v>26.178571428571427</v>
      </c>
      <c r="L28" s="862">
        <f t="shared" ref="L28" si="9">IF((E28+K28)&gt;100,100,E28+K28)</f>
        <v>92.678571428571431</v>
      </c>
      <c r="M28" s="174" t="str">
        <f t="shared" ref="M28" si="10">VLOOKUP(L28,ESTC,2)</f>
        <v>A</v>
      </c>
      <c r="N28" s="696"/>
      <c r="O28" s="858" t="s">
        <v>388</v>
      </c>
    </row>
    <row r="29" spans="1:17" ht="24" x14ac:dyDescent="0.25">
      <c r="A29" s="717">
        <v>26</v>
      </c>
      <c r="B29" s="133">
        <v>201</v>
      </c>
      <c r="C29" s="234" t="str">
        <f>'201_2'!B20</f>
        <v>Шиманович Валерія Миколаївна</v>
      </c>
      <c r="D29" s="213">
        <f>'201_2'!E20</f>
        <v>27.5</v>
      </c>
      <c r="E29" s="160">
        <f t="shared" ref="E29" si="11">D29</f>
        <v>27.5</v>
      </c>
      <c r="F29" s="217">
        <f t="shared" si="7"/>
        <v>23.571428571428573</v>
      </c>
      <c r="G29" s="136"/>
      <c r="H29" s="136"/>
      <c r="I29" s="136"/>
      <c r="J29" s="136"/>
      <c r="K29" s="540">
        <f>'[1]КОНТР 201-204'!F29</f>
        <v>0</v>
      </c>
      <c r="L29" s="862">
        <f t="shared" ref="L29" si="12">IF((E29+K29)&gt;100,100,E29+K29)</f>
        <v>27.5</v>
      </c>
      <c r="M29" s="174" t="str">
        <f t="shared" ref="M29" si="13">VLOOKUP(L29,ESTC,2)</f>
        <v>F</v>
      </c>
      <c r="N29" s="826"/>
      <c r="O29" s="858" t="s">
        <v>389</v>
      </c>
    </row>
    <row r="30" spans="1:17" ht="16.5" thickBot="1" x14ac:dyDescent="0.3">
      <c r="A30" s="717">
        <v>27</v>
      </c>
      <c r="B30" s="133">
        <v>201</v>
      </c>
      <c r="C30" s="234" t="str">
        <f>'201_2'!B21</f>
        <v>Яблоновський Володимир Станіславович</v>
      </c>
      <c r="D30" s="213">
        <f>'201_2'!E21</f>
        <v>61</v>
      </c>
      <c r="E30" s="160">
        <f t="shared" ref="E30" si="14">D30</f>
        <v>61</v>
      </c>
      <c r="F30" s="217">
        <f t="shared" si="7"/>
        <v>52.285714285714285</v>
      </c>
      <c r="G30" s="136"/>
      <c r="H30" s="136"/>
      <c r="I30" s="136"/>
      <c r="J30" s="136"/>
      <c r="K30" s="540">
        <f>'[1]КОНТР 201-204'!F30</f>
        <v>0</v>
      </c>
      <c r="L30" s="862">
        <f t="shared" ref="L30" si="15">IF((E30+K30)&gt;100,100,E30+K30)</f>
        <v>61</v>
      </c>
      <c r="M30" s="174" t="str">
        <f t="shared" ref="M30" si="16">VLOOKUP(L30,ESTC,2)</f>
        <v>E</v>
      </c>
      <c r="N30" s="826"/>
      <c r="O30" s="859"/>
    </row>
    <row r="31" spans="1:17" ht="51.75" thickBot="1" x14ac:dyDescent="0.25">
      <c r="A31" s="229" t="s">
        <v>239</v>
      </c>
      <c r="B31" s="161" t="s">
        <v>240</v>
      </c>
      <c r="C31" s="233" t="s">
        <v>241</v>
      </c>
      <c r="D31" s="161" t="s">
        <v>242</v>
      </c>
      <c r="E31" s="230" t="s">
        <v>243</v>
      </c>
      <c r="F31" s="545" t="s">
        <v>312</v>
      </c>
      <c r="G31" s="545" t="s">
        <v>313</v>
      </c>
      <c r="H31" s="545" t="s">
        <v>314</v>
      </c>
      <c r="I31" s="545" t="s">
        <v>315</v>
      </c>
      <c r="J31" s="546" t="s">
        <v>302</v>
      </c>
      <c r="K31" s="546" t="s">
        <v>499</v>
      </c>
      <c r="L31" s="860" t="s">
        <v>156</v>
      </c>
      <c r="M31" s="861" t="s">
        <v>272</v>
      </c>
      <c r="N31" s="231"/>
    </row>
    <row r="32" spans="1:17" ht="15.75" x14ac:dyDescent="0.25">
      <c r="A32" s="717">
        <v>1</v>
      </c>
      <c r="B32" s="134">
        <v>202</v>
      </c>
      <c r="C32" s="159" t="str">
        <f>'202_1'!B8</f>
        <v>Бабенко Володимир Миколайович</v>
      </c>
      <c r="D32" s="159">
        <f>'202_1'!E8</f>
        <v>0</v>
      </c>
      <c r="E32" s="160">
        <f t="shared" ref="E32:E58" si="17">D32</f>
        <v>0</v>
      </c>
      <c r="F32" s="217"/>
      <c r="G32" s="185"/>
      <c r="H32" s="226"/>
      <c r="I32" s="185"/>
      <c r="J32" s="185"/>
      <c r="K32" s="540">
        <f>'[1]КОНТР 201-204'!$F33</f>
        <v>0</v>
      </c>
      <c r="L32" s="541">
        <f t="shared" ref="L32:L56" si="18">IF((E32+K32)&gt;100,100,E32+K32)</f>
        <v>0</v>
      </c>
      <c r="M32" s="174" t="str">
        <f t="shared" ref="M32:M56" si="19">VLOOKUP(L32,ESTC,2)</f>
        <v>F</v>
      </c>
      <c r="N32" s="566"/>
      <c r="O32" s="858" t="s">
        <v>391</v>
      </c>
      <c r="P32" s="166"/>
    </row>
    <row r="33" spans="1:16" ht="15.75" x14ac:dyDescent="0.25">
      <c r="A33" s="717">
        <v>2</v>
      </c>
      <c r="B33" s="133">
        <v>202</v>
      </c>
      <c r="C33" s="159" t="str">
        <f>'202_1'!B9</f>
        <v>Бабіч Євгеній Андріанович</v>
      </c>
      <c r="D33" s="159">
        <f>'202_1'!E9</f>
        <v>0</v>
      </c>
      <c r="E33" s="160">
        <f t="shared" si="17"/>
        <v>0</v>
      </c>
      <c r="F33" s="217">
        <f t="shared" ref="F33:F96" si="20">E33*6/7</f>
        <v>0</v>
      </c>
      <c r="G33" s="186"/>
      <c r="H33" s="227"/>
      <c r="I33" s="186"/>
      <c r="J33" s="186"/>
      <c r="K33" s="540">
        <f>'[1]КОНТР 201-204'!$F34</f>
        <v>4.5178571428571432</v>
      </c>
      <c r="L33" s="541">
        <f t="shared" si="18"/>
        <v>4.5178571428571432</v>
      </c>
      <c r="M33" s="174" t="str">
        <f t="shared" si="19"/>
        <v>F</v>
      </c>
      <c r="N33" s="558"/>
      <c r="O33" s="858" t="s">
        <v>392</v>
      </c>
      <c r="P33" s="166"/>
    </row>
    <row r="34" spans="1:16" ht="15.75" x14ac:dyDescent="0.25">
      <c r="A34" s="717">
        <v>3</v>
      </c>
      <c r="B34" s="133">
        <v>202</v>
      </c>
      <c r="C34" s="159" t="str">
        <f>'202_1'!B10</f>
        <v>Васюта Ганна Сергіївна</v>
      </c>
      <c r="D34" s="159">
        <f>'202_1'!E10</f>
        <v>46</v>
      </c>
      <c r="E34" s="160">
        <f t="shared" si="17"/>
        <v>46</v>
      </c>
      <c r="F34" s="217">
        <f t="shared" si="20"/>
        <v>39.428571428571431</v>
      </c>
      <c r="G34" s="186"/>
      <c r="H34" s="227"/>
      <c r="I34" s="186"/>
      <c r="J34" s="186"/>
      <c r="K34" s="540">
        <f>'[1]КОНТР 201-204'!$F35</f>
        <v>14.625</v>
      </c>
      <c r="L34" s="541">
        <f t="shared" si="18"/>
        <v>60.625</v>
      </c>
      <c r="M34" s="174" t="str">
        <f t="shared" si="19"/>
        <v>E</v>
      </c>
      <c r="N34" s="876"/>
      <c r="O34" s="858" t="s">
        <v>393</v>
      </c>
      <c r="P34" s="166"/>
    </row>
    <row r="35" spans="1:16" ht="15.75" x14ac:dyDescent="0.25">
      <c r="A35" s="717">
        <v>4</v>
      </c>
      <c r="B35" s="133">
        <v>202</v>
      </c>
      <c r="C35" s="159" t="str">
        <f>'202_1'!B11</f>
        <v>Вострікова Марія Василівна</v>
      </c>
      <c r="D35" s="159">
        <f>'202_1'!E11</f>
        <v>44.5</v>
      </c>
      <c r="E35" s="160">
        <f t="shared" si="17"/>
        <v>44.5</v>
      </c>
      <c r="F35" s="217">
        <f t="shared" si="20"/>
        <v>38.142857142857146</v>
      </c>
      <c r="G35" s="186"/>
      <c r="H35" s="227"/>
      <c r="I35" s="186"/>
      <c r="J35" s="186"/>
      <c r="K35" s="540">
        <f>'[1]КОНТР 201-204'!$F36</f>
        <v>15.392857142857142</v>
      </c>
      <c r="L35" s="541">
        <f t="shared" si="18"/>
        <v>59.892857142857139</v>
      </c>
      <c r="M35" s="174" t="str">
        <f t="shared" si="19"/>
        <v>FX</v>
      </c>
      <c r="N35" s="876"/>
      <c r="O35" s="858" t="s">
        <v>394</v>
      </c>
      <c r="P35" s="166"/>
    </row>
    <row r="36" spans="1:16" ht="15.75" x14ac:dyDescent="0.25">
      <c r="A36" s="717">
        <v>5</v>
      </c>
      <c r="B36" s="133">
        <v>202</v>
      </c>
      <c r="C36" s="159" t="str">
        <f>'202_1'!B12</f>
        <v>Гуска Анастасія Олегівна</v>
      </c>
      <c r="D36" s="159">
        <f>'202_1'!E12</f>
        <v>46.75</v>
      </c>
      <c r="E36" s="160">
        <f t="shared" si="17"/>
        <v>46.75</v>
      </c>
      <c r="F36" s="217">
        <f t="shared" si="20"/>
        <v>40.071428571428569</v>
      </c>
      <c r="G36" s="186"/>
      <c r="H36" s="227"/>
      <c r="I36" s="186"/>
      <c r="J36" s="186"/>
      <c r="K36" s="540">
        <f>'[1]КОНТР 201-204'!$F37</f>
        <v>17.035714285714285</v>
      </c>
      <c r="L36" s="541">
        <f t="shared" si="18"/>
        <v>63.785714285714285</v>
      </c>
      <c r="M36" s="174" t="str">
        <f t="shared" si="19"/>
        <v>E</v>
      </c>
      <c r="N36" s="876"/>
      <c r="O36" s="858" t="s">
        <v>395</v>
      </c>
      <c r="P36" s="166"/>
    </row>
    <row r="37" spans="1:16" ht="15.75" x14ac:dyDescent="0.25">
      <c r="A37" s="717">
        <v>6</v>
      </c>
      <c r="B37" s="133">
        <v>202</v>
      </c>
      <c r="C37" s="159" t="str">
        <f>'202_1'!B13</f>
        <v>Зейналова Наталія Русланівна</v>
      </c>
      <c r="D37" s="159">
        <f>'202_1'!E13</f>
        <v>44</v>
      </c>
      <c r="E37" s="160">
        <f t="shared" si="17"/>
        <v>44</v>
      </c>
      <c r="F37" s="217">
        <f t="shared" si="20"/>
        <v>37.714285714285715</v>
      </c>
      <c r="G37" s="186"/>
      <c r="H37" s="227"/>
      <c r="I37" s="186"/>
      <c r="J37" s="186"/>
      <c r="K37" s="540">
        <f>'[1]КОНТР 201-204'!$F38</f>
        <v>0.5</v>
      </c>
      <c r="L37" s="541">
        <f t="shared" si="18"/>
        <v>44.5</v>
      </c>
      <c r="M37" s="174" t="str">
        <f t="shared" si="19"/>
        <v>FX</v>
      </c>
      <c r="N37" s="558"/>
      <c r="O37" s="858" t="s">
        <v>396</v>
      </c>
      <c r="P37" s="166"/>
    </row>
    <row r="38" spans="1:16" ht="15.75" x14ac:dyDescent="0.25">
      <c r="A38" s="717">
        <v>7</v>
      </c>
      <c r="B38" s="133">
        <v>202</v>
      </c>
      <c r="C38" s="159" t="str">
        <f>'202_1'!B14</f>
        <v>Казакевич Дмитро Андрійович</v>
      </c>
      <c r="D38" s="159">
        <f>'202_1'!E14</f>
        <v>69.5</v>
      </c>
      <c r="E38" s="160">
        <f t="shared" si="17"/>
        <v>69.5</v>
      </c>
      <c r="F38" s="217">
        <f t="shared" si="20"/>
        <v>59.571428571428569</v>
      </c>
      <c r="G38" s="186"/>
      <c r="H38" s="227"/>
      <c r="I38" s="186"/>
      <c r="J38" s="186"/>
      <c r="K38" s="540">
        <f>'[1]КОНТР 201-204'!$F39</f>
        <v>13.357142857142858</v>
      </c>
      <c r="L38" s="541">
        <f t="shared" si="18"/>
        <v>82.857142857142861</v>
      </c>
      <c r="M38" s="174" t="str">
        <f t="shared" si="19"/>
        <v>B</v>
      </c>
      <c r="N38" s="884"/>
      <c r="O38" s="858" t="s">
        <v>397</v>
      </c>
      <c r="P38" s="166"/>
    </row>
    <row r="39" spans="1:16" ht="15.75" x14ac:dyDescent="0.25">
      <c r="A39" s="717">
        <v>8</v>
      </c>
      <c r="B39" s="133">
        <v>202</v>
      </c>
      <c r="C39" s="159"/>
      <c r="D39" s="159">
        <f>'202_1'!E15</f>
        <v>0</v>
      </c>
      <c r="E39" s="160">
        <f t="shared" si="17"/>
        <v>0</v>
      </c>
      <c r="F39" s="217">
        <f t="shared" si="20"/>
        <v>0</v>
      </c>
      <c r="G39" s="186"/>
      <c r="H39" s="227"/>
      <c r="I39" s="186"/>
      <c r="J39" s="186"/>
      <c r="K39" s="540">
        <f>'[1]КОНТР 201-204'!$F40</f>
        <v>0</v>
      </c>
      <c r="L39" s="541">
        <f t="shared" si="18"/>
        <v>0</v>
      </c>
      <c r="M39" s="174" t="str">
        <f t="shared" si="19"/>
        <v>F</v>
      </c>
      <c r="N39" s="558"/>
      <c r="O39" s="858"/>
      <c r="P39" s="166"/>
    </row>
    <row r="40" spans="1:16" ht="15.75" x14ac:dyDescent="0.25">
      <c r="A40" s="717">
        <v>9</v>
      </c>
      <c r="B40" s="133">
        <v>202</v>
      </c>
      <c r="C40" s="159" t="str">
        <f>'202_1'!B16</f>
        <v>Клочко Анастасія Сергіївна</v>
      </c>
      <c r="D40" s="159">
        <f>'202_1'!E16</f>
        <v>58.25</v>
      </c>
      <c r="E40" s="160">
        <f t="shared" si="17"/>
        <v>58.25</v>
      </c>
      <c r="F40" s="217">
        <f t="shared" si="20"/>
        <v>49.928571428571431</v>
      </c>
      <c r="G40" s="186"/>
      <c r="H40" s="227"/>
      <c r="I40" s="186"/>
      <c r="J40" s="186"/>
      <c r="K40" s="540">
        <f>'[1]КОНТР 201-204'!$F41</f>
        <v>17</v>
      </c>
      <c r="L40" s="541">
        <f t="shared" si="18"/>
        <v>75.25</v>
      </c>
      <c r="M40" s="174" t="str">
        <f t="shared" si="19"/>
        <v>C</v>
      </c>
      <c r="N40" s="876"/>
      <c r="O40" s="858" t="s">
        <v>399</v>
      </c>
      <c r="P40" s="166"/>
    </row>
    <row r="41" spans="1:16" ht="15.75" x14ac:dyDescent="0.25">
      <c r="A41" s="717">
        <v>10</v>
      </c>
      <c r="B41" s="133">
        <v>202</v>
      </c>
      <c r="C41" s="159" t="str">
        <f>'202_1'!B17</f>
        <v>Коротін Ілля Олександрович</v>
      </c>
      <c r="D41" s="159">
        <f>'202_1'!E17</f>
        <v>0</v>
      </c>
      <c r="E41" s="160">
        <f t="shared" si="17"/>
        <v>0</v>
      </c>
      <c r="F41" s="217">
        <f t="shared" si="20"/>
        <v>0</v>
      </c>
      <c r="G41" s="186"/>
      <c r="H41" s="227"/>
      <c r="I41" s="186"/>
      <c r="J41" s="186"/>
      <c r="K41" s="540">
        <f>'[1]КОНТР 201-204'!$F42</f>
        <v>0</v>
      </c>
      <c r="L41" s="541">
        <f t="shared" si="18"/>
        <v>0</v>
      </c>
      <c r="M41" s="174" t="str">
        <f t="shared" si="19"/>
        <v>F</v>
      </c>
      <c r="N41" s="558"/>
      <c r="O41" s="858" t="s">
        <v>400</v>
      </c>
      <c r="P41" s="166"/>
    </row>
    <row r="42" spans="1:16" ht="15.75" x14ac:dyDescent="0.25">
      <c r="A42" s="717">
        <v>11</v>
      </c>
      <c r="B42" s="133">
        <v>202</v>
      </c>
      <c r="C42" s="159" t="str">
        <f>'202_1'!B18</f>
        <v>Литовченко Олександра Вадимівна</v>
      </c>
      <c r="D42" s="159">
        <f>'202_1'!E18</f>
        <v>51</v>
      </c>
      <c r="E42" s="160">
        <f t="shared" si="17"/>
        <v>51</v>
      </c>
      <c r="F42" s="217">
        <f t="shared" si="20"/>
        <v>43.714285714285715</v>
      </c>
      <c r="G42" s="186"/>
      <c r="H42" s="227"/>
      <c r="I42" s="186"/>
      <c r="J42" s="186"/>
      <c r="K42" s="540">
        <f>'[1]КОНТР 201-204'!$F43</f>
        <v>14.392857142857142</v>
      </c>
      <c r="L42" s="541">
        <f t="shared" si="18"/>
        <v>65.392857142857139</v>
      </c>
      <c r="M42" s="174" t="str">
        <f t="shared" si="19"/>
        <v>E</v>
      </c>
      <c r="N42" s="876"/>
      <c r="O42" s="858" t="s">
        <v>401</v>
      </c>
      <c r="P42" s="578"/>
    </row>
    <row r="43" spans="1:16" ht="15.75" x14ac:dyDescent="0.25">
      <c r="A43" s="717">
        <v>12</v>
      </c>
      <c r="B43" s="133">
        <v>202</v>
      </c>
      <c r="C43" s="159">
        <f>'202_1'!B19</f>
        <v>0</v>
      </c>
      <c r="D43" s="159">
        <f>'202_1'!E19</f>
        <v>0</v>
      </c>
      <c r="E43" s="160">
        <f t="shared" si="17"/>
        <v>0</v>
      </c>
      <c r="F43" s="217">
        <f t="shared" si="20"/>
        <v>0</v>
      </c>
      <c r="G43" s="186"/>
      <c r="H43" s="227"/>
      <c r="I43" s="186"/>
      <c r="J43" s="186"/>
      <c r="K43" s="540"/>
      <c r="L43" s="541">
        <f t="shared" si="18"/>
        <v>0</v>
      </c>
      <c r="M43" s="174" t="str">
        <f t="shared" si="19"/>
        <v>F</v>
      </c>
      <c r="N43" s="565"/>
      <c r="O43" s="858" t="s">
        <v>402</v>
      </c>
      <c r="P43" s="166"/>
    </row>
    <row r="44" spans="1:16" ht="15.75" x14ac:dyDescent="0.25">
      <c r="A44" s="717">
        <v>13</v>
      </c>
      <c r="B44" s="133">
        <v>202</v>
      </c>
      <c r="C44" s="159" t="str">
        <f>'202_1'!B20</f>
        <v>Мішуков Кирило Павлович</v>
      </c>
      <c r="D44" s="159">
        <f>'202_1'!E20</f>
        <v>0</v>
      </c>
      <c r="E44" s="160">
        <f t="shared" si="17"/>
        <v>0</v>
      </c>
      <c r="F44" s="217">
        <f t="shared" si="20"/>
        <v>0</v>
      </c>
      <c r="G44" s="186"/>
      <c r="H44" s="227"/>
      <c r="I44" s="186"/>
      <c r="J44" s="186"/>
      <c r="K44" s="540">
        <f>'[1]КОНТР 201-204'!$F$45</f>
        <v>0</v>
      </c>
      <c r="L44" s="541">
        <f t="shared" si="18"/>
        <v>0</v>
      </c>
      <c r="M44" s="174" t="str">
        <f t="shared" si="19"/>
        <v>F</v>
      </c>
      <c r="N44" s="558"/>
      <c r="O44" s="858" t="s">
        <v>403</v>
      </c>
      <c r="P44" s="166"/>
    </row>
    <row r="45" spans="1:16" ht="16.5" thickBot="1" x14ac:dyDescent="0.3">
      <c r="A45" s="717">
        <v>14</v>
      </c>
      <c r="B45" s="133">
        <v>202</v>
      </c>
      <c r="C45" s="159" t="str">
        <f>'202_2'!B8</f>
        <v>Мельничук Іван Олегович</v>
      </c>
      <c r="D45" s="159">
        <f>'202_2'!E8</f>
        <v>50</v>
      </c>
      <c r="E45" s="160">
        <f t="shared" si="17"/>
        <v>50</v>
      </c>
      <c r="F45" s="217">
        <f t="shared" si="20"/>
        <v>42.857142857142854</v>
      </c>
      <c r="G45" s="186"/>
      <c r="H45" s="227"/>
      <c r="I45" s="186"/>
      <c r="J45" s="186"/>
      <c r="K45" s="540">
        <f>'[1]КОНТР 201-204'!$F$44</f>
        <v>19.446428571428573</v>
      </c>
      <c r="L45" s="541">
        <f t="shared" si="18"/>
        <v>69.446428571428569</v>
      </c>
      <c r="M45" s="174" t="str">
        <f t="shared" si="19"/>
        <v>D</v>
      </c>
      <c r="N45" s="558"/>
      <c r="O45" s="858" t="s">
        <v>404</v>
      </c>
      <c r="P45" s="576"/>
    </row>
    <row r="46" spans="1:16" ht="16.5" thickBot="1" x14ac:dyDescent="0.3">
      <c r="A46" s="717">
        <v>15</v>
      </c>
      <c r="B46" s="133">
        <v>202</v>
      </c>
      <c r="C46" s="159" t="str">
        <f>'202_2'!B9</f>
        <v>Пересунько Ігор Сергійович</v>
      </c>
      <c r="D46" s="159">
        <f>'202_2'!E9</f>
        <v>52</v>
      </c>
      <c r="E46" s="160">
        <f t="shared" si="17"/>
        <v>52</v>
      </c>
      <c r="F46" s="217">
        <f t="shared" si="20"/>
        <v>44.571428571428569</v>
      </c>
      <c r="G46" s="186"/>
      <c r="H46" s="227"/>
      <c r="I46" s="186"/>
      <c r="J46" s="186"/>
      <c r="K46" s="540">
        <f>'[1]КОНТР 201-204'!$F46</f>
        <v>21.053571428571427</v>
      </c>
      <c r="L46" s="542">
        <f t="shared" si="18"/>
        <v>73.053571428571431</v>
      </c>
      <c r="M46" s="174" t="str">
        <f t="shared" si="19"/>
        <v>D</v>
      </c>
      <c r="N46" s="558"/>
      <c r="O46" s="863" t="s">
        <v>466</v>
      </c>
      <c r="P46" s="576"/>
    </row>
    <row r="47" spans="1:16" ht="15.75" x14ac:dyDescent="0.25">
      <c r="A47" s="717">
        <v>16</v>
      </c>
      <c r="B47" s="133">
        <v>202</v>
      </c>
      <c r="C47" s="159" t="str">
        <f>'202_2'!B10</f>
        <v>Піскун Марія Віталіївна</v>
      </c>
      <c r="D47" s="159">
        <f>'202_2'!E10</f>
        <v>0</v>
      </c>
      <c r="E47" s="160">
        <f t="shared" si="17"/>
        <v>0</v>
      </c>
      <c r="F47" s="217">
        <f t="shared" si="20"/>
        <v>0</v>
      </c>
      <c r="G47" s="186"/>
      <c r="H47" s="227"/>
      <c r="I47" s="186"/>
      <c r="J47" s="186"/>
      <c r="K47" s="540">
        <f>'[1]КОНТР 201-204'!$F47</f>
        <v>0</v>
      </c>
      <c r="L47" s="541">
        <f t="shared" si="18"/>
        <v>0</v>
      </c>
      <c r="M47" s="174" t="str">
        <f t="shared" si="19"/>
        <v>F</v>
      </c>
      <c r="N47" s="558"/>
      <c r="O47" s="858" t="s">
        <v>405</v>
      </c>
      <c r="P47" s="576"/>
    </row>
    <row r="48" spans="1:16" ht="15.75" x14ac:dyDescent="0.25">
      <c r="A48" s="717">
        <v>17</v>
      </c>
      <c r="B48" s="133">
        <v>202</v>
      </c>
      <c r="C48" s="159" t="str">
        <f>'202_2'!B11</f>
        <v>Сатура Андрій Віталійович</v>
      </c>
      <c r="D48" s="159">
        <f>'202_2'!E11</f>
        <v>62</v>
      </c>
      <c r="E48" s="160">
        <f t="shared" si="17"/>
        <v>62</v>
      </c>
      <c r="F48" s="217">
        <f t="shared" si="20"/>
        <v>53.142857142857146</v>
      </c>
      <c r="G48" s="186"/>
      <c r="H48" s="227"/>
      <c r="I48" s="186"/>
      <c r="J48" s="186"/>
      <c r="K48" s="540">
        <f>'[1]КОНТР 201-204'!$F48</f>
        <v>14.428571428571429</v>
      </c>
      <c r="L48" s="541">
        <f t="shared" si="18"/>
        <v>76.428571428571431</v>
      </c>
      <c r="M48" s="174" t="str">
        <f t="shared" si="19"/>
        <v>C</v>
      </c>
      <c r="N48" s="565"/>
      <c r="O48" s="858" t="s">
        <v>406</v>
      </c>
      <c r="P48" s="576"/>
    </row>
    <row r="49" spans="1:17" s="166" customFormat="1" ht="15.75" x14ac:dyDescent="0.25">
      <c r="A49" s="717">
        <v>18</v>
      </c>
      <c r="B49" s="212">
        <v>202</v>
      </c>
      <c r="C49" s="159" t="str">
        <f>'202_2'!B12</f>
        <v>Січевський Станіслав Вікторович</v>
      </c>
      <c r="D49" s="159">
        <f>'202_2'!E12</f>
        <v>70</v>
      </c>
      <c r="E49" s="160">
        <f t="shared" si="17"/>
        <v>70</v>
      </c>
      <c r="F49" s="217">
        <f t="shared" si="20"/>
        <v>60</v>
      </c>
      <c r="G49" s="216"/>
      <c r="H49" s="227"/>
      <c r="I49" s="216"/>
      <c r="J49" s="216"/>
      <c r="K49" s="540">
        <f>'[1]КОНТР 201-204'!$F49</f>
        <v>20.517857142857142</v>
      </c>
      <c r="L49" s="541">
        <f t="shared" si="18"/>
        <v>90.517857142857139</v>
      </c>
      <c r="M49" s="174" t="str">
        <f t="shared" si="19"/>
        <v>A</v>
      </c>
      <c r="N49" s="558"/>
      <c r="O49" s="857" t="s">
        <v>415</v>
      </c>
      <c r="P49" s="576"/>
      <c r="Q49" s="576"/>
    </row>
    <row r="50" spans="1:17" ht="15.75" x14ac:dyDescent="0.25">
      <c r="A50" s="717">
        <v>19</v>
      </c>
      <c r="B50" s="133">
        <v>202</v>
      </c>
      <c r="C50" s="159" t="str">
        <f>'202_2'!B13</f>
        <v>Cтанкевіч Андрій Олександрович</v>
      </c>
      <c r="D50" s="159">
        <f>'202_2'!E13</f>
        <v>53</v>
      </c>
      <c r="E50" s="160">
        <f t="shared" si="17"/>
        <v>53</v>
      </c>
      <c r="F50" s="217">
        <f t="shared" si="20"/>
        <v>45.428571428571431</v>
      </c>
      <c r="G50" s="186"/>
      <c r="H50" s="227"/>
      <c r="I50" s="186"/>
      <c r="J50" s="186"/>
      <c r="K50" s="540">
        <f>'[1]КОНТР 201-204'!$F50</f>
        <v>21.053571428571427</v>
      </c>
      <c r="L50" s="541">
        <f t="shared" si="18"/>
        <v>74.053571428571431</v>
      </c>
      <c r="M50" s="174" t="str">
        <f t="shared" si="19"/>
        <v>C</v>
      </c>
      <c r="N50" s="558"/>
      <c r="O50" s="858" t="s">
        <v>407</v>
      </c>
      <c r="P50" s="576"/>
    </row>
    <row r="51" spans="1:17" ht="15.75" x14ac:dyDescent="0.25">
      <c r="A51" s="717">
        <v>20</v>
      </c>
      <c r="B51" s="133">
        <v>202</v>
      </c>
      <c r="C51" s="159" t="str">
        <f>'202_2'!B14</f>
        <v>Стець Єлизавета Петрівна</v>
      </c>
      <c r="D51" s="159">
        <f>'202_2'!E14</f>
        <v>52</v>
      </c>
      <c r="E51" s="160">
        <f t="shared" si="17"/>
        <v>52</v>
      </c>
      <c r="F51" s="217">
        <f t="shared" si="20"/>
        <v>44.571428571428569</v>
      </c>
      <c r="G51" s="186"/>
      <c r="H51" s="227"/>
      <c r="I51" s="186"/>
      <c r="J51" s="186"/>
      <c r="K51" s="540">
        <f>'[1]КОНТР 201-204'!$F51</f>
        <v>15.392857142857142</v>
      </c>
      <c r="L51" s="541">
        <f t="shared" si="18"/>
        <v>67.392857142857139</v>
      </c>
      <c r="M51" s="174" t="str">
        <f t="shared" si="19"/>
        <v>D</v>
      </c>
      <c r="N51" s="558"/>
      <c r="O51" s="857" t="s">
        <v>408</v>
      </c>
      <c r="P51" s="576"/>
    </row>
    <row r="52" spans="1:17" ht="15.75" x14ac:dyDescent="0.25">
      <c r="A52" s="717">
        <v>21</v>
      </c>
      <c r="B52" s="133">
        <v>202</v>
      </c>
      <c r="C52" s="159" t="str">
        <f>'202_2'!B15</f>
        <v>Розторгуєв Василь Аркадійович</v>
      </c>
      <c r="D52" s="159">
        <f>'202_2'!E15</f>
        <v>0</v>
      </c>
      <c r="E52" s="160">
        <f t="shared" si="17"/>
        <v>0</v>
      </c>
      <c r="F52" s="217">
        <f t="shared" si="20"/>
        <v>0</v>
      </c>
      <c r="G52" s="186"/>
      <c r="H52" s="227"/>
      <c r="I52" s="186"/>
      <c r="J52" s="186"/>
      <c r="K52" s="540">
        <f>'[1]КОНТР 201-204'!$F52</f>
        <v>0</v>
      </c>
      <c r="L52" s="541">
        <f t="shared" si="18"/>
        <v>0</v>
      </c>
      <c r="M52" s="174" t="str">
        <f t="shared" si="19"/>
        <v>F</v>
      </c>
      <c r="N52" s="565"/>
      <c r="O52" s="858" t="s">
        <v>409</v>
      </c>
      <c r="P52" s="576"/>
    </row>
    <row r="53" spans="1:17" ht="15.75" x14ac:dyDescent="0.25">
      <c r="A53" s="717">
        <v>22</v>
      </c>
      <c r="B53" s="133">
        <v>202</v>
      </c>
      <c r="C53" s="159" t="str">
        <f>'202_2'!B16</f>
        <v>Федоров Олександр Сергійович</v>
      </c>
      <c r="D53" s="159">
        <f>'202_2'!E16</f>
        <v>25</v>
      </c>
      <c r="E53" s="160">
        <f t="shared" si="17"/>
        <v>25</v>
      </c>
      <c r="F53" s="217">
        <f t="shared" si="20"/>
        <v>21.428571428571427</v>
      </c>
      <c r="G53" s="186"/>
      <c r="H53" s="227"/>
      <c r="I53" s="186"/>
      <c r="J53" s="186"/>
      <c r="K53" s="540">
        <f>'[1]КОНТР 201-204'!$F53</f>
        <v>19.071428571428573</v>
      </c>
      <c r="L53" s="541">
        <f t="shared" si="18"/>
        <v>44.071428571428569</v>
      </c>
      <c r="M53" s="174" t="str">
        <f t="shared" si="19"/>
        <v>FX</v>
      </c>
      <c r="N53" s="558"/>
      <c r="O53" s="858" t="s">
        <v>410</v>
      </c>
      <c r="P53" s="576"/>
    </row>
    <row r="54" spans="1:17" ht="15.75" x14ac:dyDescent="0.25">
      <c r="A54" s="717">
        <v>23</v>
      </c>
      <c r="B54" s="133">
        <v>202</v>
      </c>
      <c r="C54" s="159" t="str">
        <f>'202_2'!B17</f>
        <v>Хачатрян Єлизавета Арсенівна</v>
      </c>
      <c r="D54" s="159">
        <f>'202_2'!E17</f>
        <v>54</v>
      </c>
      <c r="E54" s="160">
        <f t="shared" si="17"/>
        <v>54</v>
      </c>
      <c r="F54" s="217">
        <f t="shared" si="20"/>
        <v>46.285714285714285</v>
      </c>
      <c r="G54" s="186"/>
      <c r="H54" s="227"/>
      <c r="I54" s="186"/>
      <c r="J54" s="186"/>
      <c r="K54" s="540">
        <f>'[1]КОНТР 201-204'!$F54</f>
        <v>1.5714285714285714</v>
      </c>
      <c r="L54" s="541">
        <f t="shared" si="18"/>
        <v>55.571428571428569</v>
      </c>
      <c r="M54" s="174" t="str">
        <f t="shared" si="19"/>
        <v>FX</v>
      </c>
      <c r="N54" s="558"/>
      <c r="O54" s="858" t="s">
        <v>411</v>
      </c>
      <c r="P54" s="576"/>
    </row>
    <row r="55" spans="1:17" ht="15.75" x14ac:dyDescent="0.25">
      <c r="A55" s="717">
        <v>24</v>
      </c>
      <c r="B55" s="133">
        <v>202</v>
      </c>
      <c r="C55" s="159" t="str">
        <f>'202_2'!B18</f>
        <v>Хоруженко Вікторія Олександрівна</v>
      </c>
      <c r="D55" s="159">
        <f>'202_2'!E18</f>
        <v>2</v>
      </c>
      <c r="E55" s="160">
        <f t="shared" si="17"/>
        <v>2</v>
      </c>
      <c r="F55" s="217">
        <f t="shared" si="20"/>
        <v>1.7142857142857142</v>
      </c>
      <c r="G55" s="186"/>
      <c r="H55" s="186"/>
      <c r="I55" s="186"/>
      <c r="J55" s="186"/>
      <c r="K55" s="540">
        <f>'[1]КОНТР 201-204'!$F55</f>
        <v>11.214285714285714</v>
      </c>
      <c r="L55" s="541">
        <f t="shared" si="18"/>
        <v>13.214285714285714</v>
      </c>
      <c r="M55" s="174" t="str">
        <f t="shared" si="19"/>
        <v>F</v>
      </c>
      <c r="N55" s="558"/>
      <c r="O55" s="858" t="s">
        <v>412</v>
      </c>
      <c r="P55" s="576"/>
    </row>
    <row r="56" spans="1:17" ht="15.75" x14ac:dyDescent="0.25">
      <c r="A56" s="717">
        <v>25</v>
      </c>
      <c r="B56" s="133">
        <v>202</v>
      </c>
      <c r="C56" s="159" t="str">
        <f>'202_2'!B19</f>
        <v>Шапошнікова Марія Дмитрівна</v>
      </c>
      <c r="D56" s="159">
        <f>'202_2'!E19</f>
        <v>2</v>
      </c>
      <c r="E56" s="160">
        <f t="shared" si="17"/>
        <v>2</v>
      </c>
      <c r="F56" s="217">
        <f t="shared" si="20"/>
        <v>1.7142857142857142</v>
      </c>
      <c r="G56" s="186"/>
      <c r="H56" s="186"/>
      <c r="I56" s="186"/>
      <c r="J56" s="186"/>
      <c r="K56" s="540">
        <f>'[1]КОНТР 201-204'!$F56</f>
        <v>0</v>
      </c>
      <c r="L56" s="541">
        <f t="shared" si="18"/>
        <v>2</v>
      </c>
      <c r="M56" s="174" t="str">
        <f t="shared" si="19"/>
        <v>F</v>
      </c>
      <c r="N56" s="558"/>
      <c r="O56" s="858" t="s">
        <v>413</v>
      </c>
      <c r="P56" s="576"/>
    </row>
    <row r="57" spans="1:17" ht="15.75" x14ac:dyDescent="0.25">
      <c r="A57" s="717">
        <v>26</v>
      </c>
      <c r="B57" s="133">
        <v>202</v>
      </c>
      <c r="C57" s="159" t="str">
        <f>'202_2'!B20</f>
        <v>Шкляров Валерій Миколайович</v>
      </c>
      <c r="D57" s="159">
        <f>'202_2'!E20</f>
        <v>56</v>
      </c>
      <c r="E57" s="160">
        <f t="shared" si="17"/>
        <v>56</v>
      </c>
      <c r="F57" s="217">
        <f t="shared" si="20"/>
        <v>48</v>
      </c>
      <c r="G57" s="186"/>
      <c r="H57" s="186"/>
      <c r="I57" s="186"/>
      <c r="J57" s="186"/>
      <c r="K57" s="540">
        <f>'[1]КОНТР 201-204'!$F57</f>
        <v>13.625</v>
      </c>
      <c r="L57" s="541">
        <f t="shared" ref="L57:L58" si="21">IF((E57+K57)&gt;100,100,E57+K57)</f>
        <v>69.625</v>
      </c>
      <c r="M57" s="174" t="str">
        <f t="shared" ref="M57:M58" si="22">VLOOKUP(L57,ESTC,2)</f>
        <v>D</v>
      </c>
      <c r="N57" s="558"/>
      <c r="O57" s="858" t="s">
        <v>414</v>
      </c>
    </row>
    <row r="58" spans="1:17" ht="16.5" thickBot="1" x14ac:dyDescent="0.3">
      <c r="A58" s="717">
        <v>27</v>
      </c>
      <c r="B58" s="133">
        <v>202</v>
      </c>
      <c r="C58" s="159" t="str">
        <f>'202_2'!B21</f>
        <v>Яценко Максим Михайлович</v>
      </c>
      <c r="D58" s="159">
        <f>'202_2'!E21</f>
        <v>0</v>
      </c>
      <c r="E58" s="160">
        <f t="shared" si="17"/>
        <v>0</v>
      </c>
      <c r="F58" s="217">
        <f t="shared" si="20"/>
        <v>0</v>
      </c>
      <c r="G58" s="544"/>
      <c r="H58" s="544"/>
      <c r="I58" s="544"/>
      <c r="J58" s="544"/>
      <c r="K58" s="540">
        <f>'[1]КОНТР 201-204'!$F58</f>
        <v>0</v>
      </c>
      <c r="L58" s="541">
        <f t="shared" si="21"/>
        <v>0</v>
      </c>
      <c r="M58" s="174" t="str">
        <f t="shared" si="22"/>
        <v>F</v>
      </c>
      <c r="N58" s="558"/>
      <c r="O58" s="577"/>
    </row>
    <row r="59" spans="1:17" ht="51.75" thickBot="1" x14ac:dyDescent="0.25">
      <c r="A59" s="229" t="s">
        <v>239</v>
      </c>
      <c r="B59" s="161" t="s">
        <v>240</v>
      </c>
      <c r="C59" s="233" t="s">
        <v>241</v>
      </c>
      <c r="D59" s="161" t="s">
        <v>242</v>
      </c>
      <c r="E59" s="230" t="s">
        <v>243</v>
      </c>
      <c r="F59" s="545" t="s">
        <v>312</v>
      </c>
      <c r="G59" s="545" t="s">
        <v>313</v>
      </c>
      <c r="H59" s="545" t="s">
        <v>314</v>
      </c>
      <c r="I59" s="545" t="s">
        <v>315</v>
      </c>
      <c r="J59" s="546" t="s">
        <v>302</v>
      </c>
      <c r="K59" s="546" t="s">
        <v>499</v>
      </c>
      <c r="L59" s="547" t="s">
        <v>156</v>
      </c>
      <c r="M59" s="343" t="s">
        <v>272</v>
      </c>
      <c r="N59" s="231"/>
    </row>
    <row r="60" spans="1:17" ht="15.75" x14ac:dyDescent="0.25">
      <c r="A60" s="717">
        <v>1</v>
      </c>
      <c r="B60" s="134">
        <v>203</v>
      </c>
      <c r="C60" s="159" t="str">
        <f>'203_1'!B8</f>
        <v>Геращенко Вікторія Андріївна</v>
      </c>
      <c r="D60" s="159">
        <f>'203_1'!E8</f>
        <v>67.5</v>
      </c>
      <c r="E60" s="160">
        <f t="shared" ref="E60:E73" si="23">D60</f>
        <v>67.5</v>
      </c>
      <c r="F60" s="217">
        <f t="shared" si="20"/>
        <v>57.857142857142854</v>
      </c>
      <c r="G60" s="185"/>
      <c r="H60" s="226"/>
      <c r="I60" s="185"/>
      <c r="J60" s="342"/>
      <c r="K60" s="540">
        <f>'[1]КОНТР 201-204'!$F63</f>
        <v>17.5</v>
      </c>
      <c r="L60" s="137">
        <f t="shared" ref="L60:L73" si="24">IF((E60+K60)&gt;100,100,E60+K60)</f>
        <v>85</v>
      </c>
      <c r="M60" s="174" t="str">
        <f t="shared" ref="M60:M73" si="25">VLOOKUP(L60,ESTC,2)</f>
        <v>B</v>
      </c>
      <c r="N60" s="877"/>
      <c r="O60" s="857" t="s">
        <v>416</v>
      </c>
      <c r="P60" s="577">
        <v>23.357142857142858</v>
      </c>
      <c r="Q60" s="577" t="s">
        <v>470</v>
      </c>
    </row>
    <row r="61" spans="1:17" ht="15.75" x14ac:dyDescent="0.25">
      <c r="A61" s="717">
        <v>2</v>
      </c>
      <c r="B61" s="133">
        <v>203</v>
      </c>
      <c r="C61" s="159" t="str">
        <f>'203_1'!B9</f>
        <v>Катанова Вікторія Сергіївна</v>
      </c>
      <c r="D61" s="159">
        <f>'203_1'!E9</f>
        <v>61</v>
      </c>
      <c r="E61" s="160">
        <f t="shared" si="23"/>
        <v>61</v>
      </c>
      <c r="F61" s="217">
        <f t="shared" si="20"/>
        <v>52.285714285714285</v>
      </c>
      <c r="G61" s="186"/>
      <c r="H61" s="227"/>
      <c r="I61" s="186"/>
      <c r="J61" s="186"/>
      <c r="K61" s="540">
        <f>'[1]КОНТР 201-204'!$F66</f>
        <v>25.267857142857142</v>
      </c>
      <c r="L61" s="137">
        <f t="shared" si="24"/>
        <v>86.267857142857139</v>
      </c>
      <c r="M61" s="174" t="str">
        <f t="shared" si="25"/>
        <v>B</v>
      </c>
      <c r="N61" s="876"/>
      <c r="O61" s="857" t="s">
        <v>417</v>
      </c>
      <c r="P61" s="577">
        <v>23.625</v>
      </c>
      <c r="Q61" s="577" t="s">
        <v>471</v>
      </c>
    </row>
    <row r="62" spans="1:17" ht="15.75" x14ac:dyDescent="0.25">
      <c r="A62" s="717">
        <v>3</v>
      </c>
      <c r="B62" s="133">
        <v>203</v>
      </c>
      <c r="C62" s="159" t="str">
        <f>'203_1'!B10</f>
        <v>Князєва Ольга Олексіївна</v>
      </c>
      <c r="D62" s="159">
        <f>'203_1'!E10</f>
        <v>60.25</v>
      </c>
      <c r="E62" s="160">
        <f t="shared" si="23"/>
        <v>60.25</v>
      </c>
      <c r="F62" s="217">
        <f t="shared" si="20"/>
        <v>51.642857142857146</v>
      </c>
      <c r="G62" s="186"/>
      <c r="H62" s="227"/>
      <c r="I62" s="186"/>
      <c r="J62" s="186"/>
      <c r="K62" s="867">
        <f>'[1]КОНТР 201-204'!$F68</f>
        <v>24.196428571428573</v>
      </c>
      <c r="L62" s="137">
        <f t="shared" si="24"/>
        <v>84.446428571428569</v>
      </c>
      <c r="M62" s="174" t="str">
        <f t="shared" si="25"/>
        <v>B</v>
      </c>
      <c r="N62" s="876"/>
      <c r="O62" s="857" t="s">
        <v>418</v>
      </c>
      <c r="P62" s="577">
        <v>15.357142857142858</v>
      </c>
      <c r="Q62" s="577" t="s">
        <v>472</v>
      </c>
    </row>
    <row r="63" spans="1:17" ht="15.75" x14ac:dyDescent="0.25">
      <c r="A63" s="717">
        <v>4</v>
      </c>
      <c r="B63" s="133">
        <v>203</v>
      </c>
      <c r="C63" s="159" t="str">
        <f>'203_1'!B11</f>
        <v>Коваль Сергій Олександрович</v>
      </c>
      <c r="D63" s="159">
        <f>'203_1'!E11</f>
        <v>65</v>
      </c>
      <c r="E63" s="160">
        <f t="shared" si="23"/>
        <v>65</v>
      </c>
      <c r="F63" s="217">
        <f t="shared" si="20"/>
        <v>55.714285714285715</v>
      </c>
      <c r="G63" s="186"/>
      <c r="H63" s="227"/>
      <c r="I63" s="186"/>
      <c r="J63" s="186"/>
      <c r="K63" s="540">
        <f>'[1]КОНТР 201-204'!$F69</f>
        <v>27.910714285714285</v>
      </c>
      <c r="L63" s="137">
        <f t="shared" si="24"/>
        <v>92.910714285714278</v>
      </c>
      <c r="M63" s="174" t="str">
        <f t="shared" si="25"/>
        <v>A</v>
      </c>
      <c r="N63" s="876"/>
      <c r="O63" s="858" t="s">
        <v>419</v>
      </c>
      <c r="P63" s="577">
        <v>19.946428571428573</v>
      </c>
      <c r="Q63" s="577" t="s">
        <v>473</v>
      </c>
    </row>
    <row r="64" spans="1:17" ht="15.75" x14ac:dyDescent="0.25">
      <c r="A64" s="717">
        <v>5</v>
      </c>
      <c r="B64" s="133">
        <v>203</v>
      </c>
      <c r="C64" s="868" t="str">
        <f>'203_1'!B12</f>
        <v>Ковальський Микита Олексійович</v>
      </c>
      <c r="D64" s="159">
        <f>'203_1'!E12</f>
        <v>0</v>
      </c>
      <c r="E64" s="160">
        <f t="shared" si="23"/>
        <v>0</v>
      </c>
      <c r="F64" s="217">
        <f t="shared" si="20"/>
        <v>0</v>
      </c>
      <c r="G64" s="186"/>
      <c r="H64" s="227"/>
      <c r="I64" s="186"/>
      <c r="J64" s="186"/>
      <c r="K64" s="540"/>
      <c r="L64" s="137">
        <f t="shared" si="24"/>
        <v>0</v>
      </c>
      <c r="M64" s="174" t="str">
        <f t="shared" si="25"/>
        <v>F</v>
      </c>
      <c r="N64" s="558"/>
      <c r="O64" s="858" t="s">
        <v>420</v>
      </c>
      <c r="P64" s="577">
        <v>24.964285714285715</v>
      </c>
      <c r="Q64" s="577" t="s">
        <v>474</v>
      </c>
    </row>
    <row r="65" spans="1:17" ht="15.75" x14ac:dyDescent="0.25">
      <c r="A65" s="717">
        <v>6</v>
      </c>
      <c r="B65" s="133">
        <v>203</v>
      </c>
      <c r="C65" s="159" t="str">
        <f>'203_1'!B13</f>
        <v>Колотюк Ольга Олександрівна</v>
      </c>
      <c r="D65" s="159">
        <f>'203_1'!E13</f>
        <v>59</v>
      </c>
      <c r="E65" s="160">
        <f t="shared" si="23"/>
        <v>59</v>
      </c>
      <c r="F65" s="217">
        <f t="shared" si="20"/>
        <v>50.571428571428569</v>
      </c>
      <c r="G65" s="186"/>
      <c r="H65" s="227"/>
      <c r="I65" s="186"/>
      <c r="J65" s="186"/>
      <c r="K65" s="540">
        <f>'[1]КОНТР 201-204'!$F70</f>
        <v>23.428571428571427</v>
      </c>
      <c r="L65" s="137">
        <f t="shared" si="24"/>
        <v>82.428571428571431</v>
      </c>
      <c r="M65" s="174" t="str">
        <f t="shared" si="25"/>
        <v>B</v>
      </c>
      <c r="N65" s="876"/>
      <c r="O65" s="857" t="s">
        <v>421</v>
      </c>
      <c r="P65" s="577">
        <v>23.125</v>
      </c>
      <c r="Q65" s="577" t="s">
        <v>475</v>
      </c>
    </row>
    <row r="66" spans="1:17" ht="15.75" x14ac:dyDescent="0.25">
      <c r="A66" s="717">
        <v>7</v>
      </c>
      <c r="B66" s="133">
        <v>203</v>
      </c>
      <c r="C66" s="159" t="str">
        <f>'203_1'!B14</f>
        <v>Крамар Герман Дмитрович</v>
      </c>
      <c r="D66" s="159">
        <f>'203_1'!E14</f>
        <v>0</v>
      </c>
      <c r="E66" s="160">
        <f t="shared" si="23"/>
        <v>0</v>
      </c>
      <c r="F66" s="217">
        <f t="shared" si="20"/>
        <v>0</v>
      </c>
      <c r="G66" s="186"/>
      <c r="H66" s="227"/>
      <c r="I66" s="186"/>
      <c r="J66" s="186"/>
      <c r="K66" s="540">
        <f>'[1]КОНТР 201-204'!$F71</f>
        <v>22.857142857142858</v>
      </c>
      <c r="L66" s="137">
        <f t="shared" si="24"/>
        <v>22.857142857142858</v>
      </c>
      <c r="M66" s="174" t="str">
        <f t="shared" si="25"/>
        <v>F</v>
      </c>
      <c r="N66" s="565"/>
      <c r="O66" s="858" t="s">
        <v>467</v>
      </c>
      <c r="P66" s="577">
        <v>0</v>
      </c>
      <c r="Q66" s="577" t="s">
        <v>476</v>
      </c>
    </row>
    <row r="67" spans="1:17" ht="15.75" x14ac:dyDescent="0.25">
      <c r="A67" s="717">
        <v>8</v>
      </c>
      <c r="B67" s="133">
        <v>203</v>
      </c>
      <c r="C67" s="159" t="str">
        <f>'203_1'!B15</f>
        <v>Кутовий Євген Олегович</v>
      </c>
      <c r="D67" s="159">
        <f>'203_1'!E15</f>
        <v>0</v>
      </c>
      <c r="E67" s="160">
        <f t="shared" si="23"/>
        <v>0</v>
      </c>
      <c r="F67" s="217">
        <f t="shared" si="20"/>
        <v>0</v>
      </c>
      <c r="G67" s="186"/>
      <c r="H67" s="227"/>
      <c r="I67" s="186"/>
      <c r="J67" s="186"/>
      <c r="K67" s="540">
        <f>'[1]КОНТР 201-204'!$F72</f>
        <v>0</v>
      </c>
      <c r="L67" s="557">
        <f t="shared" si="24"/>
        <v>0</v>
      </c>
      <c r="M67" s="174" t="str">
        <f t="shared" si="25"/>
        <v>F</v>
      </c>
      <c r="N67" s="558"/>
      <c r="O67" s="857" t="s">
        <v>422</v>
      </c>
      <c r="P67" s="577">
        <v>22.053571428571427</v>
      </c>
      <c r="Q67" s="577" t="s">
        <v>477</v>
      </c>
    </row>
    <row r="68" spans="1:17" ht="15.75" x14ac:dyDescent="0.25">
      <c r="A68" s="717">
        <v>9</v>
      </c>
      <c r="B68" s="133">
        <v>203</v>
      </c>
      <c r="C68" s="159" t="str">
        <f>'203_1'!B16</f>
        <v>Малкова Каріна Вікторівна</v>
      </c>
      <c r="D68" s="159">
        <f>'203_1'!E16</f>
        <v>59.75</v>
      </c>
      <c r="E68" s="160">
        <f t="shared" si="23"/>
        <v>59.75</v>
      </c>
      <c r="F68" s="217">
        <f t="shared" si="20"/>
        <v>51.214285714285715</v>
      </c>
      <c r="G68" s="186"/>
      <c r="H68" s="227"/>
      <c r="I68" s="186"/>
      <c r="J68" s="186"/>
      <c r="K68" s="540">
        <f>'[1]КОНТР 201-204'!$F73</f>
        <v>23.392857142857142</v>
      </c>
      <c r="L68" s="137">
        <f t="shared" si="24"/>
        <v>83.142857142857139</v>
      </c>
      <c r="M68" s="174" t="str">
        <f t="shared" si="25"/>
        <v>B</v>
      </c>
      <c r="N68" s="876"/>
      <c r="O68" s="858" t="s">
        <v>423</v>
      </c>
      <c r="P68" s="577">
        <v>24.160714285714285</v>
      </c>
      <c r="Q68" s="577" t="s">
        <v>478</v>
      </c>
    </row>
    <row r="69" spans="1:17" ht="15.75" x14ac:dyDescent="0.25">
      <c r="A69" s="717">
        <v>10</v>
      </c>
      <c r="B69" s="133">
        <v>203</v>
      </c>
      <c r="C69" s="159" t="str">
        <f>'203_1'!B17</f>
        <v>Пустіка Роман Ігорович</v>
      </c>
      <c r="D69" s="159">
        <f>'203_1'!E17</f>
        <v>0</v>
      </c>
      <c r="E69" s="160">
        <f t="shared" si="23"/>
        <v>0</v>
      </c>
      <c r="F69" s="217">
        <f t="shared" si="20"/>
        <v>0</v>
      </c>
      <c r="G69" s="186"/>
      <c r="H69" s="227"/>
      <c r="I69" s="186"/>
      <c r="J69" s="186"/>
      <c r="K69" s="540">
        <f>'[1]КОНТР 201-204'!$F77</f>
        <v>0</v>
      </c>
      <c r="L69" s="137">
        <f t="shared" si="24"/>
        <v>0</v>
      </c>
      <c r="M69" s="174" t="str">
        <f t="shared" si="25"/>
        <v>F</v>
      </c>
      <c r="N69" s="558"/>
      <c r="O69" s="857" t="s">
        <v>424</v>
      </c>
      <c r="P69" s="577">
        <v>21.285714285714285</v>
      </c>
      <c r="Q69" s="577" t="s">
        <v>479</v>
      </c>
    </row>
    <row r="70" spans="1:17" ht="15.75" x14ac:dyDescent="0.25">
      <c r="A70" s="717">
        <v>11</v>
      </c>
      <c r="B70" s="133">
        <v>203</v>
      </c>
      <c r="C70" s="159" t="str">
        <f>'203_1'!B18</f>
        <v>Рослякова Юлія Антонівна</v>
      </c>
      <c r="D70" s="159">
        <f>'203_1'!E18</f>
        <v>47</v>
      </c>
      <c r="E70" s="160">
        <f t="shared" si="23"/>
        <v>47</v>
      </c>
      <c r="F70" s="217">
        <f t="shared" si="20"/>
        <v>40.285714285714285</v>
      </c>
      <c r="G70" s="186"/>
      <c r="H70" s="227"/>
      <c r="I70" s="186"/>
      <c r="J70" s="186"/>
      <c r="K70" s="540">
        <f>'[1]КОНТР 201-204'!$F78</f>
        <v>18.714285714285715</v>
      </c>
      <c r="L70" s="137">
        <f t="shared" si="24"/>
        <v>65.714285714285722</v>
      </c>
      <c r="M70" s="174" t="str">
        <f t="shared" si="25"/>
        <v>E</v>
      </c>
      <c r="N70" s="889">
        <v>43039</v>
      </c>
      <c r="O70" s="857" t="s">
        <v>425</v>
      </c>
      <c r="P70" s="577">
        <v>19.375</v>
      </c>
      <c r="Q70" s="577" t="s">
        <v>480</v>
      </c>
    </row>
    <row r="71" spans="1:17" ht="15.75" x14ac:dyDescent="0.25">
      <c r="A71" s="717">
        <v>12</v>
      </c>
      <c r="B71" s="133">
        <v>203</v>
      </c>
      <c r="C71" s="159" t="str">
        <f>'203_1'!B19</f>
        <v>Сергієва Анастасія Олександрівна</v>
      </c>
      <c r="D71" s="159">
        <f>'203_1'!E19</f>
        <v>30</v>
      </c>
      <c r="E71" s="160">
        <f t="shared" si="23"/>
        <v>30</v>
      </c>
      <c r="F71" s="217">
        <f t="shared" si="20"/>
        <v>25.714285714285715</v>
      </c>
      <c r="G71" s="186"/>
      <c r="H71" s="227"/>
      <c r="I71" s="186"/>
      <c r="J71" s="186"/>
      <c r="K71" s="540">
        <f>'[1]КОНТР 201-204'!$F85</f>
        <v>21.517857142857142</v>
      </c>
      <c r="L71" s="137">
        <f t="shared" si="24"/>
        <v>51.517857142857139</v>
      </c>
      <c r="M71" s="174" t="str">
        <f t="shared" si="25"/>
        <v>FX</v>
      </c>
      <c r="N71" s="565"/>
      <c r="O71" s="857" t="s">
        <v>426</v>
      </c>
      <c r="P71" s="577">
        <v>0</v>
      </c>
      <c r="Q71" s="577" t="s">
        <v>481</v>
      </c>
    </row>
    <row r="72" spans="1:17" ht="15.75" x14ac:dyDescent="0.25">
      <c r="A72" s="717">
        <v>13</v>
      </c>
      <c r="B72" s="133">
        <v>203</v>
      </c>
      <c r="C72" s="159" t="str">
        <f>'203_1'!B20</f>
        <v>Стратонов Владислав Юрійович</v>
      </c>
      <c r="D72" s="159">
        <f>'203_1'!E20</f>
        <v>0</v>
      </c>
      <c r="E72" s="160">
        <f t="shared" si="23"/>
        <v>0</v>
      </c>
      <c r="F72" s="217">
        <f t="shared" si="20"/>
        <v>0</v>
      </c>
      <c r="G72" s="186"/>
      <c r="H72" s="227"/>
      <c r="I72" s="186"/>
      <c r="J72" s="186"/>
      <c r="K72" s="540">
        <f>'[1]КОНТР 201-204'!$F81</f>
        <v>0</v>
      </c>
      <c r="L72" s="137">
        <f t="shared" ref="L72" si="26">IF((E72+K72)&gt;100,100,E72+K72)</f>
        <v>0</v>
      </c>
      <c r="M72" s="174" t="str">
        <f t="shared" ref="M72" si="27">VLOOKUP(L72,ESTC,2)</f>
        <v>F</v>
      </c>
      <c r="N72" s="558"/>
      <c r="O72" s="857" t="s">
        <v>428</v>
      </c>
      <c r="P72" s="577">
        <v>20.982142857142858</v>
      </c>
      <c r="Q72" s="577" t="s">
        <v>482</v>
      </c>
    </row>
    <row r="73" spans="1:17" ht="15.75" x14ac:dyDescent="0.25">
      <c r="A73" s="717">
        <v>14</v>
      </c>
      <c r="B73" s="133">
        <v>203</v>
      </c>
      <c r="C73" s="159" t="str">
        <f>'203_2'!B8</f>
        <v>Білецький Віктор Романович</v>
      </c>
      <c r="D73" s="159">
        <f>'203_2'!E8</f>
        <v>57</v>
      </c>
      <c r="E73" s="160">
        <f t="shared" si="23"/>
        <v>57</v>
      </c>
      <c r="F73" s="217">
        <f t="shared" si="20"/>
        <v>48.857142857142854</v>
      </c>
      <c r="G73" s="186"/>
      <c r="H73" s="227"/>
      <c r="I73" s="186"/>
      <c r="J73" s="186"/>
      <c r="K73" s="540">
        <f>'[1]КОНТР 201-204'!$F62</f>
        <v>25.5</v>
      </c>
      <c r="L73" s="137">
        <f t="shared" si="24"/>
        <v>82.5</v>
      </c>
      <c r="M73" s="174" t="str">
        <f t="shared" si="25"/>
        <v>B</v>
      </c>
      <c r="N73" s="558"/>
      <c r="O73" s="857" t="s">
        <v>429</v>
      </c>
      <c r="P73" s="577">
        <v>20.410714285714285</v>
      </c>
      <c r="Q73" s="577" t="s">
        <v>483</v>
      </c>
    </row>
    <row r="74" spans="1:17" ht="15.75" x14ac:dyDescent="0.25">
      <c r="A74" s="717">
        <v>15</v>
      </c>
      <c r="B74" s="133">
        <v>203</v>
      </c>
      <c r="C74" s="159" t="str">
        <f>'203_2'!B9</f>
        <v>Біла Поліна В`ячеславівна</v>
      </c>
      <c r="D74" s="159">
        <f>'203_2'!E9</f>
        <v>55</v>
      </c>
      <c r="E74" s="160">
        <f t="shared" ref="E74:E85" si="28">D74</f>
        <v>55</v>
      </c>
      <c r="F74" s="217">
        <f t="shared" si="20"/>
        <v>47.142857142857146</v>
      </c>
      <c r="G74" s="186"/>
      <c r="H74" s="227"/>
      <c r="I74" s="186"/>
      <c r="J74" s="186"/>
      <c r="K74" s="540">
        <f>'[1]КОНТР 201-204'!$F61</f>
        <v>26.571428571428573</v>
      </c>
      <c r="L74" s="137">
        <f t="shared" ref="L74:L86" si="29">IF((E74+K74)&gt;100,100,E74+K74)</f>
        <v>81.571428571428569</v>
      </c>
      <c r="M74" s="174" t="str">
        <f t="shared" ref="M74:M86" si="30">VLOOKUP(L74,ESTC,2)</f>
        <v>C</v>
      </c>
      <c r="N74" s="558"/>
      <c r="O74" s="857" t="s">
        <v>430</v>
      </c>
      <c r="P74" s="577">
        <v>19.875</v>
      </c>
      <c r="Q74" s="577" t="s">
        <v>484</v>
      </c>
    </row>
    <row r="75" spans="1:17" ht="15.75" x14ac:dyDescent="0.25">
      <c r="A75" s="717">
        <v>16</v>
      </c>
      <c r="B75" s="133">
        <v>203</v>
      </c>
      <c r="C75" s="159" t="str">
        <f>'203_2'!B10</f>
        <v>Григор`єв Даниїл Олександрович</v>
      </c>
      <c r="D75" s="159">
        <f>'203_2'!E10</f>
        <v>62</v>
      </c>
      <c r="E75" s="160">
        <f t="shared" si="28"/>
        <v>62</v>
      </c>
      <c r="F75" s="217">
        <f t="shared" si="20"/>
        <v>53.142857142857146</v>
      </c>
      <c r="G75" s="186"/>
      <c r="H75" s="227"/>
      <c r="I75" s="186"/>
      <c r="J75" s="186"/>
      <c r="K75" s="540">
        <f>'[1]КОНТР 201-204'!$F78</f>
        <v>18.714285714285715</v>
      </c>
      <c r="L75" s="137">
        <f t="shared" si="29"/>
        <v>80.714285714285722</v>
      </c>
      <c r="M75" s="174" t="str">
        <f t="shared" si="30"/>
        <v>C</v>
      </c>
      <c r="N75" s="558"/>
      <c r="O75" s="857" t="s">
        <v>431</v>
      </c>
      <c r="P75" s="577">
        <v>24.696428571428573</v>
      </c>
      <c r="Q75" s="577" t="s">
        <v>485</v>
      </c>
    </row>
    <row r="76" spans="1:17" ht="15.75" x14ac:dyDescent="0.25">
      <c r="A76" s="717">
        <v>17</v>
      </c>
      <c r="B76" s="133">
        <v>203</v>
      </c>
      <c r="C76" s="159" t="str">
        <f>'203_2'!B11</f>
        <v>Зеленков Денис Сергійович</v>
      </c>
      <c r="D76" s="159">
        <f>'203_2'!E11</f>
        <v>70</v>
      </c>
      <c r="E76" s="160">
        <f t="shared" si="28"/>
        <v>70</v>
      </c>
      <c r="F76" s="217">
        <f t="shared" si="20"/>
        <v>60</v>
      </c>
      <c r="G76" s="186"/>
      <c r="H76" s="227"/>
      <c r="I76" s="186"/>
      <c r="J76" s="186"/>
      <c r="K76" s="540">
        <f>'[1]КОНТР 201-204'!$F79</f>
        <v>26.035714285714285</v>
      </c>
      <c r="L76" s="137">
        <f t="shared" si="29"/>
        <v>96.035714285714278</v>
      </c>
      <c r="M76" s="174" t="str">
        <f t="shared" si="30"/>
        <v>A</v>
      </c>
      <c r="N76" s="558"/>
      <c r="O76" s="857" t="s">
        <v>432</v>
      </c>
      <c r="P76" s="577">
        <v>0</v>
      </c>
      <c r="Q76" s="577" t="s">
        <v>486</v>
      </c>
    </row>
    <row r="77" spans="1:17" ht="15.75" x14ac:dyDescent="0.25">
      <c r="A77" s="717">
        <v>18</v>
      </c>
      <c r="B77" s="133">
        <v>203</v>
      </c>
      <c r="C77" s="159" t="str">
        <f>'203_2'!B12</f>
        <v>Молдован Максим Олександрович</v>
      </c>
      <c r="D77" s="159">
        <f>'203_2'!E12</f>
        <v>57</v>
      </c>
      <c r="E77" s="160">
        <f t="shared" si="28"/>
        <v>57</v>
      </c>
      <c r="F77" s="217">
        <f t="shared" si="20"/>
        <v>48.857142857142854</v>
      </c>
      <c r="G77" s="186"/>
      <c r="H77" s="227"/>
      <c r="I77" s="186"/>
      <c r="J77" s="186"/>
      <c r="K77" s="540">
        <f>'[1]КОНТР 201-204'!$F74</f>
        <v>24</v>
      </c>
      <c r="L77" s="137">
        <f t="shared" si="29"/>
        <v>81</v>
      </c>
      <c r="M77" s="174" t="str">
        <f t="shared" si="30"/>
        <v>C</v>
      </c>
      <c r="N77" s="558"/>
      <c r="O77" s="857" t="s">
        <v>433</v>
      </c>
      <c r="P77" s="577">
        <v>18.714285714285715</v>
      </c>
      <c r="Q77" s="577" t="s">
        <v>487</v>
      </c>
    </row>
    <row r="78" spans="1:17" ht="15.75" x14ac:dyDescent="0.25">
      <c r="A78" s="717">
        <v>19</v>
      </c>
      <c r="B78" s="133">
        <v>203</v>
      </c>
      <c r="C78" s="159" t="str">
        <f>'203_2'!B13</f>
        <v>Носенко Микола В'ячеславович</v>
      </c>
      <c r="D78" s="159">
        <f>'203_2'!E13</f>
        <v>59</v>
      </c>
      <c r="E78" s="160">
        <f t="shared" si="28"/>
        <v>59</v>
      </c>
      <c r="F78" s="217">
        <f t="shared" si="20"/>
        <v>50.571428571428569</v>
      </c>
      <c r="G78" s="186"/>
      <c r="H78" s="227"/>
      <c r="I78" s="186"/>
      <c r="J78" s="186"/>
      <c r="K78" s="540">
        <f>'[1]КОНТР 201-204'!$F75</f>
        <v>23.892857142857142</v>
      </c>
      <c r="L78" s="137">
        <f t="shared" si="29"/>
        <v>82.892857142857139</v>
      </c>
      <c r="M78" s="174" t="str">
        <f t="shared" si="30"/>
        <v>B</v>
      </c>
      <c r="N78" s="558"/>
      <c r="O78" s="857" t="s">
        <v>434</v>
      </c>
      <c r="P78" s="577">
        <v>22.821428571428573</v>
      </c>
      <c r="Q78" s="577" t="s">
        <v>488</v>
      </c>
    </row>
    <row r="79" spans="1:17" ht="15.75" x14ac:dyDescent="0.25">
      <c r="A79" s="717">
        <v>20</v>
      </c>
      <c r="B79" s="133">
        <v>203</v>
      </c>
      <c r="C79" s="159" t="str">
        <f>'203_2'!B14</f>
        <v>Оліфіренко Ксенія Валентинівна</v>
      </c>
      <c r="D79" s="159">
        <f>'203_2'!E14</f>
        <v>70</v>
      </c>
      <c r="E79" s="160">
        <f t="shared" si="28"/>
        <v>70</v>
      </c>
      <c r="F79" s="217">
        <f t="shared" si="20"/>
        <v>60</v>
      </c>
      <c r="G79" s="186"/>
      <c r="H79" s="227"/>
      <c r="I79" s="186"/>
      <c r="J79" s="186"/>
      <c r="K79" s="540">
        <f>'[1]КОНТР 201-204'!$F76</f>
        <v>28.982142857142858</v>
      </c>
      <c r="L79" s="137">
        <f t="shared" si="29"/>
        <v>98.982142857142861</v>
      </c>
      <c r="M79" s="174" t="str">
        <f t="shared" si="30"/>
        <v>A</v>
      </c>
      <c r="N79" s="558"/>
      <c r="O79" s="857" t="s">
        <v>435</v>
      </c>
      <c r="P79" s="577">
        <v>22.553571428571427</v>
      </c>
      <c r="Q79" s="577" t="s">
        <v>489</v>
      </c>
    </row>
    <row r="80" spans="1:17" ht="15.75" x14ac:dyDescent="0.25">
      <c r="A80" s="717">
        <v>21</v>
      </c>
      <c r="B80" s="133">
        <v>203</v>
      </c>
      <c r="C80" s="159" t="str">
        <f>'203_2'!B15</f>
        <v>Салмін Артур Ігорович</v>
      </c>
      <c r="D80" s="159">
        <f>'203_2'!E15</f>
        <v>56</v>
      </c>
      <c r="E80" s="160">
        <f t="shared" si="28"/>
        <v>56</v>
      </c>
      <c r="F80" s="217">
        <f t="shared" si="20"/>
        <v>48</v>
      </c>
      <c r="G80" s="186"/>
      <c r="H80" s="227"/>
      <c r="I80" s="186"/>
      <c r="J80" s="186"/>
      <c r="K80" s="540">
        <f>'[1]КОНТР 201-204'!$F79</f>
        <v>26.035714285714285</v>
      </c>
      <c r="L80" s="137">
        <f t="shared" si="29"/>
        <v>82.035714285714278</v>
      </c>
      <c r="M80" s="174" t="str">
        <f t="shared" si="30"/>
        <v>B</v>
      </c>
      <c r="N80" s="558"/>
      <c r="O80" s="857" t="s">
        <v>436</v>
      </c>
      <c r="P80" s="577">
        <v>0</v>
      </c>
      <c r="Q80" s="577" t="s">
        <v>490</v>
      </c>
    </row>
    <row r="81" spans="1:17" ht="15.75" x14ac:dyDescent="0.25">
      <c r="A81" s="717">
        <v>22</v>
      </c>
      <c r="B81" s="133">
        <v>203</v>
      </c>
      <c r="C81" s="159" t="str">
        <f>'203_2'!B16</f>
        <v>Стовманенко Владислав Олегович</v>
      </c>
      <c r="D81" s="159">
        <f>'203_2'!E16</f>
        <v>63</v>
      </c>
      <c r="E81" s="160">
        <f t="shared" si="28"/>
        <v>63</v>
      </c>
      <c r="F81" s="217">
        <f t="shared" si="20"/>
        <v>54</v>
      </c>
      <c r="G81" s="186"/>
      <c r="H81" s="227"/>
      <c r="I81" s="186"/>
      <c r="J81" s="186"/>
      <c r="K81" s="540">
        <f>'[1]КОНТР 201-204'!$F80</f>
        <v>26.035714285714285</v>
      </c>
      <c r="L81" s="137">
        <f t="shared" si="29"/>
        <v>89.035714285714278</v>
      </c>
      <c r="M81" s="174" t="str">
        <f t="shared" si="30"/>
        <v>A</v>
      </c>
      <c r="N81" s="558"/>
      <c r="O81" s="858" t="s">
        <v>437</v>
      </c>
      <c r="P81" s="577">
        <v>18.071428571428573</v>
      </c>
      <c r="Q81" s="577" t="s">
        <v>491</v>
      </c>
    </row>
    <row r="82" spans="1:17" ht="15.75" x14ac:dyDescent="0.25">
      <c r="A82" s="717">
        <v>23</v>
      </c>
      <c r="B82" s="133">
        <v>203</v>
      </c>
      <c r="C82" s="159" t="str">
        <f>'203_2'!B17</f>
        <v>Хруставка Михайло Володимирович</v>
      </c>
      <c r="D82" s="159">
        <f>'203_2'!E17</f>
        <v>48</v>
      </c>
      <c r="E82" s="160">
        <f t="shared" si="28"/>
        <v>48</v>
      </c>
      <c r="F82" s="217">
        <f t="shared" si="20"/>
        <v>41.142857142857146</v>
      </c>
      <c r="G82" s="186"/>
      <c r="H82" s="227"/>
      <c r="I82" s="186"/>
      <c r="J82" s="186"/>
      <c r="K82" s="540">
        <f>'[1]КОНТР 201-204'!$F82</f>
        <v>25.839285714285715</v>
      </c>
      <c r="L82" s="137">
        <f t="shared" si="29"/>
        <v>73.839285714285722</v>
      </c>
      <c r="M82" s="174" t="str">
        <f t="shared" si="30"/>
        <v>D</v>
      </c>
      <c r="N82" s="558"/>
      <c r="O82" s="858" t="s">
        <v>438</v>
      </c>
      <c r="P82" s="577">
        <v>20.678571428571427</v>
      </c>
      <c r="Q82" s="577" t="s">
        <v>492</v>
      </c>
    </row>
    <row r="83" spans="1:17" ht="15.75" x14ac:dyDescent="0.25">
      <c r="A83" s="717">
        <v>24</v>
      </c>
      <c r="B83" s="133">
        <v>203</v>
      </c>
      <c r="C83" s="159" t="str">
        <f>'203_2'!B18</f>
        <v>Чигір Галина Сергіївна</v>
      </c>
      <c r="D83" s="159">
        <f>'203_2'!E18</f>
        <v>67</v>
      </c>
      <c r="E83" s="160">
        <f t="shared" si="28"/>
        <v>67</v>
      </c>
      <c r="F83" s="217">
        <f t="shared" si="20"/>
        <v>57.428571428571431</v>
      </c>
      <c r="G83" s="186"/>
      <c r="H83" s="227"/>
      <c r="I83" s="186"/>
      <c r="J83" s="186"/>
      <c r="K83" s="540">
        <f>'[1]КОНТР 201-204'!$F83</f>
        <v>23.357142857142858</v>
      </c>
      <c r="L83" s="137">
        <f t="shared" si="29"/>
        <v>90.357142857142861</v>
      </c>
      <c r="M83" s="174" t="str">
        <f t="shared" si="30"/>
        <v>A</v>
      </c>
      <c r="N83" s="558"/>
      <c r="O83" s="864" t="s">
        <v>439</v>
      </c>
      <c r="P83" s="577">
        <v>13.321428571428571</v>
      </c>
      <c r="Q83" s="577" t="s">
        <v>493</v>
      </c>
    </row>
    <row r="84" spans="1:17" ht="15.75" x14ac:dyDescent="0.25">
      <c r="A84" s="717">
        <v>25</v>
      </c>
      <c r="B84" s="133">
        <v>203</v>
      </c>
      <c r="C84" s="159" t="str">
        <f>'203_2'!B19</f>
        <v>Штефан Валентина Володимирівна</v>
      </c>
      <c r="D84" s="159">
        <f>'203_2'!E19</f>
        <v>39</v>
      </c>
      <c r="E84" s="160">
        <f t="shared" si="28"/>
        <v>39</v>
      </c>
      <c r="F84" s="217">
        <f t="shared" si="20"/>
        <v>33.428571428571431</v>
      </c>
      <c r="G84" s="186"/>
      <c r="H84" s="227"/>
      <c r="I84" s="186"/>
      <c r="J84" s="186"/>
      <c r="K84" s="540">
        <f>'[1]КОНТР 201-204'!$F84</f>
        <v>14.125</v>
      </c>
      <c r="L84" s="137">
        <f t="shared" si="29"/>
        <v>53.125</v>
      </c>
      <c r="M84" s="174" t="str">
        <f t="shared" si="30"/>
        <v>FX</v>
      </c>
      <c r="N84" s="558"/>
      <c r="O84" s="865" t="s">
        <v>468</v>
      </c>
      <c r="P84" s="577">
        <v>21.25</v>
      </c>
      <c r="Q84" s="577" t="s">
        <v>494</v>
      </c>
    </row>
    <row r="85" spans="1:17" ht="15.75" x14ac:dyDescent="0.25">
      <c r="A85" s="717">
        <v>26</v>
      </c>
      <c r="B85" s="133">
        <v>203</v>
      </c>
      <c r="C85" s="159" t="str">
        <f>'203_2'!B20</f>
        <v>Якименко І.В.</v>
      </c>
      <c r="D85" s="159">
        <f>'203_2'!E20</f>
        <v>0</v>
      </c>
      <c r="E85" s="160">
        <f t="shared" si="28"/>
        <v>0</v>
      </c>
      <c r="F85" s="217">
        <f t="shared" si="20"/>
        <v>0</v>
      </c>
      <c r="G85" s="186"/>
      <c r="H85" s="227"/>
      <c r="I85" s="186"/>
      <c r="J85" s="186"/>
      <c r="K85" s="540">
        <f>'[1]КОНТР 201-204'!$F86</f>
        <v>4.1071428571428577</v>
      </c>
      <c r="L85" s="137">
        <f t="shared" si="29"/>
        <v>4.1071428571428577</v>
      </c>
      <c r="M85" s="174" t="str">
        <f t="shared" si="30"/>
        <v>F</v>
      </c>
      <c r="N85" s="558"/>
      <c r="O85" s="865" t="s">
        <v>469</v>
      </c>
      <c r="P85" s="577">
        <v>3.0357142857142856</v>
      </c>
      <c r="Q85" s="577" t="s">
        <v>495</v>
      </c>
    </row>
    <row r="86" spans="1:17" ht="19.5" thickBot="1" x14ac:dyDescent="0.3">
      <c r="A86" s="719">
        <v>27</v>
      </c>
      <c r="B86" s="720">
        <v>203</v>
      </c>
      <c r="C86" s="869" t="s">
        <v>467</v>
      </c>
      <c r="D86" s="721"/>
      <c r="E86" s="722"/>
      <c r="F86" s="217">
        <f t="shared" si="20"/>
        <v>0</v>
      </c>
      <c r="G86" s="544"/>
      <c r="H86" s="723"/>
      <c r="I86" s="544"/>
      <c r="J86" s="544"/>
      <c r="K86" s="540">
        <f>'[1]КОНТР 201-204'!$F67</f>
        <v>0</v>
      </c>
      <c r="L86" s="232">
        <f t="shared" si="29"/>
        <v>0</v>
      </c>
      <c r="M86" s="176" t="str">
        <f t="shared" si="30"/>
        <v>F</v>
      </c>
      <c r="N86" s="725"/>
    </row>
    <row r="87" spans="1:17" ht="51.75" thickBot="1" x14ac:dyDescent="0.25">
      <c r="A87" s="229" t="s">
        <v>239</v>
      </c>
      <c r="B87" s="727" t="s">
        <v>240</v>
      </c>
      <c r="C87" s="233" t="s">
        <v>241</v>
      </c>
      <c r="D87" s="161" t="s">
        <v>242</v>
      </c>
      <c r="E87" s="230" t="s">
        <v>243</v>
      </c>
      <c r="F87" s="545" t="s">
        <v>312</v>
      </c>
      <c r="G87" s="545" t="s">
        <v>313</v>
      </c>
      <c r="H87" s="545" t="s">
        <v>314</v>
      </c>
      <c r="I87" s="545" t="s">
        <v>315</v>
      </c>
      <c r="J87" s="546" t="s">
        <v>302</v>
      </c>
      <c r="K87" s="546" t="s">
        <v>499</v>
      </c>
      <c r="L87" s="547" t="s">
        <v>156</v>
      </c>
      <c r="M87" s="343" t="s">
        <v>272</v>
      </c>
      <c r="N87" s="231"/>
    </row>
    <row r="88" spans="1:17" ht="15.75" x14ac:dyDescent="0.25">
      <c r="A88" s="717">
        <v>1</v>
      </c>
      <c r="B88" s="133">
        <v>204</v>
      </c>
      <c r="C88" s="159" t="str">
        <f>'204'!B8</f>
        <v>Альошин Віталій Євгенович</v>
      </c>
      <c r="D88" s="159">
        <f>'204'!E8</f>
        <v>0</v>
      </c>
      <c r="E88" s="160">
        <f t="shared" ref="E88:E102" si="31">D88</f>
        <v>0</v>
      </c>
      <c r="F88" s="217">
        <f t="shared" si="20"/>
        <v>0</v>
      </c>
      <c r="G88" s="185"/>
      <c r="H88" s="226"/>
      <c r="I88" s="185"/>
      <c r="J88" s="342"/>
      <c r="K88" s="540">
        <f>'[1]КОНТР 201-204'!$F89</f>
        <v>0.5</v>
      </c>
      <c r="L88" s="137">
        <f t="shared" ref="L88:L102" si="32">IF((E88+K88)&gt;100,100,E88+K88)</f>
        <v>0.5</v>
      </c>
      <c r="M88" s="174" t="str">
        <f t="shared" ref="M88:M102" si="33">VLOOKUP(L88,ESTC,2)</f>
        <v>F</v>
      </c>
      <c r="N88" s="566"/>
      <c r="O88" s="870" t="s">
        <v>441</v>
      </c>
    </row>
    <row r="89" spans="1:17" ht="15.75" x14ac:dyDescent="0.25">
      <c r="A89" s="717">
        <v>2</v>
      </c>
      <c r="B89" s="133">
        <v>204</v>
      </c>
      <c r="C89" s="159" t="str">
        <f>'204'!B9</f>
        <v>Воронін Дмитро Вікторович</v>
      </c>
      <c r="D89" s="159">
        <f>'204'!E9</f>
        <v>5</v>
      </c>
      <c r="E89" s="160">
        <f t="shared" si="31"/>
        <v>5</v>
      </c>
      <c r="F89" s="217">
        <f t="shared" si="20"/>
        <v>4.2857142857142856</v>
      </c>
      <c r="G89" s="186"/>
      <c r="H89" s="227"/>
      <c r="I89" s="186"/>
      <c r="J89" s="186"/>
      <c r="K89" s="540">
        <f>'[1]КОНТР 201-204'!$F90</f>
        <v>1.2678571428571428</v>
      </c>
      <c r="L89" s="137">
        <f t="shared" si="32"/>
        <v>6.2678571428571423</v>
      </c>
      <c r="M89" s="174" t="str">
        <f t="shared" si="33"/>
        <v>F</v>
      </c>
      <c r="N89" s="558"/>
      <c r="O89" s="870" t="s">
        <v>452</v>
      </c>
    </row>
    <row r="90" spans="1:17" ht="15.75" x14ac:dyDescent="0.25">
      <c r="A90" s="717">
        <v>3</v>
      </c>
      <c r="B90" s="133">
        <v>204</v>
      </c>
      <c r="C90" s="159" t="str">
        <f>'204'!B10</f>
        <v>Воронін Георгій Олександрович</v>
      </c>
      <c r="D90" s="159">
        <f>'204'!E10</f>
        <v>0</v>
      </c>
      <c r="E90" s="160">
        <f t="shared" si="31"/>
        <v>0</v>
      </c>
      <c r="F90" s="217">
        <f t="shared" si="20"/>
        <v>0</v>
      </c>
      <c r="G90" s="186"/>
      <c r="H90" s="227"/>
      <c r="I90" s="186"/>
      <c r="J90" s="186"/>
      <c r="K90" s="540">
        <f>'[1]КОНТР 201-204'!$F91</f>
        <v>0.5</v>
      </c>
      <c r="L90" s="137">
        <f t="shared" si="32"/>
        <v>0.5</v>
      </c>
      <c r="M90" s="174" t="str">
        <f t="shared" si="33"/>
        <v>F</v>
      </c>
      <c r="N90" s="558"/>
      <c r="O90" s="870" t="s">
        <v>442</v>
      </c>
    </row>
    <row r="91" spans="1:17" ht="15.75" x14ac:dyDescent="0.25">
      <c r="A91" s="717">
        <v>4</v>
      </c>
      <c r="B91" s="133">
        <v>204</v>
      </c>
      <c r="C91" s="159" t="str">
        <f>'204'!B11</f>
        <v>Кудря Юрій Юрійович</v>
      </c>
      <c r="D91" s="159">
        <f>'204'!E11</f>
        <v>0</v>
      </c>
      <c r="E91" s="160">
        <f t="shared" si="31"/>
        <v>0</v>
      </c>
      <c r="F91" s="217">
        <f t="shared" si="20"/>
        <v>0</v>
      </c>
      <c r="G91" s="186"/>
      <c r="H91" s="227"/>
      <c r="I91" s="186"/>
      <c r="J91" s="186"/>
      <c r="K91" s="540">
        <f>'[1]КОНТР 201-204'!$F94</f>
        <v>0</v>
      </c>
      <c r="L91" s="137">
        <f t="shared" si="32"/>
        <v>0</v>
      </c>
      <c r="M91" s="174" t="str">
        <f t="shared" si="33"/>
        <v>F</v>
      </c>
      <c r="N91" s="558"/>
      <c r="O91" s="871" t="s">
        <v>496</v>
      </c>
    </row>
    <row r="92" spans="1:17" ht="25.5" x14ac:dyDescent="0.25">
      <c r="A92" s="717">
        <v>5</v>
      </c>
      <c r="B92" s="133">
        <v>204</v>
      </c>
      <c r="C92" s="159" t="str">
        <f>'204'!B12</f>
        <v>Куценко Костянтин Сергійович</v>
      </c>
      <c r="D92" s="159">
        <f>'204'!E12</f>
        <v>0</v>
      </c>
      <c r="E92" s="160">
        <f t="shared" si="31"/>
        <v>0</v>
      </c>
      <c r="F92" s="217">
        <f t="shared" si="20"/>
        <v>0</v>
      </c>
      <c r="G92" s="186"/>
      <c r="H92" s="227"/>
      <c r="I92" s="186"/>
      <c r="J92" s="186"/>
      <c r="K92" s="540">
        <f>'[1]КОНТР 201-204'!$F95</f>
        <v>0</v>
      </c>
      <c r="L92" s="137">
        <f t="shared" si="32"/>
        <v>0</v>
      </c>
      <c r="M92" s="174" t="str">
        <f t="shared" si="33"/>
        <v>F</v>
      </c>
      <c r="N92" s="558"/>
      <c r="O92" s="871" t="s">
        <v>497</v>
      </c>
    </row>
    <row r="93" spans="1:17" ht="15.75" x14ac:dyDescent="0.25">
      <c r="A93" s="717">
        <v>6</v>
      </c>
      <c r="B93" s="133">
        <v>204</v>
      </c>
      <c r="C93" s="159" t="str">
        <f>'204'!B13</f>
        <v>Лагунець Дмитро Олегович</v>
      </c>
      <c r="D93" s="159">
        <f>'204'!E13</f>
        <v>0</v>
      </c>
      <c r="E93" s="160">
        <f t="shared" si="31"/>
        <v>0</v>
      </c>
      <c r="F93" s="217">
        <f t="shared" si="20"/>
        <v>0</v>
      </c>
      <c r="G93" s="186"/>
      <c r="H93" s="227"/>
      <c r="I93" s="186"/>
      <c r="J93" s="186"/>
      <c r="K93" s="540">
        <f>'[1]КОНТР 201-204'!$F96</f>
        <v>0</v>
      </c>
      <c r="L93" s="137">
        <f t="shared" si="32"/>
        <v>0</v>
      </c>
      <c r="M93" s="174" t="str">
        <f t="shared" si="33"/>
        <v>F</v>
      </c>
      <c r="N93" s="558"/>
      <c r="O93" s="870" t="s">
        <v>453</v>
      </c>
    </row>
    <row r="94" spans="1:17" ht="15.75" x14ac:dyDescent="0.25">
      <c r="A94" s="717">
        <v>7</v>
      </c>
      <c r="B94" s="133">
        <v>204</v>
      </c>
      <c r="C94" s="159" t="str">
        <f>'204'!B14</f>
        <v>Лисиця Олег Юрійович</v>
      </c>
      <c r="D94" s="159">
        <f>'204'!E14</f>
        <v>0</v>
      </c>
      <c r="E94" s="160">
        <f t="shared" si="31"/>
        <v>0</v>
      </c>
      <c r="F94" s="217">
        <f t="shared" si="20"/>
        <v>0</v>
      </c>
      <c r="G94" s="186"/>
      <c r="H94" s="227"/>
      <c r="I94" s="186"/>
      <c r="J94" s="186"/>
      <c r="K94" s="540">
        <f>'[1]КОНТР 201-204'!$F97</f>
        <v>0</v>
      </c>
      <c r="L94" s="137">
        <f t="shared" si="32"/>
        <v>0</v>
      </c>
      <c r="M94" s="174" t="str">
        <f t="shared" si="33"/>
        <v>F</v>
      </c>
      <c r="N94" s="565"/>
      <c r="O94" s="870" t="s">
        <v>443</v>
      </c>
    </row>
    <row r="95" spans="1:17" ht="15.75" x14ac:dyDescent="0.25">
      <c r="A95" s="717">
        <v>8</v>
      </c>
      <c r="B95" s="133">
        <v>204</v>
      </c>
      <c r="C95" s="159" t="str">
        <f>'204'!B15</f>
        <v>Лук’янчук Михайло Павлович</v>
      </c>
      <c r="D95" s="159">
        <f>'204'!E15</f>
        <v>0</v>
      </c>
      <c r="E95" s="160">
        <f t="shared" si="31"/>
        <v>0</v>
      </c>
      <c r="F95" s="217">
        <f t="shared" si="20"/>
        <v>0</v>
      </c>
      <c r="G95" s="186"/>
      <c r="H95" s="227"/>
      <c r="I95" s="186"/>
      <c r="J95" s="186"/>
      <c r="K95" s="540">
        <f>'[1]КОНТР 201-204'!$F98</f>
        <v>1.7678571428571428</v>
      </c>
      <c r="L95" s="825">
        <f t="shared" si="32"/>
        <v>1.7678571428571428</v>
      </c>
      <c r="M95" s="174" t="str">
        <f t="shared" si="33"/>
        <v>F</v>
      </c>
      <c r="N95" s="558"/>
      <c r="O95" s="870" t="s">
        <v>498</v>
      </c>
    </row>
    <row r="96" spans="1:17" ht="15.75" x14ac:dyDescent="0.25">
      <c r="A96" s="717">
        <v>9</v>
      </c>
      <c r="B96" s="133">
        <v>204</v>
      </c>
      <c r="C96" s="159" t="str">
        <f>'204'!B16</f>
        <v>Одиниця Олеся Олександрівна</v>
      </c>
      <c r="D96" s="159">
        <f>'204'!E16</f>
        <v>70</v>
      </c>
      <c r="E96" s="160">
        <f t="shared" si="31"/>
        <v>70</v>
      </c>
      <c r="F96" s="217">
        <f t="shared" si="20"/>
        <v>60</v>
      </c>
      <c r="G96" s="186"/>
      <c r="H96" s="227"/>
      <c r="I96" s="186"/>
      <c r="J96" s="186"/>
      <c r="K96" s="540">
        <f>'[1]КОНТР 201-204'!$F99</f>
        <v>7.6607142857142856</v>
      </c>
      <c r="L96" s="137">
        <f t="shared" si="32"/>
        <v>77.660714285714292</v>
      </c>
      <c r="M96" s="174" t="str">
        <f t="shared" si="33"/>
        <v>C</v>
      </c>
      <c r="N96" s="558"/>
      <c r="O96" s="870" t="s">
        <v>444</v>
      </c>
    </row>
    <row r="97" spans="1:15" ht="15.75" x14ac:dyDescent="0.25">
      <c r="A97" s="717">
        <v>10</v>
      </c>
      <c r="B97" s="133">
        <v>204</v>
      </c>
      <c r="C97" s="159" t="str">
        <f>'204'!B17</f>
        <v>Охрімчук Андрій Геннадійович</v>
      </c>
      <c r="D97" s="159">
        <f>'204'!E17</f>
        <v>5</v>
      </c>
      <c r="E97" s="160">
        <f t="shared" si="31"/>
        <v>5</v>
      </c>
      <c r="F97" s="217">
        <f t="shared" ref="F97:F102" si="34">E97*6/7</f>
        <v>4.2857142857142856</v>
      </c>
      <c r="G97" s="186"/>
      <c r="H97" s="227"/>
      <c r="I97" s="186"/>
      <c r="J97" s="186"/>
      <c r="K97" s="540">
        <f>'[1]КОНТР 201-204'!$F100</f>
        <v>0.5</v>
      </c>
      <c r="L97" s="137">
        <f t="shared" si="32"/>
        <v>5.5</v>
      </c>
      <c r="M97" s="174" t="str">
        <f t="shared" si="33"/>
        <v>F</v>
      </c>
      <c r="N97" s="558"/>
      <c r="O97" s="870" t="s">
        <v>445</v>
      </c>
    </row>
    <row r="98" spans="1:15" ht="15.75" x14ac:dyDescent="0.25">
      <c r="A98" s="717">
        <v>11</v>
      </c>
      <c r="B98" s="133">
        <v>204</v>
      </c>
      <c r="C98" s="159" t="str">
        <f>'204'!B18</f>
        <v>Ріцька Анна Олександрівна</v>
      </c>
      <c r="D98" s="159">
        <f>'204'!E18</f>
        <v>70</v>
      </c>
      <c r="E98" s="160">
        <f t="shared" si="31"/>
        <v>70</v>
      </c>
      <c r="F98" s="217">
        <f t="shared" si="34"/>
        <v>60</v>
      </c>
      <c r="G98" s="186"/>
      <c r="H98" s="227"/>
      <c r="I98" s="186"/>
      <c r="J98" s="186"/>
      <c r="K98" s="540">
        <f>'[1]КОНТР 201-204'!$F101</f>
        <v>9.0357142857142865</v>
      </c>
      <c r="L98" s="137">
        <f t="shared" si="32"/>
        <v>79.035714285714292</v>
      </c>
      <c r="M98" s="174" t="str">
        <f t="shared" si="33"/>
        <v>C</v>
      </c>
      <c r="N98" s="558"/>
      <c r="O98" s="870" t="s">
        <v>446</v>
      </c>
    </row>
    <row r="99" spans="1:15" ht="15.75" x14ac:dyDescent="0.25">
      <c r="A99" s="717">
        <v>12</v>
      </c>
      <c r="B99" s="133">
        <v>204</v>
      </c>
      <c r="C99" s="159" t="str">
        <f>'204'!B19</f>
        <v>Самойленко Станіслав Олександрович</v>
      </c>
      <c r="D99" s="159">
        <f>'204'!E19</f>
        <v>0</v>
      </c>
      <c r="E99" s="160">
        <f t="shared" si="31"/>
        <v>0</v>
      </c>
      <c r="F99" s="217">
        <f t="shared" si="34"/>
        <v>0</v>
      </c>
      <c r="G99" s="186"/>
      <c r="H99" s="227"/>
      <c r="I99" s="186"/>
      <c r="J99" s="186"/>
      <c r="K99" s="540">
        <f>'[1]КОНТР 201-204'!$F102</f>
        <v>7.0892857142857144</v>
      </c>
      <c r="L99" s="137">
        <f t="shared" si="32"/>
        <v>7.0892857142857144</v>
      </c>
      <c r="M99" s="174" t="str">
        <f t="shared" si="33"/>
        <v>F</v>
      </c>
      <c r="N99" s="565"/>
      <c r="O99" s="870" t="s">
        <v>447</v>
      </c>
    </row>
    <row r="100" spans="1:15" ht="15.75" x14ac:dyDescent="0.25">
      <c r="A100" s="717">
        <v>13</v>
      </c>
      <c r="B100" s="133">
        <v>204</v>
      </c>
      <c r="C100" s="159" t="str">
        <f>'204'!B20</f>
        <v>Степаненко Олена Дмитрівна</v>
      </c>
      <c r="D100" s="159">
        <f>'204'!E20</f>
        <v>51</v>
      </c>
      <c r="E100" s="160">
        <f t="shared" si="31"/>
        <v>51</v>
      </c>
      <c r="F100" s="217">
        <f t="shared" si="34"/>
        <v>43.714285714285715</v>
      </c>
      <c r="G100" s="186"/>
      <c r="H100" s="227"/>
      <c r="I100" s="186"/>
      <c r="J100" s="186"/>
      <c r="K100" s="540">
        <f>'[1]КОНТР 201-204'!$F103</f>
        <v>10.267857142857142</v>
      </c>
      <c r="L100" s="137">
        <f t="shared" si="32"/>
        <v>61.267857142857139</v>
      </c>
      <c r="M100" s="174" t="str">
        <f t="shared" si="33"/>
        <v>E</v>
      </c>
      <c r="N100" s="558"/>
      <c r="O100" s="870" t="s">
        <v>448</v>
      </c>
    </row>
    <row r="101" spans="1:15" ht="25.5" x14ac:dyDescent="0.25">
      <c r="A101" s="717">
        <v>14</v>
      </c>
      <c r="B101" s="133">
        <v>204</v>
      </c>
      <c r="C101" s="159" t="str">
        <f>'204'!B21</f>
        <v>Тимчина Марина Михайлівна</v>
      </c>
      <c r="D101" s="159">
        <f>'204'!E21</f>
        <v>0</v>
      </c>
      <c r="E101" s="160">
        <f t="shared" si="31"/>
        <v>0</v>
      </c>
      <c r="F101" s="217">
        <f t="shared" si="34"/>
        <v>0</v>
      </c>
      <c r="G101" s="186"/>
      <c r="H101" s="227"/>
      <c r="I101" s="186"/>
      <c r="J101" s="186"/>
      <c r="K101" s="540">
        <f>'[1]КОНТР 201-204'!$F104</f>
        <v>0</v>
      </c>
      <c r="L101" s="137">
        <f t="shared" si="32"/>
        <v>0</v>
      </c>
      <c r="M101" s="174" t="str">
        <f t="shared" si="33"/>
        <v>F</v>
      </c>
      <c r="N101" s="558"/>
      <c r="O101" s="870" t="s">
        <v>455</v>
      </c>
    </row>
    <row r="102" spans="1:15" ht="15.75" x14ac:dyDescent="0.25">
      <c r="A102" s="717">
        <v>15</v>
      </c>
      <c r="B102" s="133">
        <v>204</v>
      </c>
      <c r="C102" s="159" t="str">
        <f>'204'!B22</f>
        <v>Філатов Євгеній Сергійович</v>
      </c>
      <c r="D102" s="159">
        <f>'204'!E22</f>
        <v>69.5</v>
      </c>
      <c r="E102" s="160">
        <f t="shared" si="31"/>
        <v>69.5</v>
      </c>
      <c r="F102" s="217">
        <f t="shared" si="34"/>
        <v>59.571428571428569</v>
      </c>
      <c r="G102" s="186"/>
      <c r="H102" s="227"/>
      <c r="I102" s="186"/>
      <c r="J102" s="186"/>
      <c r="K102" s="540">
        <f>'[1]КОНТР 201-204'!$F105</f>
        <v>21.053571428571427</v>
      </c>
      <c r="L102" s="137">
        <f t="shared" si="32"/>
        <v>90.553571428571431</v>
      </c>
      <c r="M102" s="174" t="str">
        <f t="shared" si="33"/>
        <v>A</v>
      </c>
      <c r="N102" s="558"/>
      <c r="O102" s="870" t="s">
        <v>449</v>
      </c>
    </row>
    <row r="103" spans="1:15" ht="16.5" thickBot="1" x14ac:dyDescent="0.3">
      <c r="A103" s="719"/>
      <c r="B103" s="133"/>
      <c r="C103" s="721"/>
      <c r="D103" s="721"/>
      <c r="E103" s="722"/>
      <c r="F103" s="543"/>
      <c r="G103" s="544"/>
      <c r="H103" s="723"/>
      <c r="I103" s="544"/>
      <c r="J103" s="544"/>
      <c r="K103" s="724"/>
      <c r="L103" s="232"/>
      <c r="M103" s="176"/>
      <c r="N103" s="725"/>
      <c r="O103" s="870" t="s">
        <v>450</v>
      </c>
    </row>
    <row r="104" spans="1:15" x14ac:dyDescent="0.2">
      <c r="O104" s="870" t="s">
        <v>451</v>
      </c>
    </row>
  </sheetData>
  <customSheetViews>
    <customSheetView guid="{17400EAF-4B0B-49FE-8262-4A59DA70D10F}" hiddenColumns="1">
      <pane ySplit="2" topLeftCell="A30" activePane="bottomLeft" state="frozen"/>
      <selection pane="bottomLeft" activeCell="L33" sqref="L33"/>
      <pageMargins left="0.75" right="0.75" top="1" bottom="1" header="0.5" footer="0.5"/>
      <pageSetup paperSize="9" orientation="portrait" horizontalDpi="4294967293" verticalDpi="0" r:id="rId1"/>
      <headerFooter alignWithMargins="0"/>
    </customSheetView>
    <customSheetView guid="{1721CD95-9859-4B1B-8D0F-DFE373BD846C}" hiddenColumns="1">
      <pane ySplit="2" topLeftCell="A48" activePane="bottomLeft" state="frozen"/>
      <selection pane="bottomLeft" activeCell="N3" sqref="N3"/>
      <pageMargins left="0.75" right="0.75" top="1" bottom="1" header="0.5" footer="0.5"/>
      <pageSetup paperSize="9" orientation="portrait" horizontalDpi="4294967293" verticalDpi="0" r:id="rId2"/>
      <headerFooter alignWithMargins="0"/>
    </customSheetView>
    <customSheetView guid="{C2F30B35-D639-4BB4-A50F-41AB6A913442}" topLeftCell="D1">
      <selection activeCell="N27" sqref="N27"/>
      <pageMargins left="0.75" right="0.75" top="1" bottom="1" header="0.5" footer="0.5"/>
      <pageSetup paperSize="9" orientation="portrait" horizontalDpi="4294967293" r:id="rId3"/>
      <headerFooter alignWithMargins="0"/>
    </customSheetView>
    <customSheetView guid="{134EDDCA-7309-47EE-BAAB-632C7B2A96A3}">
      <selection activeCell="G3" sqref="G3"/>
      <pageMargins left="0.75" right="0.75" top="1" bottom="1" header="0.5" footer="0.5"/>
      <pageSetup paperSize="9" orientation="portrait" horizontalDpi="4294967293" verticalDpi="0" r:id="rId4"/>
      <headerFooter alignWithMargins="0"/>
    </customSheetView>
    <customSheetView guid="{E3076869-5D4E-4B4E-B56C-23BD0053E0A2}">
      <selection activeCell="G3" sqref="G3"/>
      <pageMargins left="0.75" right="0.75" top="1" bottom="1" header="0.5" footer="0.5"/>
      <pageSetup paperSize="9" orientation="portrait" horizontalDpi="4294967293" verticalDpi="0" r:id="rId5"/>
      <headerFooter alignWithMargins="0"/>
    </customSheetView>
    <customSheetView guid="{1431BB82-382B-49E3-A435-36D988AC7FF6}" topLeftCell="A76">
      <selection activeCell="C93" sqref="C93"/>
      <pageMargins left="0.75" right="0.75" top="1" bottom="1" header="0.5" footer="0.5"/>
      <pageSetup paperSize="0" orientation="portrait" horizontalDpi="0" verticalDpi="0" copies="0"/>
      <headerFooter alignWithMargins="0"/>
    </customSheetView>
    <customSheetView guid="{52C4EB7E-D421-4F3C-9418-E2E13C53098F}" topLeftCell="A85">
      <selection activeCell="H118" sqref="H118"/>
      <pageMargins left="0.75" right="0.75" top="1" bottom="1" header="0.5" footer="0.5"/>
      <pageSetup paperSize="9" orientation="portrait" horizontalDpi="4294967293" r:id="rId6"/>
      <headerFooter alignWithMargins="0"/>
    </customSheetView>
    <customSheetView guid="{575DD556-2391-4DD2-B247-D76EB2E70299}" showRuler="0" topLeftCell="A56">
      <selection activeCell="L63" sqref="L63"/>
      <pageMargins left="0.75" right="0.75" top="1" bottom="1" header="0.5" footer="0.5"/>
      <pageSetup paperSize="9" orientation="portrait" horizontalDpi="4294967293" r:id="rId7"/>
      <headerFooter alignWithMargins="0"/>
    </customSheetView>
    <customSheetView guid="{0DACDB9F-1DED-4CA1-A223-ED8CF3AAE059}" showRuler="0">
      <selection activeCell="L11" sqref="L11"/>
      <pageMargins left="0.75" right="0.75" top="1" bottom="1" header="0.5" footer="0.5"/>
      <pageSetup paperSize="9" orientation="portrait" horizontalDpi="4294967293" r:id="rId8"/>
      <headerFooter alignWithMargins="0"/>
    </customSheetView>
    <customSheetView guid="{54CA7618-6F98-4F47-B371-BA051FE75870}" topLeftCell="A40">
      <selection activeCell="F91" sqref="F91"/>
      <pageMargins left="0.75" right="0.75" top="1" bottom="1" header="0.5" footer="0.5"/>
      <pageSetup paperSize="9" orientation="portrait" horizontalDpi="4294967293" r:id="rId9"/>
      <headerFooter alignWithMargins="0"/>
    </customSheetView>
    <customSheetView guid="{3EF0F3E9-9201-4028-86FF-6B06B2998A48}" topLeftCell="A85">
      <selection activeCell="M94" sqref="M94"/>
      <pageMargins left="0.75" right="0.75" top="1" bottom="1" header="0.5" footer="0.5"/>
      <pageSetup paperSize="9" orientation="portrait" horizontalDpi="4294967293" r:id="rId10"/>
      <headerFooter alignWithMargins="0"/>
    </customSheetView>
    <customSheetView guid="{30318990-97FA-4B74-8A96-20B9CEE7B653}" showRuler="0" topLeftCell="A86">
      <selection activeCell="L91" sqref="L91"/>
      <pageMargins left="0.75" right="0.75" top="1" bottom="1" header="0.5" footer="0.5"/>
      <pageSetup paperSize="9" orientation="portrait" horizontalDpi="4294967293" r:id="rId11"/>
      <headerFooter alignWithMargins="0"/>
    </customSheetView>
    <customSheetView guid="{D36C8CE2-BD51-473C-907A-C6FC583FFDFD}" showRuler="0" topLeftCell="A93">
      <selection activeCell="D46" sqref="D46"/>
      <pageMargins left="0.75" right="0.75" top="1" bottom="1" header="0.5" footer="0.5"/>
      <pageSetup paperSize="9" orientation="portrait" horizontalDpi="4294967293" r:id="rId12"/>
      <headerFooter alignWithMargins="0"/>
    </customSheetView>
    <customSheetView guid="{8FD84C4E-2C18-420F-8708-98FB7EED86F5}" showRuler="0" topLeftCell="B12">
      <selection activeCell="F22" sqref="F22"/>
      <pageMargins left="0.75" right="0.75" top="1" bottom="1" header="0.5" footer="0.5"/>
      <pageSetup paperSize="9" orientation="portrait" horizontalDpi="4294967293" r:id="rId13"/>
      <headerFooter alignWithMargins="0"/>
    </customSheetView>
    <customSheetView guid="{BFDDA753-D9FF-405A-BBB3-8EC16FDB9500}" showRuler="0" topLeftCell="A41">
      <selection activeCell="A14" sqref="A14:IV14"/>
      <pageMargins left="0.75" right="0.75" top="1" bottom="1" header="0.5" footer="0.5"/>
      <pageSetup paperSize="9" orientation="portrait" horizontalDpi="4294967293" r:id="rId14"/>
      <headerFooter alignWithMargins="0"/>
    </customSheetView>
    <customSheetView guid="{F5BB156E-46BF-4970-8BDC-FACCC2530DB4}" showRuler="0" topLeftCell="D1">
      <selection activeCell="I9" sqref="I9"/>
      <pageMargins left="0.75" right="0.75" top="1" bottom="1" header="0.5" footer="0.5"/>
      <pageSetup paperSize="9" orientation="portrait" horizontalDpi="4294967293" verticalDpi="0" r:id="rId15"/>
      <headerFooter alignWithMargins="0"/>
    </customSheetView>
    <customSheetView guid="{DB247C62-AD53-4E02-85BF-C5978A17182C}" scale="70" showRuler="0" topLeftCell="A53">
      <selection activeCell="F58" sqref="F58"/>
      <pageMargins left="0.75" right="0.75" top="1" bottom="1" header="0.5" footer="0.5"/>
      <pageSetup paperSize="9" orientation="portrait" horizontalDpi="4294967293" verticalDpi="0" r:id="rId16"/>
      <headerFooter alignWithMargins="0"/>
    </customSheetView>
    <customSheetView guid="{6FD4170C-FF34-4F29-9D4F-E51601E8E054}" showRuler="0">
      <pane ySplit="1" topLeftCell="A2" activePane="bottomLeft" state="frozen"/>
      <selection pane="bottomLeft" activeCell="D28" sqref="D28:F28"/>
      <pageMargins left="0.75" right="0.75" top="1" bottom="1" header="0.5" footer="0.5"/>
      <pageSetup paperSize="9" orientation="portrait" horizontalDpi="4294967293" verticalDpi="300" r:id="rId17"/>
      <headerFooter alignWithMargins="0"/>
    </customSheetView>
    <customSheetView guid="{75769618-2852-4512-8EF1-DEA65DE197E1}" showRuler="0">
      <selection activeCell="N4" sqref="N4"/>
      <pageMargins left="0.75" right="0.75" top="1" bottom="1" header="0.5" footer="0.5"/>
      <pageSetup paperSize="9" orientation="portrait" horizontalDpi="4294967293" r:id="rId18"/>
      <headerFooter alignWithMargins="0"/>
    </customSheetView>
    <customSheetView guid="{1F0D860E-98B2-498A-824D-8FEF04055655}" showRuler="0" topLeftCell="A3">
      <selection activeCell="L3" sqref="L3"/>
      <pageMargins left="0.75" right="0.75" top="1" bottom="1" header="0.5" footer="0.5"/>
      <pageSetup paperSize="9" orientation="portrait" horizontalDpi="4294967293" r:id="rId19"/>
      <headerFooter alignWithMargins="0"/>
    </customSheetView>
    <customSheetView guid="{639E5188-D90A-45C8-B0E7-531B3D055CC4}" showRuler="0" topLeftCell="A33">
      <selection activeCell="K2" sqref="K2"/>
      <pageMargins left="0.75" right="0.75" top="1" bottom="1" header="0.5" footer="0.5"/>
      <pageSetup paperSize="9" orientation="portrait" horizontalDpi="4294967293" r:id="rId20"/>
      <headerFooter alignWithMargins="0"/>
    </customSheetView>
    <customSheetView guid="{4A4E10B3-98EA-434A-B904-9D953C49E914}" showRuler="0" topLeftCell="A33">
      <selection activeCell="K2" sqref="K2"/>
      <pageMargins left="0.75" right="0.75" top="1" bottom="1" header="0.5" footer="0.5"/>
      <pageSetup paperSize="9" orientation="portrait" horizontalDpi="4294967293" r:id="rId21"/>
      <headerFooter alignWithMargins="0"/>
    </customSheetView>
    <customSheetView guid="{5FE79F59-D06C-47E9-A091-8A454305106D}" showRuler="0" topLeftCell="A22">
      <selection activeCell="A45" sqref="A45:IV45"/>
      <pageMargins left="0.75" right="0.75" top="1" bottom="1" header="0.5" footer="0.5"/>
      <pageSetup paperSize="9" orientation="portrait" horizontalDpi="4294967293" r:id="rId22"/>
      <headerFooter alignWithMargins="0"/>
    </customSheetView>
    <customSheetView guid="{63677729-B220-4674-B8DA-E23D188A7DD0}" topLeftCell="A22">
      <selection activeCell="A45" sqref="A45:IV45"/>
      <pageMargins left="0.75" right="0.75" top="1" bottom="1" header="0.5" footer="0.5"/>
      <pageSetup paperSize="9" orientation="portrait" horizontalDpi="4294967293" r:id="rId23"/>
      <headerFooter alignWithMargins="0"/>
    </customSheetView>
    <customSheetView guid="{DD783D5A-D326-44F8-82C1-529ADF80E68D}" topLeftCell="A22">
      <selection activeCell="A45" sqref="A45:IV45"/>
      <pageMargins left="0.75" right="0.75" top="1" bottom="1" header="0.5" footer="0.5"/>
      <pageSetup paperSize="9" orientation="portrait" horizontalDpi="4294967293" r:id="rId24"/>
      <headerFooter alignWithMargins="0"/>
    </customSheetView>
    <customSheetView guid="{7DAD0CBB-837D-490E-8AD8-C7F6F6026BC2}">
      <selection activeCell="F11" sqref="F11"/>
      <pageMargins left="0.75" right="0.75" top="1" bottom="1" header="0.5" footer="0.5"/>
      <pageSetup paperSize="9" orientation="portrait" horizontalDpi="4294967293" r:id="rId25"/>
      <headerFooter alignWithMargins="0"/>
    </customSheetView>
    <customSheetView guid="{9581BC83-4638-4839-B4A7-A6430282DE49}" hiddenRows="1" showRuler="0" topLeftCell="A41">
      <selection activeCell="C41" sqref="C41"/>
      <pageMargins left="0.75" right="0.75" top="1" bottom="1" header="0.5" footer="0.5"/>
      <pageSetup paperSize="9" orientation="portrait" horizontalDpi="4294967293" r:id="rId26"/>
      <headerFooter alignWithMargins="0"/>
    </customSheetView>
    <customSheetView guid="{96BFE75B-9E94-4DC9-803C-D5A288E717C0}" showPageBreaks="1" hiddenRows="1" topLeftCell="A57">
      <selection activeCell="L65" sqref="L65"/>
      <pageMargins left="0.75" right="0.75" top="1" bottom="1" header="0.5" footer="0.5"/>
      <pageSetup paperSize="9" orientation="portrait" r:id="rId27"/>
      <headerFooter alignWithMargins="0"/>
    </customSheetView>
    <customSheetView guid="{33A37079-C128-4ED3-AE01-CFA8F2347C5B}" topLeftCell="B1">
      <pane xSplit="2" ySplit="1" topLeftCell="G2" activePane="bottomRight" state="frozen"/>
      <selection pane="bottomRight" activeCell="C2" sqref="C2"/>
      <pageMargins left="0.75" right="0.75" top="1" bottom="1" header="0.5" footer="0.5"/>
      <pageSetup paperSize="9" orientation="portrait" horizontalDpi="4294967293" r:id="rId28"/>
      <headerFooter alignWithMargins="0"/>
    </customSheetView>
    <customSheetView guid="{4BCF288A-A595-4C42-82E7-535EDC2AC415}" topLeftCell="A60">
      <selection activeCell="L89" sqref="L89"/>
      <pageMargins left="0.75" right="0.75" top="1" bottom="1" header="0.5" footer="0.5"/>
      <pageSetup paperSize="9" orientation="portrait" horizontalDpi="4294967293" verticalDpi="0" r:id="rId29"/>
      <headerFooter alignWithMargins="0"/>
    </customSheetView>
    <customSheetView guid="{1C44C54F-C0A4-451D-B8A0-B8C17D7E284D}">
      <pane ySplit="2" topLeftCell="A3" activePane="bottomLeft" state="frozen"/>
      <selection pane="bottomLeft" activeCell="C2" sqref="C2"/>
      <pageMargins left="0.75" right="0.75" top="1" bottom="1" header="0.5" footer="0.5"/>
      <pageSetup paperSize="9" orientation="portrait" horizontalDpi="4294967293" verticalDpi="0" r:id="rId30"/>
      <headerFooter alignWithMargins="0"/>
    </customSheetView>
    <customSheetView guid="{6C8D603E-9A1B-49F4-AEFE-06707C7BCD53}" showPageBreaks="1" topLeftCell="A28">
      <selection activeCell="L41" sqref="L41"/>
      <pageMargins left="0.75" right="0.75" top="1" bottom="1" header="0.5" footer="0.5"/>
      <pageSetup paperSize="9" orientation="portrait" horizontalDpi="4294967293" r:id="rId31"/>
      <headerFooter alignWithMargins="0"/>
    </customSheetView>
    <customSheetView guid="{B1194D16-FC6C-47F9-9935-F16FF2F45C20}">
      <pane ySplit="2" topLeftCell="A78" activePane="bottomLeft" state="frozen"/>
      <selection pane="bottomLeft" activeCell="C84" sqref="C84"/>
      <pageMargins left="0.75" right="0.75" top="1" bottom="1" header="0.5" footer="0.5"/>
      <pageSetup paperSize="9" orientation="portrait" horizontalDpi="4294967293" verticalDpi="0" r:id="rId32"/>
      <headerFooter alignWithMargins="0"/>
    </customSheetView>
    <customSheetView guid="{C5D960BD-C1A6-4228-A267-A87ADCF0AB55}" hiddenColumns="1">
      <pane ySplit="2" topLeftCell="A64" activePane="bottomLeft" state="frozen"/>
      <selection pane="bottomLeft" activeCell="N71" sqref="N71"/>
      <pageMargins left="0.75" right="0.75" top="1" bottom="1" header="0.5" footer="0.5"/>
      <pageSetup paperSize="9" orientation="portrait" horizontalDpi="4294967293" verticalDpi="0" r:id="rId33"/>
      <headerFooter alignWithMargins="0"/>
    </customSheetView>
  </customSheetViews>
  <phoneticPr fontId="0" type="noConversion"/>
  <conditionalFormatting sqref="E32:E58 E3:E30">
    <cfRule type="cellIs" dxfId="24" priority="9" operator="greaterThanOrEqual">
      <formula>20</formula>
    </cfRule>
    <cfRule type="cellIs" dxfId="23" priority="10" stopIfTrue="1" operator="lessThan">
      <formula>20</formula>
    </cfRule>
  </conditionalFormatting>
  <conditionalFormatting sqref="L32:L58 L2:L30">
    <cfRule type="cellIs" dxfId="22" priority="11" stopIfTrue="1" operator="lessThan">
      <formula>59.5</formula>
    </cfRule>
    <cfRule type="cellIs" dxfId="21" priority="12" stopIfTrue="1" operator="greaterThanOrEqual">
      <formula>59.5</formula>
    </cfRule>
  </conditionalFormatting>
  <conditionalFormatting sqref="L31">
    <cfRule type="cellIs" dxfId="20" priority="7" stopIfTrue="1" operator="lessThan">
      <formula>60</formula>
    </cfRule>
    <cfRule type="cellIs" dxfId="19" priority="8" stopIfTrue="1" operator="greaterThanOrEqual">
      <formula>60</formula>
    </cfRule>
  </conditionalFormatting>
  <conditionalFormatting sqref="E60:E86">
    <cfRule type="cellIs" dxfId="18" priority="3" operator="greaterThanOrEqual">
      <formula>20</formula>
    </cfRule>
    <cfRule type="cellIs" dxfId="17" priority="4" stopIfTrue="1" operator="lessThan">
      <formula>20</formula>
    </cfRule>
  </conditionalFormatting>
  <conditionalFormatting sqref="L60:L86">
    <cfRule type="cellIs" dxfId="16" priority="5" stopIfTrue="1" operator="lessThan">
      <formula>60</formula>
    </cfRule>
    <cfRule type="cellIs" dxfId="15" priority="6" stopIfTrue="1" operator="greaterThanOrEqual">
      <formula>60</formula>
    </cfRule>
  </conditionalFormatting>
  <conditionalFormatting sqref="L59">
    <cfRule type="cellIs" dxfId="14" priority="1" stopIfTrue="1" operator="lessThan">
      <formula>60</formula>
    </cfRule>
    <cfRule type="cellIs" dxfId="13" priority="2" stopIfTrue="1" operator="greaterThanOrEqual">
      <formula>60</formula>
    </cfRule>
  </conditionalFormatting>
  <pageMargins left="0.75" right="0.75" top="1" bottom="1" header="0.5" footer="0.5"/>
  <pageSetup paperSize="9" orientation="portrait" horizontalDpi="4294967293" verticalDpi="0" r:id="rId34"/>
  <headerFooter alignWithMargins="0"/>
  <legacyDrawing r:id="rId3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Y145"/>
  <sheetViews>
    <sheetView showGridLines="0" zoomScale="70" zoomScaleNormal="84" workbookViewId="0">
      <pane xSplit="6" ySplit="6" topLeftCell="Z7" activePane="bottomRight" state="frozen"/>
      <selection pane="topRight" activeCell="G1" sqref="G1"/>
      <selection pane="bottomLeft" activeCell="A7" sqref="A7"/>
      <selection pane="bottomRight" activeCell="AH24" sqref="AH24"/>
    </sheetView>
  </sheetViews>
  <sheetFormatPr defaultColWidth="9.28515625" defaultRowHeight="12.75" x14ac:dyDescent="0.2"/>
  <cols>
    <col min="1" max="1" width="4.28515625" style="1" customWidth="1"/>
    <col min="2" max="2" width="49" style="615" customWidth="1"/>
    <col min="3" max="3" width="6.7109375" style="30" customWidth="1"/>
    <col min="4" max="4" width="9.7109375" style="30" customWidth="1"/>
    <col min="5" max="5" width="6.7109375" style="30" customWidth="1"/>
    <col min="6" max="6" width="11" style="30" customWidth="1"/>
    <col min="7" max="7" width="12.28515625" style="1" customWidth="1"/>
    <col min="8" max="8" width="10.5703125" style="1" customWidth="1"/>
    <col min="9" max="9" width="10.28515625" style="1" customWidth="1"/>
    <col min="10" max="10" width="10.42578125" style="1" customWidth="1"/>
    <col min="11" max="11" width="9.7109375" style="1" customWidth="1"/>
    <col min="12" max="12" width="10.42578125" style="1" customWidth="1"/>
    <col min="13" max="13" width="9.85546875" style="1" customWidth="1"/>
    <col min="14" max="14" width="10" style="1" customWidth="1"/>
    <col min="15" max="15" width="6.7109375" style="1" customWidth="1"/>
    <col min="16" max="16" width="9.7109375" style="1" customWidth="1"/>
    <col min="17" max="17" width="8.42578125" style="1" customWidth="1"/>
    <col min="18" max="18" width="13.140625" style="1" customWidth="1"/>
    <col min="19" max="19" width="11.5703125" style="1" customWidth="1"/>
    <col min="20" max="20" width="9.28515625" style="1" customWidth="1"/>
    <col min="21" max="21" width="13" style="1" customWidth="1"/>
    <col min="22" max="22" width="9.28515625" style="1" customWidth="1"/>
    <col min="23" max="23" width="12.28515625" style="1" customWidth="1"/>
    <col min="24" max="24" width="11.7109375" style="1" customWidth="1"/>
    <col min="25" max="25" width="9.28515625" style="1" customWidth="1"/>
    <col min="26" max="26" width="12.5703125" style="1" customWidth="1"/>
    <col min="27" max="27" width="9.7109375" style="1" customWidth="1"/>
    <col min="28" max="28" width="13.5703125" style="1" customWidth="1"/>
    <col min="29" max="29" width="10.5703125" style="1" customWidth="1"/>
    <col min="30" max="30" width="13.5703125" style="1" customWidth="1"/>
    <col min="31" max="31" width="10.28515625" style="1" customWidth="1"/>
    <col min="32" max="32" width="8" style="1" customWidth="1"/>
    <col min="33" max="33" width="11.7109375" style="1" customWidth="1"/>
    <col min="34" max="34" width="11.5703125" style="1" customWidth="1"/>
    <col min="35" max="35" width="11.28515625" style="1" customWidth="1"/>
    <col min="36" max="36" width="11" style="1" customWidth="1"/>
    <col min="37" max="37" width="9.7109375" style="1" customWidth="1"/>
    <col min="38" max="38" width="10.7109375" style="1" customWidth="1"/>
    <col min="39" max="40" width="9.85546875" style="1" customWidth="1"/>
    <col min="41" max="41" width="10" style="1" customWidth="1"/>
    <col min="42" max="42" width="9" style="1" customWidth="1"/>
    <col min="43" max="43" width="11.28515625" style="1" customWidth="1"/>
    <col min="44" max="44" width="8" style="1" customWidth="1"/>
    <col min="45" max="45" width="9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42578125" style="1" customWidth="1"/>
    <col min="51" max="51" width="9.28515625" style="1"/>
    <col min="52" max="52" width="10.7109375" style="1" customWidth="1"/>
    <col min="53" max="53" width="9.28515625" style="1"/>
    <col min="54" max="54" width="11.42578125" style="1" customWidth="1"/>
    <col min="55" max="16384" width="9.28515625" style="1"/>
  </cols>
  <sheetData>
    <row r="1" spans="1:46" x14ac:dyDescent="0.2">
      <c r="V1" s="4"/>
      <c r="W1" s="31" t="s">
        <v>265</v>
      </c>
    </row>
    <row r="2" spans="1:46" ht="26.25" customHeight="1" thickBot="1" x14ac:dyDescent="0.25">
      <c r="A2" s="20"/>
      <c r="B2" s="238" t="s">
        <v>296</v>
      </c>
      <c r="C2" s="202" t="s">
        <v>463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198</v>
      </c>
      <c r="M2"/>
      <c r="N2" t="s">
        <v>175</v>
      </c>
      <c r="O2"/>
      <c r="P2"/>
      <c r="Q2" t="s">
        <v>175</v>
      </c>
      <c r="R2" s="165" t="s">
        <v>200</v>
      </c>
      <c r="S2" s="913" t="s">
        <v>189</v>
      </c>
      <c r="T2" s="913"/>
      <c r="U2" t="s">
        <v>202</v>
      </c>
      <c r="V2" s="913"/>
      <c r="W2" s="913"/>
      <c r="X2" t="s">
        <v>176</v>
      </c>
      <c r="Y2" s="157"/>
      <c r="Z2" s="519" t="s">
        <v>176</v>
      </c>
      <c r="AA2" s="519"/>
      <c r="AB2" s="519" t="s">
        <v>176</v>
      </c>
      <c r="AC2" s="519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208"/>
      <c r="AO2" s="90"/>
      <c r="AP2" s="41"/>
      <c r="AQ2" s="90"/>
      <c r="AR2" s="90"/>
      <c r="AS2" s="41"/>
      <c r="AT2" s="41"/>
    </row>
    <row r="3" spans="1:46" ht="22.5" customHeight="1" thickBot="1" x14ac:dyDescent="0.3">
      <c r="A3" s="898"/>
      <c r="B3" s="616"/>
      <c r="C3" s="904" t="s">
        <v>131</v>
      </c>
      <c r="D3" s="911" t="s">
        <v>174</v>
      </c>
      <c r="E3" s="907" t="s">
        <v>38</v>
      </c>
      <c r="F3" s="909" t="s">
        <v>132</v>
      </c>
      <c r="G3" s="910"/>
      <c r="H3" s="909" t="s">
        <v>133</v>
      </c>
      <c r="I3" s="916"/>
      <c r="J3" s="148" t="s">
        <v>134</v>
      </c>
      <c r="K3" s="149"/>
      <c r="L3" s="150"/>
      <c r="M3" s="909" t="s">
        <v>135</v>
      </c>
      <c r="N3" s="910"/>
      <c r="O3" s="909" t="s">
        <v>136</v>
      </c>
      <c r="P3" s="924"/>
      <c r="Q3" s="910"/>
      <c r="R3" s="138" t="s">
        <v>137</v>
      </c>
      <c r="S3" s="152"/>
      <c r="T3" s="152"/>
      <c r="U3" s="909" t="s">
        <v>138</v>
      </c>
      <c r="V3" s="910"/>
      <c r="W3" s="148" t="s">
        <v>139</v>
      </c>
      <c r="X3" s="149"/>
      <c r="Y3" s="241"/>
      <c r="Z3" s="914" t="s">
        <v>140</v>
      </c>
      <c r="AA3" s="915"/>
      <c r="AB3" s="926" t="s">
        <v>141</v>
      </c>
      <c r="AC3" s="927"/>
      <c r="AD3" s="922" t="s">
        <v>142</v>
      </c>
      <c r="AE3" s="923"/>
      <c r="AF3" s="909" t="s">
        <v>143</v>
      </c>
      <c r="AG3" s="925"/>
      <c r="AH3" s="910"/>
      <c r="AI3" s="909" t="s">
        <v>144</v>
      </c>
      <c r="AJ3" s="925"/>
      <c r="AK3" s="910"/>
      <c r="AL3" s="935" t="s">
        <v>245</v>
      </c>
      <c r="AM3" s="936"/>
    </row>
    <row r="4" spans="1:46" ht="22.5" customHeight="1" x14ac:dyDescent="0.25">
      <c r="A4" s="899"/>
      <c r="B4" s="617"/>
      <c r="C4" s="905"/>
      <c r="D4" s="912"/>
      <c r="E4" s="908"/>
      <c r="F4" s="222" t="s">
        <v>145</v>
      </c>
      <c r="G4" s="34"/>
      <c r="H4" s="222" t="s">
        <v>146</v>
      </c>
      <c r="I4" s="151"/>
      <c r="J4" s="407" t="s">
        <v>147</v>
      </c>
      <c r="K4" s="39"/>
      <c r="L4" s="46"/>
      <c r="M4" s="222" t="s">
        <v>148</v>
      </c>
      <c r="N4" s="34"/>
      <c r="O4" s="220" t="s">
        <v>149</v>
      </c>
      <c r="P4" s="221"/>
      <c r="Q4" s="23"/>
      <c r="R4" s="35"/>
      <c r="S4" s="220" t="s">
        <v>150</v>
      </c>
      <c r="T4" s="22"/>
      <c r="U4" s="220" t="s">
        <v>257</v>
      </c>
      <c r="V4" s="23"/>
      <c r="W4" s="518" t="s">
        <v>257</v>
      </c>
      <c r="X4" s="75" t="s">
        <v>237</v>
      </c>
      <c r="Y4" s="76"/>
      <c r="Z4" s="518" t="s">
        <v>257</v>
      </c>
      <c r="AA4" s="38"/>
      <c r="AB4" s="518" t="s">
        <v>257</v>
      </c>
      <c r="AC4" s="151"/>
      <c r="AD4" s="37" t="s">
        <v>151</v>
      </c>
      <c r="AE4" s="409"/>
      <c r="AF4" s="37" t="s">
        <v>151</v>
      </c>
      <c r="AG4" s="77"/>
      <c r="AH4" s="40" t="s">
        <v>12</v>
      </c>
      <c r="AI4" s="37" t="s">
        <v>258</v>
      </c>
      <c r="AJ4" s="78"/>
      <c r="AK4" s="48" t="s">
        <v>18</v>
      </c>
      <c r="AL4" s="760" t="s">
        <v>309</v>
      </c>
      <c r="AM4" s="761"/>
    </row>
    <row r="5" spans="1:46" ht="37.35" customHeight="1" x14ac:dyDescent="0.2">
      <c r="A5" s="899"/>
      <c r="B5" s="617" t="s">
        <v>259</v>
      </c>
      <c r="C5" s="905"/>
      <c r="D5" s="912"/>
      <c r="E5" s="908"/>
      <c r="F5" s="900" t="s">
        <v>172</v>
      </c>
      <c r="G5" s="902" t="s">
        <v>166</v>
      </c>
      <c r="H5" s="900" t="s">
        <v>172</v>
      </c>
      <c r="I5" s="919" t="s">
        <v>166</v>
      </c>
      <c r="J5" s="900" t="s">
        <v>172</v>
      </c>
      <c r="K5" s="917" t="s">
        <v>221</v>
      </c>
      <c r="L5" s="47" t="s">
        <v>152</v>
      </c>
      <c r="M5" s="900" t="s">
        <v>172</v>
      </c>
      <c r="N5" s="520" t="s">
        <v>166</v>
      </c>
      <c r="O5" s="900" t="s">
        <v>172</v>
      </c>
      <c r="P5" s="917" t="s">
        <v>220</v>
      </c>
      <c r="Q5" s="47" t="s">
        <v>152</v>
      </c>
      <c r="R5" s="931" t="s">
        <v>172</v>
      </c>
      <c r="S5" s="917" t="s">
        <v>256</v>
      </c>
      <c r="T5" s="153" t="s">
        <v>152</v>
      </c>
      <c r="U5" s="900" t="s">
        <v>172</v>
      </c>
      <c r="V5" s="902" t="s">
        <v>166</v>
      </c>
      <c r="W5" s="900" t="s">
        <v>172</v>
      </c>
      <c r="X5" s="917" t="s">
        <v>173</v>
      </c>
      <c r="Y5" s="242" t="s">
        <v>152</v>
      </c>
      <c r="Z5" s="931" t="s">
        <v>172</v>
      </c>
      <c r="AA5" s="520" t="s">
        <v>166</v>
      </c>
      <c r="AB5" s="933" t="s">
        <v>172</v>
      </c>
      <c r="AC5" s="520" t="s">
        <v>166</v>
      </c>
      <c r="AD5" s="900" t="s">
        <v>172</v>
      </c>
      <c r="AE5" s="902" t="s">
        <v>166</v>
      </c>
      <c r="AF5" s="900" t="s">
        <v>172</v>
      </c>
      <c r="AG5" s="917" t="s">
        <v>304</v>
      </c>
      <c r="AH5" s="47" t="s">
        <v>152</v>
      </c>
      <c r="AI5" s="900" t="s">
        <v>172</v>
      </c>
      <c r="AJ5" s="939" t="s">
        <v>305</v>
      </c>
      <c r="AK5" s="47" t="s">
        <v>152</v>
      </c>
      <c r="AL5" s="933" t="s">
        <v>172</v>
      </c>
      <c r="AM5" s="937" t="s">
        <v>166</v>
      </c>
    </row>
    <row r="6" spans="1:46" ht="28.9" customHeight="1" thickBot="1" x14ac:dyDescent="0.25">
      <c r="A6" s="899"/>
      <c r="B6" s="618"/>
      <c r="C6" s="905"/>
      <c r="D6" s="912"/>
      <c r="E6" s="908"/>
      <c r="F6" s="901"/>
      <c r="G6" s="903"/>
      <c r="H6" s="901"/>
      <c r="I6" s="920"/>
      <c r="J6" s="901"/>
      <c r="K6" s="921"/>
      <c r="L6" s="89">
        <v>6</v>
      </c>
      <c r="M6" s="901"/>
      <c r="N6" s="521"/>
      <c r="O6" s="901"/>
      <c r="P6" s="921"/>
      <c r="Q6" s="89">
        <v>16</v>
      </c>
      <c r="R6" s="932"/>
      <c r="S6" s="918"/>
      <c r="T6" s="154">
        <v>6</v>
      </c>
      <c r="U6" s="901"/>
      <c r="V6" s="903"/>
      <c r="W6" s="901"/>
      <c r="X6" s="921"/>
      <c r="Y6" s="243">
        <v>20</v>
      </c>
      <c r="Z6" s="932"/>
      <c r="AA6" s="521"/>
      <c r="AB6" s="934"/>
      <c r="AC6" s="521"/>
      <c r="AD6" s="901"/>
      <c r="AE6" s="903"/>
      <c r="AF6" s="901"/>
      <c r="AG6" s="921"/>
      <c r="AH6" s="89" t="s">
        <v>341</v>
      </c>
      <c r="AI6" s="901"/>
      <c r="AJ6" s="921"/>
      <c r="AK6" s="89" t="s">
        <v>342</v>
      </c>
      <c r="AL6" s="934"/>
      <c r="AM6" s="938"/>
    </row>
    <row r="7" spans="1:46" ht="16.5" thickBot="1" x14ac:dyDescent="0.3">
      <c r="A7" s="899"/>
      <c r="B7" s="618"/>
      <c r="C7" s="906"/>
      <c r="D7" s="912"/>
      <c r="E7" s="908"/>
      <c r="F7" s="454">
        <v>42748</v>
      </c>
      <c r="G7" s="88"/>
      <c r="H7" s="454">
        <f>F7+7</f>
        <v>42755</v>
      </c>
      <c r="I7" s="448"/>
      <c r="J7" s="205">
        <f>H7+7</f>
        <v>42762</v>
      </c>
      <c r="K7" s="206"/>
      <c r="L7" s="207"/>
      <c r="M7" s="139">
        <f>J7+7</f>
        <v>42769</v>
      </c>
      <c r="N7" s="140"/>
      <c r="O7" s="928">
        <f>M7+7</f>
        <v>42776</v>
      </c>
      <c r="P7" s="929"/>
      <c r="Q7" s="930"/>
      <c r="R7" s="205">
        <f>O7+7</f>
        <v>42783</v>
      </c>
      <c r="S7" s="206"/>
      <c r="T7" s="206"/>
      <c r="U7" s="205">
        <f>R7+7</f>
        <v>42790</v>
      </c>
      <c r="V7" s="207"/>
      <c r="W7" s="205">
        <f>U7+7</f>
        <v>42797</v>
      </c>
      <c r="X7" s="206"/>
      <c r="Y7" s="455"/>
      <c r="Z7" s="205">
        <f>W7+7+7</f>
        <v>42811</v>
      </c>
      <c r="AA7" s="207"/>
      <c r="AB7" s="456">
        <f>Z7+7</f>
        <v>42818</v>
      </c>
      <c r="AC7" s="457"/>
      <c r="AD7" s="449">
        <f>AB7+7</f>
        <v>42825</v>
      </c>
      <c r="AE7" s="450"/>
      <c r="AF7" s="928">
        <f>AD7+7</f>
        <v>42832</v>
      </c>
      <c r="AG7" s="929"/>
      <c r="AH7" s="930"/>
      <c r="AI7" s="928">
        <f>AF7+7</f>
        <v>42839</v>
      </c>
      <c r="AJ7" s="929"/>
      <c r="AK7" s="930"/>
      <c r="AL7" s="457">
        <f>AI7+7</f>
        <v>42846</v>
      </c>
      <c r="AM7" s="793"/>
    </row>
    <row r="8" spans="1:46" s="373" customFormat="1" ht="18.75" x14ac:dyDescent="0.25">
      <c r="A8" s="559">
        <v>1</v>
      </c>
      <c r="B8" s="614" t="s">
        <v>375</v>
      </c>
      <c r="C8" s="562">
        <v>1</v>
      </c>
      <c r="D8" s="368">
        <f t="shared" ref="D8:D21" si="0">SUM(L8,Q8,T8,Y8,AA8,AC8,AH8,AK8)</f>
        <v>0</v>
      </c>
      <c r="E8" s="386">
        <f t="shared" ref="E8:E21" si="1">SUM(D8:D8)</f>
        <v>0</v>
      </c>
      <c r="F8" s="744"/>
      <c r="G8" s="742"/>
      <c r="H8" s="572"/>
      <c r="I8" s="370"/>
      <c r="J8" s="515" t="s">
        <v>456</v>
      </c>
      <c r="K8" s="562">
        <f>C8</f>
        <v>1</v>
      </c>
      <c r="L8" s="494"/>
      <c r="M8" s="369"/>
      <c r="N8" s="386"/>
      <c r="O8" s="583" t="s">
        <v>456</v>
      </c>
      <c r="P8" s="408">
        <f>C8</f>
        <v>1</v>
      </c>
      <c r="Q8" s="751" t="str">
        <f t="shared" ref="Q8:Q20" si="2">IF(P8=0,"",VLOOKUP(P8,Підс,2,FALSE))</f>
        <v xml:space="preserve"> </v>
      </c>
      <c r="R8" s="468" t="s">
        <v>456</v>
      </c>
      <c r="S8" s="503">
        <f>C8</f>
        <v>1</v>
      </c>
      <c r="T8" s="386"/>
      <c r="U8" s="468" t="s">
        <v>458</v>
      </c>
      <c r="V8" s="390"/>
      <c r="W8" s="369" t="s">
        <v>458</v>
      </c>
      <c r="X8" s="503">
        <f>C8</f>
        <v>1</v>
      </c>
      <c r="Y8" s="759" t="str">
        <f t="shared" ref="Y8:Y21" si="3">IF(X8=0,"",VLOOKUP(X8,Підс,3,FALSE))</f>
        <v xml:space="preserve"> </v>
      </c>
      <c r="Z8" s="468"/>
      <c r="AA8" s="390"/>
      <c r="AB8" s="572" t="s">
        <v>458</v>
      </c>
      <c r="AC8" s="372"/>
      <c r="AD8" s="389"/>
      <c r="AE8" s="390"/>
      <c r="AF8" s="595"/>
      <c r="AG8" s="408">
        <f>C8</f>
        <v>1</v>
      </c>
      <c r="AH8" s="391"/>
      <c r="AI8" s="412"/>
      <c r="AJ8" s="503">
        <f>C8</f>
        <v>1</v>
      </c>
      <c r="AK8" s="507"/>
      <c r="AL8" s="764"/>
      <c r="AM8" s="787"/>
      <c r="AN8" s="373" t="s">
        <v>458</v>
      </c>
    </row>
    <row r="9" spans="1:46" s="373" customFormat="1" ht="24" customHeight="1" x14ac:dyDescent="0.25">
      <c r="A9" s="560">
        <v>2</v>
      </c>
      <c r="B9" s="614" t="s">
        <v>364</v>
      </c>
      <c r="C9" s="563">
        <v>2</v>
      </c>
      <c r="D9" s="452">
        <f t="shared" si="0"/>
        <v>57.75</v>
      </c>
      <c r="E9" s="470">
        <f t="shared" si="1"/>
        <v>57.75</v>
      </c>
      <c r="F9" s="745"/>
      <c r="G9" s="394"/>
      <c r="H9" s="572"/>
      <c r="I9" s="375"/>
      <c r="J9" s="398" t="s">
        <v>457</v>
      </c>
      <c r="K9" s="563">
        <f>C9</f>
        <v>2</v>
      </c>
      <c r="L9" s="495">
        <v>5</v>
      </c>
      <c r="M9" s="398"/>
      <c r="N9" s="375"/>
      <c r="O9" s="584" t="s">
        <v>457</v>
      </c>
      <c r="P9" s="408">
        <f t="shared" ref="P9:P21" si="4">C9</f>
        <v>2</v>
      </c>
      <c r="Q9" s="751">
        <f t="shared" si="2"/>
        <v>11.75</v>
      </c>
      <c r="R9" s="387" t="s">
        <v>457</v>
      </c>
      <c r="S9" s="504">
        <f>C9</f>
        <v>2</v>
      </c>
      <c r="T9" s="470"/>
      <c r="U9" s="387" t="s">
        <v>457</v>
      </c>
      <c r="V9" s="376"/>
      <c r="W9" s="398" t="s">
        <v>457</v>
      </c>
      <c r="X9" s="504">
        <f>C9</f>
        <v>2</v>
      </c>
      <c r="Y9" s="758">
        <f t="shared" si="3"/>
        <v>19</v>
      </c>
      <c r="Z9" s="387"/>
      <c r="AA9" s="376"/>
      <c r="AB9" s="398" t="s">
        <v>457</v>
      </c>
      <c r="AC9" s="375"/>
      <c r="AD9" s="378"/>
      <c r="AE9" s="376"/>
      <c r="AF9" s="596"/>
      <c r="AG9" s="408">
        <f t="shared" ref="AG9:AG21" si="5">C9</f>
        <v>2</v>
      </c>
      <c r="AH9" s="325">
        <f>3+5+3</f>
        <v>11</v>
      </c>
      <c r="AI9" s="399"/>
      <c r="AJ9" s="504">
        <f>C9</f>
        <v>2</v>
      </c>
      <c r="AK9" s="402">
        <v>11</v>
      </c>
      <c r="AL9" s="766"/>
      <c r="AM9" s="789"/>
      <c r="AN9" s="373" t="s">
        <v>457</v>
      </c>
    </row>
    <row r="10" spans="1:46" s="373" customFormat="1" ht="18.75" x14ac:dyDescent="0.25">
      <c r="A10" s="561">
        <v>3</v>
      </c>
      <c r="B10" s="614" t="s">
        <v>376</v>
      </c>
      <c r="C10" s="563">
        <v>3</v>
      </c>
      <c r="D10" s="452">
        <f t="shared" si="0"/>
        <v>64</v>
      </c>
      <c r="E10" s="470">
        <f t="shared" si="1"/>
        <v>64</v>
      </c>
      <c r="F10" s="745"/>
      <c r="G10" s="394"/>
      <c r="H10" s="572"/>
      <c r="I10" s="375"/>
      <c r="J10" s="398" t="s">
        <v>456</v>
      </c>
      <c r="K10" s="563">
        <f t="shared" ref="K10:K21" si="6">C10</f>
        <v>3</v>
      </c>
      <c r="L10" s="495">
        <v>5</v>
      </c>
      <c r="M10" s="398"/>
      <c r="N10" s="375"/>
      <c r="O10" s="584" t="s">
        <v>457</v>
      </c>
      <c r="P10" s="408">
        <f t="shared" si="4"/>
        <v>3</v>
      </c>
      <c r="Q10" s="751">
        <f t="shared" si="2"/>
        <v>13</v>
      </c>
      <c r="R10" s="387" t="s">
        <v>457</v>
      </c>
      <c r="S10" s="504">
        <f t="shared" ref="S10:S21" si="7">C10</f>
        <v>3</v>
      </c>
      <c r="T10" s="470">
        <v>6</v>
      </c>
      <c r="U10" s="387" t="s">
        <v>457</v>
      </c>
      <c r="V10" s="376"/>
      <c r="W10" s="398" t="s">
        <v>457</v>
      </c>
      <c r="X10" s="504">
        <f t="shared" ref="X10:X21" si="8">C10</f>
        <v>3</v>
      </c>
      <c r="Y10" s="758">
        <f t="shared" si="3"/>
        <v>18</v>
      </c>
      <c r="Z10" s="387"/>
      <c r="AA10" s="376"/>
      <c r="AB10" s="398" t="s">
        <v>457</v>
      </c>
      <c r="AC10" s="375"/>
      <c r="AD10" s="378"/>
      <c r="AE10" s="376"/>
      <c r="AF10" s="596"/>
      <c r="AG10" s="408">
        <f t="shared" si="5"/>
        <v>3</v>
      </c>
      <c r="AH10" s="325">
        <v>11</v>
      </c>
      <c r="AI10" s="399"/>
      <c r="AJ10" s="504">
        <f t="shared" ref="AJ10:AJ21" si="9">C10</f>
        <v>3</v>
      </c>
      <c r="AK10" s="402">
        <v>11</v>
      </c>
      <c r="AL10" s="766"/>
      <c r="AM10" s="789"/>
      <c r="AN10" s="373" t="s">
        <v>457</v>
      </c>
    </row>
    <row r="11" spans="1:46" s="373" customFormat="1" ht="18.75" x14ac:dyDescent="0.25">
      <c r="A11" s="560">
        <v>4</v>
      </c>
      <c r="B11" s="614" t="s">
        <v>365</v>
      </c>
      <c r="C11" s="563">
        <v>4</v>
      </c>
      <c r="D11" s="452">
        <f t="shared" si="0"/>
        <v>60.5</v>
      </c>
      <c r="E11" s="470">
        <f t="shared" si="1"/>
        <v>60.5</v>
      </c>
      <c r="F11" s="745"/>
      <c r="G11" s="394"/>
      <c r="H11" s="572"/>
      <c r="I11" s="375"/>
      <c r="J11" s="398" t="s">
        <v>457</v>
      </c>
      <c r="K11" s="563">
        <f t="shared" si="6"/>
        <v>4</v>
      </c>
      <c r="L11" s="495">
        <v>5</v>
      </c>
      <c r="M11" s="398"/>
      <c r="N11" s="375"/>
      <c r="O11" s="584" t="s">
        <v>457</v>
      </c>
      <c r="P11" s="408">
        <f t="shared" si="4"/>
        <v>4</v>
      </c>
      <c r="Q11" s="751">
        <f t="shared" si="2"/>
        <v>9.5</v>
      </c>
      <c r="R11" s="387" t="s">
        <v>457</v>
      </c>
      <c r="S11" s="504">
        <f t="shared" si="7"/>
        <v>4</v>
      </c>
      <c r="T11" s="470">
        <v>6</v>
      </c>
      <c r="U11" s="387" t="s">
        <v>457</v>
      </c>
      <c r="V11" s="376"/>
      <c r="W11" s="398" t="s">
        <v>457</v>
      </c>
      <c r="X11" s="504">
        <f t="shared" si="8"/>
        <v>4</v>
      </c>
      <c r="Y11" s="758">
        <f t="shared" si="3"/>
        <v>18</v>
      </c>
      <c r="Z11" s="387"/>
      <c r="AA11" s="376"/>
      <c r="AB11" s="398" t="s">
        <v>457</v>
      </c>
      <c r="AC11" s="375"/>
      <c r="AD11" s="378"/>
      <c r="AE11" s="376"/>
      <c r="AF11" s="596"/>
      <c r="AG11" s="408">
        <f t="shared" si="5"/>
        <v>4</v>
      </c>
      <c r="AH11" s="325">
        <v>11</v>
      </c>
      <c r="AI11" s="399"/>
      <c r="AJ11" s="504">
        <f t="shared" si="9"/>
        <v>4</v>
      </c>
      <c r="AK11" s="402">
        <v>11</v>
      </c>
      <c r="AL11" s="766"/>
      <c r="AM11" s="789"/>
      <c r="AN11" s="373" t="s">
        <v>458</v>
      </c>
    </row>
    <row r="12" spans="1:46" s="373" customFormat="1" ht="18.75" x14ac:dyDescent="0.25">
      <c r="A12" s="561">
        <v>5</v>
      </c>
      <c r="B12" s="614" t="s">
        <v>366</v>
      </c>
      <c r="C12" s="563">
        <v>5</v>
      </c>
      <c r="D12" s="452">
        <f t="shared" si="0"/>
        <v>0</v>
      </c>
      <c r="E12" s="470">
        <f t="shared" si="1"/>
        <v>0</v>
      </c>
      <c r="F12" s="745"/>
      <c r="G12" s="394"/>
      <c r="H12" s="572"/>
      <c r="I12" s="375"/>
      <c r="J12" s="398" t="s">
        <v>456</v>
      </c>
      <c r="K12" s="563">
        <f t="shared" si="6"/>
        <v>5</v>
      </c>
      <c r="L12" s="495"/>
      <c r="M12" s="398"/>
      <c r="N12" s="375"/>
      <c r="O12" s="584" t="s">
        <v>456</v>
      </c>
      <c r="P12" s="408">
        <f t="shared" si="4"/>
        <v>5</v>
      </c>
      <c r="Q12" s="751" t="str">
        <f t="shared" si="2"/>
        <v xml:space="preserve"> </v>
      </c>
      <c r="R12" s="387" t="s">
        <v>456</v>
      </c>
      <c r="S12" s="504">
        <f t="shared" si="7"/>
        <v>5</v>
      </c>
      <c r="T12" s="470"/>
      <c r="U12" s="387" t="s">
        <v>458</v>
      </c>
      <c r="V12" s="376"/>
      <c r="W12" s="398" t="s">
        <v>458</v>
      </c>
      <c r="X12" s="504">
        <f t="shared" si="8"/>
        <v>5</v>
      </c>
      <c r="Y12" s="758" t="str">
        <f t="shared" si="3"/>
        <v xml:space="preserve"> </v>
      </c>
      <c r="Z12" s="387"/>
      <c r="AA12" s="376"/>
      <c r="AB12" s="398" t="s">
        <v>458</v>
      </c>
      <c r="AC12" s="375"/>
      <c r="AD12" s="378"/>
      <c r="AE12" s="376"/>
      <c r="AF12" s="596"/>
      <c r="AG12" s="408">
        <f t="shared" si="5"/>
        <v>5</v>
      </c>
      <c r="AH12" s="325"/>
      <c r="AI12" s="377"/>
      <c r="AJ12" s="504">
        <f t="shared" si="9"/>
        <v>5</v>
      </c>
      <c r="AK12" s="402"/>
      <c r="AL12" s="766"/>
      <c r="AM12" s="789"/>
      <c r="AN12" s="373" t="s">
        <v>458</v>
      </c>
    </row>
    <row r="13" spans="1:46" s="373" customFormat="1" ht="18.75" x14ac:dyDescent="0.25">
      <c r="A13" s="560">
        <v>6</v>
      </c>
      <c r="B13" s="614" t="s">
        <v>367</v>
      </c>
      <c r="C13" s="563">
        <v>6</v>
      </c>
      <c r="D13" s="452">
        <f t="shared" si="0"/>
        <v>65.25</v>
      </c>
      <c r="E13" s="470">
        <f t="shared" si="1"/>
        <v>65.25</v>
      </c>
      <c r="F13" s="745"/>
      <c r="G13" s="394"/>
      <c r="H13" s="572"/>
      <c r="I13" s="375"/>
      <c r="J13" s="398" t="s">
        <v>456</v>
      </c>
      <c r="K13" s="563">
        <f t="shared" si="6"/>
        <v>6</v>
      </c>
      <c r="L13" s="495">
        <v>4</v>
      </c>
      <c r="M13" s="398"/>
      <c r="N13" s="375"/>
      <c r="O13" s="584" t="s">
        <v>456</v>
      </c>
      <c r="P13" s="408">
        <f t="shared" si="4"/>
        <v>6</v>
      </c>
      <c r="Q13" s="751">
        <f t="shared" si="2"/>
        <v>15</v>
      </c>
      <c r="R13" s="387" t="s">
        <v>457</v>
      </c>
      <c r="S13" s="504">
        <f t="shared" si="7"/>
        <v>6</v>
      </c>
      <c r="T13" s="470">
        <v>6</v>
      </c>
      <c r="U13" s="387" t="s">
        <v>458</v>
      </c>
      <c r="V13" s="376"/>
      <c r="W13" s="398" t="s">
        <v>457</v>
      </c>
      <c r="X13" s="504">
        <f t="shared" si="8"/>
        <v>6</v>
      </c>
      <c r="Y13" s="758">
        <f t="shared" si="3"/>
        <v>18.5</v>
      </c>
      <c r="Z13" s="387"/>
      <c r="AA13" s="376"/>
      <c r="AB13" s="398" t="s">
        <v>458</v>
      </c>
      <c r="AC13" s="375"/>
      <c r="AD13" s="378"/>
      <c r="AE13" s="376"/>
      <c r="AF13" s="596"/>
      <c r="AG13" s="408">
        <f t="shared" si="5"/>
        <v>6</v>
      </c>
      <c r="AH13" s="325">
        <f>3+5+2.75</f>
        <v>10.75</v>
      </c>
      <c r="AI13" s="377"/>
      <c r="AJ13" s="504">
        <f t="shared" si="9"/>
        <v>6</v>
      </c>
      <c r="AK13" s="402">
        <v>11</v>
      </c>
      <c r="AL13" s="766"/>
      <c r="AM13" s="789"/>
      <c r="AN13" s="373" t="s">
        <v>457</v>
      </c>
    </row>
    <row r="14" spans="1:46" s="373" customFormat="1" ht="18.75" x14ac:dyDescent="0.25">
      <c r="A14" s="561">
        <v>7</v>
      </c>
      <c r="B14" s="614" t="s">
        <v>368</v>
      </c>
      <c r="C14" s="563">
        <v>7</v>
      </c>
      <c r="D14" s="452">
        <f t="shared" si="0"/>
        <v>0</v>
      </c>
      <c r="E14" s="470">
        <f t="shared" si="1"/>
        <v>0</v>
      </c>
      <c r="F14" s="745"/>
      <c r="G14" s="394"/>
      <c r="H14" s="572"/>
      <c r="I14" s="375"/>
      <c r="J14" s="398" t="s">
        <v>456</v>
      </c>
      <c r="K14" s="563">
        <f t="shared" si="6"/>
        <v>7</v>
      </c>
      <c r="L14" s="495"/>
      <c r="M14" s="398"/>
      <c r="N14" s="375"/>
      <c r="O14" s="584" t="s">
        <v>456</v>
      </c>
      <c r="P14" s="408">
        <f t="shared" si="4"/>
        <v>7</v>
      </c>
      <c r="Q14" s="751" t="str">
        <f t="shared" si="2"/>
        <v xml:space="preserve"> </v>
      </c>
      <c r="R14" s="387" t="s">
        <v>456</v>
      </c>
      <c r="S14" s="504">
        <f t="shared" si="7"/>
        <v>7</v>
      </c>
      <c r="T14" s="470"/>
      <c r="U14" s="387" t="s">
        <v>458</v>
      </c>
      <c r="V14" s="376"/>
      <c r="W14" s="398" t="s">
        <v>458</v>
      </c>
      <c r="X14" s="504">
        <f t="shared" si="8"/>
        <v>7</v>
      </c>
      <c r="Y14" s="758" t="str">
        <f t="shared" si="3"/>
        <v xml:space="preserve"> </v>
      </c>
      <c r="Z14" s="387"/>
      <c r="AA14" s="376"/>
      <c r="AB14" s="398" t="s">
        <v>458</v>
      </c>
      <c r="AC14" s="375"/>
      <c r="AD14" s="378"/>
      <c r="AE14" s="376"/>
      <c r="AF14" s="596"/>
      <c r="AG14" s="408">
        <f t="shared" si="5"/>
        <v>7</v>
      </c>
      <c r="AH14" s="325"/>
      <c r="AI14" s="377"/>
      <c r="AJ14" s="504">
        <f t="shared" si="9"/>
        <v>7</v>
      </c>
      <c r="AK14" s="402"/>
      <c r="AL14" s="766"/>
      <c r="AM14" s="789"/>
      <c r="AN14" s="373" t="s">
        <v>458</v>
      </c>
    </row>
    <row r="15" spans="1:46" s="373" customFormat="1" ht="18.75" x14ac:dyDescent="0.25">
      <c r="A15" s="560">
        <v>8</v>
      </c>
      <c r="B15" s="614" t="s">
        <v>369</v>
      </c>
      <c r="C15" s="563">
        <v>8</v>
      </c>
      <c r="D15" s="452">
        <f t="shared" si="0"/>
        <v>57.5</v>
      </c>
      <c r="E15" s="470">
        <f t="shared" si="1"/>
        <v>57.5</v>
      </c>
      <c r="F15" s="745"/>
      <c r="G15" s="394"/>
      <c r="H15" s="572"/>
      <c r="I15" s="375"/>
      <c r="J15" s="398" t="s">
        <v>457</v>
      </c>
      <c r="K15" s="563">
        <f t="shared" si="6"/>
        <v>8</v>
      </c>
      <c r="L15" s="495">
        <v>4</v>
      </c>
      <c r="M15" s="398"/>
      <c r="N15" s="375"/>
      <c r="O15" s="584" t="s">
        <v>457</v>
      </c>
      <c r="P15" s="408">
        <f t="shared" si="4"/>
        <v>8</v>
      </c>
      <c r="Q15" s="751">
        <f t="shared" si="2"/>
        <v>8</v>
      </c>
      <c r="R15" s="387" t="s">
        <v>457</v>
      </c>
      <c r="S15" s="504">
        <f t="shared" si="7"/>
        <v>8</v>
      </c>
      <c r="T15" s="470">
        <v>6</v>
      </c>
      <c r="U15" s="387" t="s">
        <v>457</v>
      </c>
      <c r="V15" s="376"/>
      <c r="W15" s="398" t="s">
        <v>458</v>
      </c>
      <c r="X15" s="504">
        <f t="shared" si="8"/>
        <v>8</v>
      </c>
      <c r="Y15" s="758">
        <f t="shared" si="3"/>
        <v>18</v>
      </c>
      <c r="Z15" s="387"/>
      <c r="AA15" s="376"/>
      <c r="AB15" s="398" t="s">
        <v>458</v>
      </c>
      <c r="AC15" s="375"/>
      <c r="AD15" s="378"/>
      <c r="AE15" s="376"/>
      <c r="AF15" s="596"/>
      <c r="AG15" s="408">
        <f t="shared" si="5"/>
        <v>8</v>
      </c>
      <c r="AH15" s="325">
        <f>3+5+3</f>
        <v>11</v>
      </c>
      <c r="AI15" s="377"/>
      <c r="AJ15" s="504">
        <f t="shared" si="9"/>
        <v>8</v>
      </c>
      <c r="AK15" s="795">
        <f>3+3+4.5</f>
        <v>10.5</v>
      </c>
      <c r="AL15" s="766"/>
      <c r="AM15" s="789"/>
      <c r="AN15" s="373" t="s">
        <v>457</v>
      </c>
    </row>
    <row r="16" spans="1:46" s="373" customFormat="1" ht="18.75" x14ac:dyDescent="0.25">
      <c r="A16" s="561">
        <v>9</v>
      </c>
      <c r="B16" s="614" t="s">
        <v>377</v>
      </c>
      <c r="C16" s="563">
        <v>9</v>
      </c>
      <c r="D16" s="452">
        <f t="shared" si="0"/>
        <v>56</v>
      </c>
      <c r="E16" s="470">
        <f t="shared" si="1"/>
        <v>56</v>
      </c>
      <c r="F16" s="745"/>
      <c r="G16" s="394"/>
      <c r="H16" s="572"/>
      <c r="I16" s="375"/>
      <c r="J16" s="398" t="s">
        <v>456</v>
      </c>
      <c r="K16" s="563">
        <f t="shared" si="6"/>
        <v>9</v>
      </c>
      <c r="L16" s="495">
        <v>4</v>
      </c>
      <c r="M16" s="398"/>
      <c r="N16" s="375"/>
      <c r="O16" s="584" t="s">
        <v>456</v>
      </c>
      <c r="P16" s="408">
        <f t="shared" si="4"/>
        <v>9</v>
      </c>
      <c r="Q16" s="751">
        <f t="shared" si="2"/>
        <v>16</v>
      </c>
      <c r="R16" s="387" t="s">
        <v>456</v>
      </c>
      <c r="S16" s="504">
        <f t="shared" si="7"/>
        <v>9</v>
      </c>
      <c r="T16" s="470">
        <v>6</v>
      </c>
      <c r="U16" s="387" t="s">
        <v>458</v>
      </c>
      <c r="V16" s="376"/>
      <c r="W16" s="398" t="s">
        <v>458</v>
      </c>
      <c r="X16" s="504">
        <f t="shared" si="8"/>
        <v>9</v>
      </c>
      <c r="Y16" s="758">
        <f t="shared" si="3"/>
        <v>16</v>
      </c>
      <c r="Z16" s="387"/>
      <c r="AA16" s="376"/>
      <c r="AB16" s="398" t="s">
        <v>458</v>
      </c>
      <c r="AC16" s="375"/>
      <c r="AD16" s="378"/>
      <c r="AE16" s="376"/>
      <c r="AF16" s="596"/>
      <c r="AG16" s="408">
        <f t="shared" si="5"/>
        <v>9</v>
      </c>
      <c r="AH16" s="325">
        <f>3+3+3</f>
        <v>9</v>
      </c>
      <c r="AI16" s="377"/>
      <c r="AJ16" s="504">
        <f t="shared" si="9"/>
        <v>9</v>
      </c>
      <c r="AK16" s="878">
        <v>5</v>
      </c>
      <c r="AL16" s="766"/>
      <c r="AM16" s="789"/>
      <c r="AN16" s="373" t="s">
        <v>458</v>
      </c>
    </row>
    <row r="17" spans="1:51" s="373" customFormat="1" ht="18.75" x14ac:dyDescent="0.25">
      <c r="A17" s="560">
        <v>10</v>
      </c>
      <c r="B17" s="614" t="s">
        <v>370</v>
      </c>
      <c r="C17" s="563">
        <v>10</v>
      </c>
      <c r="D17" s="452">
        <f t="shared" si="0"/>
        <v>51</v>
      </c>
      <c r="E17" s="470">
        <f t="shared" si="1"/>
        <v>51</v>
      </c>
      <c r="F17" s="745"/>
      <c r="G17" s="394"/>
      <c r="H17" s="572"/>
      <c r="I17" s="375"/>
      <c r="J17" s="398" t="s">
        <v>456</v>
      </c>
      <c r="K17" s="563">
        <f t="shared" si="6"/>
        <v>10</v>
      </c>
      <c r="L17" s="495"/>
      <c r="M17" s="398"/>
      <c r="N17" s="375"/>
      <c r="O17" s="584" t="s">
        <v>456</v>
      </c>
      <c r="P17" s="408">
        <f t="shared" si="4"/>
        <v>10</v>
      </c>
      <c r="Q17" s="751">
        <f t="shared" si="2"/>
        <v>9.5</v>
      </c>
      <c r="R17" s="387" t="s">
        <v>456</v>
      </c>
      <c r="S17" s="504">
        <f t="shared" si="7"/>
        <v>10</v>
      </c>
      <c r="T17" s="470">
        <v>6</v>
      </c>
      <c r="U17" s="387" t="s">
        <v>458</v>
      </c>
      <c r="V17" s="376"/>
      <c r="W17" s="398" t="s">
        <v>457</v>
      </c>
      <c r="X17" s="504">
        <f t="shared" si="8"/>
        <v>10</v>
      </c>
      <c r="Y17" s="758">
        <f t="shared" si="3"/>
        <v>20</v>
      </c>
      <c r="Z17" s="387"/>
      <c r="AA17" s="376"/>
      <c r="AB17" s="398" t="s">
        <v>458</v>
      </c>
      <c r="AC17" s="375"/>
      <c r="AD17" s="378"/>
      <c r="AE17" s="376"/>
      <c r="AF17" s="596"/>
      <c r="AG17" s="408">
        <f t="shared" si="5"/>
        <v>10</v>
      </c>
      <c r="AH17" s="325">
        <f>3+5+3-1</f>
        <v>10</v>
      </c>
      <c r="AI17" s="377"/>
      <c r="AJ17" s="504">
        <f t="shared" si="9"/>
        <v>10</v>
      </c>
      <c r="AK17" s="402">
        <f>3+2.5+0</f>
        <v>5.5</v>
      </c>
      <c r="AL17" s="766"/>
      <c r="AM17" s="789"/>
      <c r="AN17" s="373" t="s">
        <v>457</v>
      </c>
    </row>
    <row r="18" spans="1:51" s="373" customFormat="1" ht="24.75" customHeight="1" x14ac:dyDescent="0.25">
      <c r="A18" s="561">
        <v>11</v>
      </c>
      <c r="B18" s="614" t="s">
        <v>371</v>
      </c>
      <c r="C18" s="563">
        <v>11</v>
      </c>
      <c r="D18" s="452">
        <f t="shared" si="0"/>
        <v>65.75</v>
      </c>
      <c r="E18" s="470">
        <f t="shared" si="1"/>
        <v>65.75</v>
      </c>
      <c r="F18" s="745"/>
      <c r="G18" s="394"/>
      <c r="H18" s="572"/>
      <c r="I18" s="375"/>
      <c r="J18" s="398" t="s">
        <v>457</v>
      </c>
      <c r="K18" s="563">
        <f t="shared" si="6"/>
        <v>11</v>
      </c>
      <c r="L18" s="495">
        <v>5</v>
      </c>
      <c r="M18" s="398"/>
      <c r="N18" s="375"/>
      <c r="O18" s="584" t="s">
        <v>457</v>
      </c>
      <c r="P18" s="408">
        <f t="shared" si="4"/>
        <v>11</v>
      </c>
      <c r="Q18" s="751">
        <f t="shared" si="2"/>
        <v>12.75</v>
      </c>
      <c r="R18" s="387" t="s">
        <v>457</v>
      </c>
      <c r="S18" s="504">
        <f t="shared" si="7"/>
        <v>11</v>
      </c>
      <c r="T18" s="470">
        <v>6</v>
      </c>
      <c r="U18" s="387" t="s">
        <v>457</v>
      </c>
      <c r="V18" s="376"/>
      <c r="W18" s="398" t="s">
        <v>457</v>
      </c>
      <c r="X18" s="504">
        <f t="shared" si="8"/>
        <v>11</v>
      </c>
      <c r="Y18" s="758">
        <f t="shared" si="3"/>
        <v>20</v>
      </c>
      <c r="Z18" s="387"/>
      <c r="AA18" s="376"/>
      <c r="AB18" s="398" t="s">
        <v>457</v>
      </c>
      <c r="AC18" s="375"/>
      <c r="AD18" s="378"/>
      <c r="AE18" s="376"/>
      <c r="AF18" s="596"/>
      <c r="AG18" s="408">
        <f t="shared" si="5"/>
        <v>11</v>
      </c>
      <c r="AH18" s="325">
        <v>11</v>
      </c>
      <c r="AI18" s="377"/>
      <c r="AJ18" s="504">
        <f t="shared" si="9"/>
        <v>11</v>
      </c>
      <c r="AK18" s="402">
        <v>11</v>
      </c>
      <c r="AL18" s="766"/>
      <c r="AM18" s="789"/>
      <c r="AN18" s="373" t="s">
        <v>457</v>
      </c>
    </row>
    <row r="19" spans="1:51" s="373" customFormat="1" ht="29.25" customHeight="1" x14ac:dyDescent="0.25">
      <c r="A19" s="560">
        <v>12</v>
      </c>
      <c r="B19" s="614" t="s">
        <v>372</v>
      </c>
      <c r="C19" s="563">
        <v>12</v>
      </c>
      <c r="D19" s="452">
        <f t="shared" si="0"/>
        <v>60</v>
      </c>
      <c r="E19" s="470">
        <f t="shared" si="1"/>
        <v>60</v>
      </c>
      <c r="F19" s="745"/>
      <c r="G19" s="394"/>
      <c r="H19" s="572"/>
      <c r="I19" s="375"/>
      <c r="J19" s="398" t="s">
        <v>457</v>
      </c>
      <c r="K19" s="563">
        <f t="shared" si="6"/>
        <v>12</v>
      </c>
      <c r="L19" s="495">
        <v>2</v>
      </c>
      <c r="M19" s="398"/>
      <c r="N19" s="375"/>
      <c r="O19" s="584" t="s">
        <v>457</v>
      </c>
      <c r="P19" s="408">
        <f t="shared" si="4"/>
        <v>12</v>
      </c>
      <c r="Q19" s="751">
        <f t="shared" si="2"/>
        <v>12</v>
      </c>
      <c r="R19" s="387" t="s">
        <v>457</v>
      </c>
      <c r="S19" s="504">
        <f t="shared" si="7"/>
        <v>12</v>
      </c>
      <c r="T19" s="470">
        <v>6</v>
      </c>
      <c r="U19" s="387" t="s">
        <v>457</v>
      </c>
      <c r="V19" s="376"/>
      <c r="W19" s="398" t="s">
        <v>457</v>
      </c>
      <c r="X19" s="504">
        <f t="shared" si="8"/>
        <v>12</v>
      </c>
      <c r="Y19" s="758">
        <f t="shared" si="3"/>
        <v>18</v>
      </c>
      <c r="Z19" s="387"/>
      <c r="AA19" s="376"/>
      <c r="AB19" s="398" t="s">
        <v>457</v>
      </c>
      <c r="AC19" s="375"/>
      <c r="AD19" s="380"/>
      <c r="AE19" s="376"/>
      <c r="AF19" s="596"/>
      <c r="AG19" s="408">
        <f t="shared" si="5"/>
        <v>12</v>
      </c>
      <c r="AH19" s="325">
        <v>11</v>
      </c>
      <c r="AI19" s="377"/>
      <c r="AJ19" s="504">
        <f t="shared" si="9"/>
        <v>12</v>
      </c>
      <c r="AK19" s="402">
        <v>11</v>
      </c>
      <c r="AL19" s="791"/>
      <c r="AM19" s="789"/>
      <c r="AN19" s="373" t="s">
        <v>457</v>
      </c>
    </row>
    <row r="20" spans="1:51" s="373" customFormat="1" ht="18.75" x14ac:dyDescent="0.25">
      <c r="A20" s="561">
        <v>13</v>
      </c>
      <c r="B20" s="614" t="s">
        <v>373</v>
      </c>
      <c r="C20" s="563">
        <v>13</v>
      </c>
      <c r="D20" s="452">
        <f t="shared" si="0"/>
        <v>50.5</v>
      </c>
      <c r="E20" s="470">
        <f t="shared" si="1"/>
        <v>50.5</v>
      </c>
      <c r="F20" s="746"/>
      <c r="G20" s="394"/>
      <c r="H20" s="572"/>
      <c r="I20" s="375"/>
      <c r="J20" s="398" t="s">
        <v>457</v>
      </c>
      <c r="K20" s="563">
        <f t="shared" si="6"/>
        <v>13</v>
      </c>
      <c r="L20" s="495">
        <v>6</v>
      </c>
      <c r="M20" s="398"/>
      <c r="N20" s="375"/>
      <c r="O20" s="584" t="s">
        <v>456</v>
      </c>
      <c r="P20" s="408">
        <f t="shared" si="4"/>
        <v>13</v>
      </c>
      <c r="Q20" s="751">
        <f t="shared" si="2"/>
        <v>6.75</v>
      </c>
      <c r="R20" s="387" t="s">
        <v>457</v>
      </c>
      <c r="S20" s="504">
        <f t="shared" si="7"/>
        <v>13</v>
      </c>
      <c r="T20" s="325">
        <v>6</v>
      </c>
      <c r="U20" s="387" t="s">
        <v>458</v>
      </c>
      <c r="V20" s="376"/>
      <c r="W20" s="398" t="s">
        <v>458</v>
      </c>
      <c r="X20" s="504">
        <f t="shared" si="8"/>
        <v>13</v>
      </c>
      <c r="Y20" s="758">
        <f t="shared" si="3"/>
        <v>10</v>
      </c>
      <c r="Z20" s="387"/>
      <c r="AA20" s="376"/>
      <c r="AB20" s="398" t="s">
        <v>457</v>
      </c>
      <c r="AC20" s="375"/>
      <c r="AD20" s="380"/>
      <c r="AE20" s="376"/>
      <c r="AF20" s="596"/>
      <c r="AG20" s="408">
        <f t="shared" si="5"/>
        <v>13</v>
      </c>
      <c r="AH20" s="325">
        <v>11</v>
      </c>
      <c r="AI20" s="377"/>
      <c r="AJ20" s="504">
        <f t="shared" si="9"/>
        <v>13</v>
      </c>
      <c r="AK20" s="402">
        <f>3+3+4.75</f>
        <v>10.75</v>
      </c>
      <c r="AL20" s="791"/>
      <c r="AM20" s="789"/>
      <c r="AN20" s="373" t="s">
        <v>458</v>
      </c>
    </row>
    <row r="21" spans="1:51" s="373" customFormat="1" ht="18.75" thickBot="1" x14ac:dyDescent="0.3">
      <c r="A21" s="801">
        <v>14</v>
      </c>
      <c r="B21" s="850"/>
      <c r="C21" s="563"/>
      <c r="D21" s="381">
        <f t="shared" si="0"/>
        <v>0</v>
      </c>
      <c r="E21" s="471">
        <f t="shared" si="1"/>
        <v>0</v>
      </c>
      <c r="F21" s="747"/>
      <c r="G21" s="743"/>
      <c r="H21" s="411"/>
      <c r="I21" s="382"/>
      <c r="J21" s="398" t="s">
        <v>456</v>
      </c>
      <c r="K21" s="625">
        <f t="shared" si="6"/>
        <v>0</v>
      </c>
      <c r="L21" s="496"/>
      <c r="M21" s="411"/>
      <c r="N21" s="382"/>
      <c r="O21" s="585"/>
      <c r="P21" s="408">
        <f t="shared" si="4"/>
        <v>0</v>
      </c>
      <c r="Q21" s="751"/>
      <c r="R21" s="411" t="s">
        <v>457</v>
      </c>
      <c r="S21" s="504">
        <f t="shared" si="7"/>
        <v>0</v>
      </c>
      <c r="T21" s="413"/>
      <c r="U21" s="414"/>
      <c r="V21" s="383"/>
      <c r="W21" s="411"/>
      <c r="X21" s="504">
        <f t="shared" si="8"/>
        <v>0</v>
      </c>
      <c r="Y21" s="752" t="str">
        <f t="shared" si="3"/>
        <v/>
      </c>
      <c r="Z21" s="414"/>
      <c r="AA21" s="383"/>
      <c r="AB21" s="411"/>
      <c r="AC21" s="382"/>
      <c r="AD21" s="506"/>
      <c r="AE21" s="383"/>
      <c r="AF21" s="597"/>
      <c r="AG21" s="408">
        <f t="shared" si="5"/>
        <v>0</v>
      </c>
      <c r="AH21" s="413"/>
      <c r="AI21" s="384"/>
      <c r="AJ21" s="626">
        <f t="shared" si="9"/>
        <v>0</v>
      </c>
      <c r="AK21" s="410"/>
      <c r="AL21" s="794"/>
      <c r="AM21" s="792"/>
    </row>
    <row r="22" spans="1:51" ht="18" x14ac:dyDescent="0.25">
      <c r="A22" s="100"/>
      <c r="B22" s="619"/>
      <c r="C22" s="101"/>
      <c r="D22" s="102"/>
      <c r="E22" s="102"/>
      <c r="F22" s="103"/>
      <c r="G22" s="103"/>
      <c r="H22" s="103"/>
      <c r="I22" s="103"/>
      <c r="J22" s="103"/>
      <c r="K22" s="103"/>
      <c r="L22" s="103">
        <f>COUNT(L8:L21)</f>
        <v>9</v>
      </c>
      <c r="M22" s="103"/>
      <c r="N22" s="103"/>
      <c r="O22" s="103"/>
      <c r="P22" s="103"/>
      <c r="Q22" s="103">
        <f>COUNT(Q8:Q21)</f>
        <v>10</v>
      </c>
      <c r="R22" s="103"/>
      <c r="S22" s="103"/>
      <c r="T22" s="103">
        <f>COUNT(T8:T21)</f>
        <v>9</v>
      </c>
      <c r="U22" s="20"/>
      <c r="V22" s="20"/>
      <c r="W22" s="94"/>
      <c r="X22" s="79"/>
      <c r="Y22" s="103">
        <f>COUNT(Y8:Y21)</f>
        <v>10</v>
      </c>
      <c r="Z22" s="79"/>
      <c r="AA22" s="94"/>
      <c r="AB22" s="79"/>
      <c r="AC22" s="79"/>
      <c r="AD22" s="79"/>
      <c r="AE22" s="79"/>
      <c r="AF22" s="20"/>
      <c r="AG22" s="79"/>
      <c r="AH22" s="103">
        <f>COUNT(AH8:AH21)</f>
        <v>10</v>
      </c>
      <c r="AI22" s="79"/>
      <c r="AJ22" s="79"/>
      <c r="AK22" s="103">
        <f>COUNT(AK8:AK21)</f>
        <v>10</v>
      </c>
      <c r="AL22" s="79"/>
      <c r="AM22" s="20"/>
      <c r="AN22" s="79"/>
      <c r="AO22" s="44"/>
      <c r="AP22" s="45"/>
      <c r="AQ22" s="44"/>
      <c r="AR22" s="20">
        <f>COUNT(AH8:AH21)</f>
        <v>10</v>
      </c>
      <c r="AW22" s="20">
        <f>COUNT(AK8:AK21)</f>
        <v>10</v>
      </c>
    </row>
    <row r="23" spans="1:51" ht="18" x14ac:dyDescent="0.25">
      <c r="A23" s="100"/>
      <c r="B23" s="619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79"/>
      <c r="AO23" s="79"/>
      <c r="AP23" s="44"/>
      <c r="AQ23" s="45"/>
      <c r="AR23" s="44"/>
      <c r="AS23" s="25"/>
    </row>
    <row r="24" spans="1:51" ht="18" x14ac:dyDescent="0.25">
      <c r="A24" s="100"/>
      <c r="B24" s="619"/>
      <c r="C24" s="101"/>
      <c r="D24" s="102"/>
      <c r="E24" s="102"/>
      <c r="F24" s="103"/>
      <c r="G24" s="79"/>
      <c r="H24" s="79"/>
      <c r="I24" s="79"/>
      <c r="J24" s="79"/>
      <c r="K24" s="79"/>
      <c r="L24" s="104"/>
      <c r="M24" s="20"/>
      <c r="N24" s="79"/>
      <c r="O24" s="79"/>
      <c r="P24" s="79"/>
      <c r="Q24" s="94"/>
      <c r="R24" s="79"/>
      <c r="S24" s="79"/>
      <c r="T24" s="94"/>
      <c r="U24" s="79"/>
      <c r="V24" s="79"/>
      <c r="W24" s="94"/>
      <c r="X24" s="79"/>
      <c r="Y24" s="79"/>
      <c r="Z24" s="79"/>
      <c r="AA24" s="79"/>
      <c r="AB24" s="94"/>
      <c r="AC24" s="79"/>
      <c r="AD24" s="79"/>
      <c r="AE24" s="79"/>
      <c r="AF24" s="79"/>
      <c r="AG24" s="94"/>
      <c r="AH24" s="79"/>
      <c r="AI24" s="79"/>
      <c r="AJ24" s="79"/>
      <c r="AK24" s="79"/>
      <c r="AL24" s="94"/>
      <c r="AM24" s="79"/>
      <c r="AN24" s="79"/>
      <c r="AO24" s="79"/>
      <c r="AP24" s="44"/>
      <c r="AQ24" s="45"/>
      <c r="AR24" s="44"/>
      <c r="AS24" s="25"/>
    </row>
    <row r="25" spans="1:51" ht="15" x14ac:dyDescent="0.2">
      <c r="A25" s="52"/>
      <c r="B25" s="620"/>
      <c r="C25" s="26"/>
      <c r="D25" s="26"/>
      <c r="E25" s="26"/>
      <c r="F25" s="49"/>
      <c r="G25" s="20"/>
      <c r="H25" s="20"/>
      <c r="I25" s="20"/>
      <c r="J25" s="20"/>
      <c r="K25" s="20"/>
      <c r="L25" s="57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H25" s="31"/>
      <c r="AJ25" s="31"/>
    </row>
    <row r="26" spans="1:51" ht="15.75" x14ac:dyDescent="0.25">
      <c r="A26" s="52"/>
      <c r="B26" s="620"/>
      <c r="C26" s="26"/>
      <c r="D26" s="26"/>
      <c r="E26" s="26"/>
      <c r="F26" s="26"/>
      <c r="G26" s="20"/>
      <c r="H26" s="27" t="s">
        <v>153</v>
      </c>
      <c r="I26" s="20"/>
      <c r="J26" s="20"/>
      <c r="K26" s="20"/>
      <c r="L26" s="20"/>
      <c r="M26" s="20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1" ht="15.75" x14ac:dyDescent="0.25">
      <c r="A27" s="52"/>
      <c r="B27" s="620"/>
      <c r="C27" s="26"/>
      <c r="D27" s="26"/>
      <c r="E27" s="26"/>
      <c r="F27" s="26"/>
      <c r="G27" s="20"/>
      <c r="H27" s="20" t="s">
        <v>154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1" ht="15.75" x14ac:dyDescent="0.25">
      <c r="A28" s="52"/>
      <c r="B28" s="620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1" ht="15.75" x14ac:dyDescent="0.25">
      <c r="A29" s="52"/>
      <c r="B29" s="620"/>
      <c r="C29" s="26"/>
      <c r="D29" s="26"/>
      <c r="E29" s="26"/>
      <c r="F29" s="26"/>
      <c r="G29" s="20"/>
      <c r="H29" s="20" t="s">
        <v>343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51" ht="15.75" x14ac:dyDescent="0.25">
      <c r="A30" s="52"/>
      <c r="B30" s="620"/>
      <c r="C30" s="26"/>
      <c r="D30" s="26"/>
      <c r="E30" s="26"/>
      <c r="F30" s="26"/>
      <c r="G30" s="20"/>
      <c r="H30" s="20" t="s">
        <v>156</v>
      </c>
      <c r="I30" s="20"/>
      <c r="J30" s="20"/>
      <c r="K30" s="28">
        <f>SUM(K27:K29)</f>
        <v>100</v>
      </c>
      <c r="L30" s="20"/>
      <c r="M30" s="20"/>
      <c r="N30" s="20"/>
      <c r="O30" s="20"/>
      <c r="P30" s="20"/>
      <c r="Q30" s="20"/>
      <c r="R30" s="20"/>
      <c r="S30" s="20" t="s">
        <v>238</v>
      </c>
      <c r="T30" s="20"/>
      <c r="U30" s="20"/>
      <c r="V30" s="20"/>
      <c r="W30" s="20"/>
      <c r="X30" s="20"/>
      <c r="Y30" s="20"/>
      <c r="Z30" s="20"/>
    </row>
    <row r="31" spans="1:51" ht="96.75" customHeight="1" x14ac:dyDescent="0.2">
      <c r="A31" s="52"/>
      <c r="B31" s="620"/>
      <c r="C31" s="26"/>
      <c r="D31" s="575" t="s">
        <v>375</v>
      </c>
      <c r="E31" s="575" t="s">
        <v>364</v>
      </c>
      <c r="F31" s="575" t="s">
        <v>376</v>
      </c>
      <c r="G31" s="575" t="s">
        <v>365</v>
      </c>
      <c r="H31" s="575" t="s">
        <v>366</v>
      </c>
      <c r="I31" s="575" t="s">
        <v>367</v>
      </c>
      <c r="J31" s="575" t="s">
        <v>368</v>
      </c>
      <c r="K31" s="575" t="s">
        <v>369</v>
      </c>
      <c r="L31" s="575" t="s">
        <v>377</v>
      </c>
      <c r="M31" s="575" t="s">
        <v>370</v>
      </c>
      <c r="N31" s="575" t="s">
        <v>371</v>
      </c>
      <c r="O31" s="575" t="s">
        <v>372</v>
      </c>
      <c r="P31" s="575" t="s">
        <v>373</v>
      </c>
      <c r="Q31" s="638"/>
      <c r="R31" s="574"/>
      <c r="S31" s="20"/>
      <c r="T31" s="20"/>
      <c r="U31" s="20"/>
      <c r="V31" s="20"/>
      <c r="W31" s="20"/>
      <c r="X31" s="20"/>
      <c r="Y31" s="20"/>
      <c r="Z31" s="20"/>
    </row>
    <row r="32" spans="1:51" ht="26.25" customHeight="1" x14ac:dyDescent="0.2">
      <c r="A32" s="52"/>
      <c r="B32" s="621" t="s">
        <v>234</v>
      </c>
      <c r="C32" s="112" t="s">
        <v>152</v>
      </c>
      <c r="D32" s="113">
        <v>1</v>
      </c>
      <c r="E32" s="113">
        <v>2</v>
      </c>
      <c r="F32" s="113">
        <v>3</v>
      </c>
      <c r="G32" s="113">
        <v>4</v>
      </c>
      <c r="H32" s="114">
        <v>5</v>
      </c>
      <c r="I32" s="114">
        <v>6</v>
      </c>
      <c r="J32" s="114">
        <v>7</v>
      </c>
      <c r="K32" s="114">
        <v>8</v>
      </c>
      <c r="L32" s="114">
        <v>9</v>
      </c>
      <c r="M32" s="114">
        <v>10</v>
      </c>
      <c r="N32" s="114">
        <v>11</v>
      </c>
      <c r="O32" s="114">
        <v>12</v>
      </c>
      <c r="P32" s="114">
        <v>13</v>
      </c>
      <c r="Q32" s="114">
        <v>14</v>
      </c>
      <c r="R32" s="115">
        <v>15</v>
      </c>
      <c r="S32" s="116" t="s">
        <v>236</v>
      </c>
      <c r="T32" s="116" t="s">
        <v>170</v>
      </c>
      <c r="U32" s="116" t="s">
        <v>237</v>
      </c>
      <c r="V32" s="50"/>
      <c r="W32" s="50"/>
      <c r="X32" s="50"/>
      <c r="Y32" s="50"/>
      <c r="Z32" s="54"/>
      <c r="AA32" s="50"/>
      <c r="AB32" s="50"/>
      <c r="AC32" s="50"/>
      <c r="AD32" s="50"/>
      <c r="AE32" s="50"/>
      <c r="AF32" s="50"/>
      <c r="AG32" s="54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4"/>
      <c r="AV32" s="50"/>
      <c r="AW32" s="50"/>
      <c r="AX32" s="29"/>
      <c r="AY32" s="29"/>
    </row>
    <row r="33" spans="1:51" ht="15.75" x14ac:dyDescent="0.2">
      <c r="A33" s="51"/>
      <c r="B33" s="117" t="s">
        <v>232</v>
      </c>
      <c r="C33" s="118"/>
      <c r="D33" s="119"/>
      <c r="E33" s="119"/>
      <c r="F33" s="119"/>
      <c r="G33" s="119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1"/>
      <c r="S33" s="131">
        <v>1</v>
      </c>
      <c r="T33" s="106" t="str">
        <f>IF($D41=0," ",$D41)</f>
        <v xml:space="preserve"> </v>
      </c>
      <c r="U33" s="106" t="str">
        <f>IF($D47=0," ",$D47)</f>
        <v xml:space="preserve"> 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15.75" customHeight="1" x14ac:dyDescent="0.2">
      <c r="A34" s="51"/>
      <c r="B34" s="117" t="s">
        <v>1</v>
      </c>
      <c r="C34" s="155">
        <v>2</v>
      </c>
      <c r="D34" s="326"/>
      <c r="E34" s="339">
        <v>2</v>
      </c>
      <c r="F34" s="339">
        <v>2</v>
      </c>
      <c r="G34" s="339">
        <v>2</v>
      </c>
      <c r="H34" s="339"/>
      <c r="I34" s="348">
        <v>2</v>
      </c>
      <c r="J34" s="339"/>
      <c r="K34" s="348">
        <v>0</v>
      </c>
      <c r="L34" s="348">
        <v>2</v>
      </c>
      <c r="M34" s="348">
        <v>2</v>
      </c>
      <c r="N34" s="348">
        <v>2</v>
      </c>
      <c r="O34" s="339">
        <v>2</v>
      </c>
      <c r="P34" s="348">
        <v>2</v>
      </c>
      <c r="Q34" s="348"/>
      <c r="R34" s="349"/>
      <c r="S34" s="131">
        <v>2</v>
      </c>
      <c r="T34" s="106">
        <f>IF($E41=0," ",$E41)</f>
        <v>11.75</v>
      </c>
      <c r="U34" s="106">
        <f>IF($E47=0," ",$E47)</f>
        <v>19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 x14ac:dyDescent="0.2">
      <c r="A35" s="51"/>
      <c r="B35" s="117" t="s">
        <v>3</v>
      </c>
      <c r="C35" s="155">
        <v>2</v>
      </c>
      <c r="D35" s="326"/>
      <c r="E35" s="339">
        <v>0</v>
      </c>
      <c r="F35" s="339">
        <v>2</v>
      </c>
      <c r="G35" s="339">
        <v>0</v>
      </c>
      <c r="H35" s="339"/>
      <c r="I35" s="348">
        <v>2</v>
      </c>
      <c r="J35" s="339"/>
      <c r="K35" s="348">
        <v>2</v>
      </c>
      <c r="L35" s="348">
        <v>2</v>
      </c>
      <c r="M35" s="348">
        <v>0</v>
      </c>
      <c r="N35" s="348">
        <v>2</v>
      </c>
      <c r="O35" s="339">
        <v>2</v>
      </c>
      <c r="P35" s="348">
        <v>1.75</v>
      </c>
      <c r="Q35" s="348"/>
      <c r="R35" s="349"/>
      <c r="S35" s="131">
        <v>3</v>
      </c>
      <c r="T35" s="106">
        <f>IF($F41=0," ",$F41)</f>
        <v>13</v>
      </c>
      <c r="U35" s="106">
        <f>IF($F47=0," ",$F47)</f>
        <v>18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8" x14ac:dyDescent="0.2">
      <c r="A36" s="51"/>
      <c r="B36" s="117" t="s">
        <v>5</v>
      </c>
      <c r="C36" s="155">
        <v>2</v>
      </c>
      <c r="D36" s="326"/>
      <c r="E36" s="339">
        <v>2</v>
      </c>
      <c r="F36" s="339">
        <v>2</v>
      </c>
      <c r="G36" s="339">
        <v>2</v>
      </c>
      <c r="H36" s="339"/>
      <c r="I36" s="348">
        <v>2</v>
      </c>
      <c r="J36" s="339"/>
      <c r="K36" s="348">
        <v>0</v>
      </c>
      <c r="L36" s="348">
        <v>2</v>
      </c>
      <c r="M36" s="348">
        <v>1.5</v>
      </c>
      <c r="N36" s="348">
        <v>2</v>
      </c>
      <c r="O36" s="339">
        <v>2</v>
      </c>
      <c r="P36" s="348">
        <v>0</v>
      </c>
      <c r="Q36" s="348"/>
      <c r="R36" s="349"/>
      <c r="S36" s="131">
        <v>4</v>
      </c>
      <c r="T36" s="106">
        <f>IF($G41=0," ",$G41)</f>
        <v>9.5</v>
      </c>
      <c r="U36" s="106">
        <f>IF($G47=0," ",$G47)</f>
        <v>18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8" x14ac:dyDescent="0.2">
      <c r="A37" s="51"/>
      <c r="B37" s="117" t="s">
        <v>6</v>
      </c>
      <c r="C37" s="155">
        <v>2</v>
      </c>
      <c r="D37" s="326"/>
      <c r="E37" s="339">
        <v>2</v>
      </c>
      <c r="F37" s="339">
        <v>1.5</v>
      </c>
      <c r="G37" s="339">
        <v>1.5</v>
      </c>
      <c r="H37" s="339"/>
      <c r="I37" s="348">
        <v>2</v>
      </c>
      <c r="J37" s="340"/>
      <c r="K37" s="348">
        <v>0</v>
      </c>
      <c r="L37" s="348">
        <v>2</v>
      </c>
      <c r="M37" s="348">
        <v>2</v>
      </c>
      <c r="N37" s="348">
        <v>1.75</v>
      </c>
      <c r="O37" s="339">
        <v>2</v>
      </c>
      <c r="P37" s="348">
        <v>1</v>
      </c>
      <c r="Q37" s="348"/>
      <c r="R37" s="349"/>
      <c r="S37" s="131">
        <v>5</v>
      </c>
      <c r="T37" s="106" t="str">
        <f>IF($H41=0," ",$H41)</f>
        <v xml:space="preserve"> </v>
      </c>
      <c r="U37" s="106" t="str">
        <f>IF($H47=0," ",$H47)</f>
        <v xml:space="preserve"> 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 x14ac:dyDescent="0.2">
      <c r="A38" s="51"/>
      <c r="B38" s="117" t="s">
        <v>7</v>
      </c>
      <c r="C38" s="155">
        <v>4</v>
      </c>
      <c r="D38" s="326"/>
      <c r="E38" s="339">
        <v>3.75</v>
      </c>
      <c r="F38" s="339">
        <v>2.5</v>
      </c>
      <c r="G38" s="339">
        <v>0</v>
      </c>
      <c r="H38" s="339"/>
      <c r="I38" s="348">
        <v>3</v>
      </c>
      <c r="J38" s="340"/>
      <c r="K38" s="348">
        <v>4</v>
      </c>
      <c r="L38" s="348">
        <v>4</v>
      </c>
      <c r="M38" s="348">
        <v>0</v>
      </c>
      <c r="N38" s="348">
        <v>2</v>
      </c>
      <c r="O38" s="339">
        <v>0</v>
      </c>
      <c r="P38" s="348">
        <v>0</v>
      </c>
      <c r="Q38" s="348"/>
      <c r="R38" s="349"/>
      <c r="S38" s="131">
        <v>6</v>
      </c>
      <c r="T38" s="106">
        <f>IF($I41=0," ",$I41)</f>
        <v>15</v>
      </c>
      <c r="U38" s="106">
        <f>IF($I47=0," ",$I47)</f>
        <v>18.5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 x14ac:dyDescent="0.2">
      <c r="A39" s="51"/>
      <c r="B39" s="117" t="s">
        <v>8</v>
      </c>
      <c r="C39" s="155">
        <v>2</v>
      </c>
      <c r="D39" s="326"/>
      <c r="E39" s="339">
        <v>0</v>
      </c>
      <c r="F39" s="339">
        <v>1</v>
      </c>
      <c r="G39" s="339">
        <v>2</v>
      </c>
      <c r="H39" s="339"/>
      <c r="I39" s="348">
        <v>2</v>
      </c>
      <c r="J39" s="339"/>
      <c r="K39" s="348">
        <v>0</v>
      </c>
      <c r="L39" s="348">
        <v>2</v>
      </c>
      <c r="M39" s="348">
        <v>2</v>
      </c>
      <c r="N39" s="348">
        <v>1</v>
      </c>
      <c r="O39" s="339">
        <v>2</v>
      </c>
      <c r="P39" s="348">
        <v>1</v>
      </c>
      <c r="Q39" s="348"/>
      <c r="R39" s="349"/>
      <c r="S39" s="131">
        <v>7</v>
      </c>
      <c r="T39" s="106" t="str">
        <f>IF($J41=0," ",$J41)</f>
        <v xml:space="preserve"> </v>
      </c>
      <c r="U39" s="106" t="str">
        <f>IF($J47=0," ",$J47)</f>
        <v xml:space="preserve"> 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8" x14ac:dyDescent="0.2">
      <c r="A40" s="51"/>
      <c r="B40" s="117" t="s">
        <v>160</v>
      </c>
      <c r="C40" s="155">
        <v>2</v>
      </c>
      <c r="D40" s="326"/>
      <c r="E40" s="339">
        <v>2</v>
      </c>
      <c r="F40" s="339">
        <v>2</v>
      </c>
      <c r="G40" s="339">
        <v>2</v>
      </c>
      <c r="H40" s="339"/>
      <c r="I40" s="348">
        <v>2</v>
      </c>
      <c r="J40" s="339"/>
      <c r="K40" s="348">
        <v>2</v>
      </c>
      <c r="L40" s="348">
        <v>2</v>
      </c>
      <c r="M40" s="348">
        <v>2</v>
      </c>
      <c r="N40" s="348">
        <v>2</v>
      </c>
      <c r="O40" s="339">
        <v>2</v>
      </c>
      <c r="P40" s="348">
        <v>1</v>
      </c>
      <c r="Q40" s="348"/>
      <c r="R40" s="349"/>
      <c r="S40" s="131">
        <v>8</v>
      </c>
      <c r="T40" s="106">
        <f>IF($K41=0," ",$K41)</f>
        <v>8</v>
      </c>
      <c r="U40" s="106">
        <f>IF($K47=0," ",$K47)</f>
        <v>18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75" x14ac:dyDescent="0.2">
      <c r="A41" s="51"/>
      <c r="B41" s="122" t="s">
        <v>38</v>
      </c>
      <c r="C41" s="123">
        <f t="shared" ref="C41" si="10">SUM(C34:C40)</f>
        <v>16</v>
      </c>
      <c r="D41" s="107">
        <f t="shared" ref="D41:R41" si="11">SUM(D34:D40)</f>
        <v>0</v>
      </c>
      <c r="E41" s="107">
        <f t="shared" si="11"/>
        <v>11.75</v>
      </c>
      <c r="F41" s="107">
        <f t="shared" si="11"/>
        <v>13</v>
      </c>
      <c r="G41" s="107">
        <f t="shared" si="11"/>
        <v>9.5</v>
      </c>
      <c r="H41" s="107">
        <f t="shared" si="11"/>
        <v>0</v>
      </c>
      <c r="I41" s="107">
        <f t="shared" si="11"/>
        <v>15</v>
      </c>
      <c r="J41" s="107">
        <f t="shared" si="11"/>
        <v>0</v>
      </c>
      <c r="K41" s="107">
        <f t="shared" si="11"/>
        <v>8</v>
      </c>
      <c r="L41" s="107">
        <f t="shared" si="11"/>
        <v>16</v>
      </c>
      <c r="M41" s="107">
        <f t="shared" si="11"/>
        <v>9.5</v>
      </c>
      <c r="N41" s="107">
        <f t="shared" si="11"/>
        <v>12.75</v>
      </c>
      <c r="O41" s="107">
        <f t="shared" si="11"/>
        <v>12</v>
      </c>
      <c r="P41" s="403">
        <f t="shared" si="11"/>
        <v>6.75</v>
      </c>
      <c r="Q41" s="107">
        <f t="shared" si="11"/>
        <v>0</v>
      </c>
      <c r="R41" s="108">
        <f t="shared" si="11"/>
        <v>0</v>
      </c>
      <c r="S41" s="131">
        <v>9</v>
      </c>
      <c r="T41" s="106">
        <f>IF($L41=0," ",$L41)</f>
        <v>16</v>
      </c>
      <c r="U41" s="106">
        <f>IF($L47=0," ",$L47)</f>
        <v>16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29"/>
      <c r="AY41" s="29"/>
    </row>
    <row r="42" spans="1:51" ht="15.75" x14ac:dyDescent="0.2">
      <c r="A42" s="51"/>
      <c r="B42" s="124" t="s">
        <v>10</v>
      </c>
      <c r="C42" s="125"/>
      <c r="D42" s="109"/>
      <c r="E42" s="109"/>
      <c r="F42" s="109"/>
      <c r="G42" s="110"/>
      <c r="H42" s="110"/>
      <c r="I42" s="110"/>
      <c r="J42" s="110"/>
      <c r="K42" s="110"/>
      <c r="L42" s="110"/>
      <c r="M42" s="110"/>
      <c r="N42" s="110"/>
      <c r="O42" s="110"/>
      <c r="P42" s="406"/>
      <c r="Q42" s="110"/>
      <c r="R42" s="111"/>
      <c r="S42" s="131">
        <v>10</v>
      </c>
      <c r="T42" s="106">
        <f>IF($M41=0," ",$M41)</f>
        <v>9.5</v>
      </c>
      <c r="U42" s="106">
        <f>IF($M47=0," ",$M47)</f>
        <v>20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 x14ac:dyDescent="0.25">
      <c r="A43" s="51"/>
      <c r="B43" s="126" t="s">
        <v>13</v>
      </c>
      <c r="C43" s="155">
        <v>10</v>
      </c>
      <c r="D43" s="355"/>
      <c r="E43" s="356">
        <v>10</v>
      </c>
      <c r="F43" s="356">
        <v>10</v>
      </c>
      <c r="G43" s="357">
        <v>10</v>
      </c>
      <c r="H43" s="357"/>
      <c r="I43" s="357">
        <v>9.5</v>
      </c>
      <c r="J43" s="357"/>
      <c r="K43" s="357">
        <v>8</v>
      </c>
      <c r="L43" s="357">
        <v>10</v>
      </c>
      <c r="M43" s="357">
        <v>10</v>
      </c>
      <c r="N43" s="357">
        <v>10</v>
      </c>
      <c r="O43" s="357">
        <v>10</v>
      </c>
      <c r="P43" s="357"/>
      <c r="Q43" s="357"/>
      <c r="R43" s="358"/>
      <c r="S43" s="131">
        <v>11</v>
      </c>
      <c r="T43" s="106">
        <f>IF($N41=0," ",$N41)</f>
        <v>12.75</v>
      </c>
      <c r="U43" s="106">
        <f>IF($N47=0," ",$N47)</f>
        <v>20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 x14ac:dyDescent="0.25">
      <c r="A44" s="51"/>
      <c r="B44" s="126" t="s">
        <v>161</v>
      </c>
      <c r="C44" s="155">
        <v>2</v>
      </c>
      <c r="D44" s="355"/>
      <c r="E44" s="356">
        <v>2</v>
      </c>
      <c r="F44" s="356">
        <v>2</v>
      </c>
      <c r="G44" s="357">
        <v>2</v>
      </c>
      <c r="H44" s="357"/>
      <c r="I44" s="357">
        <v>2</v>
      </c>
      <c r="J44" s="357"/>
      <c r="K44" s="357">
        <v>2</v>
      </c>
      <c r="L44" s="357">
        <v>2</v>
      </c>
      <c r="M44" s="357">
        <v>2</v>
      </c>
      <c r="N44" s="357">
        <v>2</v>
      </c>
      <c r="O44" s="357">
        <v>2</v>
      </c>
      <c r="P44" s="357">
        <v>2</v>
      </c>
      <c r="Q44" s="357"/>
      <c r="R44" s="358"/>
      <c r="S44" s="131">
        <v>12</v>
      </c>
      <c r="T44" s="106">
        <f>IF($O41=0," ",$O41)</f>
        <v>12</v>
      </c>
      <c r="U44" s="106">
        <f>IF($O47=0," ",$O47)</f>
        <v>18</v>
      </c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29"/>
      <c r="AX44" s="29"/>
    </row>
    <row r="45" spans="1:51" ht="18" x14ac:dyDescent="0.25">
      <c r="A45" s="51"/>
      <c r="B45" s="126" t="s">
        <v>15</v>
      </c>
      <c r="C45" s="155">
        <v>4</v>
      </c>
      <c r="D45" s="359"/>
      <c r="E45" s="360">
        <v>4</v>
      </c>
      <c r="F45" s="360">
        <v>4</v>
      </c>
      <c r="G45" s="361">
        <v>4</v>
      </c>
      <c r="H45" s="361"/>
      <c r="I45" s="361">
        <v>4</v>
      </c>
      <c r="J45" s="361"/>
      <c r="K45" s="361">
        <v>4</v>
      </c>
      <c r="L45" s="361">
        <v>4</v>
      </c>
      <c r="M45" s="361">
        <v>4</v>
      </c>
      <c r="N45" s="361">
        <v>4</v>
      </c>
      <c r="O45" s="361">
        <v>4</v>
      </c>
      <c r="P45" s="361">
        <v>4</v>
      </c>
      <c r="Q45" s="361"/>
      <c r="R45" s="362"/>
      <c r="S45" s="131">
        <v>13</v>
      </c>
      <c r="T45" s="106">
        <f>IF($P41=0," ",$P41)</f>
        <v>6.75</v>
      </c>
      <c r="U45" s="106">
        <f>IF($P47=0," ",$P47)</f>
        <v>10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8" x14ac:dyDescent="0.25">
      <c r="A46" s="51"/>
      <c r="B46" s="164" t="s">
        <v>227</v>
      </c>
      <c r="C46" s="155">
        <v>4</v>
      </c>
      <c r="D46" s="359"/>
      <c r="E46" s="360">
        <v>3</v>
      </c>
      <c r="F46" s="360">
        <v>2</v>
      </c>
      <c r="G46" s="361">
        <v>2</v>
      </c>
      <c r="H46" s="361"/>
      <c r="I46" s="361">
        <v>3</v>
      </c>
      <c r="J46" s="361"/>
      <c r="K46" s="361">
        <v>4</v>
      </c>
      <c r="L46" s="361"/>
      <c r="M46" s="361">
        <v>4</v>
      </c>
      <c r="N46" s="361">
        <v>4</v>
      </c>
      <c r="O46" s="361">
        <v>2</v>
      </c>
      <c r="P46" s="361">
        <v>4</v>
      </c>
      <c r="Q46" s="361"/>
      <c r="R46" s="362"/>
      <c r="S46" s="131">
        <v>14</v>
      </c>
      <c r="T46" s="106" t="str">
        <f>IF($Q41=0," ",$Q41)</f>
        <v xml:space="preserve"> </v>
      </c>
      <c r="U46" s="106" t="str">
        <f>IF($Q47=0," ",$Q47)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.75" x14ac:dyDescent="0.2">
      <c r="A47" s="51"/>
      <c r="B47" s="122" t="s">
        <v>38</v>
      </c>
      <c r="C47" s="123">
        <f>SUM(C43:C46)</f>
        <v>20</v>
      </c>
      <c r="D47" s="107">
        <f t="shared" ref="D47:R47" si="12">SUM(D43:D46)</f>
        <v>0</v>
      </c>
      <c r="E47" s="107">
        <f t="shared" si="12"/>
        <v>19</v>
      </c>
      <c r="F47" s="107">
        <f t="shared" si="12"/>
        <v>18</v>
      </c>
      <c r="G47" s="107">
        <f t="shared" si="12"/>
        <v>18</v>
      </c>
      <c r="H47" s="107">
        <f t="shared" si="12"/>
        <v>0</v>
      </c>
      <c r="I47" s="107">
        <f t="shared" si="12"/>
        <v>18.5</v>
      </c>
      <c r="J47" s="107">
        <f t="shared" si="12"/>
        <v>0</v>
      </c>
      <c r="K47" s="107">
        <f t="shared" si="12"/>
        <v>18</v>
      </c>
      <c r="L47" s="107">
        <f t="shared" si="12"/>
        <v>16</v>
      </c>
      <c r="M47" s="107">
        <f t="shared" si="12"/>
        <v>20</v>
      </c>
      <c r="N47" s="107">
        <f t="shared" si="12"/>
        <v>20</v>
      </c>
      <c r="O47" s="107">
        <f t="shared" si="12"/>
        <v>18</v>
      </c>
      <c r="P47" s="107">
        <f t="shared" si="12"/>
        <v>10</v>
      </c>
      <c r="Q47" s="107">
        <f t="shared" si="12"/>
        <v>0</v>
      </c>
      <c r="R47" s="108">
        <f t="shared" si="12"/>
        <v>0</v>
      </c>
      <c r="S47" s="131">
        <v>15</v>
      </c>
      <c r="T47" s="106" t="str">
        <f>IF($R41=0," ",$R41)</f>
        <v xml:space="preserve"> </v>
      </c>
      <c r="U47" s="106" t="str">
        <f>IF($R47=0," ",$R47)</f>
        <v xml:space="preserve"> 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ht="15" x14ac:dyDescent="0.2">
      <c r="A48" s="51"/>
      <c r="B48" s="622"/>
      <c r="C48" s="127"/>
      <c r="D48" s="127"/>
      <c r="E48" s="127"/>
      <c r="F48" s="127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32"/>
      <c r="T48" s="20">
        <f>COUNTIF(T33:T47,"&gt;0")</f>
        <v>10</v>
      </c>
      <c r="U48" s="20">
        <f>COUNTIF(U33:U47,"&gt;0")</f>
        <v>10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">
      <c r="A49" s="51"/>
      <c r="B49" s="622"/>
      <c r="C49" s="127"/>
      <c r="D49" s="127"/>
      <c r="E49" s="127"/>
      <c r="F49" s="127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05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1"/>
      <c r="B50" s="622"/>
      <c r="C50" s="127"/>
      <c r="D50" s="127"/>
      <c r="E50" s="127"/>
      <c r="F50" s="127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05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</row>
    <row r="51" spans="1:50" x14ac:dyDescent="0.2">
      <c r="A51" s="51"/>
      <c r="B51" s="623"/>
      <c r="C51" s="129"/>
      <c r="D51" s="129"/>
      <c r="E51" s="129"/>
      <c r="F51" s="129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</row>
    <row r="52" spans="1:50" x14ac:dyDescent="0.2">
      <c r="A52" s="51"/>
      <c r="B52" s="623"/>
      <c r="C52" s="129"/>
      <c r="D52" s="129"/>
      <c r="E52" s="129"/>
      <c r="F52" s="129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</row>
    <row r="53" spans="1:50" x14ac:dyDescent="0.2">
      <c r="A53" s="51"/>
      <c r="B53" s="624"/>
    </row>
    <row r="54" spans="1:50" x14ac:dyDescent="0.2">
      <c r="A54" s="51"/>
      <c r="B54" s="624"/>
    </row>
    <row r="55" spans="1:50" x14ac:dyDescent="0.2">
      <c r="A55" s="51"/>
      <c r="B55" s="624"/>
    </row>
    <row r="56" spans="1:50" x14ac:dyDescent="0.2">
      <c r="A56" s="51"/>
      <c r="B56" s="624"/>
    </row>
    <row r="57" spans="1:50" x14ac:dyDescent="0.2">
      <c r="A57" s="51"/>
      <c r="B57" s="624"/>
    </row>
    <row r="58" spans="1:50" x14ac:dyDescent="0.2">
      <c r="A58" s="51"/>
      <c r="B58" s="624"/>
    </row>
    <row r="59" spans="1:50" x14ac:dyDescent="0.2">
      <c r="A59" s="51"/>
      <c r="B59" s="624"/>
    </row>
    <row r="60" spans="1:50" x14ac:dyDescent="0.2">
      <c r="A60" s="51"/>
      <c r="B60" s="624"/>
    </row>
    <row r="61" spans="1:50" x14ac:dyDescent="0.2">
      <c r="A61" s="51"/>
      <c r="B61" s="624"/>
    </row>
    <row r="62" spans="1:50" x14ac:dyDescent="0.2">
      <c r="A62" s="51"/>
      <c r="B62" s="624"/>
    </row>
    <row r="63" spans="1:50" x14ac:dyDescent="0.2">
      <c r="A63" s="51"/>
      <c r="B63" s="624"/>
    </row>
    <row r="64" spans="1:50" x14ac:dyDescent="0.2">
      <c r="A64" s="51"/>
      <c r="B64" s="624"/>
    </row>
    <row r="65" spans="1:2" x14ac:dyDescent="0.2">
      <c r="A65" s="51"/>
      <c r="B65" s="624"/>
    </row>
    <row r="66" spans="1:2" x14ac:dyDescent="0.2">
      <c r="A66" s="51"/>
      <c r="B66" s="624"/>
    </row>
    <row r="67" spans="1:2" x14ac:dyDescent="0.2">
      <c r="A67" s="51"/>
      <c r="B67" s="624"/>
    </row>
    <row r="68" spans="1:2" x14ac:dyDescent="0.2">
      <c r="A68" s="51"/>
      <c r="B68" s="624"/>
    </row>
    <row r="69" spans="1:2" x14ac:dyDescent="0.2">
      <c r="A69" s="51"/>
      <c r="B69" s="624"/>
    </row>
    <row r="70" spans="1:2" x14ac:dyDescent="0.2">
      <c r="A70" s="51"/>
      <c r="B70" s="624"/>
    </row>
    <row r="71" spans="1:2" x14ac:dyDescent="0.2">
      <c r="A71" s="51"/>
      <c r="B71" s="624"/>
    </row>
    <row r="72" spans="1:2" x14ac:dyDescent="0.2">
      <c r="A72" s="51"/>
      <c r="B72" s="624"/>
    </row>
    <row r="73" spans="1:2" x14ac:dyDescent="0.2">
      <c r="A73" s="51"/>
      <c r="B73" s="624"/>
    </row>
    <row r="74" spans="1:2" x14ac:dyDescent="0.2">
      <c r="A74" s="51"/>
      <c r="B74" s="624"/>
    </row>
    <row r="75" spans="1:2" x14ac:dyDescent="0.2">
      <c r="A75" s="51"/>
      <c r="B75" s="624"/>
    </row>
    <row r="76" spans="1:2" x14ac:dyDescent="0.2">
      <c r="A76" s="51"/>
      <c r="B76" s="624"/>
    </row>
    <row r="77" spans="1:2" x14ac:dyDescent="0.2">
      <c r="A77" s="51"/>
      <c r="B77" s="624"/>
    </row>
    <row r="78" spans="1:2" x14ac:dyDescent="0.2">
      <c r="A78" s="51"/>
      <c r="B78" s="624"/>
    </row>
    <row r="79" spans="1:2" x14ac:dyDescent="0.2">
      <c r="A79" s="51"/>
      <c r="B79" s="624"/>
    </row>
    <row r="80" spans="1:2" x14ac:dyDescent="0.2">
      <c r="A80" s="51"/>
      <c r="B80" s="624"/>
    </row>
    <row r="81" spans="1:2" x14ac:dyDescent="0.2">
      <c r="A81" s="51"/>
      <c r="B81" s="624"/>
    </row>
    <row r="82" spans="1:2" x14ac:dyDescent="0.2">
      <c r="A82" s="51"/>
      <c r="B82" s="624"/>
    </row>
    <row r="83" spans="1:2" x14ac:dyDescent="0.2">
      <c r="A83" s="51"/>
      <c r="B83" s="624"/>
    </row>
    <row r="84" spans="1:2" x14ac:dyDescent="0.2">
      <c r="A84" s="51"/>
      <c r="B84" s="624"/>
    </row>
    <row r="85" spans="1:2" x14ac:dyDescent="0.2">
      <c r="A85" s="51"/>
      <c r="B85" s="624"/>
    </row>
    <row r="86" spans="1:2" x14ac:dyDescent="0.2">
      <c r="A86" s="51"/>
      <c r="B86" s="624"/>
    </row>
    <row r="87" spans="1:2" x14ac:dyDescent="0.2">
      <c r="A87" s="51"/>
      <c r="B87" s="624"/>
    </row>
    <row r="88" spans="1:2" x14ac:dyDescent="0.2">
      <c r="A88" s="51"/>
      <c r="B88" s="624"/>
    </row>
    <row r="89" spans="1:2" x14ac:dyDescent="0.2">
      <c r="A89" s="51"/>
      <c r="B89" s="624"/>
    </row>
    <row r="90" spans="1:2" x14ac:dyDescent="0.2">
      <c r="A90" s="51"/>
      <c r="B90" s="624"/>
    </row>
    <row r="91" spans="1:2" x14ac:dyDescent="0.2">
      <c r="A91" s="51"/>
      <c r="B91" s="624"/>
    </row>
    <row r="92" spans="1:2" x14ac:dyDescent="0.2">
      <c r="A92" s="51"/>
      <c r="B92" s="624"/>
    </row>
    <row r="93" spans="1:2" x14ac:dyDescent="0.2">
      <c r="A93" s="51"/>
      <c r="B93" s="624"/>
    </row>
    <row r="94" spans="1:2" x14ac:dyDescent="0.2">
      <c r="A94" s="51"/>
      <c r="B94" s="624"/>
    </row>
    <row r="95" spans="1:2" x14ac:dyDescent="0.2">
      <c r="A95" s="51"/>
      <c r="B95" s="624"/>
    </row>
    <row r="96" spans="1:2" x14ac:dyDescent="0.2">
      <c r="A96" s="51"/>
      <c r="B96" s="624"/>
    </row>
    <row r="97" spans="1:2" x14ac:dyDescent="0.2">
      <c r="A97" s="51"/>
      <c r="B97" s="624"/>
    </row>
    <row r="98" spans="1:2" x14ac:dyDescent="0.2">
      <c r="A98" s="51"/>
      <c r="B98" s="624"/>
    </row>
    <row r="99" spans="1:2" x14ac:dyDescent="0.2">
      <c r="A99" s="51"/>
      <c r="B99" s="624"/>
    </row>
    <row r="100" spans="1:2" x14ac:dyDescent="0.2">
      <c r="A100" s="51"/>
      <c r="B100" s="624"/>
    </row>
    <row r="101" spans="1:2" x14ac:dyDescent="0.2">
      <c r="A101" s="51"/>
      <c r="B101" s="624"/>
    </row>
    <row r="102" spans="1:2" x14ac:dyDescent="0.2">
      <c r="A102" s="51"/>
      <c r="B102" s="624"/>
    </row>
    <row r="103" spans="1:2" x14ac:dyDescent="0.2">
      <c r="A103" s="51"/>
      <c r="B103" s="624"/>
    </row>
    <row r="104" spans="1:2" x14ac:dyDescent="0.2">
      <c r="A104" s="51"/>
      <c r="B104" s="624"/>
    </row>
    <row r="105" spans="1:2" x14ac:dyDescent="0.2">
      <c r="A105" s="51"/>
      <c r="B105" s="624"/>
    </row>
    <row r="106" spans="1:2" x14ac:dyDescent="0.2">
      <c r="A106" s="51"/>
      <c r="B106" s="624"/>
    </row>
    <row r="107" spans="1:2" x14ac:dyDescent="0.2">
      <c r="A107" s="51"/>
      <c r="B107" s="624"/>
    </row>
    <row r="108" spans="1:2" x14ac:dyDescent="0.2">
      <c r="A108" s="51"/>
      <c r="B108" s="624"/>
    </row>
    <row r="109" spans="1:2" x14ac:dyDescent="0.2">
      <c r="A109" s="51"/>
      <c r="B109" s="624"/>
    </row>
    <row r="110" spans="1:2" x14ac:dyDescent="0.2">
      <c r="A110" s="51"/>
      <c r="B110" s="624"/>
    </row>
    <row r="111" spans="1:2" x14ac:dyDescent="0.2">
      <c r="A111" s="51"/>
      <c r="B111" s="624"/>
    </row>
    <row r="112" spans="1:2" x14ac:dyDescent="0.2">
      <c r="A112" s="51"/>
      <c r="B112" s="624"/>
    </row>
    <row r="113" spans="1:2" x14ac:dyDescent="0.2">
      <c r="A113" s="51"/>
      <c r="B113" s="624"/>
    </row>
    <row r="114" spans="1:2" x14ac:dyDescent="0.2">
      <c r="A114" s="51"/>
      <c r="B114" s="624"/>
    </row>
    <row r="115" spans="1:2" x14ac:dyDescent="0.2">
      <c r="A115" s="51"/>
      <c r="B115" s="624"/>
    </row>
    <row r="116" spans="1:2" x14ac:dyDescent="0.2">
      <c r="A116" s="51"/>
      <c r="B116" s="624"/>
    </row>
    <row r="117" spans="1:2" x14ac:dyDescent="0.2">
      <c r="A117" s="51"/>
      <c r="B117" s="624"/>
    </row>
    <row r="118" spans="1:2" x14ac:dyDescent="0.2">
      <c r="A118" s="51"/>
      <c r="B118" s="624"/>
    </row>
    <row r="119" spans="1:2" x14ac:dyDescent="0.2">
      <c r="A119" s="51"/>
      <c r="B119" s="624"/>
    </row>
    <row r="120" spans="1:2" x14ac:dyDescent="0.2">
      <c r="A120" s="51"/>
      <c r="B120" s="624"/>
    </row>
    <row r="121" spans="1:2" x14ac:dyDescent="0.2">
      <c r="A121" s="51"/>
      <c r="B121" s="624"/>
    </row>
    <row r="122" spans="1:2" x14ac:dyDescent="0.2">
      <c r="A122" s="51"/>
      <c r="B122" s="624"/>
    </row>
    <row r="123" spans="1:2" x14ac:dyDescent="0.2">
      <c r="A123" s="51"/>
      <c r="B123" s="624"/>
    </row>
    <row r="124" spans="1:2" x14ac:dyDescent="0.2">
      <c r="A124" s="51"/>
      <c r="B124" s="624"/>
    </row>
    <row r="125" spans="1:2" x14ac:dyDescent="0.2">
      <c r="A125" s="51"/>
      <c r="B125" s="624"/>
    </row>
    <row r="126" spans="1:2" x14ac:dyDescent="0.2">
      <c r="A126" s="51"/>
      <c r="B126" s="624"/>
    </row>
    <row r="127" spans="1:2" x14ac:dyDescent="0.2">
      <c r="A127" s="51"/>
      <c r="B127" s="624"/>
    </row>
    <row r="128" spans="1:2" x14ac:dyDescent="0.2">
      <c r="A128" s="51"/>
      <c r="B128" s="624"/>
    </row>
    <row r="129" spans="1:2" x14ac:dyDescent="0.2">
      <c r="A129" s="51"/>
      <c r="B129" s="624"/>
    </row>
    <row r="130" spans="1:2" x14ac:dyDescent="0.2">
      <c r="A130" s="51"/>
      <c r="B130" s="624"/>
    </row>
    <row r="131" spans="1:2" x14ac:dyDescent="0.2">
      <c r="A131" s="51"/>
      <c r="B131" s="624"/>
    </row>
    <row r="132" spans="1:2" x14ac:dyDescent="0.2">
      <c r="A132" s="51"/>
      <c r="B132" s="624"/>
    </row>
    <row r="133" spans="1:2" x14ac:dyDescent="0.2">
      <c r="A133" s="51"/>
      <c r="B133" s="624"/>
    </row>
    <row r="134" spans="1:2" x14ac:dyDescent="0.2">
      <c r="A134" s="51"/>
      <c r="B134" s="624"/>
    </row>
    <row r="135" spans="1:2" x14ac:dyDescent="0.2">
      <c r="A135" s="51"/>
      <c r="B135" s="624"/>
    </row>
    <row r="136" spans="1:2" x14ac:dyDescent="0.2">
      <c r="A136" s="51"/>
      <c r="B136" s="624"/>
    </row>
    <row r="137" spans="1:2" x14ac:dyDescent="0.2">
      <c r="A137" s="51"/>
      <c r="B137" s="624"/>
    </row>
    <row r="138" spans="1:2" x14ac:dyDescent="0.2">
      <c r="A138" s="51"/>
      <c r="B138" s="624"/>
    </row>
    <row r="139" spans="1:2" x14ac:dyDescent="0.2">
      <c r="A139" s="51"/>
      <c r="B139" s="624"/>
    </row>
    <row r="140" spans="1:2" x14ac:dyDescent="0.2">
      <c r="A140" s="51"/>
      <c r="B140" s="624"/>
    </row>
    <row r="141" spans="1:2" x14ac:dyDescent="0.2">
      <c r="A141" s="51"/>
      <c r="B141" s="624"/>
    </row>
    <row r="142" spans="1:2" x14ac:dyDescent="0.2">
      <c r="A142" s="51"/>
      <c r="B142" s="624"/>
    </row>
    <row r="143" spans="1:2" x14ac:dyDescent="0.2">
      <c r="A143" s="51"/>
      <c r="B143" s="624"/>
    </row>
    <row r="144" spans="1:2" x14ac:dyDescent="0.2">
      <c r="A144" s="51"/>
      <c r="B144" s="624"/>
    </row>
    <row r="145" spans="1:2" x14ac:dyDescent="0.2">
      <c r="A145" s="51"/>
      <c r="B145" s="624"/>
    </row>
  </sheetData>
  <customSheetViews>
    <customSheetView guid="{17400EAF-4B0B-49FE-8262-4A59DA70D10F}" scale="70" showPageBreaks="1" showGridLines="0" fitToPage="1" printArea="1">
      <pane xSplit="6" ySplit="6" topLeftCell="Z7" activePane="bottomRight" state="frozen"/>
      <selection pane="bottomRight" activeCell="AH24" sqref="AH24"/>
      <pageMargins left="0.56000000000000005" right="0.39" top="0.64" bottom="0.65" header="0.5" footer="0.5"/>
      <pageSetup paperSize="9" scale="26" fitToWidth="2" orientation="portrait" horizontalDpi="4294967293" r:id="rId1"/>
      <headerFooter alignWithMargins="0">
        <oddHeader>&amp;C</oddHeader>
      </headerFooter>
    </customSheetView>
    <customSheetView guid="{1721CD95-9859-4B1B-8D0F-DFE373BD846C}" scale="70" showPageBreaks="1" showGridLines="0" fitToPage="1" printArea="1">
      <pane xSplit="6" ySplit="6" topLeftCell="Z7" activePane="bottomRight" state="frozen"/>
      <selection pane="bottomRight" activeCell="AH24" sqref="AH24"/>
      <pageMargins left="0.56000000000000005" right="0.39" top="0.64" bottom="0.65" header="0.5" footer="0.5"/>
      <pageSetup paperSize="9" scale="26" fitToWidth="2" orientation="portrait" horizontalDpi="4294967293" r:id="rId2"/>
      <headerFooter alignWithMargins="0">
        <oddHeader>&amp;C</oddHeader>
      </headerFooter>
    </customSheetView>
    <customSheetView guid="{C2F30B35-D639-4BB4-A50F-41AB6A913442}" scale="70" showPageBreaks="1" showGridLines="0" fitToPage="1" hiddenRows="1">
      <pane xSplit="6" ySplit="7" topLeftCell="AH14" activePane="bottomRight" state="frozen"/>
      <selection pane="bottomRight" activeCell="AW17" sqref="AW17"/>
      <pageMargins left="0.56000000000000005" right="0.39" top="0.64" bottom="0.65" header="0.5" footer="0.5"/>
      <pageSetup paperSize="9" scale="51" fitToWidth="2" orientation="landscape" r:id="rId3"/>
      <headerFooter alignWithMargins="0">
        <oddHeader>&amp;C</oddHeader>
      </headerFooter>
    </customSheetView>
    <customSheetView guid="{134EDDCA-7309-47EE-BAAB-632C7B2A96A3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6" fitToWidth="2" orientation="portrait" horizontalDpi="4294967293" r:id="rId4"/>
      <headerFooter alignWithMargins="0">
        <oddHeader>&amp;C</oddHeader>
      </headerFooter>
    </customSheetView>
    <customSheetView guid="{E3076869-5D4E-4B4E-B56C-23BD0053E0A2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5" fitToWidth="2" orientation="portrait" horizontalDpi="4294967293" verticalDpi="200" r:id="rId5"/>
      <headerFooter alignWithMargins="0">
        <oddHeader>&amp;C</oddHeader>
      </headerFooter>
    </customSheetView>
    <customSheetView guid="{1431BB82-382B-49E3-A435-36D988AC7FF6}" scale="75" showGridLines="0" fitToPage="1">
      <pane xSplit="6" ySplit="6" topLeftCell="T7" activePane="bottomRight" state="frozen"/>
      <selection pane="bottomRight" activeCell="AF20" sqref="AF20"/>
      <pageMargins left="0.56000000000000005" right="0.39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19"/>
      <pageMargins left="0.56000000000000005" right="0.39" top="0.64" bottom="0.65" header="0.5" footer="0.5"/>
      <pageSetup paperSize="9" scale="39" fitToWidth="2" orientation="landscape" r:id="rId6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40" fitToWidth="2" orientation="landscape" r:id="rId7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M7" activePane="bottomRight" state="frozen"/>
      <selection pane="bottomRight" activeCell="E44" sqref="E44"/>
      <pageMargins left="0.56000000000000005" right="0.39" top="0.64" bottom="0.65" header="0.5" footer="0.5"/>
      <pageSetup paperSize="9" scale="39" fitToWidth="2" orientation="landscape" r:id="rId8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AO7" activePane="bottomRight" state="frozen"/>
      <selection pane="bottomRight" activeCell="F13" sqref="F13"/>
      <pageMargins left="0.56000000000000005" right="0.39" top="0.64" bottom="0.65" header="0.5" footer="0.5"/>
      <pageSetup paperSize="9" scale="40" fitToWidth="2" orientation="landscape" r:id="rId9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V7" activePane="bottomRight" state="frozen"/>
      <selection pane="bottomRight" activeCell="AS8" sqref="AS8"/>
      <pageMargins left="0.56000000000000005" right="0.39" top="0.64" bottom="0.65" header="0.5" footer="0.5"/>
      <pageSetup paperSize="9" scale="37" fitToWidth="2" orientation="landscape" r:id="rId10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7" fitToWidth="2" orientation="landscape" r:id="rId11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G34" activePane="bottomRight" state="frozen"/>
      <selection pane="bottomRight" activeCell="E44" sqref="E44"/>
      <pageMargins left="0.56000000000000005" right="0.39" top="0.64" bottom="0.65" header="0.5" footer="0.5"/>
      <pageSetup paperSize="9" scale="37" fitToWidth="2" orientation="landscape" r:id="rId12"/>
      <headerFooter alignWithMargins="0">
        <oddHeader>&amp;C</oddHeader>
      </headerFooter>
    </customSheetView>
    <customSheetView guid="{8FD84C4E-2C18-420F-8708-98FB7EED86F5}" scale="75" showPageBreaks="1" showGridLines="0" fitToPage="1" printArea="1" showRuler="0">
      <pane xSplit="6" ySplit="6" topLeftCell="AO7" activePane="bottomRight" state="frozen"/>
      <selection pane="bottomRight" activeCell="AR16" sqref="AR16"/>
      <pageMargins left="0.56000000000000005" right="0.39" top="0.64" bottom="0.65" header="0.5" footer="0.5"/>
      <pageSetup paperSize="9" scale="38" fitToWidth="2" orientation="landscape" r:id="rId13"/>
      <headerFooter alignWithMargins="0">
        <oddHeader>&amp;C</oddHeader>
      </headerFooter>
    </customSheetView>
    <customSheetView guid="{BFDDA753-D9FF-405A-BBB3-8EC16FDB9500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H7" activePane="bottomRight" state="frozen"/>
      <selection pane="bottomRight" activeCell="AM14" sqref="AM14"/>
      <pageMargins left="0.56000000000000005" right="0.25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A7" activePane="bottomRight" state="frozen"/>
      <selection pane="bottomRight" activeCell="AM19" sqref="AM19"/>
      <pageMargins left="0.56000000000000005" right="0.25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U7" activePane="bottomRight" state="frozen"/>
      <selection pane="bottomRight" activeCell="B2" sqref="B2:B6"/>
      <pageMargins left="0.56000000000000005" right="0.25" top="0.64" bottom="0.65" header="0.5" footer="0.5"/>
      <pageSetup paperSize="9" scale="52" fitToWidth="2" orientation="landscape" r:id="rId19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21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E8" activePane="bottomRight" state="frozen"/>
      <selection pane="bottomRight" activeCell="AR13" sqref="AR13"/>
      <pageMargins left="0.56000000000000005" right="0.39" top="0.64" bottom="0.65" header="0.5" footer="0.5"/>
      <pageSetup paperSize="9" scale="38" fitToWidth="2" orientation="landscape" r:id="rId22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AJ8" activePane="bottomRight" state="frozen"/>
      <selection pane="bottomRight" activeCell="AO15" sqref="AO15"/>
      <pageMargins left="0.56000000000000005" right="0.39" top="0.64" bottom="0.65" header="0.5" footer="0.5"/>
      <pageSetup paperSize="9" scale="38" fitToWidth="2" orientation="landscape" r:id="rId23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8" fitToWidth="2" orientation="landscape" r:id="rId24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X8" activePane="bottomRight" state="frozen"/>
      <selection pane="bottomRight" activeCell="AF8" sqref="AF8"/>
      <pageMargins left="0.56000000000000005" right="0.39" top="0.64" bottom="0.65" header="0.5" footer="0.5"/>
      <pageSetup paperSize="9" scale="38" fitToWidth="2" orientation="landscape" r:id="rId25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BA13" sqref="BA13"/>
      <pageMargins left="0.56000000000000005" right="0.39" top="0.64" bottom="0.65" header="0.5" footer="0.5"/>
      <pageSetup paperSize="9" scale="38" fitToWidth="2" orientation="landscape" r:id="rId26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Y11" sqref="AY11"/>
      <pageMargins left="0.56000000000000005" right="0.39" top="0.64" bottom="0.65" header="0.5" footer="0.5"/>
      <pageSetup paperSize="9" scale="37" fitToWidth="2" orientation="landscape" r:id="rId27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S7" activePane="bottomRight" state="frozen"/>
      <selection pane="bottomRight" activeCell="AV8" sqref="AV8:AV22"/>
      <pageMargins left="0.42" right="0.2" top="0.64" bottom="0.65" header="0.5" footer="0.5"/>
      <pageSetup paperSize="9" scale="40" fitToWidth="2" orientation="landscape" r:id="rId28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P7" activePane="bottomRight" state="frozen"/>
      <selection pane="bottomRight" activeCell="T20" sqref="T20"/>
      <pageMargins left="0.56000000000000005" right="0.39" top="0.64" bottom="0.65" header="0.5" footer="0.5"/>
      <pageSetup paperSize="9" scale="39" fitToWidth="2" orientation="landscape" r:id="rId29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AQ7" activePane="bottomRight" state="frozen"/>
      <selection pane="bottomRight" activeCell="AN17" sqref="AN17"/>
      <pageMargins left="0.56000000000000005" right="0.39" top="0.64" bottom="0.65" header="0.5" footer="0.5"/>
      <pageSetup paperSize="9" scale="44" fitToWidth="2" orientation="landscape" r:id="rId30"/>
      <headerFooter alignWithMargins="0">
        <oddHeader>&amp;C</oddHeader>
      </headerFooter>
    </customSheetView>
    <customSheetView guid="{4BCF288A-A595-4C42-82E7-535EDC2AC415}" scale="75" showPageBreaks="1" showGridLines="0" fitToPage="1" printArea="1">
      <pane xSplit="6" ySplit="6" topLeftCell="AO7" activePane="bottomRight" state="frozen"/>
      <selection pane="bottomRight" activeCell="AR22" sqref="AR22"/>
      <pageMargins left="0.56000000000000005" right="0.39" top="0.64" bottom="0.65" header="0.5" footer="0.5"/>
      <pageSetup paperSize="9" scale="30" fitToWidth="2" orientation="portrait" horizontalDpi="4294967293" r:id="rId31"/>
      <headerFooter alignWithMargins="0">
        <oddHeader>&amp;C</oddHeader>
      </headerFooter>
    </customSheetView>
    <customSheetView guid="{1C44C54F-C0A4-451D-B8A0-B8C17D7E284D}" scale="70" showPageBreaks="1" showGridLines="0" fitToPage="1" printArea="1">
      <pane xSplit="6" ySplit="6" topLeftCell="AE7" activePane="bottomRight" state="frozen"/>
      <selection pane="bottomRight" activeCell="C3" sqref="C3:C7"/>
      <pageMargins left="0.56000000000000005" right="0.39" top="0.64" bottom="0.65" header="0.5" footer="0.5"/>
      <pageSetup paperSize="9" scale="28" fitToWidth="2" orientation="portrait" horizontalDpi="4294967293" verticalDpi="0" r:id="rId32"/>
      <headerFooter alignWithMargins="0">
        <oddHeader>&amp;C</oddHeader>
      </headerFooter>
    </customSheetView>
    <customSheetView guid="{6C8D603E-9A1B-49F4-AEFE-06707C7BCD53}" scale="70" showPageBreaks="1" showGridLines="0" fitToPage="1" printArea="1">
      <pane xSplit="6" ySplit="7" topLeftCell="G32" activePane="bottomRight" state="frozen"/>
      <selection pane="bottomRight" activeCell="P47" sqref="P47"/>
      <pageMargins left="0.56000000000000005" right="0.39" top="0.64" bottom="0.65" header="0.5" footer="0.5"/>
      <pageSetup paperSize="9" scale="26" fitToWidth="2" orientation="portrait" horizontalDpi="4294967293" r:id="rId33"/>
      <headerFooter alignWithMargins="0">
        <oddHeader>&amp;C</oddHeader>
      </headerFooter>
    </customSheetView>
    <customSheetView guid="{B1194D16-FC6C-47F9-9935-F16FF2F45C20}" scale="70" showPageBreaks="1" showGridLines="0" fitToPage="1" printArea="1">
      <pane xSplit="6" ySplit="6" topLeftCell="G16" activePane="bottomRight" state="frozen"/>
      <selection pane="bottomRight" activeCell="I37" sqref="I37"/>
      <pageMargins left="0.56000000000000005" right="0.39" top="0.64" bottom="0.65" header="0.5" footer="0.5"/>
      <pageSetup paperSize="9" scale="26" fitToWidth="2" orientation="portrait" horizontalDpi="4294967293" r:id="rId34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6" ySplit="6" topLeftCell="G7" activePane="bottomRight" state="frozen"/>
      <selection pane="bottomRight" activeCell="AN21" sqref="AN21"/>
      <pageMargins left="0.56000000000000005" right="0.39" top="0.64" bottom="0.65" header="0.5" footer="0.5"/>
      <pageSetup paperSize="9" scale="26" fitToWidth="2" orientation="portrait" horizontalDpi="4294967293" r:id="rId35"/>
      <headerFooter alignWithMargins="0">
        <oddHeader>&amp;C</oddHeader>
      </headerFooter>
    </customSheetView>
  </customSheetViews>
  <mergeCells count="45">
    <mergeCell ref="AL3:AM3"/>
    <mergeCell ref="AL5:AL6"/>
    <mergeCell ref="AM5:AM6"/>
    <mergeCell ref="AJ5:AJ6"/>
    <mergeCell ref="AG5:AG6"/>
    <mergeCell ref="AI3:AK3"/>
    <mergeCell ref="AI7:AK7"/>
    <mergeCell ref="AE5:AE6"/>
    <mergeCell ref="AD5:AD6"/>
    <mergeCell ref="O7:Q7"/>
    <mergeCell ref="AF7:AH7"/>
    <mergeCell ref="AI5:AI6"/>
    <mergeCell ref="P5:P6"/>
    <mergeCell ref="O5:O6"/>
    <mergeCell ref="AF5:AF6"/>
    <mergeCell ref="R5:R6"/>
    <mergeCell ref="Z5:Z6"/>
    <mergeCell ref="X5:X6"/>
    <mergeCell ref="AB5:AB6"/>
    <mergeCell ref="AD3:AE3"/>
    <mergeCell ref="U3:V3"/>
    <mergeCell ref="O3:Q3"/>
    <mergeCell ref="AF3:AH3"/>
    <mergeCell ref="AB3:AC3"/>
    <mergeCell ref="V2:W2"/>
    <mergeCell ref="Z3:AA3"/>
    <mergeCell ref="H3:I3"/>
    <mergeCell ref="M3:N3"/>
    <mergeCell ref="M5:M6"/>
    <mergeCell ref="V5:V6"/>
    <mergeCell ref="S5:S6"/>
    <mergeCell ref="U5:U6"/>
    <mergeCell ref="W5:W6"/>
    <mergeCell ref="H5:H6"/>
    <mergeCell ref="I5:I6"/>
    <mergeCell ref="J5:J6"/>
    <mergeCell ref="K5:K6"/>
    <mergeCell ref="S2:T2"/>
    <mergeCell ref="A3:A7"/>
    <mergeCell ref="F5:F6"/>
    <mergeCell ref="G5:G6"/>
    <mergeCell ref="C3:C7"/>
    <mergeCell ref="E3:E7"/>
    <mergeCell ref="F3:G3"/>
    <mergeCell ref="D3:D7"/>
  </mergeCells>
  <phoneticPr fontId="1" type="noConversion"/>
  <conditionalFormatting sqref="M29 F22:F24 E8:E21">
    <cfRule type="cellIs" dxfId="12" priority="1" stopIfTrue="1" operator="greaterThan">
      <formula>21</formula>
    </cfRule>
  </conditionalFormatting>
  <pageMargins left="0.56000000000000005" right="0.39" top="0.64" bottom="0.65" header="0.5" footer="0.5"/>
  <pageSetup paperSize="9" scale="26" fitToWidth="2" orientation="portrait" horizontalDpi="4294967293" r:id="rId36"/>
  <headerFooter alignWithMargins="0">
    <oddHeader>&amp;C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AY144"/>
  <sheetViews>
    <sheetView showGridLines="0" zoomScale="70" zoomScaleNormal="80" zoomScalePageLayoutView="5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R22" sqref="R22"/>
    </sheetView>
  </sheetViews>
  <sheetFormatPr defaultColWidth="9.28515625" defaultRowHeight="12.75" x14ac:dyDescent="0.2"/>
  <cols>
    <col min="1" max="1" width="4.28515625" style="1" customWidth="1"/>
    <col min="2" max="2" width="54.28515625" style="30" customWidth="1"/>
    <col min="3" max="3" width="6.7109375" style="30" customWidth="1"/>
    <col min="4" max="4" width="8.140625" style="30" customWidth="1"/>
    <col min="5" max="5" width="6.7109375" style="30" customWidth="1"/>
    <col min="6" max="6" width="11" style="30" customWidth="1"/>
    <col min="7" max="7" width="14" style="1" customWidth="1"/>
    <col min="8" max="8" width="10.5703125" style="1" customWidth="1"/>
    <col min="9" max="9" width="12.28515625" style="1" customWidth="1"/>
    <col min="10" max="10" width="10.42578125" style="1" customWidth="1"/>
    <col min="11" max="11" width="14.28515625" style="1" customWidth="1"/>
    <col min="12" max="12" width="10.42578125" style="1" customWidth="1"/>
    <col min="13" max="13" width="11.5703125" style="1" customWidth="1"/>
    <col min="14" max="14" width="10" style="1" customWidth="1"/>
    <col min="15" max="15" width="13.28515625" style="1" customWidth="1"/>
    <col min="16" max="16" width="9.7109375" style="1" customWidth="1"/>
    <col min="17" max="17" width="9" style="1" customWidth="1"/>
    <col min="18" max="18" width="13.140625" style="1" customWidth="1"/>
    <col min="19" max="19" width="9.7109375" style="1" customWidth="1"/>
    <col min="20" max="20" width="9" style="51" customWidth="1"/>
    <col min="21" max="21" width="13" style="1" customWidth="1"/>
    <col min="22" max="22" width="9.85546875" style="1" customWidth="1"/>
    <col min="23" max="23" width="11.7109375" style="1" customWidth="1"/>
    <col min="24" max="24" width="11.5703125" style="1" customWidth="1"/>
    <col min="25" max="25" width="9.28515625" style="1" customWidth="1"/>
    <col min="26" max="26" width="12" style="1" customWidth="1"/>
    <col min="27" max="27" width="9.7109375" style="1" customWidth="1"/>
    <col min="28" max="28" width="13.5703125" style="1" customWidth="1"/>
    <col min="29" max="29" width="10.28515625" style="1" customWidth="1"/>
    <col min="30" max="30" width="13.5703125" style="1" customWidth="1"/>
    <col min="31" max="31" width="10.28515625" style="1" customWidth="1"/>
    <col min="32" max="32" width="8" style="1" customWidth="1"/>
    <col min="33" max="33" width="11.7109375" style="1" customWidth="1"/>
    <col min="34" max="34" width="11.5703125" style="1" customWidth="1"/>
    <col min="35" max="35" width="11.7109375" style="1" customWidth="1"/>
    <col min="36" max="36" width="11" style="1" customWidth="1"/>
    <col min="37" max="37" width="12" style="1" customWidth="1"/>
    <col min="38" max="38" width="10.7109375" style="1" customWidth="1"/>
    <col min="39" max="39" width="9.85546875" style="1" customWidth="1"/>
    <col min="40" max="40" width="11.5703125" style="1" customWidth="1"/>
    <col min="41" max="41" width="10" style="1" customWidth="1"/>
    <col min="42" max="42" width="10.85546875" style="1" customWidth="1"/>
    <col min="43" max="43" width="11.28515625" style="1" customWidth="1"/>
    <col min="44" max="44" width="8" style="1" customWidth="1"/>
    <col min="45" max="45" width="12.140625" style="1" customWidth="1"/>
    <col min="46" max="46" width="10.42578125" style="1" bestFit="1" customWidth="1"/>
    <col min="47" max="47" width="13" style="1" customWidth="1"/>
    <col min="48" max="48" width="11.42578125" style="1" customWidth="1"/>
    <col min="49" max="49" width="10.42578125" style="1" customWidth="1"/>
    <col min="50" max="50" width="11.42578125" style="1" customWidth="1"/>
    <col min="51" max="51" width="9.28515625" style="1"/>
    <col min="52" max="52" width="10.42578125" style="1" bestFit="1" customWidth="1"/>
    <col min="53" max="53" width="9.28515625" style="1"/>
    <col min="54" max="54" width="10.42578125" style="1" bestFit="1" customWidth="1"/>
    <col min="55" max="16384" width="9.28515625" style="1"/>
  </cols>
  <sheetData>
    <row r="1" spans="1:46" x14ac:dyDescent="0.2">
      <c r="U1" s="1" t="s">
        <v>265</v>
      </c>
    </row>
    <row r="2" spans="1:46" ht="29.25" customHeight="1" thickBot="1" x14ac:dyDescent="0.25">
      <c r="A2" s="20"/>
      <c r="B2" s="238" t="s">
        <v>363</v>
      </c>
      <c r="C2" s="202" t="s">
        <v>345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198</v>
      </c>
      <c r="M2"/>
      <c r="N2" t="s">
        <v>175</v>
      </c>
      <c r="O2"/>
      <c r="P2" s="166"/>
      <c r="Q2" t="s">
        <v>175</v>
      </c>
      <c r="R2" t="s">
        <v>200</v>
      </c>
      <c r="S2" s="913" t="s">
        <v>189</v>
      </c>
      <c r="T2" s="913"/>
      <c r="U2" t="s">
        <v>202</v>
      </c>
      <c r="V2" s="913"/>
      <c r="W2" s="913"/>
      <c r="X2" t="s">
        <v>176</v>
      </c>
      <c r="Y2" s="157"/>
      <c r="Z2" s="519" t="s">
        <v>176</v>
      </c>
      <c r="AA2" s="519"/>
      <c r="AB2" s="519" t="s">
        <v>176</v>
      </c>
      <c r="AC2" s="519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41"/>
      <c r="AO2" s="90"/>
      <c r="AP2" s="41"/>
      <c r="AQ2" s="90"/>
      <c r="AR2" s="90"/>
      <c r="AS2" s="41"/>
      <c r="AT2" s="41"/>
    </row>
    <row r="3" spans="1:46" ht="22.5" customHeight="1" thickBot="1" x14ac:dyDescent="0.3">
      <c r="A3" s="898"/>
      <c r="B3" s="209"/>
      <c r="C3" s="951" t="s">
        <v>131</v>
      </c>
      <c r="D3" s="911" t="s">
        <v>174</v>
      </c>
      <c r="E3" s="907" t="s">
        <v>38</v>
      </c>
      <c r="F3" s="909" t="s">
        <v>132</v>
      </c>
      <c r="G3" s="910"/>
      <c r="H3" s="909" t="s">
        <v>133</v>
      </c>
      <c r="I3" s="916"/>
      <c r="J3" s="417" t="s">
        <v>134</v>
      </c>
      <c r="K3" s="418"/>
      <c r="L3" s="419"/>
      <c r="M3" s="945" t="s">
        <v>135</v>
      </c>
      <c r="N3" s="946"/>
      <c r="O3" s="945" t="s">
        <v>136</v>
      </c>
      <c r="P3" s="947"/>
      <c r="Q3" s="946"/>
      <c r="R3" s="420" t="s">
        <v>137</v>
      </c>
      <c r="S3" s="421"/>
      <c r="T3" s="421"/>
      <c r="U3" s="945" t="s">
        <v>138</v>
      </c>
      <c r="V3" s="946"/>
      <c r="W3" s="422" t="s">
        <v>139</v>
      </c>
      <c r="X3" s="423"/>
      <c r="Y3" s="424"/>
      <c r="Z3" s="966" t="s">
        <v>140</v>
      </c>
      <c r="AA3" s="967"/>
      <c r="AB3" s="945" t="s">
        <v>141</v>
      </c>
      <c r="AC3" s="968"/>
      <c r="AD3" s="964" t="s">
        <v>142</v>
      </c>
      <c r="AE3" s="965"/>
      <c r="AF3" s="945" t="s">
        <v>143</v>
      </c>
      <c r="AG3" s="963"/>
      <c r="AH3" s="946"/>
      <c r="AI3" s="945" t="s">
        <v>144</v>
      </c>
      <c r="AJ3" s="963"/>
      <c r="AK3" s="946"/>
      <c r="AL3" s="935"/>
      <c r="AM3" s="936"/>
    </row>
    <row r="4" spans="1:46" ht="22.5" customHeight="1" x14ac:dyDescent="0.25">
      <c r="A4" s="899"/>
      <c r="B4" s="210"/>
      <c r="C4" s="952"/>
      <c r="D4" s="912"/>
      <c r="E4" s="908"/>
      <c r="F4" s="33" t="s">
        <v>145</v>
      </c>
      <c r="G4" s="34"/>
      <c r="H4" s="33" t="s">
        <v>146</v>
      </c>
      <c r="I4" s="151"/>
      <c r="J4" s="425" t="s">
        <v>147</v>
      </c>
      <c r="K4" s="426"/>
      <c r="L4" s="427"/>
      <c r="M4" s="428" t="s">
        <v>148</v>
      </c>
      <c r="N4" s="429"/>
      <c r="O4" s="428" t="s">
        <v>149</v>
      </c>
      <c r="P4" s="430"/>
      <c r="Q4" s="429"/>
      <c r="R4" s="431"/>
      <c r="S4" s="428" t="s">
        <v>150</v>
      </c>
      <c r="T4" s="432"/>
      <c r="U4" s="428" t="s">
        <v>257</v>
      </c>
      <c r="V4" s="429"/>
      <c r="W4" s="522" t="s">
        <v>257</v>
      </c>
      <c r="X4" s="433" t="s">
        <v>237</v>
      </c>
      <c r="Y4" s="434"/>
      <c r="Z4" s="522" t="s">
        <v>257</v>
      </c>
      <c r="AA4" s="435"/>
      <c r="AB4" s="522" t="s">
        <v>257</v>
      </c>
      <c r="AC4" s="432"/>
      <c r="AD4" s="436" t="s">
        <v>151</v>
      </c>
      <c r="AE4" s="437"/>
      <c r="AF4" s="436" t="s">
        <v>151</v>
      </c>
      <c r="AG4" s="438"/>
      <c r="AH4" s="40" t="s">
        <v>12</v>
      </c>
      <c r="AI4" s="436" t="s">
        <v>258</v>
      </c>
      <c r="AJ4" s="439"/>
      <c r="AK4" s="48" t="s">
        <v>18</v>
      </c>
      <c r="AL4" s="760"/>
      <c r="AM4" s="761"/>
    </row>
    <row r="5" spans="1:46" ht="37.35" customHeight="1" x14ac:dyDescent="0.2">
      <c r="A5" s="899"/>
      <c r="B5" s="214" t="s">
        <v>260</v>
      </c>
      <c r="C5" s="952"/>
      <c r="D5" s="912"/>
      <c r="E5" s="908"/>
      <c r="F5" s="900" t="s">
        <v>172</v>
      </c>
      <c r="G5" s="902" t="s">
        <v>166</v>
      </c>
      <c r="H5" s="900" t="s">
        <v>172</v>
      </c>
      <c r="I5" s="919" t="s">
        <v>166</v>
      </c>
      <c r="J5" s="943" t="s">
        <v>172</v>
      </c>
      <c r="K5" s="948" t="s">
        <v>221</v>
      </c>
      <c r="L5" s="440" t="s">
        <v>152</v>
      </c>
      <c r="M5" s="943" t="s">
        <v>172</v>
      </c>
      <c r="N5" s="520" t="s">
        <v>166</v>
      </c>
      <c r="O5" s="943" t="s">
        <v>172</v>
      </c>
      <c r="P5" s="948" t="s">
        <v>220</v>
      </c>
      <c r="Q5" s="440" t="s">
        <v>152</v>
      </c>
      <c r="R5" s="955" t="s">
        <v>172</v>
      </c>
      <c r="S5" s="948" t="s">
        <v>256</v>
      </c>
      <c r="T5" s="533" t="s">
        <v>152</v>
      </c>
      <c r="U5" s="943" t="s">
        <v>172</v>
      </c>
      <c r="V5" s="959" t="s">
        <v>166</v>
      </c>
      <c r="W5" s="953" t="s">
        <v>172</v>
      </c>
      <c r="X5" s="961" t="s">
        <v>173</v>
      </c>
      <c r="Y5" s="441" t="s">
        <v>152</v>
      </c>
      <c r="Z5" s="955" t="s">
        <v>172</v>
      </c>
      <c r="AA5" s="520" t="s">
        <v>166</v>
      </c>
      <c r="AB5" s="943" t="s">
        <v>172</v>
      </c>
      <c r="AC5" s="520" t="s">
        <v>166</v>
      </c>
      <c r="AD5" s="943" t="s">
        <v>172</v>
      </c>
      <c r="AE5" s="959" t="s">
        <v>166</v>
      </c>
      <c r="AF5" s="943" t="s">
        <v>172</v>
      </c>
      <c r="AG5" s="958" t="s">
        <v>304</v>
      </c>
      <c r="AH5" s="440" t="s">
        <v>152</v>
      </c>
      <c r="AI5" s="943" t="s">
        <v>172</v>
      </c>
      <c r="AJ5" s="958" t="s">
        <v>305</v>
      </c>
      <c r="AK5" s="440" t="s">
        <v>152</v>
      </c>
      <c r="AL5" s="933"/>
      <c r="AM5" s="937"/>
    </row>
    <row r="6" spans="1:46" ht="28.9" customHeight="1" thickBot="1" x14ac:dyDescent="0.25">
      <c r="A6" s="899"/>
      <c r="B6" s="211"/>
      <c r="C6" s="952"/>
      <c r="D6" s="912"/>
      <c r="E6" s="908"/>
      <c r="F6" s="901"/>
      <c r="G6" s="903"/>
      <c r="H6" s="901"/>
      <c r="I6" s="920"/>
      <c r="J6" s="944"/>
      <c r="K6" s="950"/>
      <c r="L6" s="442">
        <v>6</v>
      </c>
      <c r="M6" s="944"/>
      <c r="N6" s="521"/>
      <c r="O6" s="944"/>
      <c r="P6" s="950"/>
      <c r="Q6" s="443">
        <v>16</v>
      </c>
      <c r="R6" s="956"/>
      <c r="S6" s="949"/>
      <c r="T6" s="534">
        <v>6</v>
      </c>
      <c r="U6" s="944"/>
      <c r="V6" s="960"/>
      <c r="W6" s="954"/>
      <c r="X6" s="962"/>
      <c r="Y6" s="444">
        <v>20</v>
      </c>
      <c r="Z6" s="956"/>
      <c r="AA6" s="521"/>
      <c r="AB6" s="957"/>
      <c r="AC6" s="521"/>
      <c r="AD6" s="944"/>
      <c r="AE6" s="960"/>
      <c r="AF6" s="944"/>
      <c r="AG6" s="950"/>
      <c r="AH6" s="443" t="s">
        <v>341</v>
      </c>
      <c r="AI6" s="944"/>
      <c r="AJ6" s="950"/>
      <c r="AK6" s="443" t="s">
        <v>342</v>
      </c>
      <c r="AL6" s="934"/>
      <c r="AM6" s="938"/>
    </row>
    <row r="7" spans="1:46" ht="25.5" customHeight="1" thickBot="1" x14ac:dyDescent="0.3">
      <c r="A7" s="899"/>
      <c r="B7" s="224"/>
      <c r="C7" s="906"/>
      <c r="D7" s="912"/>
      <c r="E7" s="908"/>
      <c r="F7" s="454">
        <v>42748</v>
      </c>
      <c r="G7" s="88"/>
      <c r="H7" s="630">
        <f>F7+7</f>
        <v>42755</v>
      </c>
      <c r="I7" s="448"/>
      <c r="J7" s="445">
        <f>H7+7</f>
        <v>42762</v>
      </c>
      <c r="K7" s="446"/>
      <c r="L7" s="447"/>
      <c r="M7" s="460">
        <f>J7+7</f>
        <v>42769</v>
      </c>
      <c r="N7" s="461"/>
      <c r="O7" s="940">
        <f>M7+7</f>
        <v>42776</v>
      </c>
      <c r="P7" s="941"/>
      <c r="Q7" s="942"/>
      <c r="R7" s="445">
        <f>O7+7</f>
        <v>42783</v>
      </c>
      <c r="S7" s="446"/>
      <c r="T7" s="446"/>
      <c r="U7" s="445">
        <f>R7+7</f>
        <v>42790</v>
      </c>
      <c r="V7" s="447"/>
      <c r="W7" s="445">
        <f>U7+7</f>
        <v>42797</v>
      </c>
      <c r="X7" s="446"/>
      <c r="Y7" s="447"/>
      <c r="Z7" s="445">
        <f>W7+7</f>
        <v>42804</v>
      </c>
      <c r="AA7" s="447"/>
      <c r="AB7" s="445">
        <f>Z7+7</f>
        <v>42811</v>
      </c>
      <c r="AC7" s="447"/>
      <c r="AD7" s="462">
        <f>AB7+7</f>
        <v>42818</v>
      </c>
      <c r="AE7" s="463"/>
      <c r="AF7" s="940">
        <f>AD7+7</f>
        <v>42825</v>
      </c>
      <c r="AG7" s="941"/>
      <c r="AH7" s="942"/>
      <c r="AI7" s="940">
        <f>AF7+7</f>
        <v>42832</v>
      </c>
      <c r="AJ7" s="941"/>
      <c r="AK7" s="942"/>
      <c r="AL7" s="784"/>
      <c r="AM7" s="785"/>
      <c r="AN7" s="888">
        <v>42867</v>
      </c>
    </row>
    <row r="8" spans="1:46" s="373" customFormat="1" ht="22.5" customHeight="1" x14ac:dyDescent="0.25">
      <c r="A8" s="559">
        <v>1</v>
      </c>
      <c r="B8" s="880" t="s">
        <v>374</v>
      </c>
      <c r="C8" s="563">
        <v>2</v>
      </c>
      <c r="D8" s="568">
        <f t="shared" ref="D8:D21" si="0">SUM(L8,Q8,T8,Y8,AA8,AC8,AH8,AK8)</f>
        <v>59.5</v>
      </c>
      <c r="E8" s="483">
        <f t="shared" ref="E8:E21" si="1">SUM(D8:D8)</f>
        <v>59.5</v>
      </c>
      <c r="F8" s="847" t="s">
        <v>457</v>
      </c>
      <c r="G8" s="742"/>
      <c r="H8" s="847" t="s">
        <v>457</v>
      </c>
      <c r="I8" s="370"/>
      <c r="J8" s="847" t="s">
        <v>457</v>
      </c>
      <c r="K8" s="408">
        <f t="shared" ref="K8:K21" si="2">C8</f>
        <v>2</v>
      </c>
      <c r="L8" s="495">
        <v>5.5</v>
      </c>
      <c r="M8" s="847" t="s">
        <v>457</v>
      </c>
      <c r="N8" s="386"/>
      <c r="O8" s="847" t="s">
        <v>457</v>
      </c>
      <c r="P8" s="408">
        <f t="shared" ref="P8:P21" si="3">C8</f>
        <v>2</v>
      </c>
      <c r="Q8" s="751">
        <v>14</v>
      </c>
      <c r="R8" s="847" t="s">
        <v>457</v>
      </c>
      <c r="S8" s="503">
        <f t="shared" ref="S8:S21" si="4">C8</f>
        <v>2</v>
      </c>
      <c r="T8" s="386">
        <v>5</v>
      </c>
      <c r="U8" s="847" t="s">
        <v>457</v>
      </c>
      <c r="V8" s="390"/>
      <c r="W8" s="847" t="s">
        <v>457</v>
      </c>
      <c r="X8" s="503">
        <f t="shared" ref="X8:X21" si="5">C8</f>
        <v>2</v>
      </c>
      <c r="Y8" s="758">
        <v>16</v>
      </c>
      <c r="Z8" s="847" t="s">
        <v>457</v>
      </c>
      <c r="AA8" s="390"/>
      <c r="AB8" s="847" t="s">
        <v>457</v>
      </c>
      <c r="AC8" s="372"/>
      <c r="AD8" s="847" t="s">
        <v>457</v>
      </c>
      <c r="AE8" s="390"/>
      <c r="AF8" s="847" t="s">
        <v>457</v>
      </c>
      <c r="AG8" s="408">
        <f t="shared" ref="AG8:AG21" si="6">C8</f>
        <v>2</v>
      </c>
      <c r="AH8" s="391">
        <v>9</v>
      </c>
      <c r="AI8" s="847" t="s">
        <v>457</v>
      </c>
      <c r="AJ8" s="503">
        <f t="shared" ref="AJ8:AJ21" si="7">C8</f>
        <v>2</v>
      </c>
      <c r="AK8" s="507">
        <v>10</v>
      </c>
      <c r="AL8" s="786"/>
      <c r="AM8" s="787"/>
      <c r="AN8" s="373" t="s">
        <v>457</v>
      </c>
    </row>
    <row r="9" spans="1:46" s="373" customFormat="1" ht="22.5" customHeight="1" x14ac:dyDescent="0.25">
      <c r="A9" s="560">
        <v>2</v>
      </c>
      <c r="B9" s="880" t="s">
        <v>378</v>
      </c>
      <c r="C9" s="563">
        <v>15</v>
      </c>
      <c r="D9" s="452">
        <f t="shared" si="0"/>
        <v>69.5</v>
      </c>
      <c r="E9" s="344">
        <f t="shared" si="1"/>
        <v>69.5</v>
      </c>
      <c r="F9" s="847" t="s">
        <v>457</v>
      </c>
      <c r="G9" s="394"/>
      <c r="H9" s="847" t="s">
        <v>457</v>
      </c>
      <c r="I9" s="375"/>
      <c r="J9" s="847" t="s">
        <v>457</v>
      </c>
      <c r="K9" s="408">
        <f t="shared" si="2"/>
        <v>15</v>
      </c>
      <c r="L9" s="495">
        <v>5.5</v>
      </c>
      <c r="M9" s="847" t="s">
        <v>460</v>
      </c>
      <c r="N9" s="375"/>
      <c r="O9" s="847" t="s">
        <v>460</v>
      </c>
      <c r="P9" s="408">
        <f t="shared" si="3"/>
        <v>15</v>
      </c>
      <c r="Q9" s="751">
        <v>16</v>
      </c>
      <c r="R9" s="847" t="s">
        <v>457</v>
      </c>
      <c r="S9" s="504">
        <f t="shared" si="4"/>
        <v>15</v>
      </c>
      <c r="T9" s="470">
        <v>6</v>
      </c>
      <c r="U9" s="847" t="s">
        <v>457</v>
      </c>
      <c r="V9" s="376"/>
      <c r="W9" s="847" t="s">
        <v>457</v>
      </c>
      <c r="X9" s="504">
        <f t="shared" si="5"/>
        <v>15</v>
      </c>
      <c r="Y9" s="758">
        <v>20</v>
      </c>
      <c r="Z9" s="847" t="s">
        <v>457</v>
      </c>
      <c r="AA9" s="376"/>
      <c r="AB9" s="847" t="s">
        <v>457</v>
      </c>
      <c r="AC9" s="375"/>
      <c r="AD9" s="847" t="s">
        <v>457</v>
      </c>
      <c r="AE9" s="376"/>
      <c r="AF9" s="847" t="s">
        <v>457</v>
      </c>
      <c r="AG9" s="408">
        <f t="shared" si="6"/>
        <v>15</v>
      </c>
      <c r="AH9" s="325">
        <v>11</v>
      </c>
      <c r="AI9" s="847" t="s">
        <v>457</v>
      </c>
      <c r="AJ9" s="504">
        <f t="shared" si="7"/>
        <v>15</v>
      </c>
      <c r="AK9" s="402">
        <v>11</v>
      </c>
      <c r="AL9" s="788"/>
      <c r="AM9" s="789"/>
      <c r="AN9" s="373" t="s">
        <v>457</v>
      </c>
    </row>
    <row r="10" spans="1:46" s="373" customFormat="1" ht="22.5" customHeight="1" thickBot="1" x14ac:dyDescent="0.3">
      <c r="A10" s="561">
        <v>3</v>
      </c>
      <c r="B10" s="880" t="s">
        <v>379</v>
      </c>
      <c r="C10" s="563">
        <v>3</v>
      </c>
      <c r="D10" s="452">
        <f t="shared" si="0"/>
        <v>58.5</v>
      </c>
      <c r="E10" s="344">
        <f t="shared" si="1"/>
        <v>58.5</v>
      </c>
      <c r="F10" s="848" t="s">
        <v>457</v>
      </c>
      <c r="G10" s="394"/>
      <c r="H10" s="848" t="s">
        <v>457</v>
      </c>
      <c r="I10" s="375"/>
      <c r="J10" s="848" t="s">
        <v>457</v>
      </c>
      <c r="K10" s="408">
        <f t="shared" si="2"/>
        <v>3</v>
      </c>
      <c r="L10" s="495">
        <v>5.5</v>
      </c>
      <c r="M10" s="848" t="s">
        <v>460</v>
      </c>
      <c r="N10" s="375"/>
      <c r="O10" s="848" t="s">
        <v>460</v>
      </c>
      <c r="P10" s="408">
        <f t="shared" si="3"/>
        <v>3</v>
      </c>
      <c r="Q10" s="751">
        <v>14</v>
      </c>
      <c r="R10" s="848" t="s">
        <v>457</v>
      </c>
      <c r="S10" s="504">
        <f t="shared" si="4"/>
        <v>3</v>
      </c>
      <c r="T10" s="470">
        <v>5</v>
      </c>
      <c r="U10" s="848" t="s">
        <v>457</v>
      </c>
      <c r="V10" s="376"/>
      <c r="W10" s="848" t="s">
        <v>457</v>
      </c>
      <c r="X10" s="504">
        <f t="shared" si="5"/>
        <v>3</v>
      </c>
      <c r="Y10" s="758">
        <v>16</v>
      </c>
      <c r="Z10" s="848" t="s">
        <v>457</v>
      </c>
      <c r="AA10" s="376"/>
      <c r="AB10" s="848" t="s">
        <v>457</v>
      </c>
      <c r="AC10" s="375"/>
      <c r="AD10" s="848" t="s">
        <v>457</v>
      </c>
      <c r="AE10" s="376"/>
      <c r="AF10" s="848" t="s">
        <v>457</v>
      </c>
      <c r="AG10" s="408">
        <f t="shared" si="6"/>
        <v>3</v>
      </c>
      <c r="AH10" s="325">
        <v>9</v>
      </c>
      <c r="AI10" s="848" t="s">
        <v>457</v>
      </c>
      <c r="AJ10" s="504">
        <f t="shared" si="7"/>
        <v>3</v>
      </c>
      <c r="AK10" s="402">
        <v>9</v>
      </c>
      <c r="AL10" s="788"/>
      <c r="AM10" s="789"/>
      <c r="AN10" s="373" t="s">
        <v>458</v>
      </c>
    </row>
    <row r="11" spans="1:46" s="373" customFormat="1" ht="22.5" customHeight="1" x14ac:dyDescent="0.25">
      <c r="A11" s="559">
        <v>4</v>
      </c>
      <c r="B11" s="614"/>
      <c r="C11" s="563"/>
      <c r="D11" s="452">
        <f t="shared" si="0"/>
        <v>0</v>
      </c>
      <c r="E11" s="344">
        <f t="shared" si="1"/>
        <v>0</v>
      </c>
      <c r="F11" s="848" t="s">
        <v>460</v>
      </c>
      <c r="G11" s="394"/>
      <c r="H11" s="848" t="s">
        <v>457</v>
      </c>
      <c r="I11" s="375"/>
      <c r="J11" s="848" t="s">
        <v>460</v>
      </c>
      <c r="K11" s="408">
        <f t="shared" si="2"/>
        <v>0</v>
      </c>
      <c r="L11" s="495"/>
      <c r="M11" s="848" t="s">
        <v>460</v>
      </c>
      <c r="N11" s="375"/>
      <c r="O11" s="848" t="s">
        <v>460</v>
      </c>
      <c r="P11" s="408">
        <f t="shared" si="3"/>
        <v>0</v>
      </c>
      <c r="Q11" s="751" t="str">
        <f>IF(P11=0,"",VLOOKUP(P11,Підс1,2,FALSE))</f>
        <v/>
      </c>
      <c r="R11" s="848" t="s">
        <v>460</v>
      </c>
      <c r="S11" s="504">
        <f t="shared" si="4"/>
        <v>0</v>
      </c>
      <c r="T11" s="470"/>
      <c r="U11" s="848" t="s">
        <v>457</v>
      </c>
      <c r="V11" s="376"/>
      <c r="W11" s="848" t="s">
        <v>457</v>
      </c>
      <c r="X11" s="504">
        <f t="shared" si="5"/>
        <v>0</v>
      </c>
      <c r="Y11" s="758" t="str">
        <f>IF(X11=0,"",VLOOKUP(X11,Підс1,3,FALSE))</f>
        <v/>
      </c>
      <c r="Z11" s="848" t="s">
        <v>457</v>
      </c>
      <c r="AA11" s="376"/>
      <c r="AB11" s="848" t="s">
        <v>457</v>
      </c>
      <c r="AC11" s="375"/>
      <c r="AD11" s="848" t="s">
        <v>457</v>
      </c>
      <c r="AE11" s="376"/>
      <c r="AF11" s="848" t="s">
        <v>457</v>
      </c>
      <c r="AG11" s="408">
        <f t="shared" si="6"/>
        <v>0</v>
      </c>
      <c r="AH11" s="325"/>
      <c r="AI11" s="848" t="s">
        <v>457</v>
      </c>
      <c r="AJ11" s="504">
        <f t="shared" si="7"/>
        <v>0</v>
      </c>
      <c r="AK11" s="402"/>
      <c r="AL11" s="788"/>
      <c r="AM11" s="789"/>
    </row>
    <row r="12" spans="1:46" s="373" customFormat="1" ht="22.5" customHeight="1" x14ac:dyDescent="0.25">
      <c r="A12" s="560">
        <v>5</v>
      </c>
      <c r="B12" s="880" t="s">
        <v>381</v>
      </c>
      <c r="C12" s="563">
        <v>5</v>
      </c>
      <c r="D12" s="452">
        <f t="shared" si="0"/>
        <v>69</v>
      </c>
      <c r="E12" s="344">
        <f t="shared" si="1"/>
        <v>69</v>
      </c>
      <c r="F12" s="848" t="s">
        <v>457</v>
      </c>
      <c r="G12" s="394"/>
      <c r="H12" s="848" t="s">
        <v>457</v>
      </c>
      <c r="I12" s="375"/>
      <c r="J12" s="848" t="s">
        <v>457</v>
      </c>
      <c r="K12" s="408">
        <f t="shared" si="2"/>
        <v>5</v>
      </c>
      <c r="L12" s="495">
        <v>5</v>
      </c>
      <c r="M12" s="848" t="s">
        <v>460</v>
      </c>
      <c r="N12" s="375"/>
      <c r="O12" s="848" t="s">
        <v>460</v>
      </c>
      <c r="P12" s="408">
        <f t="shared" si="3"/>
        <v>5</v>
      </c>
      <c r="Q12" s="751">
        <v>16</v>
      </c>
      <c r="R12" s="848" t="s">
        <v>457</v>
      </c>
      <c r="S12" s="504">
        <f t="shared" si="4"/>
        <v>5</v>
      </c>
      <c r="T12" s="470">
        <v>6</v>
      </c>
      <c r="U12" s="848" t="s">
        <v>457</v>
      </c>
      <c r="V12" s="376"/>
      <c r="W12" s="848" t="s">
        <v>457</v>
      </c>
      <c r="X12" s="504">
        <f t="shared" si="5"/>
        <v>5</v>
      </c>
      <c r="Y12" s="758">
        <v>20</v>
      </c>
      <c r="Z12" s="848" t="s">
        <v>457</v>
      </c>
      <c r="AA12" s="376"/>
      <c r="AB12" s="848" t="s">
        <v>457</v>
      </c>
      <c r="AC12" s="375"/>
      <c r="AD12" s="848" t="s">
        <v>457</v>
      </c>
      <c r="AE12" s="376"/>
      <c r="AF12" s="848" t="s">
        <v>457</v>
      </c>
      <c r="AG12" s="408">
        <f t="shared" si="6"/>
        <v>5</v>
      </c>
      <c r="AH12" s="325">
        <v>11</v>
      </c>
      <c r="AI12" s="848" t="s">
        <v>457</v>
      </c>
      <c r="AJ12" s="504">
        <f t="shared" si="7"/>
        <v>5</v>
      </c>
      <c r="AK12" s="402">
        <v>11</v>
      </c>
      <c r="AL12" s="790"/>
      <c r="AM12" s="789"/>
      <c r="AN12" s="373" t="s">
        <v>457</v>
      </c>
    </row>
    <row r="13" spans="1:46" s="373" customFormat="1" ht="22.5" customHeight="1" thickBot="1" x14ac:dyDescent="0.3">
      <c r="A13" s="561">
        <v>6</v>
      </c>
      <c r="B13" s="614"/>
      <c r="C13" s="563">
        <v>10</v>
      </c>
      <c r="D13" s="452">
        <f t="shared" si="0"/>
        <v>0</v>
      </c>
      <c r="E13" s="344">
        <f t="shared" si="1"/>
        <v>0</v>
      </c>
      <c r="F13" s="848" t="s">
        <v>460</v>
      </c>
      <c r="G13" s="394"/>
      <c r="H13" s="848" t="s">
        <v>457</v>
      </c>
      <c r="I13" s="375"/>
      <c r="J13" s="848" t="s">
        <v>460</v>
      </c>
      <c r="K13" s="408">
        <f t="shared" si="2"/>
        <v>10</v>
      </c>
      <c r="L13" s="495"/>
      <c r="M13" s="848" t="s">
        <v>460</v>
      </c>
      <c r="N13" s="375"/>
      <c r="O13" s="848" t="s">
        <v>460</v>
      </c>
      <c r="P13" s="408">
        <f t="shared" si="3"/>
        <v>10</v>
      </c>
      <c r="Q13" s="751" t="str">
        <f>IF(P13=0,"",VLOOKUP(P13,Підс1,2,FALSE))</f>
        <v xml:space="preserve"> </v>
      </c>
      <c r="R13" s="848" t="s">
        <v>460</v>
      </c>
      <c r="S13" s="504">
        <f t="shared" si="4"/>
        <v>10</v>
      </c>
      <c r="T13" s="470"/>
      <c r="U13" s="848" t="s">
        <v>457</v>
      </c>
      <c r="V13" s="376"/>
      <c r="W13" s="848" t="s">
        <v>457</v>
      </c>
      <c r="X13" s="504">
        <f t="shared" si="5"/>
        <v>10</v>
      </c>
      <c r="Y13" s="758" t="str">
        <f>IF(X13=0,"",VLOOKUP(X13,Підс1,3,FALSE))</f>
        <v xml:space="preserve"> </v>
      </c>
      <c r="Z13" s="848" t="s">
        <v>457</v>
      </c>
      <c r="AA13" s="376"/>
      <c r="AB13" s="848" t="s">
        <v>457</v>
      </c>
      <c r="AC13" s="375"/>
      <c r="AD13" s="848" t="s">
        <v>457</v>
      </c>
      <c r="AE13" s="376"/>
      <c r="AF13" s="848" t="s">
        <v>457</v>
      </c>
      <c r="AG13" s="408">
        <f t="shared" si="6"/>
        <v>10</v>
      </c>
      <c r="AH13" s="325"/>
      <c r="AI13" s="848" t="s">
        <v>457</v>
      </c>
      <c r="AJ13" s="504">
        <f t="shared" si="7"/>
        <v>10</v>
      </c>
      <c r="AK13" s="402"/>
      <c r="AL13" s="790"/>
      <c r="AM13" s="789"/>
    </row>
    <row r="14" spans="1:46" s="373" customFormat="1" ht="22.5" customHeight="1" x14ac:dyDescent="0.25">
      <c r="A14" s="559">
        <v>7</v>
      </c>
      <c r="B14" s="880" t="s">
        <v>382</v>
      </c>
      <c r="C14" s="563">
        <v>7</v>
      </c>
      <c r="D14" s="452">
        <f t="shared" si="0"/>
        <v>69</v>
      </c>
      <c r="E14" s="344">
        <f t="shared" si="1"/>
        <v>69</v>
      </c>
      <c r="F14" s="848" t="s">
        <v>457</v>
      </c>
      <c r="G14" s="394"/>
      <c r="H14" s="848" t="s">
        <v>457</v>
      </c>
      <c r="I14" s="375">
        <v>0</v>
      </c>
      <c r="J14" s="848" t="s">
        <v>457</v>
      </c>
      <c r="K14" s="408">
        <f t="shared" si="2"/>
        <v>7</v>
      </c>
      <c r="L14" s="495">
        <v>5</v>
      </c>
      <c r="M14" s="848" t="s">
        <v>457</v>
      </c>
      <c r="N14" s="375"/>
      <c r="O14" s="848" t="s">
        <v>457</v>
      </c>
      <c r="P14" s="408">
        <f t="shared" si="3"/>
        <v>7</v>
      </c>
      <c r="Q14" s="751">
        <v>16</v>
      </c>
      <c r="R14" s="848" t="s">
        <v>457</v>
      </c>
      <c r="S14" s="504">
        <f t="shared" si="4"/>
        <v>7</v>
      </c>
      <c r="T14" s="470">
        <v>6</v>
      </c>
      <c r="U14" s="848" t="s">
        <v>457</v>
      </c>
      <c r="V14" s="376"/>
      <c r="W14" s="848" t="s">
        <v>457</v>
      </c>
      <c r="X14" s="504">
        <f t="shared" si="5"/>
        <v>7</v>
      </c>
      <c r="Y14" s="758">
        <v>20</v>
      </c>
      <c r="Z14" s="848" t="s">
        <v>457</v>
      </c>
      <c r="AA14" s="376"/>
      <c r="AB14" s="848" t="s">
        <v>457</v>
      </c>
      <c r="AC14" s="375"/>
      <c r="AD14" s="848" t="s">
        <v>457</v>
      </c>
      <c r="AE14" s="376"/>
      <c r="AF14" s="848" t="s">
        <v>457</v>
      </c>
      <c r="AG14" s="408">
        <f t="shared" si="6"/>
        <v>7</v>
      </c>
      <c r="AH14" s="325">
        <v>11</v>
      </c>
      <c r="AI14" s="848" t="s">
        <v>457</v>
      </c>
      <c r="AJ14" s="504">
        <f t="shared" si="7"/>
        <v>7</v>
      </c>
      <c r="AK14" s="402">
        <v>11</v>
      </c>
      <c r="AL14" s="788"/>
      <c r="AM14" s="789"/>
      <c r="AN14" s="373" t="s">
        <v>457</v>
      </c>
    </row>
    <row r="15" spans="1:46" s="373" customFormat="1" ht="22.5" customHeight="1" x14ac:dyDescent="0.25">
      <c r="A15" s="560">
        <v>8</v>
      </c>
      <c r="B15" s="880" t="s">
        <v>383</v>
      </c>
      <c r="C15" s="563">
        <v>8</v>
      </c>
      <c r="D15" s="452">
        <f t="shared" si="0"/>
        <v>66</v>
      </c>
      <c r="E15" s="344">
        <f t="shared" si="1"/>
        <v>66</v>
      </c>
      <c r="F15" s="848" t="s">
        <v>460</v>
      </c>
      <c r="G15" s="394"/>
      <c r="H15" s="848" t="s">
        <v>457</v>
      </c>
      <c r="I15" s="375"/>
      <c r="J15" s="848" t="s">
        <v>460</v>
      </c>
      <c r="K15" s="408">
        <f t="shared" si="2"/>
        <v>8</v>
      </c>
      <c r="L15" s="495">
        <v>5</v>
      </c>
      <c r="M15" s="848" t="s">
        <v>460</v>
      </c>
      <c r="N15" s="375"/>
      <c r="O15" s="848" t="s">
        <v>460</v>
      </c>
      <c r="P15" s="408">
        <f t="shared" si="3"/>
        <v>8</v>
      </c>
      <c r="Q15" s="751">
        <v>15</v>
      </c>
      <c r="R15" s="848" t="s">
        <v>460</v>
      </c>
      <c r="S15" s="504">
        <f t="shared" si="4"/>
        <v>8</v>
      </c>
      <c r="T15" s="470">
        <v>6</v>
      </c>
      <c r="U15" s="848" t="s">
        <v>457</v>
      </c>
      <c r="V15" s="376"/>
      <c r="W15" s="848" t="s">
        <v>457</v>
      </c>
      <c r="X15" s="504">
        <f t="shared" si="5"/>
        <v>8</v>
      </c>
      <c r="Y15" s="758">
        <v>19</v>
      </c>
      <c r="Z15" s="848" t="s">
        <v>457</v>
      </c>
      <c r="AA15" s="376"/>
      <c r="AB15" s="848" t="s">
        <v>457</v>
      </c>
      <c r="AC15" s="375"/>
      <c r="AD15" s="848" t="s">
        <v>457</v>
      </c>
      <c r="AE15" s="376"/>
      <c r="AF15" s="848" t="s">
        <v>457</v>
      </c>
      <c r="AG15" s="408">
        <f t="shared" si="6"/>
        <v>8</v>
      </c>
      <c r="AH15" s="325">
        <v>10</v>
      </c>
      <c r="AI15" s="848" t="s">
        <v>457</v>
      </c>
      <c r="AJ15" s="504">
        <f t="shared" si="7"/>
        <v>8</v>
      </c>
      <c r="AK15" s="795">
        <v>11</v>
      </c>
      <c r="AL15" s="788"/>
      <c r="AM15" s="789"/>
      <c r="AN15" s="373" t="s">
        <v>457</v>
      </c>
    </row>
    <row r="16" spans="1:46" s="373" customFormat="1" ht="22.5" customHeight="1" thickBot="1" x14ac:dyDescent="0.3">
      <c r="A16" s="561">
        <v>9</v>
      </c>
      <c r="B16" s="880" t="s">
        <v>384</v>
      </c>
      <c r="C16" s="563">
        <v>7</v>
      </c>
      <c r="D16" s="452">
        <f t="shared" si="0"/>
        <v>59</v>
      </c>
      <c r="E16" s="344">
        <f t="shared" si="1"/>
        <v>59</v>
      </c>
      <c r="F16" s="848" t="s">
        <v>457</v>
      </c>
      <c r="G16" s="394"/>
      <c r="H16" s="848" t="s">
        <v>457</v>
      </c>
      <c r="I16" s="375"/>
      <c r="J16" s="848" t="s">
        <v>457</v>
      </c>
      <c r="K16" s="408">
        <f t="shared" si="2"/>
        <v>7</v>
      </c>
      <c r="L16" s="495">
        <v>5</v>
      </c>
      <c r="M16" s="848" t="s">
        <v>460</v>
      </c>
      <c r="N16" s="375"/>
      <c r="O16" s="848" t="s">
        <v>460</v>
      </c>
      <c r="P16" s="408">
        <f t="shared" si="3"/>
        <v>7</v>
      </c>
      <c r="Q16" s="751">
        <v>14</v>
      </c>
      <c r="R16" s="848" t="s">
        <v>457</v>
      </c>
      <c r="S16" s="504">
        <f t="shared" si="4"/>
        <v>7</v>
      </c>
      <c r="T16" s="470">
        <v>5</v>
      </c>
      <c r="U16" s="848" t="s">
        <v>457</v>
      </c>
      <c r="V16" s="376"/>
      <c r="W16" s="848" t="s">
        <v>457</v>
      </c>
      <c r="X16" s="504">
        <f t="shared" si="5"/>
        <v>7</v>
      </c>
      <c r="Y16" s="758">
        <v>16</v>
      </c>
      <c r="Z16" s="848" t="s">
        <v>457</v>
      </c>
      <c r="AA16" s="376"/>
      <c r="AB16" s="848" t="s">
        <v>457</v>
      </c>
      <c r="AC16" s="375"/>
      <c r="AD16" s="848" t="s">
        <v>457</v>
      </c>
      <c r="AE16" s="376"/>
      <c r="AF16" s="848" t="s">
        <v>457</v>
      </c>
      <c r="AG16" s="408">
        <f t="shared" si="6"/>
        <v>7</v>
      </c>
      <c r="AH16" s="325">
        <v>9</v>
      </c>
      <c r="AI16" s="848" t="s">
        <v>457</v>
      </c>
      <c r="AJ16" s="504">
        <f t="shared" si="7"/>
        <v>7</v>
      </c>
      <c r="AK16" s="402">
        <v>10</v>
      </c>
      <c r="AL16" s="790"/>
      <c r="AM16" s="789"/>
      <c r="AN16" s="373" t="s">
        <v>458</v>
      </c>
    </row>
    <row r="17" spans="1:51" s="373" customFormat="1" ht="22.5" customHeight="1" x14ac:dyDescent="0.25">
      <c r="A17" s="559">
        <v>10</v>
      </c>
      <c r="B17" s="880" t="s">
        <v>385</v>
      </c>
      <c r="C17" s="563">
        <v>6</v>
      </c>
      <c r="D17" s="452">
        <f t="shared" si="0"/>
        <v>61</v>
      </c>
      <c r="E17" s="344">
        <f t="shared" si="1"/>
        <v>61</v>
      </c>
      <c r="F17" s="848" t="s">
        <v>457</v>
      </c>
      <c r="G17" s="394"/>
      <c r="H17" s="848" t="s">
        <v>457</v>
      </c>
      <c r="I17" s="375"/>
      <c r="J17" s="848" t="s">
        <v>457</v>
      </c>
      <c r="K17" s="408">
        <f t="shared" si="2"/>
        <v>6</v>
      </c>
      <c r="L17" s="495">
        <v>6</v>
      </c>
      <c r="M17" s="848" t="s">
        <v>457</v>
      </c>
      <c r="N17" s="375"/>
      <c r="O17" s="848" t="s">
        <v>457</v>
      </c>
      <c r="P17" s="408">
        <f t="shared" si="3"/>
        <v>6</v>
      </c>
      <c r="Q17" s="751">
        <v>16</v>
      </c>
      <c r="R17" s="848" t="s">
        <v>457</v>
      </c>
      <c r="S17" s="504">
        <f t="shared" si="4"/>
        <v>6</v>
      </c>
      <c r="T17" s="470">
        <v>5</v>
      </c>
      <c r="U17" s="848" t="s">
        <v>457</v>
      </c>
      <c r="V17" s="376"/>
      <c r="W17" s="848" t="s">
        <v>457</v>
      </c>
      <c r="X17" s="504">
        <f t="shared" si="5"/>
        <v>6</v>
      </c>
      <c r="Y17" s="758">
        <v>16</v>
      </c>
      <c r="Z17" s="848" t="s">
        <v>457</v>
      </c>
      <c r="AA17" s="376"/>
      <c r="AB17" s="848" t="s">
        <v>457</v>
      </c>
      <c r="AC17" s="375"/>
      <c r="AD17" s="848" t="s">
        <v>457</v>
      </c>
      <c r="AE17" s="376"/>
      <c r="AF17" s="848" t="s">
        <v>457</v>
      </c>
      <c r="AG17" s="408">
        <f t="shared" si="6"/>
        <v>6</v>
      </c>
      <c r="AH17" s="325">
        <v>9</v>
      </c>
      <c r="AI17" s="848" t="s">
        <v>457</v>
      </c>
      <c r="AJ17" s="504">
        <f t="shared" si="7"/>
        <v>6</v>
      </c>
      <c r="AK17" s="402">
        <v>9</v>
      </c>
      <c r="AL17" s="788"/>
      <c r="AM17" s="789"/>
      <c r="AN17" s="373" t="s">
        <v>457</v>
      </c>
    </row>
    <row r="18" spans="1:51" s="373" customFormat="1" ht="22.5" customHeight="1" x14ac:dyDescent="0.25">
      <c r="A18" s="560">
        <v>11</v>
      </c>
      <c r="B18" s="614" t="s">
        <v>386</v>
      </c>
      <c r="C18" s="563">
        <v>11</v>
      </c>
      <c r="D18" s="452">
        <f t="shared" si="0"/>
        <v>0</v>
      </c>
      <c r="E18" s="344">
        <f t="shared" si="1"/>
        <v>0</v>
      </c>
      <c r="F18" s="848" t="s">
        <v>460</v>
      </c>
      <c r="G18" s="394"/>
      <c r="H18" s="848" t="s">
        <v>457</v>
      </c>
      <c r="I18" s="375"/>
      <c r="J18" s="848" t="s">
        <v>460</v>
      </c>
      <c r="K18" s="408">
        <f t="shared" si="2"/>
        <v>11</v>
      </c>
      <c r="L18" s="495"/>
      <c r="M18" s="848" t="s">
        <v>460</v>
      </c>
      <c r="N18" s="375"/>
      <c r="O18" s="848" t="s">
        <v>460</v>
      </c>
      <c r="P18" s="408">
        <f t="shared" si="3"/>
        <v>11</v>
      </c>
      <c r="Q18" s="751" t="str">
        <f>IF(P18=0,"",VLOOKUP(P18,Підс1,2,FALSE))</f>
        <v xml:space="preserve"> </v>
      </c>
      <c r="R18" s="848" t="s">
        <v>457</v>
      </c>
      <c r="S18" s="504">
        <f t="shared" si="4"/>
        <v>11</v>
      </c>
      <c r="T18" s="470"/>
      <c r="U18" s="848" t="s">
        <v>457</v>
      </c>
      <c r="V18" s="376"/>
      <c r="W18" s="848" t="s">
        <v>457</v>
      </c>
      <c r="X18" s="504">
        <f t="shared" si="5"/>
        <v>11</v>
      </c>
      <c r="Y18" s="758" t="str">
        <f>IF(X18=0,"",VLOOKUP(X18,Підс1,3,FALSE))</f>
        <v xml:space="preserve"> </v>
      </c>
      <c r="Z18" s="848" t="s">
        <v>457</v>
      </c>
      <c r="AA18" s="376"/>
      <c r="AB18" s="848" t="s">
        <v>457</v>
      </c>
      <c r="AC18" s="375"/>
      <c r="AD18" s="848" t="s">
        <v>457</v>
      </c>
      <c r="AE18" s="376"/>
      <c r="AF18" s="848" t="s">
        <v>457</v>
      </c>
      <c r="AG18" s="408">
        <f t="shared" si="6"/>
        <v>11</v>
      </c>
      <c r="AH18" s="325"/>
      <c r="AI18" s="848" t="s">
        <v>457</v>
      </c>
      <c r="AJ18" s="504">
        <f t="shared" si="7"/>
        <v>11</v>
      </c>
      <c r="AK18" s="402"/>
      <c r="AL18" s="788"/>
      <c r="AM18" s="789"/>
    </row>
    <row r="19" spans="1:51" s="373" customFormat="1" ht="22.5" customHeight="1" thickBot="1" x14ac:dyDescent="0.3">
      <c r="A19" s="561">
        <v>12</v>
      </c>
      <c r="B19" s="880" t="s">
        <v>387</v>
      </c>
      <c r="C19" s="563">
        <v>12</v>
      </c>
      <c r="D19" s="452">
        <f t="shared" si="0"/>
        <v>66.5</v>
      </c>
      <c r="E19" s="344">
        <f t="shared" si="1"/>
        <v>66.5</v>
      </c>
      <c r="F19" s="848" t="s">
        <v>457</v>
      </c>
      <c r="G19" s="394"/>
      <c r="H19" s="848" t="s">
        <v>457</v>
      </c>
      <c r="I19" s="375"/>
      <c r="J19" s="848" t="s">
        <v>457</v>
      </c>
      <c r="K19" s="408">
        <f t="shared" si="2"/>
        <v>12</v>
      </c>
      <c r="L19" s="495">
        <v>5.5</v>
      </c>
      <c r="M19" s="848" t="s">
        <v>457</v>
      </c>
      <c r="N19" s="375"/>
      <c r="O19" s="848" t="s">
        <v>457</v>
      </c>
      <c r="P19" s="408">
        <f t="shared" si="3"/>
        <v>12</v>
      </c>
      <c r="Q19" s="751">
        <v>16</v>
      </c>
      <c r="R19" s="848" t="s">
        <v>457</v>
      </c>
      <c r="S19" s="504">
        <f t="shared" si="4"/>
        <v>12</v>
      </c>
      <c r="T19" s="532">
        <v>6</v>
      </c>
      <c r="U19" s="848" t="s">
        <v>457</v>
      </c>
      <c r="V19" s="376"/>
      <c r="W19" s="848" t="s">
        <v>457</v>
      </c>
      <c r="X19" s="504">
        <f t="shared" si="5"/>
        <v>12</v>
      </c>
      <c r="Y19" s="758">
        <v>19</v>
      </c>
      <c r="Z19" s="848" t="s">
        <v>457</v>
      </c>
      <c r="AA19" s="376"/>
      <c r="AB19" s="848" t="s">
        <v>457</v>
      </c>
      <c r="AC19" s="375"/>
      <c r="AD19" s="848" t="s">
        <v>457</v>
      </c>
      <c r="AE19" s="376"/>
      <c r="AF19" s="848" t="s">
        <v>457</v>
      </c>
      <c r="AG19" s="408">
        <f t="shared" si="6"/>
        <v>12</v>
      </c>
      <c r="AH19" s="508">
        <v>10</v>
      </c>
      <c r="AI19" s="848" t="s">
        <v>457</v>
      </c>
      <c r="AJ19" s="504">
        <f t="shared" si="7"/>
        <v>12</v>
      </c>
      <c r="AK19" s="508">
        <v>10</v>
      </c>
      <c r="AL19" s="791"/>
      <c r="AM19" s="789"/>
      <c r="AN19" s="373" t="s">
        <v>457</v>
      </c>
    </row>
    <row r="20" spans="1:51" s="373" customFormat="1" ht="22.5" customHeight="1" x14ac:dyDescent="0.25">
      <c r="A20" s="559">
        <v>13</v>
      </c>
      <c r="B20" s="880" t="s">
        <v>388</v>
      </c>
      <c r="C20" s="563">
        <v>13</v>
      </c>
      <c r="D20" s="452">
        <f t="shared" si="0"/>
        <v>27.5</v>
      </c>
      <c r="E20" s="344">
        <f t="shared" si="1"/>
        <v>27.5</v>
      </c>
      <c r="F20" s="848" t="s">
        <v>460</v>
      </c>
      <c r="G20" s="394"/>
      <c r="H20" s="848" t="s">
        <v>457</v>
      </c>
      <c r="I20" s="375"/>
      <c r="J20" s="848" t="s">
        <v>460</v>
      </c>
      <c r="K20" s="408">
        <f t="shared" si="2"/>
        <v>13</v>
      </c>
      <c r="L20" s="495">
        <v>5.5</v>
      </c>
      <c r="M20" s="848" t="s">
        <v>460</v>
      </c>
      <c r="N20" s="375"/>
      <c r="O20" s="848" t="s">
        <v>460</v>
      </c>
      <c r="P20" s="408">
        <f t="shared" si="3"/>
        <v>13</v>
      </c>
      <c r="Q20" s="751">
        <v>16</v>
      </c>
      <c r="R20" s="848" t="s">
        <v>457</v>
      </c>
      <c r="S20" s="504">
        <f t="shared" si="4"/>
        <v>13</v>
      </c>
      <c r="T20" s="375">
        <v>6</v>
      </c>
      <c r="U20" s="848" t="s">
        <v>457</v>
      </c>
      <c r="V20" s="376"/>
      <c r="W20" s="848" t="s">
        <v>457</v>
      </c>
      <c r="X20" s="504">
        <f t="shared" si="5"/>
        <v>13</v>
      </c>
      <c r="Y20" s="758" t="str">
        <f>IF(X20=0,"",VLOOKUP(X20,Підс1,3,FALSE))</f>
        <v xml:space="preserve"> </v>
      </c>
      <c r="Z20" s="848" t="s">
        <v>457</v>
      </c>
      <c r="AA20" s="376"/>
      <c r="AB20" s="848" t="s">
        <v>457</v>
      </c>
      <c r="AC20" s="375"/>
      <c r="AD20" s="848" t="s">
        <v>457</v>
      </c>
      <c r="AE20" s="376"/>
      <c r="AF20" s="848" t="s">
        <v>457</v>
      </c>
      <c r="AG20" s="408">
        <f t="shared" si="6"/>
        <v>13</v>
      </c>
      <c r="AH20" s="508"/>
      <c r="AI20" s="848" t="s">
        <v>457</v>
      </c>
      <c r="AJ20" s="504">
        <f t="shared" si="7"/>
        <v>13</v>
      </c>
      <c r="AK20" s="508"/>
      <c r="AL20" s="766"/>
      <c r="AM20" s="789"/>
      <c r="AN20" s="373" t="s">
        <v>458</v>
      </c>
    </row>
    <row r="21" spans="1:51" s="373" customFormat="1" ht="22.5" customHeight="1" thickBot="1" x14ac:dyDescent="0.3">
      <c r="A21" s="560">
        <v>14</v>
      </c>
      <c r="B21" s="880" t="s">
        <v>389</v>
      </c>
      <c r="C21" s="563">
        <v>14</v>
      </c>
      <c r="D21" s="381">
        <f t="shared" si="0"/>
        <v>61</v>
      </c>
      <c r="E21" s="484">
        <f t="shared" si="1"/>
        <v>61</v>
      </c>
      <c r="F21" s="848" t="s">
        <v>460</v>
      </c>
      <c r="G21" s="743"/>
      <c r="H21" s="848" t="s">
        <v>457</v>
      </c>
      <c r="I21" s="382"/>
      <c r="J21" s="848" t="s">
        <v>460</v>
      </c>
      <c r="K21" s="881">
        <f t="shared" si="2"/>
        <v>14</v>
      </c>
      <c r="L21" s="495">
        <v>5</v>
      </c>
      <c r="M21" s="848" t="s">
        <v>460</v>
      </c>
      <c r="N21" s="382"/>
      <c r="O21" s="848" t="s">
        <v>460</v>
      </c>
      <c r="P21" s="408">
        <f t="shared" si="3"/>
        <v>14</v>
      </c>
      <c r="Q21" s="882">
        <v>14</v>
      </c>
      <c r="R21" s="848" t="s">
        <v>460</v>
      </c>
      <c r="S21" s="504">
        <f t="shared" si="4"/>
        <v>14</v>
      </c>
      <c r="T21" s="382">
        <v>6</v>
      </c>
      <c r="U21" s="848" t="s">
        <v>457</v>
      </c>
      <c r="V21" s="383"/>
      <c r="W21" s="848" t="s">
        <v>457</v>
      </c>
      <c r="X21" s="504">
        <f t="shared" si="5"/>
        <v>14</v>
      </c>
      <c r="Y21" s="752">
        <v>16</v>
      </c>
      <c r="Z21" s="848" t="s">
        <v>457</v>
      </c>
      <c r="AA21" s="383"/>
      <c r="AB21" s="848" t="s">
        <v>457</v>
      </c>
      <c r="AC21" s="382"/>
      <c r="AD21" s="848" t="s">
        <v>457</v>
      </c>
      <c r="AE21" s="383"/>
      <c r="AF21" s="848" t="s">
        <v>457</v>
      </c>
      <c r="AG21" s="408">
        <f t="shared" si="6"/>
        <v>14</v>
      </c>
      <c r="AH21" s="382">
        <v>10</v>
      </c>
      <c r="AI21" s="848" t="s">
        <v>457</v>
      </c>
      <c r="AJ21" s="883">
        <f t="shared" si="7"/>
        <v>14</v>
      </c>
      <c r="AK21" s="383">
        <v>10</v>
      </c>
      <c r="AL21" s="768"/>
      <c r="AM21" s="792"/>
      <c r="AN21" s="373" t="s">
        <v>458</v>
      </c>
    </row>
    <row r="22" spans="1:51" ht="18.75" x14ac:dyDescent="0.25">
      <c r="A22" s="100"/>
      <c r="B22" s="564"/>
      <c r="C22" s="101"/>
      <c r="D22" s="102"/>
      <c r="E22" s="102"/>
      <c r="F22" s="26"/>
      <c r="G22" s="79"/>
      <c r="H22" s="79"/>
      <c r="I22" s="79"/>
      <c r="J22" s="79"/>
      <c r="K22" s="79"/>
      <c r="L22" s="104">
        <f>COUNT(L8:L21)</f>
        <v>11</v>
      </c>
      <c r="M22" s="20"/>
      <c r="N22" s="79"/>
      <c r="O22" s="79"/>
      <c r="P22" s="79"/>
      <c r="Q22" s="697">
        <f>COUNT(Q8:Q21)</f>
        <v>11</v>
      </c>
      <c r="R22" s="79"/>
      <c r="S22" s="79"/>
      <c r="T22" s="94">
        <f>COUNT(T8:T21)</f>
        <v>11</v>
      </c>
      <c r="U22" s="79"/>
      <c r="V22" s="79"/>
      <c r="W22" s="94"/>
      <c r="X22" s="79"/>
      <c r="Y22" s="79">
        <f>COUNT(Y8:Y21)</f>
        <v>10</v>
      </c>
      <c r="Z22" s="79"/>
      <c r="AA22" s="79"/>
      <c r="AB22" s="94"/>
      <c r="AC22" s="79"/>
      <c r="AD22" s="79"/>
      <c r="AE22" s="79"/>
      <c r="AF22" s="79"/>
      <c r="AG22" s="94"/>
      <c r="AH22" s="104">
        <f>COUNT(AH8:AH21)</f>
        <v>10</v>
      </c>
      <c r="AI22" s="79"/>
      <c r="AJ22" s="79"/>
      <c r="AK22" s="104">
        <f>COUNT(AK8:AK21)</f>
        <v>10</v>
      </c>
      <c r="AL22" s="94"/>
      <c r="AM22" s="79"/>
      <c r="AN22" s="79"/>
      <c r="AO22" s="79"/>
      <c r="AP22" s="44"/>
      <c r="AQ22" s="45"/>
      <c r="AR22" s="44"/>
      <c r="AS22" s="25"/>
    </row>
    <row r="23" spans="1:51" s="335" customFormat="1" ht="44.25" x14ac:dyDescent="0.55000000000000004">
      <c r="A23" s="329"/>
      <c r="B23" s="337"/>
      <c r="C23" s="330"/>
      <c r="D23" s="331"/>
      <c r="E23" s="331"/>
      <c r="F23" s="26"/>
      <c r="G23" s="327"/>
      <c r="H23" s="327"/>
      <c r="I23" s="327"/>
      <c r="J23" s="327"/>
      <c r="K23" s="327"/>
      <c r="L23" s="328"/>
      <c r="M23" s="332"/>
      <c r="N23" s="327"/>
      <c r="O23" s="327"/>
      <c r="P23" s="327"/>
      <c r="Q23" s="338"/>
      <c r="R23" s="327"/>
      <c r="S23" s="327"/>
      <c r="T23" s="328"/>
      <c r="U23" s="327"/>
      <c r="V23" s="327"/>
      <c r="W23" s="328"/>
      <c r="X23" s="327"/>
      <c r="Y23" s="327"/>
      <c r="Z23" s="327"/>
      <c r="AA23" s="327"/>
      <c r="AB23" s="338"/>
      <c r="AC23" s="327"/>
      <c r="AD23" s="328"/>
      <c r="AE23" s="327"/>
      <c r="AF23" s="327"/>
      <c r="AG23" s="338"/>
      <c r="AH23" s="327"/>
      <c r="AI23" s="327"/>
      <c r="AJ23" s="327"/>
      <c r="AK23" s="327"/>
      <c r="AL23" s="338"/>
      <c r="AM23" s="327"/>
      <c r="AN23" s="327"/>
      <c r="AO23" s="327"/>
      <c r="AP23" s="333"/>
      <c r="AQ23" s="334"/>
      <c r="AR23" s="333"/>
      <c r="AS23" s="334"/>
      <c r="AU23" s="336"/>
    </row>
    <row r="24" spans="1:51" ht="15" x14ac:dyDescent="0.2">
      <c r="A24" s="52"/>
      <c r="B24" s="49"/>
      <c r="C24" s="26"/>
      <c r="D24" s="26"/>
      <c r="E24" s="26"/>
      <c r="F24" s="26"/>
      <c r="G24" s="20"/>
      <c r="H24" s="20"/>
      <c r="I24" s="20"/>
      <c r="J24" s="20"/>
      <c r="K24" s="20"/>
      <c r="L24" s="57"/>
      <c r="M24" s="20"/>
      <c r="N24" s="20"/>
      <c r="O24" s="20"/>
      <c r="P24" s="20"/>
      <c r="Q24" s="20"/>
      <c r="R24" s="20"/>
      <c r="S24" s="20"/>
      <c r="T24" s="52"/>
      <c r="U24" s="20"/>
      <c r="V24" s="20"/>
      <c r="W24" s="20"/>
      <c r="X24" s="20"/>
      <c r="Y24" s="20"/>
      <c r="Z24" s="20"/>
      <c r="AA24" s="20"/>
      <c r="AB24" s="20"/>
      <c r="AH24" s="31"/>
      <c r="AJ24" s="31"/>
    </row>
    <row r="25" spans="1:51" ht="15.75" x14ac:dyDescent="0.25">
      <c r="A25" s="52"/>
      <c r="B25" s="49"/>
      <c r="C25" s="26"/>
      <c r="D25" s="26"/>
      <c r="E25" s="26"/>
      <c r="F25" s="26"/>
      <c r="G25" s="20"/>
      <c r="H25" s="27" t="s">
        <v>153</v>
      </c>
      <c r="I25" s="20"/>
      <c r="J25" s="20"/>
      <c r="K25" s="20"/>
      <c r="L25" s="20"/>
      <c r="M25" s="20"/>
      <c r="N25" s="24"/>
      <c r="O25" s="24"/>
      <c r="P25" s="20"/>
      <c r="Q25" s="20"/>
      <c r="R25" s="20"/>
      <c r="S25" s="20"/>
      <c r="T25" s="52"/>
      <c r="U25" s="20"/>
      <c r="V25" s="20"/>
      <c r="W25" s="20"/>
      <c r="X25" s="20"/>
      <c r="Y25" s="20"/>
      <c r="Z25" s="20"/>
    </row>
    <row r="26" spans="1:51" ht="15.75" x14ac:dyDescent="0.25">
      <c r="A26" s="52"/>
      <c r="B26" s="49"/>
      <c r="C26" s="26"/>
      <c r="D26" s="26"/>
      <c r="E26" s="26"/>
      <c r="F26" s="26"/>
      <c r="G26" s="20"/>
      <c r="H26" s="20" t="s">
        <v>154</v>
      </c>
      <c r="I26" s="20"/>
      <c r="J26" s="20"/>
      <c r="K26" s="28">
        <v>60</v>
      </c>
      <c r="L26" s="20"/>
      <c r="M26" s="20"/>
      <c r="N26" s="20"/>
      <c r="O26" s="20"/>
      <c r="P26" s="20"/>
      <c r="Q26" s="20"/>
      <c r="R26" s="20"/>
      <c r="S26" s="20"/>
      <c r="T26" s="52"/>
      <c r="U26" s="20"/>
      <c r="V26" s="20"/>
      <c r="W26" s="20"/>
      <c r="X26" s="20"/>
      <c r="Y26" s="20"/>
      <c r="Z26" s="20"/>
    </row>
    <row r="27" spans="1:51" ht="15.75" x14ac:dyDescent="0.25">
      <c r="A27" s="52"/>
      <c r="B27" s="49"/>
      <c r="C27" s="26"/>
      <c r="D27" s="26"/>
      <c r="E27" s="26"/>
      <c r="F27" s="26"/>
      <c r="G27" s="20"/>
      <c r="H27" s="20" t="s">
        <v>235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52"/>
      <c r="U27" s="20"/>
      <c r="V27" s="20"/>
      <c r="W27" s="20"/>
      <c r="X27" s="20"/>
      <c r="Y27" s="20"/>
      <c r="Z27" s="20"/>
    </row>
    <row r="28" spans="1:51" ht="15.75" x14ac:dyDescent="0.25">
      <c r="A28" s="52"/>
      <c r="B28" s="49"/>
      <c r="C28" s="26"/>
      <c r="D28" s="26"/>
      <c r="E28" s="26"/>
      <c r="F28" s="26"/>
      <c r="G28" s="20"/>
      <c r="H28" s="20" t="s">
        <v>155</v>
      </c>
      <c r="I28" s="20"/>
      <c r="J28" s="20"/>
      <c r="K28" s="28">
        <v>40</v>
      </c>
      <c r="L28" s="20"/>
      <c r="M28" s="20"/>
      <c r="N28" s="20"/>
      <c r="O28" s="20"/>
      <c r="P28" s="20"/>
      <c r="Q28" s="20"/>
      <c r="R28" s="20"/>
      <c r="S28" s="20"/>
      <c r="T28" s="52"/>
      <c r="U28" s="20"/>
      <c r="V28" s="20"/>
      <c r="W28" s="20"/>
      <c r="X28" s="20"/>
      <c r="Y28" s="20"/>
      <c r="Z28" s="20"/>
    </row>
    <row r="29" spans="1:51" ht="15.75" x14ac:dyDescent="0.25">
      <c r="A29" s="52"/>
      <c r="B29" s="49"/>
      <c r="C29" s="26"/>
      <c r="D29" s="26"/>
      <c r="E29" s="26"/>
      <c r="F29" s="26"/>
      <c r="G29" s="20"/>
      <c r="H29" s="20" t="s">
        <v>343</v>
      </c>
      <c r="I29" s="20"/>
      <c r="J29" s="20"/>
      <c r="K29" s="28">
        <v>30</v>
      </c>
      <c r="L29" s="20"/>
      <c r="M29" s="20"/>
      <c r="N29" s="20"/>
      <c r="O29" s="20"/>
      <c r="P29" s="20" t="s">
        <v>303</v>
      </c>
      <c r="Q29" s="20"/>
      <c r="R29" s="20"/>
      <c r="S29" s="20" t="s">
        <v>238</v>
      </c>
      <c r="T29" s="52"/>
      <c r="U29" s="20"/>
      <c r="V29" s="20"/>
      <c r="W29" s="20"/>
      <c r="X29" s="20"/>
      <c r="Y29" s="20"/>
      <c r="Z29" s="20"/>
    </row>
    <row r="30" spans="1:51" s="323" customFormat="1" ht="79.5" customHeight="1" thickBot="1" x14ac:dyDescent="0.3">
      <c r="A30" s="319"/>
      <c r="B30" s="320"/>
      <c r="C30" s="321"/>
      <c r="D30" s="322"/>
      <c r="E30" s="814" t="s">
        <v>389</v>
      </c>
      <c r="F30" s="814" t="s">
        <v>388</v>
      </c>
      <c r="G30" s="814" t="s">
        <v>387</v>
      </c>
      <c r="H30" s="814" t="s">
        <v>386</v>
      </c>
      <c r="I30" s="814" t="s">
        <v>385</v>
      </c>
      <c r="J30" s="814" t="s">
        <v>384</v>
      </c>
      <c r="K30" s="814" t="s">
        <v>383</v>
      </c>
      <c r="L30" s="814" t="s">
        <v>382</v>
      </c>
      <c r="M30" s="814" t="s">
        <v>390</v>
      </c>
      <c r="N30" s="814" t="s">
        <v>381</v>
      </c>
      <c r="O30" s="814" t="s">
        <v>380</v>
      </c>
      <c r="P30" s="814" t="s">
        <v>379</v>
      </c>
      <c r="Q30" s="814" t="s">
        <v>378</v>
      </c>
      <c r="R30" s="849" t="s">
        <v>374</v>
      </c>
      <c r="S30" s="693"/>
      <c r="T30" s="319"/>
    </row>
    <row r="31" spans="1:51" ht="26.25" customHeight="1" x14ac:dyDescent="0.2">
      <c r="A31" s="52"/>
      <c r="B31" s="244" t="s">
        <v>297</v>
      </c>
      <c r="C31" s="245" t="s">
        <v>152</v>
      </c>
      <c r="D31" s="246">
        <v>1</v>
      </c>
      <c r="E31" s="246">
        <v>2</v>
      </c>
      <c r="F31" s="246">
        <v>3</v>
      </c>
      <c r="G31" s="694">
        <v>4</v>
      </c>
      <c r="H31" s="247">
        <v>5</v>
      </c>
      <c r="I31" s="247">
        <v>6</v>
      </c>
      <c r="J31" s="247">
        <v>7</v>
      </c>
      <c r="K31" s="247">
        <v>8</v>
      </c>
      <c r="L31" s="247">
        <v>9</v>
      </c>
      <c r="M31" s="247">
        <v>10</v>
      </c>
      <c r="N31" s="639">
        <v>11</v>
      </c>
      <c r="O31" s="247">
        <v>12</v>
      </c>
      <c r="P31" s="247">
        <v>13</v>
      </c>
      <c r="Q31" s="247">
        <v>14</v>
      </c>
      <c r="R31" s="639">
        <v>15</v>
      </c>
      <c r="S31" s="248" t="s">
        <v>236</v>
      </c>
      <c r="T31" s="249" t="s">
        <v>170</v>
      </c>
      <c r="U31" s="250" t="s">
        <v>237</v>
      </c>
      <c r="V31" s="50"/>
      <c r="W31" s="50"/>
      <c r="X31" s="50"/>
      <c r="Y31" s="50"/>
      <c r="Z31" s="54"/>
      <c r="AA31" s="50"/>
      <c r="AB31" s="50"/>
      <c r="AC31" s="50"/>
      <c r="AD31" s="50"/>
      <c r="AE31" s="50"/>
      <c r="AF31" s="50"/>
      <c r="AG31" s="54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4"/>
      <c r="AV31" s="50"/>
      <c r="AW31" s="50"/>
      <c r="AX31" s="29"/>
      <c r="AY31" s="29"/>
    </row>
    <row r="32" spans="1:51" ht="15.75" x14ac:dyDescent="0.2">
      <c r="A32" s="51"/>
      <c r="B32" s="95" t="s">
        <v>232</v>
      </c>
      <c r="C32" s="83"/>
      <c r="D32" s="80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31">
        <v>1</v>
      </c>
      <c r="T32" s="167" t="str">
        <f>IF($D40=0," ",$D40)</f>
        <v xml:space="preserve"> </v>
      </c>
      <c r="U32" s="251" t="str">
        <f>IF($D46=0," ",$D46)</f>
        <v xml:space="preserve"> </v>
      </c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29"/>
      <c r="AY32" s="29"/>
    </row>
    <row r="33" spans="1:51" ht="18" x14ac:dyDescent="0.2">
      <c r="A33" s="51"/>
      <c r="B33" s="95" t="s">
        <v>1</v>
      </c>
      <c r="C33" s="156">
        <v>2</v>
      </c>
      <c r="D33" s="350"/>
      <c r="E33" s="350"/>
      <c r="F33" s="350"/>
      <c r="G33" s="350"/>
      <c r="H33" s="352"/>
      <c r="I33" s="353"/>
      <c r="J33" s="352"/>
      <c r="K33" s="352"/>
      <c r="L33" s="352"/>
      <c r="M33" s="352"/>
      <c r="N33" s="352"/>
      <c r="O33" s="352"/>
      <c r="P33" s="352"/>
      <c r="Q33" s="352"/>
      <c r="R33" s="352"/>
      <c r="S33" s="131">
        <v>2</v>
      </c>
      <c r="T33" s="167" t="str">
        <f>IF($E40=0," ",$E40)</f>
        <v xml:space="preserve"> </v>
      </c>
      <c r="U33" s="251" t="str">
        <f>IF($E46=0," ",$E46)</f>
        <v xml:space="preserve"> 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18" x14ac:dyDescent="0.2">
      <c r="A34" s="51"/>
      <c r="B34" s="95" t="s">
        <v>3</v>
      </c>
      <c r="C34" s="156">
        <v>2</v>
      </c>
      <c r="D34" s="350"/>
      <c r="E34" s="350"/>
      <c r="F34" s="350"/>
      <c r="G34" s="350"/>
      <c r="H34" s="352"/>
      <c r="I34" s="353"/>
      <c r="J34" s="352"/>
      <c r="K34" s="352"/>
      <c r="L34" s="352"/>
      <c r="M34" s="352"/>
      <c r="N34" s="352"/>
      <c r="O34" s="352"/>
      <c r="P34" s="352"/>
      <c r="Q34" s="352"/>
      <c r="R34" s="352"/>
      <c r="S34" s="131">
        <v>3</v>
      </c>
      <c r="T34" s="167" t="str">
        <f>IF($F40=0," ",$F40)</f>
        <v xml:space="preserve"> </v>
      </c>
      <c r="U34" s="251" t="str">
        <f>IF($F46=0," ",$F46)</f>
        <v xml:space="preserve"> 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 x14ac:dyDescent="0.2">
      <c r="A35" s="51"/>
      <c r="B35" s="95" t="s">
        <v>5</v>
      </c>
      <c r="C35" s="156">
        <v>2</v>
      </c>
      <c r="D35" s="350"/>
      <c r="E35" s="350"/>
      <c r="F35" s="350"/>
      <c r="G35" s="350"/>
      <c r="H35" s="352"/>
      <c r="I35" s="353"/>
      <c r="J35" s="352"/>
      <c r="K35" s="352"/>
      <c r="L35" s="352"/>
      <c r="M35" s="352"/>
      <c r="N35" s="352"/>
      <c r="O35" s="352"/>
      <c r="P35" s="352"/>
      <c r="Q35" s="352"/>
      <c r="R35" s="352"/>
      <c r="S35" s="131">
        <v>4</v>
      </c>
      <c r="T35" s="167" t="str">
        <f>IF($G40=0," ",$G40)</f>
        <v xml:space="preserve"> </v>
      </c>
      <c r="U35" s="251" t="str">
        <f>IF($G46=0," ",$G46)</f>
        <v xml:space="preserve"> 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8" x14ac:dyDescent="0.2">
      <c r="A36" s="51"/>
      <c r="B36" s="95" t="s">
        <v>6</v>
      </c>
      <c r="C36" s="156">
        <v>2</v>
      </c>
      <c r="D36" s="350"/>
      <c r="E36" s="350"/>
      <c r="F36" s="350"/>
      <c r="G36" s="350"/>
      <c r="H36" s="352"/>
      <c r="I36" s="353"/>
      <c r="J36" s="352"/>
      <c r="K36" s="352"/>
      <c r="L36" s="352"/>
      <c r="M36" s="352"/>
      <c r="N36" s="352"/>
      <c r="O36" s="352"/>
      <c r="P36" s="352"/>
      <c r="Q36" s="352"/>
      <c r="R36" s="352"/>
      <c r="S36" s="131">
        <v>5</v>
      </c>
      <c r="T36" s="167" t="str">
        <f>IF($H40=0," ",$H40)</f>
        <v xml:space="preserve"> </v>
      </c>
      <c r="U36" s="251" t="str">
        <f>IF($H46=0," ",$H46)</f>
        <v xml:space="preserve"> 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8" x14ac:dyDescent="0.2">
      <c r="A37" s="51"/>
      <c r="B37" s="95" t="s">
        <v>7</v>
      </c>
      <c r="C37" s="156">
        <v>4</v>
      </c>
      <c r="D37" s="350"/>
      <c r="E37" s="350"/>
      <c r="F37" s="350"/>
      <c r="G37" s="350"/>
      <c r="H37" s="352"/>
      <c r="I37" s="353"/>
      <c r="J37" s="352"/>
      <c r="K37" s="352"/>
      <c r="L37" s="352"/>
      <c r="M37" s="352"/>
      <c r="N37" s="352"/>
      <c r="O37" s="352"/>
      <c r="P37" s="352"/>
      <c r="Q37" s="352"/>
      <c r="R37" s="352"/>
      <c r="S37" s="131">
        <v>6</v>
      </c>
      <c r="T37" s="167" t="str">
        <f>IF($I40=0," ",$I40)</f>
        <v xml:space="preserve"> </v>
      </c>
      <c r="U37" s="251" t="str">
        <f>IF($I46=0," ",$I46)</f>
        <v xml:space="preserve"> 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 x14ac:dyDescent="0.2">
      <c r="A38" s="51"/>
      <c r="B38" s="95" t="s">
        <v>8</v>
      </c>
      <c r="C38" s="156">
        <v>2</v>
      </c>
      <c r="D38" s="350"/>
      <c r="E38" s="350"/>
      <c r="F38" s="350"/>
      <c r="G38" s="350"/>
      <c r="H38" s="352"/>
      <c r="I38" s="353"/>
      <c r="J38" s="352"/>
      <c r="K38" s="352"/>
      <c r="L38" s="352"/>
      <c r="M38" s="352"/>
      <c r="N38" s="352"/>
      <c r="O38" s="352"/>
      <c r="P38" s="352"/>
      <c r="Q38" s="352"/>
      <c r="R38" s="352"/>
      <c r="S38" s="131">
        <v>7</v>
      </c>
      <c r="T38" s="167" t="str">
        <f>IF($J40=0," ",$J40)</f>
        <v xml:space="preserve"> </v>
      </c>
      <c r="U38" s="251" t="str">
        <f>IF($J46=0," ",$J46)</f>
        <v xml:space="preserve"> 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 x14ac:dyDescent="0.2">
      <c r="A39" s="51"/>
      <c r="B39" s="95" t="s">
        <v>160</v>
      </c>
      <c r="C39" s="156">
        <v>2</v>
      </c>
      <c r="D39" s="350"/>
      <c r="E39" s="350"/>
      <c r="F39" s="350"/>
      <c r="G39" s="350"/>
      <c r="H39" s="352"/>
      <c r="I39" s="353"/>
      <c r="J39" s="352"/>
      <c r="K39" s="352"/>
      <c r="L39" s="352"/>
      <c r="M39" s="352"/>
      <c r="N39" s="352"/>
      <c r="O39" s="352"/>
      <c r="P39" s="352"/>
      <c r="Q39" s="352"/>
      <c r="R39" s="352"/>
      <c r="S39" s="131">
        <v>8</v>
      </c>
      <c r="T39" s="167" t="str">
        <f>IF($K40=0," ",$K40)</f>
        <v xml:space="preserve"> </v>
      </c>
      <c r="U39" s="251" t="str">
        <f>IF($K46=0," ",$K46)</f>
        <v xml:space="preserve"> 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5.75" x14ac:dyDescent="0.2">
      <c r="A40" s="51"/>
      <c r="B40" s="95" t="s">
        <v>38</v>
      </c>
      <c r="C40" s="92">
        <f>SUM(C33:C39)</f>
        <v>16</v>
      </c>
      <c r="D40" s="92">
        <f t="shared" ref="D40:R40" si="8">SUM(D33:D39)</f>
        <v>0</v>
      </c>
      <c r="E40" s="92">
        <f t="shared" si="8"/>
        <v>0</v>
      </c>
      <c r="F40" s="92">
        <f t="shared" si="8"/>
        <v>0</v>
      </c>
      <c r="G40" s="92">
        <f t="shared" si="8"/>
        <v>0</v>
      </c>
      <c r="H40" s="92">
        <f t="shared" si="8"/>
        <v>0</v>
      </c>
      <c r="I40" s="92">
        <f t="shared" si="8"/>
        <v>0</v>
      </c>
      <c r="J40" s="92">
        <f t="shared" si="8"/>
        <v>0</v>
      </c>
      <c r="K40" s="92">
        <f t="shared" si="8"/>
        <v>0</v>
      </c>
      <c r="L40" s="92">
        <f t="shared" si="8"/>
        <v>0</v>
      </c>
      <c r="M40" s="92">
        <f t="shared" si="8"/>
        <v>0</v>
      </c>
      <c r="N40" s="92">
        <f t="shared" si="8"/>
        <v>0</v>
      </c>
      <c r="O40" s="92">
        <f t="shared" si="8"/>
        <v>0</v>
      </c>
      <c r="P40" s="92">
        <f t="shared" si="8"/>
        <v>0</v>
      </c>
      <c r="Q40" s="92">
        <f t="shared" si="8"/>
        <v>0</v>
      </c>
      <c r="R40" s="92">
        <f t="shared" si="8"/>
        <v>0</v>
      </c>
      <c r="S40" s="131">
        <v>9</v>
      </c>
      <c r="T40" s="167" t="str">
        <f>IF($L40=0," ",$L40)</f>
        <v xml:space="preserve"> </v>
      </c>
      <c r="U40" s="251" t="str">
        <f>IF($L46=0," ",$L46)</f>
        <v xml:space="preserve"> 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75" x14ac:dyDescent="0.2">
      <c r="A41" s="51"/>
      <c r="B41" s="252" t="s">
        <v>10</v>
      </c>
      <c r="C41" s="84"/>
      <c r="D41" s="85"/>
      <c r="E41" s="85"/>
      <c r="F41" s="802"/>
      <c r="G41" s="404"/>
      <c r="H41" s="404"/>
      <c r="I41" s="404"/>
      <c r="J41" s="404"/>
      <c r="K41" s="404"/>
      <c r="L41" s="404"/>
      <c r="M41" s="404"/>
      <c r="N41" s="404"/>
      <c r="O41" s="404"/>
      <c r="P41" s="404"/>
      <c r="Q41" s="404"/>
      <c r="R41" s="803"/>
      <c r="S41" s="131">
        <v>10</v>
      </c>
      <c r="T41" s="167" t="str">
        <f>IF($M40=0," ",$M40)</f>
        <v xml:space="preserve"> </v>
      </c>
      <c r="U41" s="251" t="str">
        <f>IF($M46=0," ",$M46)</f>
        <v xml:space="preserve"> 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29"/>
      <c r="AX41" s="29"/>
    </row>
    <row r="42" spans="1:51" ht="18" x14ac:dyDescent="0.2">
      <c r="A42" s="51"/>
      <c r="B42" s="97" t="s">
        <v>13</v>
      </c>
      <c r="C42" s="156">
        <v>10</v>
      </c>
      <c r="D42" s="363"/>
      <c r="E42" s="363"/>
      <c r="F42" s="363"/>
      <c r="G42" s="364"/>
      <c r="H42" s="364"/>
      <c r="I42" s="364"/>
      <c r="J42" s="353"/>
      <c r="K42" s="364"/>
      <c r="L42" s="364"/>
      <c r="M42" s="364"/>
      <c r="N42" s="364"/>
      <c r="O42" s="364"/>
      <c r="P42" s="364"/>
      <c r="Q42" s="364"/>
      <c r="R42" s="364"/>
      <c r="S42" s="131">
        <v>11</v>
      </c>
      <c r="T42" s="167" t="str">
        <f>IF($N40=0," ",$N40)</f>
        <v xml:space="preserve"> </v>
      </c>
      <c r="U42" s="251" t="str">
        <f>IF($N46=0," ",$N46)</f>
        <v xml:space="preserve"> 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 x14ac:dyDescent="0.25">
      <c r="A43" s="51"/>
      <c r="B43" s="97" t="s">
        <v>161</v>
      </c>
      <c r="C43" s="156">
        <v>2</v>
      </c>
      <c r="D43" s="363"/>
      <c r="E43" s="363"/>
      <c r="F43" s="363"/>
      <c r="G43" s="364"/>
      <c r="H43" s="364"/>
      <c r="I43" s="364"/>
      <c r="J43" s="353"/>
      <c r="K43" s="364"/>
      <c r="L43" s="364"/>
      <c r="M43" s="364"/>
      <c r="N43" s="364"/>
      <c r="O43" s="364"/>
      <c r="P43" s="357"/>
      <c r="Q43" s="364"/>
      <c r="R43" s="364"/>
      <c r="S43" s="131">
        <v>12</v>
      </c>
      <c r="T43" s="167" t="str">
        <f>IF($O40=0," ",$O40)</f>
        <v xml:space="preserve"> </v>
      </c>
      <c r="U43" s="251" t="str">
        <f>IF($O46=0," ",$O46)</f>
        <v xml:space="preserve"> 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 x14ac:dyDescent="0.25">
      <c r="A44" s="51"/>
      <c r="B44" s="97" t="s">
        <v>15</v>
      </c>
      <c r="C44" s="156">
        <v>4</v>
      </c>
      <c r="D44" s="365"/>
      <c r="E44" s="365"/>
      <c r="F44" s="365"/>
      <c r="G44" s="366"/>
      <c r="H44" s="366"/>
      <c r="I44" s="366"/>
      <c r="J44" s="353"/>
      <c r="K44" s="366"/>
      <c r="L44" s="366"/>
      <c r="M44" s="366"/>
      <c r="N44" s="366"/>
      <c r="O44" s="366"/>
      <c r="P44" s="361"/>
      <c r="Q44" s="366"/>
      <c r="R44" s="366"/>
      <c r="S44" s="131">
        <v>13</v>
      </c>
      <c r="T44" s="167" t="str">
        <f>IF($P40=0," ",$P40)</f>
        <v xml:space="preserve"> </v>
      </c>
      <c r="U44" s="251" t="str">
        <f>IF($P46=0," ",$P46)</f>
        <v xml:space="preserve"> 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1:51" ht="18" x14ac:dyDescent="0.25">
      <c r="A45" s="51"/>
      <c r="B45" s="97" t="s">
        <v>227</v>
      </c>
      <c r="C45" s="156">
        <v>4</v>
      </c>
      <c r="D45" s="365"/>
      <c r="E45" s="365"/>
      <c r="F45" s="365"/>
      <c r="G45" s="366"/>
      <c r="H45" s="366"/>
      <c r="I45" s="366"/>
      <c r="J45" s="353"/>
      <c r="K45" s="366"/>
      <c r="L45" s="366"/>
      <c r="M45" s="366"/>
      <c r="N45" s="366"/>
      <c r="O45" s="366"/>
      <c r="P45" s="361"/>
      <c r="Q45" s="366"/>
      <c r="R45" s="366"/>
      <c r="S45" s="131">
        <v>14</v>
      </c>
      <c r="T45" s="167" t="str">
        <f>IF($Q40=0," ",$Q40)</f>
        <v xml:space="preserve"> </v>
      </c>
      <c r="U45" s="251" t="str">
        <f>IF($Q46=0," ",$Q46)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6.5" thickBot="1" x14ac:dyDescent="0.25">
      <c r="A46" s="51"/>
      <c r="B46" s="253" t="s">
        <v>38</v>
      </c>
      <c r="C46" s="254">
        <f>SUM(C42:C45)</f>
        <v>20</v>
      </c>
      <c r="D46" s="254">
        <f t="shared" ref="D46:R46" si="9">SUM(D42:D45)</f>
        <v>0</v>
      </c>
      <c r="E46" s="254">
        <f t="shared" si="9"/>
        <v>0</v>
      </c>
      <c r="F46" s="254">
        <f t="shared" si="9"/>
        <v>0</v>
      </c>
      <c r="G46" s="254">
        <f t="shared" si="9"/>
        <v>0</v>
      </c>
      <c r="H46" s="254">
        <f t="shared" si="9"/>
        <v>0</v>
      </c>
      <c r="I46" s="254">
        <f t="shared" si="9"/>
        <v>0</v>
      </c>
      <c r="J46" s="254">
        <f t="shared" si="9"/>
        <v>0</v>
      </c>
      <c r="K46" s="254">
        <f t="shared" si="9"/>
        <v>0</v>
      </c>
      <c r="L46" s="254">
        <f t="shared" si="9"/>
        <v>0</v>
      </c>
      <c r="M46" s="254">
        <f t="shared" si="9"/>
        <v>0</v>
      </c>
      <c r="N46" s="254">
        <f t="shared" si="9"/>
        <v>0</v>
      </c>
      <c r="O46" s="254">
        <f t="shared" si="9"/>
        <v>0</v>
      </c>
      <c r="P46" s="254">
        <f t="shared" si="9"/>
        <v>0</v>
      </c>
      <c r="Q46" s="254">
        <f t="shared" si="9"/>
        <v>0</v>
      </c>
      <c r="R46" s="254">
        <f t="shared" si="9"/>
        <v>0</v>
      </c>
      <c r="S46" s="255">
        <v>15</v>
      </c>
      <c r="T46" s="256" t="str">
        <f>IF($R40=0," ",$R40)</f>
        <v xml:space="preserve"> </v>
      </c>
      <c r="U46" s="257" t="str">
        <f>IF($R46=0," ",$R46)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x14ac:dyDescent="0.2">
      <c r="A47" s="51"/>
      <c r="B47" s="55"/>
      <c r="C47" s="56"/>
      <c r="D47" s="56"/>
      <c r="E47" s="56"/>
      <c r="F47" s="5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132"/>
      <c r="T47" s="168"/>
      <c r="U47" s="130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x14ac:dyDescent="0.2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1"/>
      <c r="B50" s="53"/>
    </row>
    <row r="51" spans="1:50" x14ac:dyDescent="0.2">
      <c r="A51" s="51"/>
      <c r="B51" s="53"/>
    </row>
    <row r="52" spans="1:50" x14ac:dyDescent="0.2">
      <c r="A52" s="51"/>
      <c r="B52" s="53"/>
    </row>
    <row r="53" spans="1:50" x14ac:dyDescent="0.2">
      <c r="A53" s="51"/>
      <c r="B53" s="53"/>
    </row>
    <row r="54" spans="1:50" x14ac:dyDescent="0.2">
      <c r="A54" s="51"/>
      <c r="B54" s="53"/>
    </row>
    <row r="55" spans="1:50" x14ac:dyDescent="0.2">
      <c r="A55" s="51"/>
      <c r="B55" s="53"/>
    </row>
    <row r="56" spans="1:50" x14ac:dyDescent="0.2">
      <c r="A56" s="51"/>
      <c r="B56" s="53"/>
    </row>
    <row r="57" spans="1:50" x14ac:dyDescent="0.2">
      <c r="A57" s="51"/>
      <c r="B57" s="53"/>
    </row>
    <row r="58" spans="1:50" x14ac:dyDescent="0.2">
      <c r="A58" s="51"/>
      <c r="B58" s="53"/>
    </row>
    <row r="59" spans="1:50" x14ac:dyDescent="0.2">
      <c r="A59" s="51"/>
      <c r="B59" s="53"/>
    </row>
    <row r="60" spans="1:50" x14ac:dyDescent="0.2">
      <c r="A60" s="51"/>
      <c r="B60" s="53"/>
    </row>
    <row r="61" spans="1:50" x14ac:dyDescent="0.2">
      <c r="A61" s="51"/>
      <c r="B61" s="53"/>
    </row>
    <row r="62" spans="1:50" x14ac:dyDescent="0.2">
      <c r="A62" s="51"/>
      <c r="B62" s="53"/>
    </row>
    <row r="63" spans="1:50" x14ac:dyDescent="0.2">
      <c r="A63" s="51"/>
      <c r="B63" s="53"/>
    </row>
    <row r="64" spans="1:50" x14ac:dyDescent="0.2">
      <c r="A64" s="51"/>
      <c r="B64" s="53"/>
    </row>
    <row r="65" spans="1:2" x14ac:dyDescent="0.2">
      <c r="A65" s="51"/>
      <c r="B65" s="53"/>
    </row>
    <row r="66" spans="1:2" x14ac:dyDescent="0.2">
      <c r="A66" s="51"/>
      <c r="B66" s="53"/>
    </row>
    <row r="67" spans="1:2" x14ac:dyDescent="0.2">
      <c r="A67" s="51"/>
      <c r="B67" s="53"/>
    </row>
    <row r="68" spans="1:2" x14ac:dyDescent="0.2">
      <c r="A68" s="51"/>
      <c r="B68" s="53"/>
    </row>
    <row r="69" spans="1:2" x14ac:dyDescent="0.2">
      <c r="A69" s="51"/>
      <c r="B69" s="53"/>
    </row>
    <row r="70" spans="1:2" x14ac:dyDescent="0.2">
      <c r="A70" s="51"/>
      <c r="B70" s="53"/>
    </row>
    <row r="71" spans="1:2" x14ac:dyDescent="0.2">
      <c r="A71" s="51"/>
      <c r="B71" s="53"/>
    </row>
    <row r="72" spans="1:2" x14ac:dyDescent="0.2">
      <c r="A72" s="51"/>
      <c r="B72" s="53"/>
    </row>
    <row r="73" spans="1:2" x14ac:dyDescent="0.2">
      <c r="A73" s="51"/>
      <c r="B73" s="53"/>
    </row>
    <row r="74" spans="1:2" x14ac:dyDescent="0.2">
      <c r="A74" s="51"/>
      <c r="B74" s="53"/>
    </row>
    <row r="75" spans="1:2" x14ac:dyDescent="0.2">
      <c r="A75" s="51"/>
      <c r="B75" s="53"/>
    </row>
    <row r="76" spans="1:2" x14ac:dyDescent="0.2">
      <c r="A76" s="51"/>
      <c r="B76" s="53"/>
    </row>
    <row r="77" spans="1:2" x14ac:dyDescent="0.2">
      <c r="A77" s="51"/>
      <c r="B77" s="53"/>
    </row>
    <row r="78" spans="1:2" x14ac:dyDescent="0.2">
      <c r="A78" s="51"/>
      <c r="B78" s="53"/>
    </row>
    <row r="79" spans="1:2" x14ac:dyDescent="0.2">
      <c r="A79" s="51"/>
      <c r="B79" s="53"/>
    </row>
    <row r="80" spans="1:2" x14ac:dyDescent="0.2">
      <c r="A80" s="51"/>
      <c r="B80" s="53"/>
    </row>
    <row r="81" spans="1:2" x14ac:dyDescent="0.2">
      <c r="A81" s="51"/>
      <c r="B81" s="53"/>
    </row>
    <row r="82" spans="1:2" x14ac:dyDescent="0.2">
      <c r="A82" s="51"/>
      <c r="B82" s="53"/>
    </row>
    <row r="83" spans="1:2" x14ac:dyDescent="0.2">
      <c r="A83" s="51"/>
      <c r="B83" s="53"/>
    </row>
    <row r="84" spans="1:2" x14ac:dyDescent="0.2">
      <c r="A84" s="51"/>
      <c r="B84" s="53"/>
    </row>
    <row r="85" spans="1:2" x14ac:dyDescent="0.2">
      <c r="A85" s="51"/>
      <c r="B85" s="53"/>
    </row>
    <row r="86" spans="1:2" x14ac:dyDescent="0.2">
      <c r="A86" s="51"/>
      <c r="B86" s="53"/>
    </row>
    <row r="87" spans="1:2" x14ac:dyDescent="0.2">
      <c r="A87" s="51"/>
      <c r="B87" s="53"/>
    </row>
    <row r="88" spans="1:2" x14ac:dyDescent="0.2">
      <c r="A88" s="51"/>
      <c r="B88" s="53"/>
    </row>
    <row r="89" spans="1:2" x14ac:dyDescent="0.2">
      <c r="A89" s="51"/>
      <c r="B89" s="53"/>
    </row>
    <row r="90" spans="1:2" x14ac:dyDescent="0.2">
      <c r="A90" s="51"/>
      <c r="B90" s="53"/>
    </row>
    <row r="91" spans="1:2" x14ac:dyDescent="0.2">
      <c r="A91" s="51"/>
      <c r="B91" s="53"/>
    </row>
    <row r="92" spans="1:2" x14ac:dyDescent="0.2">
      <c r="A92" s="51"/>
      <c r="B92" s="53"/>
    </row>
    <row r="93" spans="1:2" x14ac:dyDescent="0.2">
      <c r="A93" s="51"/>
      <c r="B93" s="53"/>
    </row>
    <row r="94" spans="1:2" x14ac:dyDescent="0.2">
      <c r="A94" s="51"/>
      <c r="B94" s="53"/>
    </row>
    <row r="95" spans="1:2" x14ac:dyDescent="0.2">
      <c r="A95" s="51"/>
      <c r="B95" s="53"/>
    </row>
    <row r="96" spans="1:2" x14ac:dyDescent="0.2">
      <c r="A96" s="51"/>
      <c r="B96" s="53"/>
    </row>
    <row r="97" spans="1:2" x14ac:dyDescent="0.2">
      <c r="A97" s="51"/>
      <c r="B97" s="53"/>
    </row>
    <row r="98" spans="1:2" x14ac:dyDescent="0.2">
      <c r="A98" s="51"/>
      <c r="B98" s="53"/>
    </row>
    <row r="99" spans="1:2" x14ac:dyDescent="0.2">
      <c r="A99" s="51"/>
      <c r="B99" s="53"/>
    </row>
    <row r="100" spans="1:2" x14ac:dyDescent="0.2">
      <c r="A100" s="51"/>
      <c r="B100" s="53"/>
    </row>
    <row r="101" spans="1:2" x14ac:dyDescent="0.2">
      <c r="A101" s="51"/>
      <c r="B101" s="53"/>
    </row>
    <row r="102" spans="1:2" x14ac:dyDescent="0.2">
      <c r="A102" s="51"/>
      <c r="B102" s="53"/>
    </row>
    <row r="103" spans="1:2" x14ac:dyDescent="0.2">
      <c r="A103" s="51"/>
      <c r="B103" s="53"/>
    </row>
    <row r="104" spans="1:2" x14ac:dyDescent="0.2">
      <c r="A104" s="51"/>
      <c r="B104" s="53"/>
    </row>
    <row r="105" spans="1:2" x14ac:dyDescent="0.2">
      <c r="A105" s="51"/>
      <c r="B105" s="53"/>
    </row>
    <row r="106" spans="1:2" x14ac:dyDescent="0.2">
      <c r="A106" s="51"/>
      <c r="B106" s="53"/>
    </row>
    <row r="107" spans="1:2" x14ac:dyDescent="0.2">
      <c r="A107" s="51"/>
      <c r="B107" s="53"/>
    </row>
    <row r="108" spans="1:2" x14ac:dyDescent="0.2">
      <c r="A108" s="51"/>
      <c r="B108" s="53"/>
    </row>
    <row r="109" spans="1:2" x14ac:dyDescent="0.2">
      <c r="A109" s="51"/>
      <c r="B109" s="53"/>
    </row>
    <row r="110" spans="1:2" x14ac:dyDescent="0.2">
      <c r="A110" s="51"/>
      <c r="B110" s="53"/>
    </row>
    <row r="111" spans="1:2" x14ac:dyDescent="0.2">
      <c r="A111" s="51"/>
      <c r="B111" s="53"/>
    </row>
    <row r="112" spans="1:2" x14ac:dyDescent="0.2">
      <c r="A112" s="51"/>
      <c r="B112" s="53"/>
    </row>
    <row r="113" spans="1:2" x14ac:dyDescent="0.2">
      <c r="A113" s="51"/>
      <c r="B113" s="53"/>
    </row>
    <row r="114" spans="1:2" x14ac:dyDescent="0.2">
      <c r="A114" s="51"/>
      <c r="B114" s="53"/>
    </row>
    <row r="115" spans="1:2" x14ac:dyDescent="0.2">
      <c r="A115" s="51"/>
      <c r="B115" s="53"/>
    </row>
    <row r="116" spans="1:2" x14ac:dyDescent="0.2">
      <c r="A116" s="51"/>
      <c r="B116" s="53"/>
    </row>
    <row r="117" spans="1:2" x14ac:dyDescent="0.2">
      <c r="A117" s="51"/>
      <c r="B117" s="53"/>
    </row>
    <row r="118" spans="1:2" x14ac:dyDescent="0.2">
      <c r="A118" s="51"/>
      <c r="B118" s="53"/>
    </row>
    <row r="119" spans="1:2" x14ac:dyDescent="0.2">
      <c r="A119" s="51"/>
      <c r="B119" s="53"/>
    </row>
    <row r="120" spans="1:2" x14ac:dyDescent="0.2">
      <c r="A120" s="51"/>
      <c r="B120" s="53"/>
    </row>
    <row r="121" spans="1:2" x14ac:dyDescent="0.2">
      <c r="A121" s="51"/>
      <c r="B121" s="53"/>
    </row>
    <row r="122" spans="1:2" x14ac:dyDescent="0.2">
      <c r="A122" s="51"/>
      <c r="B122" s="53"/>
    </row>
    <row r="123" spans="1:2" x14ac:dyDescent="0.2">
      <c r="A123" s="51"/>
      <c r="B123" s="53"/>
    </row>
    <row r="124" spans="1:2" x14ac:dyDescent="0.2">
      <c r="A124" s="51"/>
      <c r="B124" s="53"/>
    </row>
    <row r="125" spans="1:2" x14ac:dyDescent="0.2">
      <c r="A125" s="51"/>
      <c r="B125" s="53"/>
    </row>
    <row r="126" spans="1:2" x14ac:dyDescent="0.2">
      <c r="A126" s="51"/>
      <c r="B126" s="53"/>
    </row>
    <row r="127" spans="1:2" x14ac:dyDescent="0.2">
      <c r="A127" s="51"/>
      <c r="B127" s="53"/>
    </row>
    <row r="128" spans="1:2" x14ac:dyDescent="0.2">
      <c r="A128" s="51"/>
      <c r="B128" s="53"/>
    </row>
    <row r="129" spans="1:2" x14ac:dyDescent="0.2">
      <c r="A129" s="51"/>
      <c r="B129" s="53"/>
    </row>
    <row r="130" spans="1:2" x14ac:dyDescent="0.2">
      <c r="A130" s="51"/>
      <c r="B130" s="53"/>
    </row>
    <row r="131" spans="1:2" x14ac:dyDescent="0.2">
      <c r="A131" s="51"/>
      <c r="B131" s="53"/>
    </row>
    <row r="132" spans="1:2" x14ac:dyDescent="0.2">
      <c r="A132" s="51"/>
      <c r="B132" s="53"/>
    </row>
    <row r="133" spans="1:2" x14ac:dyDescent="0.2">
      <c r="A133" s="51"/>
      <c r="B133" s="53"/>
    </row>
    <row r="134" spans="1:2" x14ac:dyDescent="0.2">
      <c r="A134" s="51"/>
      <c r="B134" s="53"/>
    </row>
    <row r="135" spans="1:2" x14ac:dyDescent="0.2">
      <c r="A135" s="51"/>
      <c r="B135" s="53"/>
    </row>
    <row r="136" spans="1:2" x14ac:dyDescent="0.2">
      <c r="A136" s="51"/>
      <c r="B136" s="53"/>
    </row>
    <row r="137" spans="1:2" x14ac:dyDescent="0.2">
      <c r="A137" s="51"/>
      <c r="B137" s="53"/>
    </row>
    <row r="138" spans="1:2" x14ac:dyDescent="0.2">
      <c r="A138" s="51"/>
      <c r="B138" s="53"/>
    </row>
    <row r="139" spans="1:2" x14ac:dyDescent="0.2">
      <c r="A139" s="51"/>
      <c r="B139" s="53"/>
    </row>
    <row r="140" spans="1:2" x14ac:dyDescent="0.2">
      <c r="A140" s="51"/>
      <c r="B140" s="53"/>
    </row>
    <row r="141" spans="1:2" x14ac:dyDescent="0.2">
      <c r="A141" s="51"/>
      <c r="B141" s="53"/>
    </row>
    <row r="142" spans="1:2" x14ac:dyDescent="0.2">
      <c r="A142" s="51"/>
      <c r="B142" s="53"/>
    </row>
    <row r="143" spans="1:2" x14ac:dyDescent="0.2">
      <c r="A143" s="51"/>
      <c r="B143" s="53"/>
    </row>
    <row r="144" spans="1:2" x14ac:dyDescent="0.2">
      <c r="A144" s="51"/>
      <c r="B144" s="53"/>
    </row>
  </sheetData>
  <customSheetViews>
    <customSheetView guid="{17400EAF-4B0B-49FE-8262-4A59DA70D10F}" scale="70" showPageBreaks="1" showGridLines="0" fitToPage="1" printArea="1">
      <pane xSplit="6" ySplit="7" topLeftCell="G8" activePane="bottomRight" state="frozen"/>
      <selection pane="bottomRight" activeCell="R22" sqref="R22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r:id="rId1"/>
      <headerFooter alignWithMargins="0">
        <oddHeader>&amp;C</oddHeader>
      </headerFooter>
    </customSheetView>
    <customSheetView guid="{1721CD95-9859-4B1B-8D0F-DFE373BD846C}" scale="70" showPageBreaks="1" showGridLines="0" fitToPage="1" printArea="1">
      <pane xSplit="6" ySplit="7" topLeftCell="G8" activePane="bottomRight" state="frozen"/>
      <selection pane="bottomRight" activeCell="A8" sqref="A8:XFD21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r:id="rId2"/>
      <headerFooter alignWithMargins="0">
        <oddHeader>&amp;C</oddHeader>
      </headerFooter>
    </customSheetView>
    <customSheetView guid="{C2F30B35-D639-4BB4-A50F-41AB6A913442}" scale="75" showPageBreaks="1" showGridLines="0" fitToPage="1">
      <pane xSplit="6" ySplit="7" topLeftCell="O16" activePane="bottomRight" state="frozen"/>
      <selection pane="bottomRight" activeCell="O20" sqref="O20"/>
      <pageMargins left="0.56000000000000005" right="0.44" top="0.64" bottom="0.65" header="0.5" footer="0.5"/>
      <pageSetup paperSize="9" scale="47" fitToWidth="2" orientation="landscape" r:id="rId3"/>
      <headerFooter alignWithMargins="0">
        <oddHeader>&amp;C</oddHeader>
      </headerFooter>
    </customSheetView>
    <customSheetView guid="{134EDDCA-7309-47EE-BAAB-632C7B2A96A3}" scale="60" showPageBreaks="1" showGridLines="0" fitToPage="1" printArea="1">
      <pane xSplit="6" ySplit="7" topLeftCell="G8" activePane="bottomRight" state="frozen"/>
      <selection pane="bottomRight" activeCell="P25" sqref="P25"/>
      <pageMargins left="0.55118110236220474" right="0.43307086614173229" top="0.62992125984251968" bottom="0.6692913385826772" header="0.51181102362204722" footer="0.51181102362204722"/>
      <pageSetup paperSize="9" scale="52" fitToWidth="3" orientation="landscape" horizontalDpi="4294967293" r:id="rId4"/>
      <headerFooter alignWithMargins="0">
        <oddHeader>&amp;C</oddHeader>
      </headerFooter>
    </customSheetView>
    <customSheetView guid="{E3076869-5D4E-4B4E-B56C-23BD0053E0A2}" scale="75" showPageBreaks="1" showGridLines="0" fitToPage="1" printArea="1">
      <pane xSplit="6" ySplit="7" topLeftCell="G8" activePane="bottomRight" state="frozen"/>
      <selection pane="bottomRight" activeCell="AX14" sqref="AX14"/>
      <pageMargins left="0.55118110236220474" right="0.43307086614173229" top="0.62992125984251968" bottom="0.6692913385826772" header="0.51181102362204722" footer="0.51181102362204722"/>
      <pageSetup paperSize="9" scale="49" fitToWidth="3" orientation="landscape" horizontalDpi="4294967293" verticalDpi="200" r:id="rId5"/>
      <headerFooter alignWithMargins="0">
        <oddHeader>&amp;C</oddHeader>
      </headerFooter>
    </customSheetView>
    <customSheetView guid="{1431BB82-382B-49E3-A435-36D988AC7FF6}" scale="75" showGridLines="0" fitToPage="1" state="hidden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7" topLeftCell="K8" activePane="bottomRight" state="frozen"/>
      <selection pane="bottomRight" activeCell="K16" sqref="K16"/>
      <pageMargins left="0.56000000000000005" right="0.44" top="0.64" bottom="0.65" header="0.5" footer="0.5"/>
      <pageSetup paperSize="9" scale="46" fitToWidth="2" orientation="landscape" r:id="rId6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7" topLeftCell="G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7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7" topLeftCell="AQ17" activePane="bottomRight" state="frozen"/>
      <selection pane="bottomRight" activeCell="D17" sqref="D17"/>
      <pageMargins left="0.56000000000000005" right="0.44" top="0.64" bottom="0.65" header="0.5" footer="0.5"/>
      <pageSetup paperSize="9" scale="46" fitToWidth="2" orientation="landscape" r:id="rId8"/>
      <headerFooter alignWithMargins="0">
        <oddHeader>&amp;C</oddHeader>
      </headerFooter>
    </customSheetView>
    <customSheetView guid="{54CA7618-6F98-4F47-B371-BA051FE75870}" scale="75" showGridLines="0" fitToPage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9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9" scale="46" fitToWidth="2" orientation="landscape" r:id="rId10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11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7" topLeftCell="W8" activePane="bottomRight" state="frozen"/>
      <selection pane="bottomRight" activeCell="A20" sqref="A20"/>
      <pageMargins left="0.56000000000000005" right="0.44" top="0.64" bottom="0.65" header="0.5" footer="0.5"/>
      <pageSetup paperSize="9" scale="45" fitToWidth="2" orientation="landscape" r:id="rId12"/>
      <headerFooter alignWithMargins="0">
        <oddHeader>&amp;C</oddHeader>
      </headerFooter>
    </customSheetView>
    <customSheetView guid="{8FD84C4E-2C18-420F-8708-98FB7EED86F5}" scale="75" showPageBreaks="1" showGridLines="0" fitToPage="1" printArea="1" showRuler="0">
      <pane xSplit="6" ySplit="7" topLeftCell="AM8" activePane="bottomRight" state="frozen"/>
      <selection pane="bottomRight" activeCell="AS7" sqref="AS7:AT7"/>
      <pageMargins left="0.56000000000000005" right="0.44" top="0.64" bottom="0.65" header="0.5" footer="0.5"/>
      <pageSetup paperSize="9" scale="46" fitToWidth="2" orientation="landscape" r:id="rId13"/>
      <headerFooter alignWithMargins="0">
        <oddHeader>&amp;C</oddHeader>
      </headerFooter>
    </customSheetView>
    <customSheetView guid="{BFDDA753-D9FF-405A-BBB3-8EC16FDB9500}" scale="75" showPageBreaks="1" showGridLines="0" printArea="1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D7" activePane="bottomRight" state="frozen"/>
      <selection pane="bottomRight" activeCell="B7" sqref="B7:F20"/>
      <pageMargins left="0.56000000000000005" right="0.44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AD7" activePane="bottomRight" state="frozen"/>
      <selection pane="bottomRight" activeCell="AM27" sqref="AM27"/>
      <pageMargins left="0.56000000000000005" right="0.44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BE29CB45-C44C-4909-A8C9-0850A17CCE3A}" scale="75" showGridLines="0" showRuler="0">
      <pane xSplit="6" ySplit="6" topLeftCell="AS7" activePane="bottomRight" state="frozen"/>
      <selection pane="bottomRight" activeCell="F18" sqref="F18"/>
      <pageMargins left="0.56000000000000005" right="0.36" top="0.64" bottom="0.65" header="0.5" footer="0.5"/>
      <pageSetup paperSize="9" scale="45" fitToWidth="2" orientation="landscape" r:id="rId17"/>
      <headerFooter alignWithMargins="0">
        <oddHeader>&amp;C2005/2006 уч.рік 5 трим</oddHeader>
      </headerFooter>
    </customSheetView>
    <customSheetView guid="{6EA0E7B6-C486-4B39-8128-16821F7A9C03}" scale="75" showGridLines="0" showRuler="0">
      <pane xSplit="6" ySplit="6" topLeftCell="G7" activePane="bottomRight" state="frozen"/>
      <selection pane="bottomRight" activeCell="C17" sqref="C17"/>
      <pageMargins left="0.56000000000000005" right="0.36" top="0.64" bottom="0.65" header="0.5" footer="0.5"/>
      <pageSetup paperSize="9" scale="45" fitToWidth="2" orientation="landscape" r:id="rId18"/>
      <headerFooter alignWithMargins="0">
        <oddHeader>&amp;C2005/2006 уч.рік 5 трим</oddHeader>
      </headerFooter>
    </customSheetView>
    <customSheetView guid="{2B1F19F5-DDBC-46F8-92CB-9A790CB7FD61}" scale="75" showGridLines="0" showRuler="0">
      <pane xSplit="6" ySplit="6" topLeftCell="L7" activePane="bottomRight" state="frozen"/>
      <selection pane="bottomRight" activeCell="T17" sqref="T17"/>
      <pageMargins left="0.56000000000000005" right="0.36" top="0.64" bottom="0.65" header="0.5" footer="0.5"/>
      <pageSetup paperSize="9" scale="45" fitToWidth="2" orientation="landscape" r:id="rId19"/>
      <headerFooter alignWithMargins="0">
        <oddHeader>&amp;C2005/2006 уч.рік 5 трим</oddHeader>
      </headerFooter>
    </customSheetView>
    <customSheetView guid="{86E46D09-7AE0-4152-9FFC-C08D0784D8A7}" scale="75" showGridLines="0" fitToPage="1" showRuler="0">
      <pane xSplit="6" ySplit="6" topLeftCell="G7" activePane="bottomRight" state="frozen"/>
      <selection pane="bottomRight" activeCell="K7" sqref="K7"/>
      <pageMargins left="0.56000000000000005" right="0.75" top="0.64" bottom="0.65" header="0.5" footer="0.5"/>
      <pageSetup paperSize="9" scale="43" fitToWidth="2" orientation="landscape" r:id="rId20"/>
      <headerFooter alignWithMargins="0">
        <oddHeader>&amp;C2003/2004 уч.рік 5 трим</oddHeader>
      </headerFooter>
    </customSheetView>
    <customSheetView guid="{F6031743-2EF4-4963-B0D7-9FFF72490A27}" scale="75" showGridLines="0" fitToPage="1" showRuler="0">
      <pane xSplit="6" ySplit="6" topLeftCell="U13" activePane="bottomRight" state="frozen"/>
      <selection pane="bottomRight" activeCell="K4" sqref="K4:K5"/>
      <pageMargins left="0.56000000000000005" right="0.75" top="0.64" bottom="0.65" header="0.5" footer="0.5"/>
      <pageSetup paperSize="9" scale="43" fitToWidth="2" orientation="landscape" r:id="rId21"/>
      <headerFooter alignWithMargins="0">
        <oddHeader>&amp;C2003/2004 уч.рік 5 трим</oddHeader>
      </headerFooter>
    </customSheetView>
    <customSheetView guid="{85387D8F-322B-4575-A31F-6C67D6D60B03}" scale="75" showGridLines="0" fitToPage="1" showRuler="0">
      <pane xSplit="6" ySplit="6" topLeftCell="V7" activePane="bottomRight" state="frozen"/>
      <selection pane="bottomRight" activeCell="E17" sqref="E17"/>
      <pageMargins left="0.56000000000000005" right="0.75" top="0.64" bottom="0.65" header="0.5" footer="0.5"/>
      <pageSetup paperSize="9" scale="43" fitToWidth="2" orientation="landscape" r:id="rId22"/>
      <headerFooter alignWithMargins="0">
        <oddHeader>&amp;C2003/2004 уч.рік 5 трим</oddHeader>
      </headerFooter>
    </customSheetView>
    <customSheetView guid="{AAE6FF24-C1F0-4266-B899-2398D5DAFFD0}" scale="75" showPageBreaks="1" showGridLines="0" fitToPage="1" printArea="1" showRuler="0">
      <pane xSplit="6" ySplit="6" topLeftCell="G7" activePane="bottomRight" state="frozen"/>
      <selection pane="bottomRight" activeCell="G7" sqref="G7"/>
      <pageMargins left="0.56000000000000005" right="0.75" top="0.64" bottom="0.65" header="0.5" footer="0.5"/>
      <pageSetup paperSize="9" scale="43" fitToWidth="2" orientation="landscape" r:id="rId23"/>
      <headerFooter alignWithMargins="0">
        <oddHeader>&amp;C2003/2004 уч.рік 5 трим</oddHeader>
      </headerFooter>
    </customSheetView>
    <customSheetView guid="{9441459E-E2AF-4712-941E-3718915AA278}" scale="75" showGridLines="0" showRuler="0">
      <pane xSplit="6" ySplit="6" topLeftCell="AE7" activePane="bottomRight" state="frozen"/>
      <selection pane="bottomRight" activeCell="AJ17" sqref="AJ17"/>
      <pageMargins left="0.56000000000000005" right="0.36" top="0.64" bottom="0.65" header="0.5" footer="0.5"/>
      <pageSetup paperSize="9" scale="45" fitToWidth="2" orientation="landscape" r:id="rId24"/>
      <headerFooter alignWithMargins="0">
        <oddHeader>&amp;C2005/2006 уч.рік 5 трим</oddHeader>
      </headerFooter>
    </customSheetView>
    <customSheetView guid="{BA384526-2B52-499B-A6CB-A20D93F7D458}" scale="75" showGridLines="0" showRuler="0">
      <pane xSplit="6" ySplit="6" topLeftCell="Z7" activePane="bottomRight" state="frozen"/>
      <selection pane="bottomRight" activeCell="X4" sqref="X4:X5"/>
      <pageMargins left="0.56000000000000005" right="0.36" top="0.64" bottom="0.65" header="0.5" footer="0.5"/>
      <pageSetup paperSize="9" scale="45" fitToWidth="2" orientation="landscape" r:id="rId25"/>
      <headerFooter alignWithMargins="0">
        <oddHeader>&amp;C2005/2006 уч.рік 5 трим</oddHeader>
      </headerFooter>
    </customSheetView>
    <customSheetView guid="{CCC0C40E-6D64-44D7-9C77-D75A2E2899A6}" scale="75" showGridLines="0" hiddenRows="1" showRuler="0">
      <pane xSplit="6" ySplit="6" topLeftCell="AD7" activePane="bottomRight" state="frozen"/>
      <selection pane="bottomRight" activeCell="AM27" sqref="AM27"/>
      <pageMargins left="0.56000000000000005" right="0.44" top="0.64" bottom="0.65" header="0.5" footer="0.5"/>
      <pageSetup paperSize="9" scale="55" fitToWidth="2" orientation="landscape" r:id="rId26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D7" activePane="bottomRight" state="frozen"/>
      <selection pane="bottomRight" activeCell="AE18" sqref="AE18"/>
      <pageMargins left="0.56000000000000005" right="0.44" top="0.64" bottom="0.65" header="0.5" footer="0.5"/>
      <pageSetup paperSize="9" scale="55" fitToWidth="2" orientation="landscape" r:id="rId27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N7" activePane="bottomRight" state="frozen"/>
      <selection pane="bottomRight" activeCell="B2" sqref="B2:B6"/>
      <pageMargins left="0.56000000000000005" right="0.25" top="0.64" bottom="0.65" header="0.5" footer="0.5"/>
      <pageSetup paperSize="9" scale="46" fitToWidth="2" orientation="landscape" r:id="rId28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29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30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7" topLeftCell="AP8" activePane="bottomRight" state="frozen"/>
      <selection pane="bottomRight" activeCell="F14" sqref="F14"/>
      <pageMargins left="0.56000000000000005" right="0.44" top="0.64" bottom="0.65" header="0.5" footer="0.5"/>
      <pageSetup paperSize="9" scale="46" fitToWidth="2" orientation="landscape" r:id="rId31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7" topLeftCell="N8" activePane="bottomRight" state="frozen"/>
      <selection pane="bottomRight" activeCell="AW19" sqref="AW19"/>
      <pageMargins left="0.56000000000000005" right="0.44" top="0.64" bottom="0.65" header="0.5" footer="0.5"/>
      <pageSetup paperSize="9" scale="46" fitToWidth="2" orientation="landscape" r:id="rId32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3"/>
      <headerFooter alignWithMargins="0">
        <oddHeader>&amp;C</oddHeader>
      </headerFooter>
    </customSheetView>
    <customSheetView guid="{63677729-B220-4674-B8DA-E23D188A7DD0}" scale="75" showGridLines="0" fitToPage="1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4"/>
      <headerFooter alignWithMargins="0">
        <oddHeader>&amp;C</oddHeader>
      </headerFooter>
    </customSheetView>
    <customSheetView guid="{DD783D5A-D326-44F8-82C1-529ADF80E68D}" scale="75" showGridLines="0" fitToPage="1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5"/>
      <headerFooter alignWithMargins="0">
        <oddHeader>&amp;C</oddHeader>
      </headerFooter>
    </customSheetView>
    <customSheetView guid="{7DAD0CBB-837D-490E-8AD8-C7F6F6026BC2}" scale="75" showGridLines="0" fitToPage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36"/>
      <headerFooter alignWithMargins="0">
        <oddHeader>&amp;C</oddHeader>
      </headerFooter>
    </customSheetView>
    <customSheetView guid="{9581BC83-4638-4839-B4A7-A6430282DE49}" scale="75" showPageBreaks="1" showGridLines="0" fitToPage="1" printArea="1" state="hidden" showRuler="0">
      <pane xSplit="6" ySplit="7" topLeftCell="T8" activePane="bottomRight" state="frozen"/>
      <selection pane="bottomRight" activeCell="V14" sqref="V14"/>
      <pageMargins left="0.56000000000000005" right="0.44" top="0.64" bottom="0.65" header="0.5" footer="0.5"/>
      <pageSetup paperSize="9" scale="46" fitToWidth="2" orientation="landscape" r:id="rId37"/>
      <headerFooter alignWithMargins="0">
        <oddHeader>&amp;C</oddHeader>
      </headerFooter>
    </customSheetView>
    <customSheetView guid="{96BFE75B-9E94-4DC9-803C-D5A288E717C0}" scale="75" showPageBreaks="1" showGridLines="0" fitToPage="1" printArea="1" state="hidden">
      <pane xSplit="6" ySplit="7" topLeftCell="AM8" activePane="bottomRight" state="frozen"/>
      <selection pane="bottomRight" activeCell="C8" sqref="C8:C19"/>
      <pageMargins left="0.56000000000000005" right="0.44" top="0.64" bottom="0.65" header="0.5" footer="0.5"/>
      <pageSetup paperSize="9" scale="46" fitToWidth="2" orientation="landscape" r:id="rId38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AK11" activePane="bottomRight" state="frozen"/>
      <selection pane="bottomRight" activeCell="AM14" sqref="AM14"/>
      <pageMargins left="0.56000000000000005" right="0.44" top="0.64" bottom="0.65" header="0.5" footer="0.5"/>
      <pageSetup paperSize="9" scale="11" fitToWidth="2" orientation="landscape" r:id="rId39"/>
      <headerFooter alignWithMargins="0">
        <oddHeader>&amp;C</oddHeader>
      </headerFooter>
    </customSheetView>
    <customSheetView guid="{4BCF288A-A595-4C42-82E7-535EDC2AC415}" scale="75" showPageBreaks="1" showGridLines="0" fitToPage="1" printArea="1" state="hidden">
      <pane xSplit="6" ySplit="7" topLeftCell="AV8" activePane="bottomRight" state="frozen"/>
      <selection pane="bottomRight" activeCell="G7" sqref="G7:AY7"/>
      <pageMargins left="0.55118110236220474" right="0.43307086614173229" top="0.62992125984251968" bottom="0.6692913385826772" header="0.51181102362204722" footer="0.51181102362204722"/>
      <pageSetup paperSize="9" scale="34" fitToWidth="3" orientation="portrait" horizontalDpi="0" verticalDpi="0" r:id="rId40"/>
      <headerFooter alignWithMargins="0">
        <oddHeader>&amp;C</oddHeader>
      </headerFooter>
    </customSheetView>
    <customSheetView guid="{1C44C54F-C0A4-451D-B8A0-B8C17D7E284D}" scale="70" showPageBreaks="1" showGridLines="0" fitToPage="1" printArea="1">
      <pane xSplit="6" ySplit="7" topLeftCell="G8" activePane="bottomRight" state="frozen"/>
      <selection pane="bottomRight" activeCell="C3" sqref="C3:C7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verticalDpi="0" r:id="rId41"/>
      <headerFooter alignWithMargins="0">
        <oddHeader>&amp;C</oddHeader>
      </headerFooter>
    </customSheetView>
    <customSheetView guid="{6C8D603E-9A1B-49F4-AEFE-06707C7BCD53}" scale="80" showPageBreaks="1" showGridLines="0" fitToPage="1" printArea="1">
      <pane xSplit="6" ySplit="7" topLeftCell="G8" activePane="bottomRight" state="frozen"/>
      <selection pane="bottomRight" activeCell="Q20" sqref="Q20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r:id="rId42"/>
      <headerFooter alignWithMargins="0">
        <oddHeader>&amp;C</oddHeader>
      </headerFooter>
    </customSheetView>
    <customSheetView guid="{B1194D16-FC6C-47F9-9935-F16FF2F45C20}" scale="70" showPageBreaks="1" showGridLines="0" fitToPage="1" printArea="1">
      <pane xSplit="6" ySplit="7" topLeftCell="G8" activePane="bottomRight" state="frozen"/>
      <selection pane="bottomRight" activeCell="R22" sqref="R22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r:id="rId43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6" ySplit="7" topLeftCell="V8" activePane="bottomRight" state="frozen"/>
      <selection pane="bottomRight" activeCell="C11" sqref="C11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r:id="rId44"/>
      <headerFooter alignWithMargins="0">
        <oddHeader>&amp;C</oddHeader>
      </headerFooter>
    </customSheetView>
  </customSheetViews>
  <mergeCells count="45">
    <mergeCell ref="S2:T2"/>
    <mergeCell ref="V2:W2"/>
    <mergeCell ref="V5:V6"/>
    <mergeCell ref="AD3:AE3"/>
    <mergeCell ref="Z3:AA3"/>
    <mergeCell ref="AB3:AC3"/>
    <mergeCell ref="K5:K6"/>
    <mergeCell ref="M5:M6"/>
    <mergeCell ref="J5:J6"/>
    <mergeCell ref="R5:R6"/>
    <mergeCell ref="AL3:AM3"/>
    <mergeCell ref="AL5:AL6"/>
    <mergeCell ref="AM5:AM6"/>
    <mergeCell ref="AI3:AK3"/>
    <mergeCell ref="AF3:AH3"/>
    <mergeCell ref="AF7:AH7"/>
    <mergeCell ref="AI7:AK7"/>
    <mergeCell ref="W5:W6"/>
    <mergeCell ref="AF5:AF6"/>
    <mergeCell ref="Z5:Z6"/>
    <mergeCell ref="AD5:AD6"/>
    <mergeCell ref="AB5:AB6"/>
    <mergeCell ref="AG5:AG6"/>
    <mergeCell ref="AE5:AE6"/>
    <mergeCell ref="AJ5:AJ6"/>
    <mergeCell ref="AI5:AI6"/>
    <mergeCell ref="X5:X6"/>
    <mergeCell ref="I5:I6"/>
    <mergeCell ref="A3:A7"/>
    <mergeCell ref="C3:C7"/>
    <mergeCell ref="E3:E7"/>
    <mergeCell ref="D3:D7"/>
    <mergeCell ref="G5:G6"/>
    <mergeCell ref="H5:H6"/>
    <mergeCell ref="F3:G3"/>
    <mergeCell ref="F5:F6"/>
    <mergeCell ref="H3:I3"/>
    <mergeCell ref="O7:Q7"/>
    <mergeCell ref="U5:U6"/>
    <mergeCell ref="M3:N3"/>
    <mergeCell ref="O3:Q3"/>
    <mergeCell ref="O5:O6"/>
    <mergeCell ref="S5:S6"/>
    <mergeCell ref="U3:V3"/>
    <mergeCell ref="P5:P6"/>
  </mergeCells>
  <phoneticPr fontId="1" type="noConversion"/>
  <conditionalFormatting sqref="M28">
    <cfRule type="cellIs" dxfId="11" priority="3" stopIfTrue="1" operator="greaterThan">
      <formula>21</formula>
    </cfRule>
  </conditionalFormatting>
  <conditionalFormatting sqref="E8:E21">
    <cfRule type="cellIs" dxfId="10" priority="1" stopIfTrue="1" operator="greaterThan">
      <formula>21</formula>
    </cfRule>
  </conditionalFormatting>
  <pageMargins left="0.55118110236220474" right="0.43307086614173229" top="0.62992125984251968" bottom="0.6692913385826772" header="0.51181102362204722" footer="0.51181102362204722"/>
  <pageSetup paperSize="9" scale="51" fitToWidth="3" orientation="landscape" horizontalDpi="4294967293" r:id="rId45"/>
  <headerFooter alignWithMargins="0">
    <oddHeader>&amp;C</oddHeader>
  </headerFooter>
  <legacyDrawing r:id="rId46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Y146"/>
  <sheetViews>
    <sheetView showGridLines="0" tabSelected="1" zoomScale="75" zoomScaleNormal="78" workbookViewId="0">
      <pane xSplit="6" ySplit="6" topLeftCell="Y7" activePane="bottomRight" state="frozen"/>
      <selection pane="topRight" activeCell="G1" sqref="G1"/>
      <selection pane="bottomLeft" activeCell="A7" sqref="A7"/>
      <selection pane="bottomRight" activeCell="C9" sqref="C9"/>
    </sheetView>
  </sheetViews>
  <sheetFormatPr defaultColWidth="9.28515625" defaultRowHeight="12.75" x14ac:dyDescent="0.2"/>
  <cols>
    <col min="1" max="1" width="4.28515625" style="1" customWidth="1"/>
    <col min="2" max="2" width="50.42578125" style="30" customWidth="1"/>
    <col min="3" max="3" width="7.42578125" style="30" customWidth="1"/>
    <col min="4" max="4" width="9.7109375" style="30" customWidth="1"/>
    <col min="5" max="5" width="6.7109375" style="30" customWidth="1"/>
    <col min="6" max="6" width="14.5703125" style="30" customWidth="1"/>
    <col min="7" max="7" width="12.7109375" style="1" customWidth="1"/>
    <col min="8" max="8" width="13.5703125" style="1" customWidth="1"/>
    <col min="9" max="9" width="12.28515625" style="1" customWidth="1"/>
    <col min="10" max="10" width="10.42578125" style="1" customWidth="1"/>
    <col min="11" max="11" width="11.140625" style="1" customWidth="1"/>
    <col min="12" max="12" width="10.42578125" style="1" customWidth="1"/>
    <col min="13" max="13" width="11.5703125" style="1" customWidth="1"/>
    <col min="14" max="14" width="10" style="1" customWidth="1"/>
    <col min="15" max="15" width="10.28515625" style="1" customWidth="1"/>
    <col min="16" max="16" width="9.7109375" style="1" customWidth="1"/>
    <col min="17" max="17" width="11.7109375" style="1" customWidth="1"/>
    <col min="18" max="18" width="13.140625" style="1" customWidth="1"/>
    <col min="19" max="19" width="9.42578125" style="1" customWidth="1"/>
    <col min="20" max="20" width="9.28515625" style="1" customWidth="1"/>
    <col min="21" max="21" width="10" style="1" customWidth="1"/>
    <col min="22" max="22" width="15" style="1" customWidth="1"/>
    <col min="23" max="23" width="10.42578125" style="1" customWidth="1"/>
    <col min="24" max="24" width="13.28515625" style="1" customWidth="1"/>
    <col min="25" max="25" width="9.28515625" style="1" customWidth="1"/>
    <col min="26" max="26" width="8.42578125" style="1" customWidth="1"/>
    <col min="27" max="27" width="9.7109375" style="1" customWidth="1"/>
    <col min="28" max="28" width="13.5703125" style="1" customWidth="1"/>
    <col min="29" max="29" width="11.42578125" style="1" customWidth="1"/>
    <col min="30" max="30" width="13.5703125" style="1" customWidth="1"/>
    <col min="31" max="31" width="10.28515625" style="1" customWidth="1"/>
    <col min="32" max="33" width="11.7109375" style="1" customWidth="1"/>
    <col min="34" max="34" width="15.140625" style="1" customWidth="1"/>
    <col min="35" max="35" width="10.7109375" style="1" customWidth="1"/>
    <col min="36" max="36" width="11" style="1" customWidth="1"/>
    <col min="37" max="37" width="9.7109375" style="1" customWidth="1"/>
    <col min="38" max="38" width="13.140625" style="1" customWidth="1"/>
    <col min="39" max="40" width="9.85546875" style="1" customWidth="1"/>
    <col min="41" max="41" width="10" style="1" customWidth="1"/>
    <col min="42" max="42" width="9" style="1" customWidth="1"/>
    <col min="43" max="43" width="11.28515625" style="1" customWidth="1"/>
    <col min="44" max="44" width="8" style="1" customWidth="1"/>
    <col min="45" max="45" width="9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42578125" style="1" customWidth="1"/>
    <col min="51" max="51" width="9.28515625" style="1"/>
    <col min="52" max="52" width="12" style="1" customWidth="1"/>
    <col min="53" max="53" width="9.28515625" style="1"/>
    <col min="54" max="54" width="10.42578125" style="1" bestFit="1" customWidth="1"/>
    <col min="55" max="16384" width="9.28515625" style="1"/>
  </cols>
  <sheetData>
    <row r="1" spans="1:44" x14ac:dyDescent="0.2">
      <c r="V1" s="4"/>
      <c r="W1" s="1" t="s">
        <v>265</v>
      </c>
    </row>
    <row r="2" spans="1:44" ht="18.75" thickBot="1" x14ac:dyDescent="0.25">
      <c r="A2" s="20"/>
      <c r="B2" s="238" t="s">
        <v>296</v>
      </c>
      <c r="C2" s="202" t="s">
        <v>345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5" t="s">
        <v>200</v>
      </c>
      <c r="S2" s="913" t="s">
        <v>189</v>
      </c>
      <c r="T2" s="913"/>
      <c r="U2" t="s">
        <v>202</v>
      </c>
      <c r="V2" s="913"/>
      <c r="W2" s="913"/>
      <c r="X2" t="s">
        <v>176</v>
      </c>
      <c r="Y2" s="157"/>
      <c r="Z2" s="519" t="s">
        <v>176</v>
      </c>
      <c r="AA2" s="519"/>
      <c r="AB2" s="519" t="s">
        <v>176</v>
      </c>
      <c r="AC2" s="519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41"/>
      <c r="AO2" s="90"/>
      <c r="AP2" s="90"/>
      <c r="AQ2" s="41"/>
      <c r="AR2" s="41"/>
    </row>
    <row r="3" spans="1:44" ht="16.5" thickBot="1" x14ac:dyDescent="0.3">
      <c r="A3" s="898"/>
      <c r="B3" s="973" t="s">
        <v>261</v>
      </c>
      <c r="C3" s="951" t="s">
        <v>131</v>
      </c>
      <c r="D3" s="911" t="s">
        <v>174</v>
      </c>
      <c r="E3" s="907" t="s">
        <v>38</v>
      </c>
      <c r="F3" s="909" t="s">
        <v>132</v>
      </c>
      <c r="G3" s="910"/>
      <c r="H3" s="909" t="s">
        <v>133</v>
      </c>
      <c r="I3" s="916"/>
      <c r="J3" s="148" t="s">
        <v>134</v>
      </c>
      <c r="K3" s="149"/>
      <c r="L3" s="150"/>
      <c r="M3" s="909" t="s">
        <v>135</v>
      </c>
      <c r="N3" s="910"/>
      <c r="O3" s="909" t="s">
        <v>136</v>
      </c>
      <c r="P3" s="924"/>
      <c r="Q3" s="910"/>
      <c r="R3" s="138" t="s">
        <v>137</v>
      </c>
      <c r="S3" s="152"/>
      <c r="T3" s="152"/>
      <c r="U3" s="909" t="s">
        <v>138</v>
      </c>
      <c r="V3" s="910"/>
      <c r="W3" s="148" t="s">
        <v>139</v>
      </c>
      <c r="X3" s="149"/>
      <c r="Y3" s="241"/>
      <c r="Z3" s="914" t="s">
        <v>140</v>
      </c>
      <c r="AA3" s="915"/>
      <c r="AB3" s="909" t="s">
        <v>141</v>
      </c>
      <c r="AC3" s="916"/>
      <c r="AD3" s="922" t="s">
        <v>142</v>
      </c>
      <c r="AE3" s="923"/>
      <c r="AF3" s="909" t="s">
        <v>143</v>
      </c>
      <c r="AG3" s="925"/>
      <c r="AH3" s="910"/>
      <c r="AI3" s="909" t="s">
        <v>144</v>
      </c>
      <c r="AJ3" s="925"/>
      <c r="AK3" s="916"/>
      <c r="AL3" s="935" t="s">
        <v>245</v>
      </c>
      <c r="AM3" s="936"/>
    </row>
    <row r="4" spans="1:44" ht="18" x14ac:dyDescent="0.25">
      <c r="A4" s="899"/>
      <c r="B4" s="974"/>
      <c r="C4" s="952"/>
      <c r="D4" s="912"/>
      <c r="E4" s="908"/>
      <c r="F4" s="222" t="s">
        <v>145</v>
      </c>
      <c r="G4" s="34"/>
      <c r="H4" s="222" t="s">
        <v>146</v>
      </c>
      <c r="I4" s="151"/>
      <c r="J4" s="407" t="s">
        <v>147</v>
      </c>
      <c r="K4" s="39"/>
      <c r="L4" s="46"/>
      <c r="M4" s="222" t="s">
        <v>148</v>
      </c>
      <c r="N4" s="34"/>
      <c r="O4" s="220" t="s">
        <v>149</v>
      </c>
      <c r="P4" s="221"/>
      <c r="Q4" s="23"/>
      <c r="R4" s="35"/>
      <c r="S4" s="220" t="s">
        <v>150</v>
      </c>
      <c r="T4" s="22"/>
      <c r="U4" s="220" t="s">
        <v>257</v>
      </c>
      <c r="V4" s="23"/>
      <c r="W4" s="518" t="s">
        <v>257</v>
      </c>
      <c r="X4" s="75" t="s">
        <v>237</v>
      </c>
      <c r="Y4" s="76"/>
      <c r="Z4" s="518" t="s">
        <v>257</v>
      </c>
      <c r="AA4" s="38"/>
      <c r="AB4" s="518" t="s">
        <v>257</v>
      </c>
      <c r="AC4" s="22"/>
      <c r="AD4" s="37" t="s">
        <v>151</v>
      </c>
      <c r="AE4" s="409"/>
      <c r="AF4" s="37" t="s">
        <v>151</v>
      </c>
      <c r="AG4" s="77"/>
      <c r="AH4" s="40" t="s">
        <v>12</v>
      </c>
      <c r="AI4" s="37" t="s">
        <v>258</v>
      </c>
      <c r="AJ4" s="78"/>
      <c r="AK4" s="48" t="s">
        <v>18</v>
      </c>
      <c r="AL4" s="760" t="s">
        <v>309</v>
      </c>
      <c r="AM4" s="761"/>
    </row>
    <row r="5" spans="1:44" ht="31.5" x14ac:dyDescent="0.2">
      <c r="A5" s="899"/>
      <c r="B5" s="975"/>
      <c r="C5" s="952"/>
      <c r="D5" s="912"/>
      <c r="E5" s="908"/>
      <c r="F5" s="900" t="s">
        <v>172</v>
      </c>
      <c r="G5" s="902" t="s">
        <v>166</v>
      </c>
      <c r="H5" s="900" t="s">
        <v>172</v>
      </c>
      <c r="I5" s="919" t="s">
        <v>166</v>
      </c>
      <c r="J5" s="900" t="s">
        <v>172</v>
      </c>
      <c r="K5" s="917" t="s">
        <v>221</v>
      </c>
      <c r="L5" s="47" t="s">
        <v>152</v>
      </c>
      <c r="M5" s="900" t="s">
        <v>172</v>
      </c>
      <c r="N5" s="520" t="s">
        <v>166</v>
      </c>
      <c r="O5" s="900" t="s">
        <v>172</v>
      </c>
      <c r="P5" s="917" t="s">
        <v>220</v>
      </c>
      <c r="Q5" s="47" t="s">
        <v>152</v>
      </c>
      <c r="R5" s="931" t="s">
        <v>172</v>
      </c>
      <c r="S5" s="917" t="s">
        <v>256</v>
      </c>
      <c r="T5" s="153" t="s">
        <v>152</v>
      </c>
      <c r="U5" s="900" t="s">
        <v>172</v>
      </c>
      <c r="V5" s="902" t="s">
        <v>166</v>
      </c>
      <c r="W5" s="900" t="s">
        <v>172</v>
      </c>
      <c r="X5" s="917" t="s">
        <v>173</v>
      </c>
      <c r="Y5" s="242" t="s">
        <v>152</v>
      </c>
      <c r="Z5" s="931" t="s">
        <v>172</v>
      </c>
      <c r="AA5" s="520" t="s">
        <v>166</v>
      </c>
      <c r="AB5" s="900" t="s">
        <v>172</v>
      </c>
      <c r="AC5" s="520" t="s">
        <v>166</v>
      </c>
      <c r="AD5" s="900" t="s">
        <v>172</v>
      </c>
      <c r="AE5" s="902" t="s">
        <v>166</v>
      </c>
      <c r="AF5" s="900" t="s">
        <v>172</v>
      </c>
      <c r="AG5" s="939" t="s">
        <v>304</v>
      </c>
      <c r="AH5" s="47" t="s">
        <v>152</v>
      </c>
      <c r="AI5" s="900" t="s">
        <v>172</v>
      </c>
      <c r="AJ5" s="939" t="s">
        <v>305</v>
      </c>
      <c r="AK5" s="153" t="s">
        <v>152</v>
      </c>
      <c r="AL5" s="933" t="s">
        <v>172</v>
      </c>
      <c r="AM5" s="937" t="s">
        <v>166</v>
      </c>
    </row>
    <row r="6" spans="1:44" ht="18.75" thickBot="1" x14ac:dyDescent="0.25">
      <c r="A6" s="899"/>
      <c r="B6" s="975"/>
      <c r="C6" s="952"/>
      <c r="D6" s="912"/>
      <c r="E6" s="908"/>
      <c r="F6" s="901"/>
      <c r="G6" s="903"/>
      <c r="H6" s="901"/>
      <c r="I6" s="920"/>
      <c r="J6" s="901"/>
      <c r="K6" s="921"/>
      <c r="L6" s="89">
        <v>6</v>
      </c>
      <c r="M6" s="901"/>
      <c r="N6" s="521"/>
      <c r="O6" s="901"/>
      <c r="P6" s="921"/>
      <c r="Q6" s="89">
        <v>16</v>
      </c>
      <c r="R6" s="932"/>
      <c r="S6" s="918"/>
      <c r="T6" s="154">
        <v>6</v>
      </c>
      <c r="U6" s="901"/>
      <c r="V6" s="903"/>
      <c r="W6" s="901"/>
      <c r="X6" s="921"/>
      <c r="Y6" s="243">
        <v>20</v>
      </c>
      <c r="Z6" s="932"/>
      <c r="AA6" s="521"/>
      <c r="AB6" s="901"/>
      <c r="AC6" s="521"/>
      <c r="AD6" s="901"/>
      <c r="AE6" s="903"/>
      <c r="AF6" s="901"/>
      <c r="AG6" s="921"/>
      <c r="AH6" s="89" t="s">
        <v>341</v>
      </c>
      <c r="AI6" s="901"/>
      <c r="AJ6" s="921"/>
      <c r="AK6" s="154" t="s">
        <v>342</v>
      </c>
      <c r="AL6" s="934"/>
      <c r="AM6" s="938"/>
    </row>
    <row r="7" spans="1:44" ht="16.5" thickBot="1" x14ac:dyDescent="0.3">
      <c r="A7" s="899"/>
      <c r="B7" s="975"/>
      <c r="C7" s="906"/>
      <c r="D7" s="912"/>
      <c r="E7" s="908"/>
      <c r="F7" s="87">
        <v>42748</v>
      </c>
      <c r="G7" s="88"/>
      <c r="H7" s="87">
        <f>F7+7</f>
        <v>42755</v>
      </c>
      <c r="I7" s="448"/>
      <c r="J7" s="928">
        <f>H7+7</f>
        <v>42762</v>
      </c>
      <c r="K7" s="929"/>
      <c r="L7" s="930"/>
      <c r="M7" s="969">
        <f>J7+7</f>
        <v>42769</v>
      </c>
      <c r="N7" s="976"/>
      <c r="O7" s="928">
        <f>M7+7</f>
        <v>42776</v>
      </c>
      <c r="P7" s="929"/>
      <c r="Q7" s="930"/>
      <c r="R7" s="928">
        <f>O7+7</f>
        <v>42783</v>
      </c>
      <c r="S7" s="929"/>
      <c r="T7" s="929"/>
      <c r="U7" s="928">
        <f>R7+7</f>
        <v>42790</v>
      </c>
      <c r="V7" s="930"/>
      <c r="W7" s="928">
        <f>U7+7</f>
        <v>42797</v>
      </c>
      <c r="X7" s="929"/>
      <c r="Y7" s="972"/>
      <c r="Z7" s="928">
        <f>W7+7</f>
        <v>42804</v>
      </c>
      <c r="AA7" s="930"/>
      <c r="AB7" s="969">
        <f>Z7+7</f>
        <v>42811</v>
      </c>
      <c r="AC7" s="971"/>
      <c r="AD7" s="449">
        <f>AB7+7</f>
        <v>42818</v>
      </c>
      <c r="AE7" s="450"/>
      <c r="AF7" s="969">
        <f>AD7+7</f>
        <v>42825</v>
      </c>
      <c r="AG7" s="970"/>
      <c r="AH7" s="451"/>
      <c r="AI7" s="928">
        <f>AF7+7</f>
        <v>42832</v>
      </c>
      <c r="AJ7" s="929"/>
      <c r="AK7" s="929"/>
      <c r="AL7" s="781">
        <f>AI7+7</f>
        <v>42839</v>
      </c>
      <c r="AM7" s="779"/>
    </row>
    <row r="8" spans="1:44" s="373" customFormat="1" ht="18.75" x14ac:dyDescent="0.25">
      <c r="A8" s="559">
        <v>1</v>
      </c>
      <c r="B8" s="614" t="s">
        <v>391</v>
      </c>
      <c r="C8" s="562">
        <v>1</v>
      </c>
      <c r="D8" s="368">
        <f t="shared" ref="D8:D20" si="0">SUM(L8,Q8,T8,Y8,AA8,AC8,AH8,AK8)</f>
        <v>0</v>
      </c>
      <c r="E8" s="386">
        <f t="shared" ref="E8:E20" si="1">SUM(D8:D8)</f>
        <v>0</v>
      </c>
      <c r="F8" s="738"/>
      <c r="G8" s="734"/>
      <c r="H8" s="388"/>
      <c r="I8" s="490"/>
      <c r="J8" s="830" t="s">
        <v>456</v>
      </c>
      <c r="K8" s="562">
        <v>15</v>
      </c>
      <c r="L8" s="831"/>
      <c r="M8" s="499" t="s">
        <v>456</v>
      </c>
      <c r="N8" s="490"/>
      <c r="O8" s="730" t="s">
        <v>456</v>
      </c>
      <c r="P8" s="408">
        <f>C8</f>
        <v>1</v>
      </c>
      <c r="Q8" s="751" t="str">
        <f t="shared" ref="Q8:Q20" si="2">IF(P8=0,"",VLOOKUP(P8,Підс2,2,FALSE))</f>
        <v xml:space="preserve"> </v>
      </c>
      <c r="R8" s="579" t="s">
        <v>456</v>
      </c>
      <c r="S8" s="503">
        <f>C8</f>
        <v>1</v>
      </c>
      <c r="T8" s="391"/>
      <c r="U8" s="389" t="s">
        <v>456</v>
      </c>
      <c r="V8" s="390"/>
      <c r="W8" s="415"/>
      <c r="X8" s="503">
        <f>C8</f>
        <v>1</v>
      </c>
      <c r="Y8" s="757" t="str">
        <f t="shared" ref="Y8:Y20" si="3">IF(X8=0,"",VLOOKUP(X8,Підс2,3,FALSE))</f>
        <v xml:space="preserve"> </v>
      </c>
      <c r="Z8" s="389"/>
      <c r="AA8" s="390"/>
      <c r="AB8" s="371"/>
      <c r="AC8" s="372"/>
      <c r="AD8" s="389"/>
      <c r="AE8" s="390"/>
      <c r="AF8" s="610"/>
      <c r="AG8" s="408">
        <f>C8</f>
        <v>1</v>
      </c>
      <c r="AH8" s="476"/>
      <c r="AI8" s="415"/>
      <c r="AJ8" s="503">
        <f>C8</f>
        <v>1</v>
      </c>
      <c r="AK8" s="390"/>
      <c r="AL8" s="764"/>
      <c r="AM8" s="765"/>
      <c r="AN8" s="373" t="s">
        <v>501</v>
      </c>
    </row>
    <row r="9" spans="1:44" s="373" customFormat="1" ht="18.75" x14ac:dyDescent="0.25">
      <c r="A9" s="560">
        <v>2</v>
      </c>
      <c r="B9" s="614" t="s">
        <v>392</v>
      </c>
      <c r="C9" s="563">
        <v>2</v>
      </c>
      <c r="D9" s="452">
        <f t="shared" si="0"/>
        <v>0</v>
      </c>
      <c r="E9" s="470">
        <f t="shared" si="1"/>
        <v>0</v>
      </c>
      <c r="F9" s="396"/>
      <c r="G9" s="497"/>
      <c r="H9" s="377"/>
      <c r="I9" s="491"/>
      <c r="J9" s="513" t="s">
        <v>456</v>
      </c>
      <c r="K9" s="563">
        <v>14</v>
      </c>
      <c r="L9" s="375"/>
      <c r="M9" s="829" t="s">
        <v>456</v>
      </c>
      <c r="N9" s="491"/>
      <c r="O9" s="594" t="s">
        <v>456</v>
      </c>
      <c r="P9" s="408">
        <f t="shared" ref="P9:P20" si="4">C9</f>
        <v>2</v>
      </c>
      <c r="Q9" s="751" t="str">
        <f t="shared" si="2"/>
        <v xml:space="preserve"> </v>
      </c>
      <c r="R9" s="580" t="s">
        <v>456</v>
      </c>
      <c r="S9" s="504">
        <f>C9</f>
        <v>2</v>
      </c>
      <c r="T9" s="325"/>
      <c r="U9" s="378" t="s">
        <v>456</v>
      </c>
      <c r="V9" s="376"/>
      <c r="W9" s="416"/>
      <c r="X9" s="504">
        <f>C9</f>
        <v>2</v>
      </c>
      <c r="Y9" s="751" t="str">
        <f t="shared" si="3"/>
        <v xml:space="preserve"> </v>
      </c>
      <c r="Z9" s="378"/>
      <c r="AA9" s="376"/>
      <c r="AB9" s="377"/>
      <c r="AC9" s="375"/>
      <c r="AD9" s="378"/>
      <c r="AE9" s="376"/>
      <c r="AF9" s="611"/>
      <c r="AG9" s="408">
        <f t="shared" ref="AG9:AG21" si="5">C9</f>
        <v>2</v>
      </c>
      <c r="AH9" s="464"/>
      <c r="AI9" s="416"/>
      <c r="AJ9" s="504">
        <f>C9</f>
        <v>2</v>
      </c>
      <c r="AK9" s="376"/>
      <c r="AL9" s="766"/>
      <c r="AM9" s="767"/>
      <c r="AN9" s="373" t="s">
        <v>458</v>
      </c>
    </row>
    <row r="10" spans="1:44" s="373" customFormat="1" ht="18.75" x14ac:dyDescent="0.25">
      <c r="A10" s="561">
        <v>3</v>
      </c>
      <c r="B10" s="614" t="s">
        <v>393</v>
      </c>
      <c r="C10" s="563">
        <v>3</v>
      </c>
      <c r="D10" s="452">
        <f t="shared" si="0"/>
        <v>46</v>
      </c>
      <c r="E10" s="470">
        <f t="shared" si="1"/>
        <v>46</v>
      </c>
      <c r="F10" s="396"/>
      <c r="G10" s="497"/>
      <c r="H10" s="377"/>
      <c r="I10" s="491"/>
      <c r="J10" s="513" t="s">
        <v>457</v>
      </c>
      <c r="K10" s="563">
        <v>13</v>
      </c>
      <c r="L10" s="532">
        <v>4</v>
      </c>
      <c r="M10" s="829" t="s">
        <v>456</v>
      </c>
      <c r="N10" s="491"/>
      <c r="O10" s="594" t="s">
        <v>456</v>
      </c>
      <c r="P10" s="408">
        <f t="shared" si="4"/>
        <v>3</v>
      </c>
      <c r="Q10" s="751">
        <f t="shared" si="2"/>
        <v>4</v>
      </c>
      <c r="R10" s="580" t="s">
        <v>457</v>
      </c>
      <c r="S10" s="504">
        <f t="shared" ref="S10:S20" si="6">C10</f>
        <v>3</v>
      </c>
      <c r="T10" s="325">
        <v>6</v>
      </c>
      <c r="U10" s="378" t="s">
        <v>457</v>
      </c>
      <c r="V10" s="376"/>
      <c r="W10" s="416"/>
      <c r="X10" s="504">
        <f t="shared" ref="X10:X21" si="7">C10</f>
        <v>3</v>
      </c>
      <c r="Y10" s="751">
        <f t="shared" ref="Y10:Y19" si="8">IF(X10=0,"",VLOOKUP(X10,Підс2,3,FALSE))</f>
        <v>10</v>
      </c>
      <c r="Z10" s="378"/>
      <c r="AA10" s="376"/>
      <c r="AB10" s="377"/>
      <c r="AC10" s="375"/>
      <c r="AD10" s="378"/>
      <c r="AE10" s="376"/>
      <c r="AF10" s="611"/>
      <c r="AG10" s="408">
        <f t="shared" si="5"/>
        <v>3</v>
      </c>
      <c r="AH10" s="464">
        <f>3+5+3</f>
        <v>11</v>
      </c>
      <c r="AI10" s="416"/>
      <c r="AJ10" s="504">
        <f t="shared" ref="AJ10:AJ21" si="9">C10</f>
        <v>3</v>
      </c>
      <c r="AK10" s="464">
        <v>11</v>
      </c>
      <c r="AL10" s="766"/>
      <c r="AM10" s="767"/>
      <c r="AN10" s="373" t="s">
        <v>457</v>
      </c>
    </row>
    <row r="11" spans="1:44" s="373" customFormat="1" ht="18.75" x14ac:dyDescent="0.25">
      <c r="A11" s="560">
        <v>4</v>
      </c>
      <c r="B11" s="614" t="s">
        <v>394</v>
      </c>
      <c r="C11" s="563">
        <v>4</v>
      </c>
      <c r="D11" s="452">
        <f t="shared" si="0"/>
        <v>44.5</v>
      </c>
      <c r="E11" s="470">
        <f t="shared" si="1"/>
        <v>44.5</v>
      </c>
      <c r="F11" s="396"/>
      <c r="G11" s="497"/>
      <c r="H11" s="377"/>
      <c r="I11" s="491"/>
      <c r="J11" s="513" t="s">
        <v>457</v>
      </c>
      <c r="K11" s="563">
        <v>12</v>
      </c>
      <c r="L11" s="532">
        <v>3</v>
      </c>
      <c r="M11" s="829" t="s">
        <v>456</v>
      </c>
      <c r="N11" s="491"/>
      <c r="O11" s="594" t="s">
        <v>456</v>
      </c>
      <c r="P11" s="408">
        <f t="shared" si="4"/>
        <v>4</v>
      </c>
      <c r="Q11" s="751">
        <f t="shared" si="2"/>
        <v>4.5</v>
      </c>
      <c r="R11" s="580" t="s">
        <v>457</v>
      </c>
      <c r="S11" s="504">
        <f t="shared" si="6"/>
        <v>4</v>
      </c>
      <c r="T11" s="325">
        <v>6</v>
      </c>
      <c r="U11" s="378" t="s">
        <v>457</v>
      </c>
      <c r="V11" s="376"/>
      <c r="W11" s="416"/>
      <c r="X11" s="504">
        <f t="shared" si="7"/>
        <v>4</v>
      </c>
      <c r="Y11" s="751">
        <f t="shared" si="8"/>
        <v>10</v>
      </c>
      <c r="Z11" s="378"/>
      <c r="AA11" s="376"/>
      <c r="AB11" s="377"/>
      <c r="AC11" s="375"/>
      <c r="AD11" s="378"/>
      <c r="AE11" s="376"/>
      <c r="AF11" s="611"/>
      <c r="AG11" s="408">
        <f t="shared" si="5"/>
        <v>4</v>
      </c>
      <c r="AH11" s="464">
        <f>3+4+3</f>
        <v>10</v>
      </c>
      <c r="AI11" s="416"/>
      <c r="AJ11" s="504">
        <f t="shared" si="9"/>
        <v>4</v>
      </c>
      <c r="AK11" s="376">
        <v>11</v>
      </c>
      <c r="AL11" s="766"/>
      <c r="AM11" s="767"/>
      <c r="AN11" s="373" t="s">
        <v>457</v>
      </c>
    </row>
    <row r="12" spans="1:44" s="373" customFormat="1" ht="18.75" x14ac:dyDescent="0.25">
      <c r="A12" s="561">
        <v>5</v>
      </c>
      <c r="B12" s="614" t="s">
        <v>395</v>
      </c>
      <c r="C12" s="563">
        <v>5</v>
      </c>
      <c r="D12" s="452">
        <f t="shared" si="0"/>
        <v>46.75</v>
      </c>
      <c r="E12" s="470">
        <f t="shared" si="1"/>
        <v>46.75</v>
      </c>
      <c r="F12" s="396"/>
      <c r="G12" s="497"/>
      <c r="H12" s="377"/>
      <c r="I12" s="491"/>
      <c r="J12" s="832" t="s">
        <v>457</v>
      </c>
      <c r="K12" s="563">
        <v>11</v>
      </c>
      <c r="L12" s="532">
        <v>5</v>
      </c>
      <c r="M12" s="829" t="s">
        <v>456</v>
      </c>
      <c r="N12" s="491"/>
      <c r="O12" s="594" t="s">
        <v>457</v>
      </c>
      <c r="P12" s="408">
        <f t="shared" si="4"/>
        <v>5</v>
      </c>
      <c r="Q12" s="751">
        <f t="shared" si="2"/>
        <v>13.75</v>
      </c>
      <c r="R12" s="580" t="s">
        <v>457</v>
      </c>
      <c r="S12" s="504">
        <f t="shared" si="6"/>
        <v>5</v>
      </c>
      <c r="T12" s="325">
        <v>6</v>
      </c>
      <c r="U12" s="378" t="s">
        <v>457</v>
      </c>
      <c r="V12" s="376"/>
      <c r="W12" s="416"/>
      <c r="X12" s="504">
        <f t="shared" si="7"/>
        <v>5</v>
      </c>
      <c r="Y12" s="751" t="str">
        <f t="shared" si="8"/>
        <v xml:space="preserve"> </v>
      </c>
      <c r="Z12" s="378"/>
      <c r="AA12" s="376"/>
      <c r="AB12" s="377"/>
      <c r="AC12" s="375"/>
      <c r="AD12" s="378"/>
      <c r="AE12" s="376"/>
      <c r="AF12" s="611"/>
      <c r="AG12" s="408">
        <f t="shared" si="5"/>
        <v>5</v>
      </c>
      <c r="AH12" s="375">
        <f>3+5+3</f>
        <v>11</v>
      </c>
      <c r="AI12" s="416"/>
      <c r="AJ12" s="504">
        <f t="shared" si="9"/>
        <v>5</v>
      </c>
      <c r="AK12" s="376">
        <v>11</v>
      </c>
      <c r="AL12" s="766"/>
      <c r="AM12" s="767"/>
      <c r="AN12" s="373" t="s">
        <v>457</v>
      </c>
    </row>
    <row r="13" spans="1:44" s="373" customFormat="1" ht="76.5" customHeight="1" x14ac:dyDescent="0.25">
      <c r="A13" s="560">
        <v>6</v>
      </c>
      <c r="B13" s="614" t="s">
        <v>396</v>
      </c>
      <c r="C13" s="563">
        <v>6</v>
      </c>
      <c r="D13" s="452">
        <f t="shared" si="0"/>
        <v>44</v>
      </c>
      <c r="E13" s="470">
        <f t="shared" si="1"/>
        <v>44</v>
      </c>
      <c r="F13" s="396"/>
      <c r="G13" s="497"/>
      <c r="H13" s="377"/>
      <c r="I13" s="491"/>
      <c r="J13" s="636" t="s">
        <v>457</v>
      </c>
      <c r="K13" s="563">
        <v>10</v>
      </c>
      <c r="L13" s="532">
        <v>3</v>
      </c>
      <c r="M13" s="377" t="s">
        <v>457</v>
      </c>
      <c r="N13" s="491"/>
      <c r="O13" s="594" t="s">
        <v>457</v>
      </c>
      <c r="P13" s="408">
        <f t="shared" si="4"/>
        <v>6</v>
      </c>
      <c r="Q13" s="751">
        <f t="shared" si="2"/>
        <v>16</v>
      </c>
      <c r="R13" s="580" t="s">
        <v>457</v>
      </c>
      <c r="S13" s="504">
        <f t="shared" si="6"/>
        <v>6</v>
      </c>
      <c r="T13" s="325"/>
      <c r="U13" s="378" t="s">
        <v>457</v>
      </c>
      <c r="V13" s="376"/>
      <c r="W13" s="416"/>
      <c r="X13" s="504">
        <f t="shared" si="7"/>
        <v>6</v>
      </c>
      <c r="Y13" s="751">
        <f t="shared" si="8"/>
        <v>6</v>
      </c>
      <c r="Z13" s="378"/>
      <c r="AA13" s="376"/>
      <c r="AB13" s="377"/>
      <c r="AC13" s="375"/>
      <c r="AD13" s="378"/>
      <c r="AE13" s="376"/>
      <c r="AF13" s="611"/>
      <c r="AG13" s="408">
        <f t="shared" si="5"/>
        <v>6</v>
      </c>
      <c r="AH13" s="375">
        <f>3+5+0</f>
        <v>8</v>
      </c>
      <c r="AI13" s="416"/>
      <c r="AJ13" s="504">
        <f t="shared" si="9"/>
        <v>6</v>
      </c>
      <c r="AK13" s="375">
        <v>11</v>
      </c>
      <c r="AL13" s="766"/>
      <c r="AM13" s="767"/>
      <c r="AN13" s="373" t="s">
        <v>457</v>
      </c>
    </row>
    <row r="14" spans="1:44" s="373" customFormat="1" ht="18.75" x14ac:dyDescent="0.25">
      <c r="A14" s="561">
        <v>7</v>
      </c>
      <c r="B14" s="614" t="s">
        <v>397</v>
      </c>
      <c r="C14" s="563">
        <v>7</v>
      </c>
      <c r="D14" s="452">
        <f t="shared" si="0"/>
        <v>69.5</v>
      </c>
      <c r="E14" s="470">
        <f t="shared" si="1"/>
        <v>69.5</v>
      </c>
      <c r="F14" s="396"/>
      <c r="G14" s="497"/>
      <c r="H14" s="377"/>
      <c r="I14" s="491"/>
      <c r="J14" s="636" t="s">
        <v>457</v>
      </c>
      <c r="K14" s="563">
        <v>9</v>
      </c>
      <c r="L14" s="532">
        <v>5.5</v>
      </c>
      <c r="M14" s="377" t="s">
        <v>457</v>
      </c>
      <c r="N14" s="491"/>
      <c r="O14" s="594" t="s">
        <v>457</v>
      </c>
      <c r="P14" s="408">
        <f t="shared" si="4"/>
        <v>7</v>
      </c>
      <c r="Q14" s="751">
        <f t="shared" si="2"/>
        <v>16</v>
      </c>
      <c r="R14" s="580" t="s">
        <v>457</v>
      </c>
      <c r="S14" s="504">
        <f t="shared" si="6"/>
        <v>7</v>
      </c>
      <c r="T14" s="325">
        <v>6</v>
      </c>
      <c r="U14" s="378" t="s">
        <v>457</v>
      </c>
      <c r="V14" s="376"/>
      <c r="W14" s="416"/>
      <c r="X14" s="504">
        <f t="shared" si="7"/>
        <v>7</v>
      </c>
      <c r="Y14" s="751">
        <f t="shared" si="8"/>
        <v>20</v>
      </c>
      <c r="Z14" s="378"/>
      <c r="AA14" s="376"/>
      <c r="AB14" s="377"/>
      <c r="AC14" s="375"/>
      <c r="AD14" s="378"/>
      <c r="AE14" s="376"/>
      <c r="AF14" s="611"/>
      <c r="AG14" s="408">
        <f t="shared" si="5"/>
        <v>7</v>
      </c>
      <c r="AH14" s="375">
        <v>11</v>
      </c>
      <c r="AI14" s="416"/>
      <c r="AJ14" s="504">
        <f t="shared" si="9"/>
        <v>7</v>
      </c>
      <c r="AK14" s="376">
        <v>11</v>
      </c>
      <c r="AL14" s="766"/>
      <c r="AM14" s="767"/>
      <c r="AN14" s="373" t="s">
        <v>457</v>
      </c>
    </row>
    <row r="15" spans="1:44" s="373" customFormat="1" ht="18.75" x14ac:dyDescent="0.25">
      <c r="A15" s="560">
        <v>8</v>
      </c>
      <c r="B15" s="827" t="s">
        <v>398</v>
      </c>
      <c r="C15" s="563">
        <v>8</v>
      </c>
      <c r="D15" s="452">
        <f t="shared" si="0"/>
        <v>0</v>
      </c>
      <c r="E15" s="470">
        <f t="shared" si="1"/>
        <v>0</v>
      </c>
      <c r="F15" s="396"/>
      <c r="G15" s="497"/>
      <c r="H15" s="377"/>
      <c r="I15" s="491"/>
      <c r="J15" s="636" t="s">
        <v>456</v>
      </c>
      <c r="K15" s="563">
        <v>8</v>
      </c>
      <c r="L15" s="532"/>
      <c r="M15" s="377" t="s">
        <v>457</v>
      </c>
      <c r="N15" s="491"/>
      <c r="O15" s="594"/>
      <c r="P15" s="408">
        <f t="shared" si="4"/>
        <v>8</v>
      </c>
      <c r="Q15" s="751" t="str">
        <f t="shared" si="2"/>
        <v xml:space="preserve"> </v>
      </c>
      <c r="R15" s="580"/>
      <c r="S15" s="504">
        <f t="shared" si="6"/>
        <v>8</v>
      </c>
      <c r="T15" s="325"/>
      <c r="U15" s="378"/>
      <c r="V15" s="376"/>
      <c r="W15" s="416"/>
      <c r="X15" s="504">
        <f t="shared" si="7"/>
        <v>8</v>
      </c>
      <c r="Y15" s="751" t="str">
        <f t="shared" si="8"/>
        <v xml:space="preserve"> </v>
      </c>
      <c r="Z15" s="378"/>
      <c r="AA15" s="376"/>
      <c r="AB15" s="377"/>
      <c r="AC15" s="375"/>
      <c r="AD15" s="378"/>
      <c r="AE15" s="376"/>
      <c r="AF15" s="611"/>
      <c r="AG15" s="408">
        <f t="shared" si="5"/>
        <v>8</v>
      </c>
      <c r="AH15" s="375"/>
      <c r="AI15" s="416"/>
      <c r="AJ15" s="504">
        <f t="shared" si="9"/>
        <v>8</v>
      </c>
      <c r="AK15" s="798"/>
      <c r="AL15" s="766"/>
      <c r="AM15" s="767"/>
    </row>
    <row r="16" spans="1:44" s="373" customFormat="1" ht="18.75" x14ac:dyDescent="0.25">
      <c r="A16" s="561">
        <v>9</v>
      </c>
      <c r="B16" s="614" t="s">
        <v>399</v>
      </c>
      <c r="C16" s="563">
        <v>9</v>
      </c>
      <c r="D16" s="452">
        <f t="shared" si="0"/>
        <v>58.25</v>
      </c>
      <c r="E16" s="470">
        <f t="shared" si="1"/>
        <v>58.25</v>
      </c>
      <c r="F16" s="396"/>
      <c r="G16" s="497"/>
      <c r="H16" s="377"/>
      <c r="I16" s="491"/>
      <c r="J16" s="636" t="s">
        <v>457</v>
      </c>
      <c r="K16" s="563">
        <v>7</v>
      </c>
      <c r="L16" s="532">
        <v>5</v>
      </c>
      <c r="M16" s="377" t="s">
        <v>456</v>
      </c>
      <c r="N16" s="491"/>
      <c r="O16" s="594" t="s">
        <v>457</v>
      </c>
      <c r="P16" s="408">
        <f t="shared" si="4"/>
        <v>9</v>
      </c>
      <c r="Q16" s="751">
        <f t="shared" si="2"/>
        <v>9.75</v>
      </c>
      <c r="R16" s="580" t="s">
        <v>457</v>
      </c>
      <c r="S16" s="504">
        <f t="shared" si="6"/>
        <v>9</v>
      </c>
      <c r="T16" s="325">
        <v>6</v>
      </c>
      <c r="U16" s="378" t="s">
        <v>457</v>
      </c>
      <c r="V16" s="376"/>
      <c r="W16" s="416"/>
      <c r="X16" s="504">
        <f t="shared" si="7"/>
        <v>9</v>
      </c>
      <c r="Y16" s="751">
        <f t="shared" si="8"/>
        <v>16</v>
      </c>
      <c r="Z16" s="378"/>
      <c r="AA16" s="376"/>
      <c r="AB16" s="377"/>
      <c r="AC16" s="375"/>
      <c r="AD16" s="378"/>
      <c r="AE16" s="376"/>
      <c r="AF16" s="611"/>
      <c r="AG16" s="408">
        <f t="shared" si="5"/>
        <v>9</v>
      </c>
      <c r="AH16" s="375">
        <f>3+4.5+3</f>
        <v>10.5</v>
      </c>
      <c r="AI16" s="416"/>
      <c r="AJ16" s="504">
        <f t="shared" si="9"/>
        <v>9</v>
      </c>
      <c r="AK16" s="376">
        <v>11</v>
      </c>
      <c r="AL16" s="766"/>
      <c r="AM16" s="767"/>
      <c r="AN16" s="373" t="s">
        <v>457</v>
      </c>
    </row>
    <row r="17" spans="1:49" s="373" customFormat="1" ht="18.75" x14ac:dyDescent="0.25">
      <c r="A17" s="560">
        <v>10</v>
      </c>
      <c r="B17" s="614" t="s">
        <v>400</v>
      </c>
      <c r="C17" s="563">
        <v>10</v>
      </c>
      <c r="D17" s="452">
        <f t="shared" si="0"/>
        <v>0</v>
      </c>
      <c r="E17" s="470">
        <f t="shared" si="1"/>
        <v>0</v>
      </c>
      <c r="F17" s="396"/>
      <c r="G17" s="497"/>
      <c r="H17" s="377"/>
      <c r="I17" s="491"/>
      <c r="J17" s="636" t="s">
        <v>457</v>
      </c>
      <c r="K17" s="563">
        <v>6</v>
      </c>
      <c r="L17" s="532"/>
      <c r="M17" s="377" t="s">
        <v>457</v>
      </c>
      <c r="N17" s="491"/>
      <c r="O17" s="594" t="s">
        <v>456</v>
      </c>
      <c r="P17" s="408">
        <f t="shared" si="4"/>
        <v>10</v>
      </c>
      <c r="Q17" s="751" t="str">
        <f t="shared" si="2"/>
        <v xml:space="preserve"> </v>
      </c>
      <c r="R17" s="580" t="s">
        <v>456</v>
      </c>
      <c r="S17" s="504">
        <f t="shared" si="6"/>
        <v>10</v>
      </c>
      <c r="T17" s="325"/>
      <c r="U17" s="378" t="s">
        <v>456</v>
      </c>
      <c r="V17" s="376"/>
      <c r="W17" s="416"/>
      <c r="X17" s="504">
        <f t="shared" si="7"/>
        <v>10</v>
      </c>
      <c r="Y17" s="751" t="str">
        <f t="shared" si="8"/>
        <v xml:space="preserve"> </v>
      </c>
      <c r="Z17" s="378"/>
      <c r="AA17" s="376"/>
      <c r="AB17" s="377"/>
      <c r="AC17" s="375"/>
      <c r="AD17" s="378"/>
      <c r="AE17" s="376"/>
      <c r="AF17" s="611"/>
      <c r="AG17" s="408">
        <f t="shared" si="5"/>
        <v>10</v>
      </c>
      <c r="AH17" s="375"/>
      <c r="AI17" s="416"/>
      <c r="AJ17" s="504">
        <f t="shared" si="9"/>
        <v>10</v>
      </c>
      <c r="AK17" s="376"/>
      <c r="AL17" s="766"/>
      <c r="AM17" s="767"/>
      <c r="AN17" s="373" t="s">
        <v>458</v>
      </c>
    </row>
    <row r="18" spans="1:49" s="373" customFormat="1" ht="18.75" x14ac:dyDescent="0.25">
      <c r="A18" s="561">
        <v>11</v>
      </c>
      <c r="B18" s="614" t="s">
        <v>401</v>
      </c>
      <c r="C18" s="563">
        <v>11</v>
      </c>
      <c r="D18" s="452">
        <f t="shared" si="0"/>
        <v>51</v>
      </c>
      <c r="E18" s="470">
        <f t="shared" si="1"/>
        <v>51</v>
      </c>
      <c r="F18" s="396"/>
      <c r="G18" s="497"/>
      <c r="H18" s="377"/>
      <c r="I18" s="491"/>
      <c r="J18" s="636" t="s">
        <v>457</v>
      </c>
      <c r="K18" s="563">
        <v>5</v>
      </c>
      <c r="L18" s="532">
        <v>5</v>
      </c>
      <c r="M18" s="377" t="s">
        <v>456</v>
      </c>
      <c r="N18" s="491"/>
      <c r="O18" s="594" t="s">
        <v>456</v>
      </c>
      <c r="P18" s="408">
        <f t="shared" si="4"/>
        <v>11</v>
      </c>
      <c r="Q18" s="751">
        <f t="shared" si="2"/>
        <v>16</v>
      </c>
      <c r="R18" s="580" t="s">
        <v>457</v>
      </c>
      <c r="S18" s="504">
        <f t="shared" si="6"/>
        <v>11</v>
      </c>
      <c r="T18" s="325">
        <v>2</v>
      </c>
      <c r="U18" s="378" t="s">
        <v>456</v>
      </c>
      <c r="V18" s="376"/>
      <c r="W18" s="416"/>
      <c r="X18" s="504">
        <f t="shared" si="7"/>
        <v>11</v>
      </c>
      <c r="Y18" s="751">
        <f t="shared" si="8"/>
        <v>10</v>
      </c>
      <c r="Z18" s="378"/>
      <c r="AA18" s="376"/>
      <c r="AB18" s="377"/>
      <c r="AC18" s="375"/>
      <c r="AD18" s="378"/>
      <c r="AE18" s="376"/>
      <c r="AF18" s="611"/>
      <c r="AG18" s="408">
        <f t="shared" si="5"/>
        <v>11</v>
      </c>
      <c r="AH18" s="375">
        <f>3+5+0</f>
        <v>8</v>
      </c>
      <c r="AI18" s="416"/>
      <c r="AJ18" s="504">
        <f t="shared" si="9"/>
        <v>11</v>
      </c>
      <c r="AK18" s="376">
        <f>3+2+5</f>
        <v>10</v>
      </c>
      <c r="AL18" s="766"/>
      <c r="AM18" s="767"/>
      <c r="AN18" s="373" t="s">
        <v>457</v>
      </c>
    </row>
    <row r="19" spans="1:49" s="373" customFormat="1" ht="18.75" x14ac:dyDescent="0.25">
      <c r="A19" s="560">
        <v>12</v>
      </c>
      <c r="B19" s="614"/>
      <c r="C19" s="563"/>
      <c r="D19" s="452">
        <f t="shared" si="0"/>
        <v>0</v>
      </c>
      <c r="E19" s="470">
        <f t="shared" si="1"/>
        <v>0</v>
      </c>
      <c r="F19" s="396"/>
      <c r="G19" s="497"/>
      <c r="H19" s="377"/>
      <c r="I19" s="491"/>
      <c r="J19" s="636"/>
      <c r="K19" s="563"/>
      <c r="L19" s="532"/>
      <c r="M19" s="377"/>
      <c r="N19" s="491"/>
      <c r="O19" s="594"/>
      <c r="P19" s="408">
        <f t="shared" si="4"/>
        <v>0</v>
      </c>
      <c r="Q19" s="751" t="str">
        <f t="shared" si="2"/>
        <v/>
      </c>
      <c r="R19" s="581"/>
      <c r="S19" s="504">
        <f t="shared" si="6"/>
        <v>0</v>
      </c>
      <c r="T19" s="325"/>
      <c r="U19" s="378"/>
      <c r="V19" s="376"/>
      <c r="W19" s="401"/>
      <c r="X19" s="504">
        <f t="shared" si="7"/>
        <v>0</v>
      </c>
      <c r="Y19" s="751" t="str">
        <f t="shared" si="8"/>
        <v/>
      </c>
      <c r="Z19" s="378"/>
      <c r="AA19" s="376"/>
      <c r="AB19" s="377"/>
      <c r="AC19" s="464"/>
      <c r="AD19" s="378"/>
      <c r="AE19" s="376"/>
      <c r="AF19" s="612"/>
      <c r="AG19" s="408">
        <f t="shared" si="5"/>
        <v>0</v>
      </c>
      <c r="AH19" s="375"/>
      <c r="AI19" s="401"/>
      <c r="AJ19" s="504">
        <f t="shared" si="9"/>
        <v>0</v>
      </c>
      <c r="AK19" s="475"/>
      <c r="AL19" s="766"/>
      <c r="AM19" s="767"/>
    </row>
    <row r="20" spans="1:49" s="373" customFormat="1" ht="18.75" x14ac:dyDescent="0.25">
      <c r="A20" s="561">
        <v>13</v>
      </c>
      <c r="B20" s="614" t="s">
        <v>403</v>
      </c>
      <c r="C20" s="563">
        <v>13</v>
      </c>
      <c r="D20" s="452">
        <f t="shared" si="0"/>
        <v>0</v>
      </c>
      <c r="E20" s="470">
        <f t="shared" si="1"/>
        <v>0</v>
      </c>
      <c r="F20" s="396"/>
      <c r="G20" s="497"/>
      <c r="H20" s="377"/>
      <c r="I20" s="491"/>
      <c r="J20" s="833" t="s">
        <v>456</v>
      </c>
      <c r="K20" s="563">
        <v>3</v>
      </c>
      <c r="L20" s="491"/>
      <c r="M20" s="377" t="s">
        <v>456</v>
      </c>
      <c r="N20" s="491"/>
      <c r="O20" s="594" t="s">
        <v>456</v>
      </c>
      <c r="P20" s="408">
        <f t="shared" si="4"/>
        <v>13</v>
      </c>
      <c r="Q20" s="751" t="str">
        <f t="shared" si="2"/>
        <v xml:space="preserve"> </v>
      </c>
      <c r="R20" s="582" t="s">
        <v>456</v>
      </c>
      <c r="S20" s="504">
        <f t="shared" si="6"/>
        <v>13</v>
      </c>
      <c r="T20" s="325"/>
      <c r="U20" s="378" t="s">
        <v>456</v>
      </c>
      <c r="V20" s="376"/>
      <c r="W20" s="477"/>
      <c r="X20" s="504">
        <f t="shared" si="7"/>
        <v>13</v>
      </c>
      <c r="Y20" s="751" t="str">
        <f t="shared" si="3"/>
        <v xml:space="preserve"> </v>
      </c>
      <c r="Z20" s="378"/>
      <c r="AA20" s="376"/>
      <c r="AB20" s="377"/>
      <c r="AC20" s="464"/>
      <c r="AD20" s="378"/>
      <c r="AE20" s="376"/>
      <c r="AF20" s="613"/>
      <c r="AG20" s="408">
        <f t="shared" si="5"/>
        <v>13</v>
      </c>
      <c r="AH20" s="375"/>
      <c r="AI20" s="477"/>
      <c r="AJ20" s="504">
        <f t="shared" si="9"/>
        <v>13</v>
      </c>
      <c r="AK20" s="475"/>
      <c r="AL20" s="766"/>
      <c r="AM20" s="767"/>
      <c r="AN20" s="373" t="s">
        <v>458</v>
      </c>
    </row>
    <row r="21" spans="1:49" s="373" customFormat="1" ht="18" x14ac:dyDescent="0.25">
      <c r="A21" s="652"/>
      <c r="B21" s="653"/>
      <c r="C21" s="563"/>
      <c r="D21" s="452">
        <f t="shared" ref="D21" si="10">SUM(L21,Q21,T21,Y21,AA21,AC21,AH21,AK21)</f>
        <v>0</v>
      </c>
      <c r="E21" s="470">
        <f t="shared" ref="E21" si="11">SUM(D21:D21)</f>
        <v>0</v>
      </c>
      <c r="F21" s="740"/>
      <c r="G21" s="741"/>
      <c r="H21" s="656"/>
      <c r="I21" s="657"/>
      <c r="J21" s="834"/>
      <c r="K21" s="563"/>
      <c r="L21" s="657"/>
      <c r="M21" s="656"/>
      <c r="N21" s="658"/>
      <c r="O21" s="659"/>
      <c r="P21" s="408"/>
      <c r="Q21" s="753"/>
      <c r="R21" s="660"/>
      <c r="S21" s="504"/>
      <c r="T21" s="661"/>
      <c r="U21" s="654"/>
      <c r="V21" s="662"/>
      <c r="W21" s="660"/>
      <c r="X21" s="504">
        <f t="shared" si="7"/>
        <v>0</v>
      </c>
      <c r="Y21" s="753"/>
      <c r="Z21" s="654"/>
      <c r="AA21" s="662"/>
      <c r="AB21" s="656"/>
      <c r="AC21" s="663"/>
      <c r="AD21" s="654"/>
      <c r="AE21" s="662"/>
      <c r="AF21" s="664"/>
      <c r="AG21" s="408">
        <f t="shared" si="5"/>
        <v>0</v>
      </c>
      <c r="AH21" s="658"/>
      <c r="AI21" s="660"/>
      <c r="AJ21" s="504">
        <f t="shared" si="9"/>
        <v>0</v>
      </c>
      <c r="AK21" s="665"/>
      <c r="AL21" s="782"/>
      <c r="AM21" s="783"/>
    </row>
    <row r="22" spans="1:49" s="373" customFormat="1" ht="18" x14ac:dyDescent="0.25">
      <c r="A22" s="666"/>
      <c r="B22" s="667"/>
      <c r="C22" s="668"/>
      <c r="D22" s="452"/>
      <c r="E22" s="470"/>
      <c r="F22" s="669"/>
      <c r="G22" s="485"/>
      <c r="H22" s="377"/>
      <c r="I22" s="491"/>
      <c r="J22" s="833"/>
      <c r="K22" s="670"/>
      <c r="L22" s="491"/>
      <c r="M22" s="377"/>
      <c r="N22" s="375"/>
      <c r="O22" s="828"/>
      <c r="P22" s="408"/>
      <c r="Q22" s="453"/>
      <c r="R22" s="671"/>
      <c r="S22" s="408"/>
      <c r="T22" s="672"/>
      <c r="U22" s="669"/>
      <c r="V22" s="669"/>
      <c r="W22" s="671"/>
      <c r="X22" s="408"/>
      <c r="Y22" s="453"/>
      <c r="Z22" s="669"/>
      <c r="AA22" s="669"/>
      <c r="AB22" s="669"/>
      <c r="AC22" s="673"/>
      <c r="AD22" s="669"/>
      <c r="AE22" s="669"/>
      <c r="AF22" s="671"/>
      <c r="AG22" s="408"/>
      <c r="AH22" s="669"/>
      <c r="AI22" s="671"/>
      <c r="AJ22" s="669"/>
      <c r="AK22" s="673"/>
      <c r="AL22" s="669"/>
      <c r="AM22" s="674"/>
    </row>
    <row r="23" spans="1:49" s="373" customFormat="1" ht="18.75" thickBot="1" x14ac:dyDescent="0.3">
      <c r="A23" s="666"/>
      <c r="B23" s="667"/>
      <c r="C23" s="668"/>
      <c r="D23" s="452"/>
      <c r="E23" s="470"/>
      <c r="F23" s="669"/>
      <c r="G23" s="485"/>
      <c r="H23" s="384"/>
      <c r="I23" s="492"/>
      <c r="J23" s="835"/>
      <c r="K23" s="836"/>
      <c r="L23" s="492"/>
      <c r="M23" s="384"/>
      <c r="N23" s="382"/>
      <c r="O23" s="828"/>
      <c r="P23" s="408"/>
      <c r="Q23" s="453"/>
      <c r="R23" s="671"/>
      <c r="S23" s="408"/>
      <c r="T23" s="672"/>
      <c r="U23" s="669"/>
      <c r="V23" s="669"/>
      <c r="W23" s="671"/>
      <c r="X23" s="408"/>
      <c r="Y23" s="453"/>
      <c r="Z23" s="669"/>
      <c r="AA23" s="669"/>
      <c r="AB23" s="669"/>
      <c r="AC23" s="673"/>
      <c r="AD23" s="669"/>
      <c r="AE23" s="669"/>
      <c r="AF23" s="671"/>
      <c r="AG23" s="408"/>
      <c r="AH23" s="669"/>
      <c r="AI23" s="671"/>
      <c r="AJ23" s="669"/>
      <c r="AK23" s="673"/>
      <c r="AL23" s="669"/>
      <c r="AM23" s="674"/>
    </row>
    <row r="24" spans="1:49" ht="18" x14ac:dyDescent="0.25">
      <c r="A24" s="100"/>
      <c r="B24" s="70"/>
      <c r="C24" s="101"/>
      <c r="D24" s="102"/>
      <c r="E24" s="102"/>
      <c r="F24" s="103"/>
      <c r="G24" s="79"/>
      <c r="H24" s="79"/>
      <c r="I24" s="79"/>
      <c r="J24" s="79"/>
      <c r="K24" s="79"/>
      <c r="L24" s="104">
        <f>COUNT(L8:L21)</f>
        <v>7</v>
      </c>
      <c r="M24" s="20" t="s">
        <v>459</v>
      </c>
      <c r="N24" s="79"/>
      <c r="O24" s="79"/>
      <c r="P24" s="79"/>
      <c r="Q24" s="104">
        <f>COUNT(Q8:Q21)</f>
        <v>7</v>
      </c>
      <c r="R24" s="20"/>
      <c r="S24" s="79"/>
      <c r="T24" s="104">
        <f>COUNT(T8:T21)</f>
        <v>6</v>
      </c>
      <c r="U24" s="20"/>
      <c r="V24" s="20"/>
      <c r="W24" s="203"/>
      <c r="X24" s="204"/>
      <c r="Y24" s="104">
        <f>COUNT(Y8:Y21)</f>
        <v>6</v>
      </c>
      <c r="Z24" s="79"/>
      <c r="AA24" s="94"/>
      <c r="AB24" s="79"/>
      <c r="AC24" s="79"/>
      <c r="AD24" s="79"/>
      <c r="AE24" s="79"/>
      <c r="AF24" s="20"/>
      <c r="AG24" s="79"/>
      <c r="AH24" s="104">
        <f>COUNT(AH8:AH21)</f>
        <v>7</v>
      </c>
      <c r="AI24" s="79"/>
      <c r="AJ24" s="79"/>
      <c r="AK24" s="104">
        <f>COUNT(AK8:AK21)</f>
        <v>7</v>
      </c>
      <c r="AL24" s="79"/>
      <c r="AM24" s="20">
        <f>COUNT(#REF!)</f>
        <v>0</v>
      </c>
      <c r="AN24" s="45"/>
      <c r="AO24" s="44"/>
      <c r="AP24" s="25"/>
      <c r="AR24" s="20">
        <f>COUNT(AG8:AG21)</f>
        <v>14</v>
      </c>
      <c r="AW24" s="20">
        <f>COUNT(AJ8:AJ21)</f>
        <v>14</v>
      </c>
    </row>
    <row r="25" spans="1:49" ht="15" x14ac:dyDescent="0.2">
      <c r="A25" s="52"/>
      <c r="B25" s="49"/>
      <c r="C25" s="26"/>
      <c r="D25" s="26"/>
      <c r="E25" s="26"/>
      <c r="F25" s="49"/>
      <c r="G25" s="20"/>
      <c r="H25" s="20"/>
      <c r="I25" s="20"/>
      <c r="J25" s="20"/>
      <c r="K25" s="20"/>
      <c r="L25" s="57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H25" s="31"/>
      <c r="AJ25" s="31"/>
    </row>
    <row r="26" spans="1:49" ht="15.75" x14ac:dyDescent="0.25">
      <c r="A26" s="52"/>
      <c r="B26" s="49"/>
      <c r="C26" s="26"/>
      <c r="D26" s="26"/>
      <c r="E26" s="26"/>
      <c r="F26" s="26"/>
      <c r="G26" s="20"/>
      <c r="H26" s="27" t="s">
        <v>153</v>
      </c>
      <c r="I26" s="20"/>
      <c r="J26" s="20"/>
      <c r="K26" s="20"/>
      <c r="L26" s="20"/>
      <c r="M26" s="20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49" ht="15.75" x14ac:dyDescent="0.25">
      <c r="A27" s="52"/>
      <c r="B27" s="49"/>
      <c r="C27" s="26"/>
      <c r="D27" s="26"/>
      <c r="E27" s="26"/>
      <c r="F27" s="26"/>
      <c r="G27" s="20"/>
      <c r="H27" s="20" t="s">
        <v>154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49" ht="15.75" x14ac:dyDescent="0.25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49" ht="15.75" x14ac:dyDescent="0.25">
      <c r="A29" s="52"/>
      <c r="B29" s="49"/>
      <c r="C29" s="26"/>
      <c r="D29" s="26"/>
      <c r="E29" s="26"/>
      <c r="F29" s="26"/>
      <c r="G29" s="20"/>
      <c r="H29" s="20" t="s">
        <v>343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49" ht="21.75" customHeight="1" x14ac:dyDescent="0.25">
      <c r="A30" s="52"/>
      <c r="B30" s="49"/>
      <c r="C30" s="26"/>
      <c r="D30" s="26"/>
      <c r="E30" s="26"/>
      <c r="F30" s="26"/>
      <c r="G30" s="20"/>
      <c r="H30" s="20" t="s">
        <v>156</v>
      </c>
      <c r="I30" s="20"/>
      <c r="J30" s="20"/>
      <c r="K30" s="28">
        <f>SUM(K27:K29)</f>
        <v>100</v>
      </c>
      <c r="L30" s="20"/>
      <c r="M30" s="20"/>
      <c r="N30" s="20"/>
      <c r="O30" s="20"/>
      <c r="P30" s="20"/>
      <c r="Q30" s="20"/>
      <c r="R30" s="20"/>
      <c r="S30" s="20" t="s">
        <v>238</v>
      </c>
      <c r="T30" s="20"/>
      <c r="U30" s="20"/>
      <c r="V30" s="20"/>
      <c r="W30" s="20"/>
      <c r="X30" s="20"/>
      <c r="Y30" s="20"/>
      <c r="Z30" s="20"/>
    </row>
    <row r="31" spans="1:49" ht="21.75" customHeight="1" x14ac:dyDescent="0.25">
      <c r="A31" s="52"/>
      <c r="B31" s="49"/>
      <c r="C31" s="26"/>
      <c r="D31" s="26"/>
      <c r="E31" s="26"/>
      <c r="F31" s="26"/>
      <c r="G31" s="20"/>
      <c r="H31" s="20"/>
      <c r="I31" s="20"/>
      <c r="J31" s="20"/>
      <c r="K31" s="28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49" ht="61.5" customHeight="1" x14ac:dyDescent="0.25">
      <c r="A32" s="52"/>
      <c r="B32" s="49"/>
      <c r="C32" s="26"/>
      <c r="D32" s="641" t="s">
        <v>391</v>
      </c>
      <c r="E32" s="641" t="s">
        <v>392</v>
      </c>
      <c r="F32" s="641" t="s">
        <v>393</v>
      </c>
      <c r="G32" s="642" t="s">
        <v>394</v>
      </c>
      <c r="H32" s="642" t="s">
        <v>395</v>
      </c>
      <c r="I32" s="642" t="s">
        <v>396</v>
      </c>
      <c r="J32" s="642" t="s">
        <v>397</v>
      </c>
      <c r="K32" s="642" t="s">
        <v>398</v>
      </c>
      <c r="L32" s="642" t="s">
        <v>399</v>
      </c>
      <c r="M32" s="642" t="s">
        <v>400</v>
      </c>
      <c r="N32" s="642" t="s">
        <v>401</v>
      </c>
      <c r="O32" s="642" t="s">
        <v>402</v>
      </c>
      <c r="P32" s="642" t="s">
        <v>403</v>
      </c>
      <c r="Q32" s="28"/>
      <c r="R32" s="20"/>
      <c r="S32" s="20"/>
      <c r="T32" s="20"/>
      <c r="U32" s="20"/>
      <c r="V32" s="20"/>
      <c r="W32" s="20"/>
      <c r="X32" s="20"/>
      <c r="Y32" s="20"/>
      <c r="Z32" s="20"/>
    </row>
    <row r="33" spans="1:51" ht="15.75" x14ac:dyDescent="0.25">
      <c r="A33" s="52"/>
      <c r="B33" s="93" t="s">
        <v>234</v>
      </c>
      <c r="C33" s="82" t="s">
        <v>152</v>
      </c>
      <c r="D33" s="804">
        <v>1</v>
      </c>
      <c r="E33" s="804">
        <v>2</v>
      </c>
      <c r="F33" s="804">
        <v>3</v>
      </c>
      <c r="G33" s="805">
        <v>4</v>
      </c>
      <c r="H33" s="805">
        <v>5</v>
      </c>
      <c r="I33" s="805">
        <v>6</v>
      </c>
      <c r="J33" s="805">
        <v>7</v>
      </c>
      <c r="K33" s="805">
        <v>8</v>
      </c>
      <c r="L33" s="805">
        <v>9</v>
      </c>
      <c r="M33" s="805">
        <v>10</v>
      </c>
      <c r="N33" s="805">
        <v>11</v>
      </c>
      <c r="O33" s="805">
        <v>12</v>
      </c>
      <c r="P33" s="805">
        <v>13</v>
      </c>
      <c r="Q33" s="805">
        <v>14</v>
      </c>
      <c r="R33" s="805">
        <v>15</v>
      </c>
      <c r="S33" s="116" t="s">
        <v>236</v>
      </c>
      <c r="T33" s="116" t="s">
        <v>170</v>
      </c>
      <c r="U33" s="116" t="s">
        <v>237</v>
      </c>
      <c r="V33" s="50"/>
      <c r="W33" s="50"/>
      <c r="X33" s="50"/>
      <c r="Y33" s="50"/>
      <c r="Z33" s="54"/>
      <c r="AA33" s="50"/>
      <c r="AB33" s="50"/>
      <c r="AC33" s="50"/>
      <c r="AD33" s="50"/>
      <c r="AE33" s="50"/>
      <c r="AF33" s="50"/>
      <c r="AG33" s="54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4"/>
      <c r="AV33" s="50"/>
      <c r="AW33" s="50"/>
      <c r="AX33" s="29"/>
      <c r="AY33" s="29"/>
    </row>
    <row r="34" spans="1:51" ht="15.75" x14ac:dyDescent="0.2">
      <c r="A34" s="51"/>
      <c r="B34" s="95" t="s">
        <v>232</v>
      </c>
      <c r="C34" s="83"/>
      <c r="D34" s="80"/>
      <c r="E34" s="80"/>
      <c r="F34" s="80"/>
      <c r="G34" s="80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131">
        <v>1</v>
      </c>
      <c r="T34" s="106" t="str">
        <f>IF($D42=0," ",$D42)</f>
        <v xml:space="preserve"> </v>
      </c>
      <c r="U34" s="106" t="str">
        <f>IF($D48=0," ",$D48)</f>
        <v xml:space="preserve"> 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 x14ac:dyDescent="0.2">
      <c r="A35" s="51"/>
      <c r="B35" s="95" t="s">
        <v>1</v>
      </c>
      <c r="C35" s="156">
        <v>2</v>
      </c>
      <c r="D35" s="350"/>
      <c r="E35" s="350"/>
      <c r="F35" s="350">
        <v>1</v>
      </c>
      <c r="G35" s="350">
        <v>0</v>
      </c>
      <c r="H35" s="352">
        <v>0</v>
      </c>
      <c r="I35" s="352">
        <v>2</v>
      </c>
      <c r="J35" s="352">
        <v>2</v>
      </c>
      <c r="K35" s="352"/>
      <c r="L35" s="352">
        <v>2</v>
      </c>
      <c r="M35" s="352"/>
      <c r="N35" s="352">
        <v>2</v>
      </c>
      <c r="O35" s="352"/>
      <c r="P35" s="352"/>
      <c r="Q35" s="352"/>
      <c r="R35" s="352"/>
      <c r="S35" s="131">
        <v>2</v>
      </c>
      <c r="T35" s="106" t="str">
        <f>IF($E42=0," ",$E42)</f>
        <v xml:space="preserve"> </v>
      </c>
      <c r="U35" s="106" t="str">
        <f>IF($E48=0," ",$E48)</f>
        <v xml:space="preserve"> 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8" x14ac:dyDescent="0.2">
      <c r="A36" s="51"/>
      <c r="B36" s="95" t="s">
        <v>3</v>
      </c>
      <c r="C36" s="156">
        <v>2</v>
      </c>
      <c r="D36" s="350"/>
      <c r="E36" s="350"/>
      <c r="F36" s="350">
        <v>1</v>
      </c>
      <c r="G36" s="350">
        <v>2</v>
      </c>
      <c r="H36" s="352">
        <v>2</v>
      </c>
      <c r="I36" s="352">
        <v>2</v>
      </c>
      <c r="J36" s="352">
        <v>2</v>
      </c>
      <c r="K36" s="352"/>
      <c r="L36" s="352">
        <v>2</v>
      </c>
      <c r="M36" s="352"/>
      <c r="N36" s="352">
        <v>2</v>
      </c>
      <c r="O36" s="352"/>
      <c r="P36" s="352"/>
      <c r="Q36" s="352"/>
      <c r="R36" s="352"/>
      <c r="S36" s="131">
        <v>3</v>
      </c>
      <c r="T36" s="106">
        <f>IF($F42=0," ",$F42)</f>
        <v>4</v>
      </c>
      <c r="U36" s="106">
        <f>IF($F48=0," ",$F48)</f>
        <v>10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8" x14ac:dyDescent="0.2">
      <c r="A37" s="51"/>
      <c r="B37" s="95" t="s">
        <v>5</v>
      </c>
      <c r="C37" s="156">
        <v>2</v>
      </c>
      <c r="D37" s="350"/>
      <c r="E37" s="350"/>
      <c r="F37" s="350">
        <v>1</v>
      </c>
      <c r="G37" s="350">
        <v>0</v>
      </c>
      <c r="H37" s="352">
        <v>1.75</v>
      </c>
      <c r="I37" s="352">
        <v>2</v>
      </c>
      <c r="J37" s="352">
        <v>2</v>
      </c>
      <c r="K37" s="352"/>
      <c r="L37" s="352">
        <v>1.75</v>
      </c>
      <c r="M37" s="352"/>
      <c r="N37" s="352">
        <v>2</v>
      </c>
      <c r="O37" s="352"/>
      <c r="P37" s="352"/>
      <c r="Q37" s="352"/>
      <c r="R37" s="352"/>
      <c r="S37" s="131">
        <v>4</v>
      </c>
      <c r="T37" s="106">
        <f>IF($G42=0," ",$G42)</f>
        <v>4.5</v>
      </c>
      <c r="U37" s="106">
        <f>IF($G48=0," ",$G48)</f>
        <v>10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 x14ac:dyDescent="0.2">
      <c r="A38" s="51"/>
      <c r="B38" s="95" t="s">
        <v>6</v>
      </c>
      <c r="C38" s="156">
        <v>2</v>
      </c>
      <c r="D38" s="350"/>
      <c r="E38" s="350"/>
      <c r="F38" s="350">
        <v>1</v>
      </c>
      <c r="G38" s="350">
        <v>1.5</v>
      </c>
      <c r="H38" s="352">
        <v>2</v>
      </c>
      <c r="I38" s="352">
        <v>2</v>
      </c>
      <c r="J38" s="352">
        <v>2</v>
      </c>
      <c r="K38" s="352"/>
      <c r="L38" s="352">
        <v>2</v>
      </c>
      <c r="M38" s="352"/>
      <c r="N38" s="352">
        <v>2</v>
      </c>
      <c r="O38" s="352"/>
      <c r="P38" s="352"/>
      <c r="Q38" s="352"/>
      <c r="R38" s="352"/>
      <c r="S38" s="131">
        <v>5</v>
      </c>
      <c r="T38" s="106">
        <f>IF($H42=0," ",$H42)</f>
        <v>13.75</v>
      </c>
      <c r="U38" s="106" t="str">
        <f>IF($H48=0," ",$H48)</f>
        <v xml:space="preserve"> 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 x14ac:dyDescent="0.2">
      <c r="A39" s="51"/>
      <c r="B39" s="95" t="s">
        <v>7</v>
      </c>
      <c r="C39" s="156">
        <v>4</v>
      </c>
      <c r="D39" s="879"/>
      <c r="E39" s="879"/>
      <c r="F39" s="879">
        <v>0</v>
      </c>
      <c r="G39" s="879">
        <v>0</v>
      </c>
      <c r="H39" s="879">
        <v>4</v>
      </c>
      <c r="I39" s="879">
        <v>4</v>
      </c>
      <c r="J39" s="879">
        <v>4</v>
      </c>
      <c r="K39" s="879"/>
      <c r="L39" s="879">
        <v>0</v>
      </c>
      <c r="M39" s="879"/>
      <c r="N39" s="879">
        <v>4</v>
      </c>
      <c r="O39" s="879"/>
      <c r="P39" s="879"/>
      <c r="Q39" s="879"/>
      <c r="R39" s="879"/>
      <c r="S39" s="131">
        <v>6</v>
      </c>
      <c r="T39" s="106">
        <f>IF($I42=0," ",$I42)</f>
        <v>16</v>
      </c>
      <c r="U39" s="106">
        <f>IF($I48=0," ",$I48)</f>
        <v>6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8" x14ac:dyDescent="0.2">
      <c r="A40" s="51"/>
      <c r="B40" s="95" t="s">
        <v>8</v>
      </c>
      <c r="C40" s="156">
        <v>2</v>
      </c>
      <c r="D40" s="350"/>
      <c r="E40" s="350"/>
      <c r="F40" s="350">
        <v>0</v>
      </c>
      <c r="G40" s="350">
        <v>0</v>
      </c>
      <c r="H40" s="352">
        <v>2</v>
      </c>
      <c r="I40" s="352">
        <v>2</v>
      </c>
      <c r="J40" s="352">
        <v>2</v>
      </c>
      <c r="K40" s="352"/>
      <c r="L40" s="352">
        <v>0</v>
      </c>
      <c r="M40" s="352"/>
      <c r="N40" s="352">
        <v>2</v>
      </c>
      <c r="O40" s="352"/>
      <c r="P40" s="352"/>
      <c r="Q40" s="352"/>
      <c r="R40" s="352"/>
      <c r="S40" s="131">
        <v>7</v>
      </c>
      <c r="T40" s="106">
        <f>IF($J42=0," ",$J42)</f>
        <v>16</v>
      </c>
      <c r="U40" s="106">
        <f>IF($J48=0," ",$J48)</f>
        <v>20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8" x14ac:dyDescent="0.2">
      <c r="A41" s="51"/>
      <c r="B41" s="95" t="s">
        <v>160</v>
      </c>
      <c r="C41" s="156">
        <v>2</v>
      </c>
      <c r="D41" s="350"/>
      <c r="E41" s="350"/>
      <c r="F41" s="350">
        <v>0</v>
      </c>
      <c r="G41" s="350">
        <v>1</v>
      </c>
      <c r="H41" s="352">
        <v>2</v>
      </c>
      <c r="I41" s="352">
        <v>2</v>
      </c>
      <c r="J41" s="352">
        <v>2</v>
      </c>
      <c r="K41" s="352"/>
      <c r="L41" s="352">
        <v>2</v>
      </c>
      <c r="M41" s="352"/>
      <c r="N41" s="352">
        <v>2</v>
      </c>
      <c r="O41" s="352"/>
      <c r="P41" s="352"/>
      <c r="Q41" s="352"/>
      <c r="R41" s="352"/>
      <c r="S41" s="131">
        <v>8</v>
      </c>
      <c r="T41" s="106" t="str">
        <f>IF($K42=0," ",$K42)</f>
        <v xml:space="preserve"> </v>
      </c>
      <c r="U41" s="106" t="str">
        <f>IF($K48=0," ",$K48)</f>
        <v xml:space="preserve"> 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29"/>
      <c r="AY41" s="29"/>
    </row>
    <row r="42" spans="1:51" ht="15.75" x14ac:dyDescent="0.2">
      <c r="A42" s="51"/>
      <c r="B42" s="91" t="s">
        <v>38</v>
      </c>
      <c r="C42" s="92">
        <f t="shared" ref="C42:R42" si="12">SUM(C35:C41)</f>
        <v>16</v>
      </c>
      <c r="D42" s="92">
        <f t="shared" si="12"/>
        <v>0</v>
      </c>
      <c r="E42" s="92">
        <f t="shared" si="12"/>
        <v>0</v>
      </c>
      <c r="F42" s="92">
        <f t="shared" si="12"/>
        <v>4</v>
      </c>
      <c r="G42" s="92">
        <f t="shared" si="12"/>
        <v>4.5</v>
      </c>
      <c r="H42" s="92">
        <f t="shared" si="12"/>
        <v>13.75</v>
      </c>
      <c r="I42" s="92">
        <f t="shared" si="12"/>
        <v>16</v>
      </c>
      <c r="J42" s="92">
        <f t="shared" si="12"/>
        <v>16</v>
      </c>
      <c r="K42" s="92">
        <f t="shared" si="12"/>
        <v>0</v>
      </c>
      <c r="L42" s="92">
        <f t="shared" si="12"/>
        <v>9.75</v>
      </c>
      <c r="M42" s="92">
        <f t="shared" si="12"/>
        <v>0</v>
      </c>
      <c r="N42" s="92">
        <f t="shared" si="12"/>
        <v>16</v>
      </c>
      <c r="O42" s="92">
        <f t="shared" si="12"/>
        <v>0</v>
      </c>
      <c r="P42" s="92">
        <f t="shared" si="12"/>
        <v>0</v>
      </c>
      <c r="Q42" s="92">
        <f t="shared" si="12"/>
        <v>0</v>
      </c>
      <c r="R42" s="92">
        <f t="shared" si="12"/>
        <v>0</v>
      </c>
      <c r="S42" s="131">
        <v>9</v>
      </c>
      <c r="T42" s="106">
        <f>IF($L42=0," ",$L42)</f>
        <v>9.75</v>
      </c>
      <c r="U42" s="106">
        <f>IF($L48=0," ",$L48)</f>
        <v>16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29"/>
      <c r="AY42" s="29"/>
    </row>
    <row r="43" spans="1:51" ht="15.75" x14ac:dyDescent="0.2">
      <c r="A43" s="51"/>
      <c r="B43" s="96" t="s">
        <v>10</v>
      </c>
      <c r="C43" s="84"/>
      <c r="D43" s="85"/>
      <c r="E43" s="85"/>
      <c r="F43" s="85"/>
      <c r="G43" s="86"/>
      <c r="H43" s="86"/>
      <c r="I43" s="86"/>
      <c r="J43" s="86"/>
      <c r="K43" s="86"/>
      <c r="L43" s="86"/>
      <c r="M43" s="86"/>
      <c r="N43" s="86"/>
      <c r="O43" s="86"/>
      <c r="P43" s="404"/>
      <c r="Q43" s="86"/>
      <c r="R43" s="81"/>
      <c r="S43" s="131">
        <v>10</v>
      </c>
      <c r="T43" s="106" t="str">
        <f>IF($M42=0," ",$M42)</f>
        <v xml:space="preserve"> </v>
      </c>
      <c r="U43" s="106" t="str">
        <f>IF($M48=0," ",$M48)</f>
        <v xml:space="preserve"> 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 x14ac:dyDescent="0.2">
      <c r="A44" s="51"/>
      <c r="B44" s="97" t="s">
        <v>13</v>
      </c>
      <c r="C44" s="156">
        <v>10</v>
      </c>
      <c r="D44" s="363"/>
      <c r="E44" s="363"/>
      <c r="F44" s="363">
        <v>10</v>
      </c>
      <c r="G44" s="364">
        <v>10</v>
      </c>
      <c r="H44" s="364"/>
      <c r="I44" s="364"/>
      <c r="J44" s="364">
        <v>10</v>
      </c>
      <c r="K44" s="364"/>
      <c r="L44" s="364">
        <v>10</v>
      </c>
      <c r="M44" s="364"/>
      <c r="N44" s="364">
        <v>10</v>
      </c>
      <c r="O44" s="364"/>
      <c r="P44" s="364"/>
      <c r="Q44" s="364"/>
      <c r="R44" s="364"/>
      <c r="S44" s="131">
        <v>11</v>
      </c>
      <c r="T44" s="106">
        <f>IF($N42=0," ",$N42)</f>
        <v>16</v>
      </c>
      <c r="U44" s="106">
        <f>IF($N48=0," ",$N48)</f>
        <v>10</v>
      </c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29"/>
      <c r="AX44" s="29"/>
    </row>
    <row r="45" spans="1:51" ht="18" x14ac:dyDescent="0.2">
      <c r="A45" s="51"/>
      <c r="B45" s="97" t="s">
        <v>161</v>
      </c>
      <c r="C45" s="156">
        <v>2</v>
      </c>
      <c r="D45" s="156"/>
      <c r="E45" s="156"/>
      <c r="F45" s="156"/>
      <c r="G45" s="156"/>
      <c r="H45" s="156"/>
      <c r="I45" s="156">
        <v>2</v>
      </c>
      <c r="J45" s="156">
        <v>2</v>
      </c>
      <c r="K45" s="156"/>
      <c r="L45" s="156">
        <v>2</v>
      </c>
      <c r="M45" s="156"/>
      <c r="N45" s="156"/>
      <c r="O45" s="156"/>
      <c r="P45" s="156"/>
      <c r="Q45" s="156"/>
      <c r="R45" s="156"/>
      <c r="S45" s="131">
        <v>12</v>
      </c>
      <c r="T45" s="106" t="str">
        <f>IF($O42=0," ",$O42)</f>
        <v xml:space="preserve"> </v>
      </c>
      <c r="U45" s="106" t="str">
        <f>IF($O48=0," ",$O48)</f>
        <v xml:space="preserve"> </v>
      </c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29"/>
      <c r="AX45" s="29"/>
    </row>
    <row r="46" spans="1:51" ht="18" x14ac:dyDescent="0.2">
      <c r="A46" s="51"/>
      <c r="B46" s="97" t="s">
        <v>15</v>
      </c>
      <c r="C46" s="156">
        <v>4</v>
      </c>
      <c r="D46" s="365"/>
      <c r="E46" s="365"/>
      <c r="F46" s="365"/>
      <c r="G46" s="366"/>
      <c r="H46" s="366"/>
      <c r="I46" s="366">
        <v>4</v>
      </c>
      <c r="J46" s="366">
        <v>4</v>
      </c>
      <c r="K46" s="366"/>
      <c r="L46" s="366">
        <v>4</v>
      </c>
      <c r="M46" s="366"/>
      <c r="N46" s="366"/>
      <c r="O46" s="366"/>
      <c r="P46" s="366"/>
      <c r="Q46" s="366"/>
      <c r="R46" s="366"/>
      <c r="S46" s="131">
        <v>13</v>
      </c>
      <c r="T46" s="106" t="str">
        <f>IF($P42=0," ",$P42)</f>
        <v xml:space="preserve"> </v>
      </c>
      <c r="U46" s="106" t="str">
        <f>IF($P48=0," ",$P48)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8" x14ac:dyDescent="0.2">
      <c r="A47" s="51"/>
      <c r="B47" s="158" t="s">
        <v>227</v>
      </c>
      <c r="C47" s="156">
        <v>4</v>
      </c>
      <c r="D47" s="365"/>
      <c r="E47" s="365"/>
      <c r="F47" s="365"/>
      <c r="G47" s="366"/>
      <c r="H47" s="366"/>
      <c r="I47" s="366"/>
      <c r="J47" s="366">
        <v>4</v>
      </c>
      <c r="K47" s="366"/>
      <c r="L47" s="366">
        <v>0</v>
      </c>
      <c r="M47" s="366"/>
      <c r="N47" s="366"/>
      <c r="O47" s="366"/>
      <c r="P47" s="366"/>
      <c r="Q47" s="366"/>
      <c r="R47" s="366"/>
      <c r="S47" s="131">
        <v>14</v>
      </c>
      <c r="T47" s="106" t="str">
        <f>IF($Q42=0," ",$Q42)</f>
        <v xml:space="preserve"> </v>
      </c>
      <c r="U47" s="106" t="str">
        <f>IF($Q48=0," ",$Q48)</f>
        <v xml:space="preserve"> 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ht="15.75" x14ac:dyDescent="0.2">
      <c r="A48" s="51"/>
      <c r="B48" s="91" t="s">
        <v>38</v>
      </c>
      <c r="C48" s="92">
        <f>SUM(C44:C47)</f>
        <v>20</v>
      </c>
      <c r="D48" s="92">
        <f t="shared" ref="D48:R48" si="13">SUM(D44:D47)</f>
        <v>0</v>
      </c>
      <c r="E48" s="92">
        <f t="shared" si="13"/>
        <v>0</v>
      </c>
      <c r="F48" s="92">
        <f t="shared" si="13"/>
        <v>10</v>
      </c>
      <c r="G48" s="92">
        <f t="shared" si="13"/>
        <v>10</v>
      </c>
      <c r="H48" s="92">
        <f t="shared" si="13"/>
        <v>0</v>
      </c>
      <c r="I48" s="92">
        <f t="shared" si="13"/>
        <v>6</v>
      </c>
      <c r="J48" s="92">
        <f t="shared" si="13"/>
        <v>20</v>
      </c>
      <c r="K48" s="92">
        <f t="shared" si="13"/>
        <v>0</v>
      </c>
      <c r="L48" s="92">
        <f t="shared" si="13"/>
        <v>16</v>
      </c>
      <c r="M48" s="92">
        <f t="shared" si="13"/>
        <v>0</v>
      </c>
      <c r="N48" s="92">
        <f t="shared" si="13"/>
        <v>10</v>
      </c>
      <c r="O48" s="92">
        <f t="shared" si="13"/>
        <v>0</v>
      </c>
      <c r="P48" s="92">
        <f t="shared" si="13"/>
        <v>0</v>
      </c>
      <c r="Q48" s="92">
        <f t="shared" si="13"/>
        <v>0</v>
      </c>
      <c r="R48" s="92">
        <f t="shared" si="13"/>
        <v>0</v>
      </c>
      <c r="S48" s="131">
        <v>15</v>
      </c>
      <c r="T48" s="106" t="str">
        <f>IF($R42=0," ",$R42)</f>
        <v xml:space="preserve"> </v>
      </c>
      <c r="U48" s="106" t="str">
        <f>IF($R48=0," ",$R48)</f>
        <v xml:space="preserve"> 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ht="15" x14ac:dyDescent="0.2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132"/>
      <c r="T49" s="20">
        <f>COUNTIF(T34:T48,"&gt;0")</f>
        <v>7</v>
      </c>
      <c r="U49" s="20">
        <f>COUNTIF(U34:U48,"&gt;0")</f>
        <v>6</v>
      </c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1"/>
      <c r="B50" s="55"/>
      <c r="C50" s="56"/>
      <c r="D50" s="56"/>
      <c r="E50" s="56"/>
      <c r="F50" s="56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</row>
    <row r="51" spans="1:50" x14ac:dyDescent="0.2">
      <c r="A51" s="51"/>
      <c r="B51" s="55"/>
      <c r="C51" s="56"/>
      <c r="D51" s="56"/>
      <c r="E51" s="56"/>
      <c r="F51" s="56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</row>
    <row r="52" spans="1:50" x14ac:dyDescent="0.2">
      <c r="A52" s="51"/>
      <c r="B52" s="53"/>
    </row>
    <row r="53" spans="1:50" x14ac:dyDescent="0.2">
      <c r="A53" s="51"/>
      <c r="B53" s="53"/>
    </row>
    <row r="54" spans="1:50" x14ac:dyDescent="0.2">
      <c r="A54" s="51"/>
      <c r="B54" s="53"/>
    </row>
    <row r="55" spans="1:50" x14ac:dyDescent="0.2">
      <c r="A55" s="51"/>
      <c r="B55" s="53"/>
    </row>
    <row r="56" spans="1:50" x14ac:dyDescent="0.2">
      <c r="A56" s="51"/>
      <c r="B56" s="53"/>
    </row>
    <row r="57" spans="1:50" x14ac:dyDescent="0.2">
      <c r="A57" s="51"/>
      <c r="B57" s="53"/>
    </row>
    <row r="58" spans="1:50" x14ac:dyDescent="0.2">
      <c r="A58" s="51"/>
      <c r="B58" s="53"/>
    </row>
    <row r="59" spans="1:50" x14ac:dyDescent="0.2">
      <c r="A59" s="51"/>
      <c r="B59" s="53"/>
    </row>
    <row r="60" spans="1:50" x14ac:dyDescent="0.2">
      <c r="A60" s="51"/>
      <c r="B60" s="53"/>
    </row>
    <row r="61" spans="1:50" x14ac:dyDescent="0.2">
      <c r="A61" s="51"/>
      <c r="B61" s="53"/>
    </row>
    <row r="62" spans="1:50" x14ac:dyDescent="0.2">
      <c r="A62" s="51"/>
      <c r="B62" s="53"/>
    </row>
    <row r="63" spans="1:50" x14ac:dyDescent="0.2">
      <c r="A63" s="51"/>
      <c r="B63" s="53"/>
    </row>
    <row r="64" spans="1:50" x14ac:dyDescent="0.2">
      <c r="A64" s="51"/>
      <c r="B64" s="53"/>
    </row>
    <row r="65" spans="1:2" x14ac:dyDescent="0.2">
      <c r="A65" s="51"/>
      <c r="B65" s="53"/>
    </row>
    <row r="66" spans="1:2" x14ac:dyDescent="0.2">
      <c r="A66" s="51"/>
      <c r="B66" s="53"/>
    </row>
    <row r="67" spans="1:2" x14ac:dyDescent="0.2">
      <c r="A67" s="51"/>
      <c r="B67" s="53"/>
    </row>
    <row r="68" spans="1:2" x14ac:dyDescent="0.2">
      <c r="A68" s="51"/>
      <c r="B68" s="53"/>
    </row>
    <row r="69" spans="1:2" x14ac:dyDescent="0.2">
      <c r="A69" s="51"/>
      <c r="B69" s="53"/>
    </row>
    <row r="70" spans="1:2" x14ac:dyDescent="0.2">
      <c r="A70" s="51"/>
      <c r="B70" s="53"/>
    </row>
    <row r="71" spans="1:2" x14ac:dyDescent="0.2">
      <c r="A71" s="51"/>
      <c r="B71" s="53"/>
    </row>
    <row r="72" spans="1:2" x14ac:dyDescent="0.2">
      <c r="A72" s="51"/>
      <c r="B72" s="53"/>
    </row>
    <row r="73" spans="1:2" x14ac:dyDescent="0.2">
      <c r="A73" s="51"/>
      <c r="B73" s="53"/>
    </row>
    <row r="74" spans="1:2" x14ac:dyDescent="0.2">
      <c r="A74" s="51"/>
      <c r="B74" s="53"/>
    </row>
    <row r="75" spans="1:2" x14ac:dyDescent="0.2">
      <c r="A75" s="51"/>
      <c r="B75" s="53"/>
    </row>
    <row r="76" spans="1:2" x14ac:dyDescent="0.2">
      <c r="A76" s="51"/>
      <c r="B76" s="53"/>
    </row>
    <row r="77" spans="1:2" x14ac:dyDescent="0.2">
      <c r="A77" s="51"/>
      <c r="B77" s="53"/>
    </row>
    <row r="78" spans="1:2" x14ac:dyDescent="0.2">
      <c r="A78" s="51"/>
      <c r="B78" s="53"/>
    </row>
    <row r="79" spans="1:2" x14ac:dyDescent="0.2">
      <c r="A79" s="51"/>
      <c r="B79" s="53"/>
    </row>
    <row r="80" spans="1:2" x14ac:dyDescent="0.2">
      <c r="A80" s="51"/>
      <c r="B80" s="53"/>
    </row>
    <row r="81" spans="1:2" x14ac:dyDescent="0.2">
      <c r="A81" s="51"/>
      <c r="B81" s="53"/>
    </row>
    <row r="82" spans="1:2" x14ac:dyDescent="0.2">
      <c r="A82" s="51"/>
      <c r="B82" s="53"/>
    </row>
    <row r="83" spans="1:2" x14ac:dyDescent="0.2">
      <c r="A83" s="51"/>
      <c r="B83" s="53"/>
    </row>
    <row r="84" spans="1:2" x14ac:dyDescent="0.2">
      <c r="A84" s="51"/>
      <c r="B84" s="53"/>
    </row>
    <row r="85" spans="1:2" x14ac:dyDescent="0.2">
      <c r="A85" s="51"/>
      <c r="B85" s="53"/>
    </row>
    <row r="86" spans="1:2" x14ac:dyDescent="0.2">
      <c r="A86" s="51"/>
      <c r="B86" s="53"/>
    </row>
    <row r="87" spans="1:2" x14ac:dyDescent="0.2">
      <c r="A87" s="51"/>
      <c r="B87" s="53"/>
    </row>
    <row r="88" spans="1:2" x14ac:dyDescent="0.2">
      <c r="A88" s="51"/>
      <c r="B88" s="53"/>
    </row>
    <row r="89" spans="1:2" x14ac:dyDescent="0.2">
      <c r="A89" s="51"/>
      <c r="B89" s="53"/>
    </row>
    <row r="90" spans="1:2" x14ac:dyDescent="0.2">
      <c r="A90" s="51"/>
      <c r="B90" s="53"/>
    </row>
    <row r="91" spans="1:2" x14ac:dyDescent="0.2">
      <c r="A91" s="51"/>
      <c r="B91" s="53"/>
    </row>
    <row r="92" spans="1:2" x14ac:dyDescent="0.2">
      <c r="A92" s="51"/>
      <c r="B92" s="53"/>
    </row>
    <row r="93" spans="1:2" x14ac:dyDescent="0.2">
      <c r="A93" s="51"/>
      <c r="B93" s="53"/>
    </row>
    <row r="94" spans="1:2" x14ac:dyDescent="0.2">
      <c r="A94" s="51"/>
      <c r="B94" s="53"/>
    </row>
    <row r="95" spans="1:2" x14ac:dyDescent="0.2">
      <c r="A95" s="51"/>
      <c r="B95" s="53"/>
    </row>
    <row r="96" spans="1:2" x14ac:dyDescent="0.2">
      <c r="A96" s="51"/>
      <c r="B96" s="53"/>
    </row>
    <row r="97" spans="1:2" x14ac:dyDescent="0.2">
      <c r="A97" s="51"/>
      <c r="B97" s="53"/>
    </row>
    <row r="98" spans="1:2" x14ac:dyDescent="0.2">
      <c r="A98" s="51"/>
      <c r="B98" s="53"/>
    </row>
    <row r="99" spans="1:2" x14ac:dyDescent="0.2">
      <c r="A99" s="51"/>
      <c r="B99" s="53"/>
    </row>
    <row r="100" spans="1:2" x14ac:dyDescent="0.2">
      <c r="A100" s="51"/>
      <c r="B100" s="53"/>
    </row>
    <row r="101" spans="1:2" x14ac:dyDescent="0.2">
      <c r="A101" s="51"/>
      <c r="B101" s="53"/>
    </row>
    <row r="102" spans="1:2" x14ac:dyDescent="0.2">
      <c r="A102" s="51"/>
      <c r="B102" s="53"/>
    </row>
    <row r="103" spans="1:2" x14ac:dyDescent="0.2">
      <c r="A103" s="51"/>
      <c r="B103" s="53"/>
    </row>
    <row r="104" spans="1:2" x14ac:dyDescent="0.2">
      <c r="A104" s="51"/>
      <c r="B104" s="53"/>
    </row>
    <row r="105" spans="1:2" x14ac:dyDescent="0.2">
      <c r="A105" s="51"/>
      <c r="B105" s="53"/>
    </row>
    <row r="106" spans="1:2" x14ac:dyDescent="0.2">
      <c r="A106" s="51"/>
      <c r="B106" s="53"/>
    </row>
    <row r="107" spans="1:2" x14ac:dyDescent="0.2">
      <c r="A107" s="51"/>
      <c r="B107" s="53"/>
    </row>
    <row r="108" spans="1:2" x14ac:dyDescent="0.2">
      <c r="A108" s="51"/>
      <c r="B108" s="53"/>
    </row>
    <row r="109" spans="1:2" x14ac:dyDescent="0.2">
      <c r="A109" s="51"/>
      <c r="B109" s="53"/>
    </row>
    <row r="110" spans="1:2" x14ac:dyDescent="0.2">
      <c r="A110" s="51"/>
      <c r="B110" s="53"/>
    </row>
    <row r="111" spans="1:2" x14ac:dyDescent="0.2">
      <c r="A111" s="51"/>
      <c r="B111" s="53"/>
    </row>
    <row r="112" spans="1:2" x14ac:dyDescent="0.2">
      <c r="A112" s="51"/>
      <c r="B112" s="53"/>
    </row>
    <row r="113" spans="1:2" x14ac:dyDescent="0.2">
      <c r="A113" s="51"/>
      <c r="B113" s="53"/>
    </row>
    <row r="114" spans="1:2" x14ac:dyDescent="0.2">
      <c r="A114" s="51"/>
      <c r="B114" s="53"/>
    </row>
    <row r="115" spans="1:2" x14ac:dyDescent="0.2">
      <c r="A115" s="51"/>
      <c r="B115" s="53"/>
    </row>
    <row r="116" spans="1:2" x14ac:dyDescent="0.2">
      <c r="A116" s="51"/>
      <c r="B116" s="53"/>
    </row>
    <row r="117" spans="1:2" x14ac:dyDescent="0.2">
      <c r="A117" s="51"/>
      <c r="B117" s="53"/>
    </row>
    <row r="118" spans="1:2" x14ac:dyDescent="0.2">
      <c r="A118" s="51"/>
      <c r="B118" s="53"/>
    </row>
    <row r="119" spans="1:2" x14ac:dyDescent="0.2">
      <c r="A119" s="51"/>
      <c r="B119" s="53"/>
    </row>
    <row r="120" spans="1:2" x14ac:dyDescent="0.2">
      <c r="A120" s="51"/>
      <c r="B120" s="53"/>
    </row>
    <row r="121" spans="1:2" x14ac:dyDescent="0.2">
      <c r="A121" s="51"/>
      <c r="B121" s="53"/>
    </row>
    <row r="122" spans="1:2" x14ac:dyDescent="0.2">
      <c r="A122" s="51"/>
      <c r="B122" s="53"/>
    </row>
    <row r="123" spans="1:2" x14ac:dyDescent="0.2">
      <c r="A123" s="51"/>
      <c r="B123" s="53"/>
    </row>
    <row r="124" spans="1:2" x14ac:dyDescent="0.2">
      <c r="A124" s="51"/>
      <c r="B124" s="53"/>
    </row>
    <row r="125" spans="1:2" x14ac:dyDescent="0.2">
      <c r="A125" s="51"/>
      <c r="B125" s="53"/>
    </row>
    <row r="126" spans="1:2" x14ac:dyDescent="0.2">
      <c r="A126" s="51"/>
      <c r="B126" s="53"/>
    </row>
    <row r="127" spans="1:2" x14ac:dyDescent="0.2">
      <c r="A127" s="51"/>
      <c r="B127" s="53"/>
    </row>
    <row r="128" spans="1:2" x14ac:dyDescent="0.2">
      <c r="A128" s="51"/>
      <c r="B128" s="53"/>
    </row>
    <row r="129" spans="1:2" x14ac:dyDescent="0.2">
      <c r="A129" s="51"/>
      <c r="B129" s="53"/>
    </row>
    <row r="130" spans="1:2" x14ac:dyDescent="0.2">
      <c r="A130" s="51"/>
      <c r="B130" s="53"/>
    </row>
    <row r="131" spans="1:2" x14ac:dyDescent="0.2">
      <c r="A131" s="51"/>
      <c r="B131" s="53"/>
    </row>
    <row r="132" spans="1:2" x14ac:dyDescent="0.2">
      <c r="A132" s="51"/>
      <c r="B132" s="53"/>
    </row>
    <row r="133" spans="1:2" x14ac:dyDescent="0.2">
      <c r="A133" s="51"/>
      <c r="B133" s="53"/>
    </row>
    <row r="134" spans="1:2" x14ac:dyDescent="0.2">
      <c r="A134" s="51"/>
      <c r="B134" s="53"/>
    </row>
    <row r="135" spans="1:2" x14ac:dyDescent="0.2">
      <c r="A135" s="51"/>
      <c r="B135" s="53"/>
    </row>
    <row r="136" spans="1:2" x14ac:dyDescent="0.2">
      <c r="A136" s="51"/>
      <c r="B136" s="53"/>
    </row>
    <row r="137" spans="1:2" x14ac:dyDescent="0.2">
      <c r="A137" s="51"/>
      <c r="B137" s="53"/>
    </row>
    <row r="138" spans="1:2" x14ac:dyDescent="0.2">
      <c r="A138" s="51"/>
      <c r="B138" s="53"/>
    </row>
    <row r="139" spans="1:2" x14ac:dyDescent="0.2">
      <c r="A139" s="51"/>
      <c r="B139" s="53"/>
    </row>
    <row r="140" spans="1:2" x14ac:dyDescent="0.2">
      <c r="A140" s="51"/>
      <c r="B140" s="53"/>
    </row>
    <row r="141" spans="1:2" x14ac:dyDescent="0.2">
      <c r="A141" s="51"/>
      <c r="B141" s="53"/>
    </row>
    <row r="142" spans="1:2" x14ac:dyDescent="0.2">
      <c r="A142" s="51"/>
      <c r="B142" s="53"/>
    </row>
    <row r="143" spans="1:2" x14ac:dyDescent="0.2">
      <c r="A143" s="51"/>
      <c r="B143" s="53"/>
    </row>
    <row r="144" spans="1:2" x14ac:dyDescent="0.2">
      <c r="A144" s="51"/>
      <c r="B144" s="53"/>
    </row>
    <row r="145" spans="1:2" x14ac:dyDescent="0.2">
      <c r="A145" s="51"/>
      <c r="B145" s="53"/>
    </row>
    <row r="146" spans="1:2" x14ac:dyDescent="0.2">
      <c r="A146" s="51"/>
      <c r="B146" s="53"/>
    </row>
  </sheetData>
  <customSheetViews>
    <customSheetView guid="{17400EAF-4B0B-49FE-8262-4A59DA70D10F}" scale="75" showPageBreaks="1" showGridLines="0" fitToPage="1" printArea="1">
      <pane xSplit="6" ySplit="6" topLeftCell="Y7" activePane="bottomRight" state="frozen"/>
      <selection pane="bottomRight" activeCell="C9" sqref="C9"/>
      <pageMargins left="0.56000000000000005" right="0.25" top="0.64" bottom="0.65" header="0.5" footer="0.5"/>
      <pageSetup paperSize="9" scale="34" fitToWidth="2" orientation="portrait" horizontalDpi="4294967293" r:id="rId1"/>
      <headerFooter alignWithMargins="0">
        <oddHeader>&amp;C</oddHeader>
      </headerFooter>
    </customSheetView>
    <customSheetView guid="{1721CD95-9859-4B1B-8D0F-DFE373BD846C}" scale="75" showPageBreaks="1" showGridLines="0" fitToPage="1" printArea="1">
      <pane xSplit="6" ySplit="6" topLeftCell="G7" activePane="bottomRight" state="frozen"/>
      <selection pane="bottomRight" activeCell="J47" sqref="J47"/>
      <pageMargins left="0.56000000000000005" right="0.25" top="0.64" bottom="0.65" header="0.5" footer="0.5"/>
      <pageSetup paperSize="9" scale="34" fitToWidth="2" orientation="portrait" horizontalDpi="4294967293" r:id="rId2"/>
      <headerFooter alignWithMargins="0">
        <oddHeader>&amp;C</oddHeader>
      </headerFooter>
    </customSheetView>
    <customSheetView guid="{C2F30B35-D639-4BB4-A50F-41AB6A913442}" scale="80" showPageBreaks="1" showGridLines="0" fitToPage="1" hiddenRows="1">
      <pane xSplit="6" ySplit="7" topLeftCell="AM8" activePane="bottomRight" state="frozen"/>
      <selection pane="bottomRight" activeCell="AR14" sqref="AR14"/>
      <pageMargins left="0.56000000000000005" right="0.25" top="0.64" bottom="0.65" header="0.5" footer="0.5"/>
      <pageSetup paperSize="9" scale="50" fitToWidth="2" orientation="landscape" r:id="rId3"/>
      <headerFooter alignWithMargins="0">
        <oddHeader>&amp;C</oddHeader>
      </headerFooter>
    </customSheetView>
    <customSheetView guid="{134EDDCA-7309-47EE-BAAB-632C7B2A96A3}" scale="80" showPageBreaks="1" showGridLines="0" fitToPage="1" printArea="1" hiddenRows="1">
      <pane xSplit="6" ySplit="7" topLeftCell="P8" activePane="bottomRight" state="frozen"/>
      <selection pane="bottomRight" activeCell="N22" sqref="N22"/>
      <pageMargins left="0.56000000000000005" right="0.25" top="0.64" bottom="0.65" header="0.5" footer="0.5"/>
      <pageSetup paperSize="9" scale="35" fitToWidth="2" orientation="portrait" horizontalDpi="4294967293" r:id="rId4"/>
      <headerFooter alignWithMargins="0">
        <oddHeader>&amp;C</oddHeader>
      </headerFooter>
    </customSheetView>
    <customSheetView guid="{E3076869-5D4E-4B4E-B56C-23BD0053E0A2}" scale="80" showPageBreaks="1" showGridLines="0" fitToPage="1" printArea="1" hiddenRows="1">
      <pane xSplit="6" ySplit="7" topLeftCell="P8" activePane="bottomRight" state="frozen"/>
      <selection pane="bottomRight" activeCell="N22" sqref="N22"/>
      <pageMargins left="0.56000000000000005" right="0.25" top="0.64" bottom="0.65" header="0.5" footer="0.5"/>
      <pageSetup paperSize="9" scale="33" fitToWidth="2" orientation="portrait" horizontalDpi="4294967293" verticalDpi="200" r:id="rId5"/>
      <headerFooter alignWithMargins="0">
        <oddHeader>&amp;C</oddHeader>
      </headerFooter>
    </customSheetView>
    <customSheetView guid="{1431BB82-382B-49E3-A435-36D988AC7FF6}" scale="75" showGridLines="0" fitToPage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21"/>
      <pageMargins left="0.56000000000000005" right="0.25" top="0.64" bottom="0.65" header="0.5" footer="0.5"/>
      <pageSetup paperSize="9" scale="52" fitToWidth="2" orientation="landscape" r:id="rId6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7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AQ7" activePane="bottomRight" state="frozen"/>
      <selection pane="bottomRight" activeCell="AW22" sqref="AW22"/>
      <pageMargins left="0.56000000000000005" right="0.25" top="0.64" bottom="0.65" header="0.5" footer="0.5"/>
      <pageSetup paperSize="9" scale="52" fitToWidth="2" orientation="landscape" r:id="rId8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G7" activePane="bottomRight" state="frozen"/>
      <selection pane="bottomRight" activeCell="B19" sqref="B19"/>
      <pageMargins left="0.56000000000000005" right="0.25" top="0.64" bottom="0.65" header="0.5" footer="0.5"/>
      <pageSetup paperSize="9" scale="52" fitToWidth="2" orientation="landscape" r:id="rId9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9" scale="51" fitToWidth="2" orientation="landscape" r:id="rId10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0" fitToWidth="2" orientation="landscape" r:id="rId11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AO7" activePane="bottomRight" state="frozen"/>
      <selection pane="bottomRight" activeCell="AW15" sqref="AW15"/>
      <pageMargins left="0.56000000000000005" right="0.25" top="0.64" bottom="0.65" header="0.5" footer="0.5"/>
      <pageSetup paperSize="9" scale="50" fitToWidth="2" orientation="landscape" r:id="rId12"/>
      <headerFooter alignWithMargins="0">
        <oddHeader>&amp;C</oddHeader>
      </headerFooter>
    </customSheetView>
    <customSheetView guid="{8FD84C4E-2C18-420F-8708-98FB7EED86F5}" scale="75" showPageBreaks="1" showGridLines="0" fitToPage="1" printArea="1" showRuler="0">
      <pane xSplit="6" ySplit="6" topLeftCell="AP7" activePane="bottomRight" state="frozen"/>
      <selection pane="bottomRight" activeCell="AW22" sqref="AW22"/>
      <pageMargins left="0.56000000000000005" right="0.25" top="0.64" bottom="0.65" header="0.5" footer="0.5"/>
      <pageSetup paperSize="9" scale="52" fitToWidth="2" orientation="landscape" r:id="rId13"/>
      <headerFooter alignWithMargins="0">
        <oddHeader>&amp;C</oddHeader>
      </headerFooter>
    </customSheetView>
    <customSheetView guid="{BFDDA753-D9FF-405A-BBB3-8EC16FDB9500}" scale="75" showPageBreaks="1" showGridLines="0" printArea="1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X7" activePane="bottomRight" state="frozen"/>
      <selection pane="bottomRight" activeCell="AB9" sqref="AB9"/>
      <pageMargins left="0.56000000000000005" right="0.25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S12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S12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DB247C62-AD53-4E02-85BF-C5978A17182C}" scale="85" showGridLines="0" hiddenRows="1" showRuler="0">
      <pane xSplit="6" ySplit="6" topLeftCell="AA7" activePane="bottomRight" state="frozen"/>
      <selection pane="bottomRight" activeCell="AB18" sqref="AB18"/>
      <pageMargins left="0.56000000000000005" right="0.25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G10" activePane="bottomRight" state="frozen"/>
      <selection pane="bottomRight" activeCell="L8" sqref="L8"/>
      <pageMargins left="0.56000000000000005" right="0.25" top="0.64" bottom="0.65" header="0.5" footer="0.5"/>
      <pageSetup paperSize="9" scale="56" fitToWidth="2" orientation="landscape" r:id="rId19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21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W7" activePane="bottomRight" state="frozen"/>
      <selection pane="bottomRight" activeCell="W7" sqref="W7:Y7"/>
      <pageMargins left="0.56000000000000005" right="0.25" top="0.64" bottom="0.65" header="0.5" footer="0.5"/>
      <pageSetup paperSize="9" scale="52" fitToWidth="2" orientation="landscape" r:id="rId22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G26" activePane="bottomRight" state="frozen"/>
      <selection pane="bottomRight" activeCell="H44" sqref="H44"/>
      <pageMargins left="0.56000000000000005" right="0.25" top="0.64" bottom="0.65" header="0.5" footer="0.5"/>
      <pageSetup paperSize="9" scale="52" fitToWidth="2" orientation="landscape" r:id="rId23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4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5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6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K7" activePane="bottomRight" state="frozen"/>
      <selection pane="bottomRight" activeCell="AX8" sqref="AX8"/>
      <pageMargins left="0.56000000000000005" right="0.25" top="0.64" bottom="0.65" header="0.5" footer="0.5"/>
      <pageSetup paperSize="9" scale="51" fitToWidth="2" orientation="landscape" r:id="rId27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I7" activePane="bottomRight" state="frozen"/>
      <selection pane="bottomRight" activeCell="AV8" sqref="AV8:AV19"/>
      <pageMargins left="0.4" right="0.34" top="0.64" bottom="0.65" header="0.5" footer="0.5"/>
      <pageSetup paperSize="9" scale="39" fitToWidth="2" orientation="landscape" r:id="rId28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X7" activePane="bottomRight" state="frozen"/>
      <selection pane="bottomRight" activeCell="O19" sqref="O19"/>
      <pageMargins left="0.56000000000000005" right="0.25" top="0.64" bottom="0.65" header="0.5" footer="0.5"/>
      <pageSetup paperSize="9" scale="52" fitToWidth="2" orientation="landscape" r:id="rId29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H10" activePane="bottomRight" state="frozen"/>
      <selection pane="bottomRight" activeCell="AU7" sqref="AU7:AW7"/>
      <pageMargins left="0.56000000000000005" right="0.25" top="0.64" bottom="0.65" header="0.5" footer="0.5"/>
      <pageSetup paperSize="9" scale="12" fitToWidth="2" orientation="landscape" r:id="rId30"/>
      <headerFooter alignWithMargins="0">
        <oddHeader>&amp;C</oddHeader>
      </headerFooter>
    </customSheetView>
    <customSheetView guid="{4BCF288A-A595-4C42-82E7-535EDC2AC415}" scale="75" showPageBreaks="1" showGridLines="0" fitToPage="1" printArea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9" scale="36" fitToWidth="2" orientation="portrait" horizontalDpi="0" verticalDpi="0" r:id="rId31"/>
      <headerFooter alignWithMargins="0">
        <oddHeader>&amp;C</oddHeader>
      </headerFooter>
    </customSheetView>
    <customSheetView guid="{1C44C54F-C0A4-451D-B8A0-B8C17D7E284D}" scale="60" showPageBreaks="1" showGridLines="0" fitToPage="1" printArea="1">
      <pane xSplit="6" ySplit="6" topLeftCell="AC7" activePane="bottomRight" state="frozen"/>
      <selection pane="bottomRight" activeCell="C3" sqref="C3:C7"/>
      <pageMargins left="0.56000000000000005" right="0.25" top="0.64" bottom="0.65" header="0.5" footer="0.5"/>
      <pageSetup paperSize="9" scale="36" fitToWidth="2" orientation="portrait" horizontalDpi="4294967293" verticalDpi="0" r:id="rId32"/>
      <headerFooter alignWithMargins="0">
        <oddHeader>&amp;C</oddHeader>
      </headerFooter>
    </customSheetView>
    <customSheetView guid="{6C8D603E-9A1B-49F4-AEFE-06707C7BCD53}" scale="80" showPageBreaks="1" showGridLines="0" fitToPage="1" printArea="1">
      <pane xSplit="6" ySplit="7" topLeftCell="AB8" activePane="bottomRight" state="frozen"/>
      <selection pane="bottomRight" activeCell="AE18" sqref="AE18"/>
      <pageMargins left="0.56000000000000005" right="0.25" top="0.64" bottom="0.65" header="0.5" footer="0.5"/>
      <pageSetup paperSize="9" scale="34" fitToWidth="2" orientation="portrait" horizontalDpi="4294967293" r:id="rId33"/>
      <headerFooter alignWithMargins="0">
        <oddHeader>&amp;C</oddHeader>
      </headerFooter>
    </customSheetView>
    <customSheetView guid="{B1194D16-FC6C-47F9-9935-F16FF2F45C20}" scale="75" showPageBreaks="1" showGridLines="0" fitToPage="1" printArea="1">
      <pane xSplit="6" ySplit="6" topLeftCell="G7" activePane="bottomRight" state="frozen"/>
      <selection pane="bottomRight" activeCell="D14" sqref="D14"/>
      <pageMargins left="0.56000000000000005" right="0.25" top="0.64" bottom="0.65" header="0.5" footer="0.5"/>
      <pageSetup paperSize="9" scale="34" fitToWidth="2" orientation="portrait" horizontalDpi="4294967293" r:id="rId34"/>
      <headerFooter alignWithMargins="0">
        <oddHeader>&amp;C</oddHeader>
      </headerFooter>
    </customSheetView>
    <customSheetView guid="{C5D960BD-C1A6-4228-A267-A87ADCF0AB55}" scale="60" showPageBreaks="1" showGridLines="0" fitToPage="1" printArea="1">
      <pane xSplit="6" ySplit="6" topLeftCell="P7" activePane="bottomRight" state="frozen"/>
      <selection pane="bottomRight" activeCell="R13" sqref="R13"/>
      <pageMargins left="0.56000000000000005" right="0.25" top="0.64" bottom="0.65" header="0.5" footer="0.5"/>
      <pageSetup paperSize="9" scale="34" fitToWidth="2" orientation="portrait" horizontalDpi="4294967293" r:id="rId35"/>
      <headerFooter alignWithMargins="0">
        <oddHeader>&amp;C</oddHeader>
      </headerFooter>
    </customSheetView>
  </customSheetViews>
  <mergeCells count="53">
    <mergeCell ref="AI3:AK3"/>
    <mergeCell ref="AI5:AI6"/>
    <mergeCell ref="AJ5:AJ6"/>
    <mergeCell ref="AD5:AD6"/>
    <mergeCell ref="AD3:AE3"/>
    <mergeCell ref="AL3:AM3"/>
    <mergeCell ref="AL5:AL6"/>
    <mergeCell ref="AM5:AM6"/>
    <mergeCell ref="A3:A7"/>
    <mergeCell ref="B3:B7"/>
    <mergeCell ref="F5:F6"/>
    <mergeCell ref="G5:G6"/>
    <mergeCell ref="H5:H6"/>
    <mergeCell ref="D3:D7"/>
    <mergeCell ref="C3:C7"/>
    <mergeCell ref="F3:G3"/>
    <mergeCell ref="E3:E7"/>
    <mergeCell ref="H3:I3"/>
    <mergeCell ref="I5:I6"/>
    <mergeCell ref="M7:N7"/>
    <mergeCell ref="AI7:AK7"/>
    <mergeCell ref="J7:L7"/>
    <mergeCell ref="J5:J6"/>
    <mergeCell ref="S2:T2"/>
    <mergeCell ref="K5:K6"/>
    <mergeCell ref="M3:N3"/>
    <mergeCell ref="V2:W2"/>
    <mergeCell ref="R5:R6"/>
    <mergeCell ref="U5:U6"/>
    <mergeCell ref="V5:V6"/>
    <mergeCell ref="M5:M6"/>
    <mergeCell ref="S5:S6"/>
    <mergeCell ref="W7:Y7"/>
    <mergeCell ref="P5:P6"/>
    <mergeCell ref="O3:Q3"/>
    <mergeCell ref="O5:O6"/>
    <mergeCell ref="U3:V3"/>
    <mergeCell ref="X5:X6"/>
    <mergeCell ref="W5:W6"/>
    <mergeCell ref="U7:V7"/>
    <mergeCell ref="R7:T7"/>
    <mergeCell ref="O7:Q7"/>
    <mergeCell ref="Z7:AA7"/>
    <mergeCell ref="AF3:AH3"/>
    <mergeCell ref="AF7:AG7"/>
    <mergeCell ref="AB3:AC3"/>
    <mergeCell ref="Z3:AA3"/>
    <mergeCell ref="AB7:AC7"/>
    <mergeCell ref="Z5:Z6"/>
    <mergeCell ref="AG5:AG6"/>
    <mergeCell ref="AE5:AE6"/>
    <mergeCell ref="AF5:AF6"/>
    <mergeCell ref="AB5:AB6"/>
  </mergeCells>
  <phoneticPr fontId="1" type="noConversion"/>
  <conditionalFormatting sqref="M29 F24">
    <cfRule type="cellIs" dxfId="9" priority="2" stopIfTrue="1" operator="greaterThan">
      <formula>21</formula>
    </cfRule>
  </conditionalFormatting>
  <conditionalFormatting sqref="E8:E23">
    <cfRule type="cellIs" dxfId="8" priority="1" stopIfTrue="1" operator="greaterThan">
      <formula>21</formula>
    </cfRule>
  </conditionalFormatting>
  <pageMargins left="0.56000000000000005" right="0.25" top="0.64" bottom="0.65" header="0.5" footer="0.5"/>
  <pageSetup paperSize="9" scale="34" fitToWidth="2" orientation="portrait" horizontalDpi="4294967293" r:id="rId36"/>
  <headerFooter alignWithMargins="0">
    <oddHeader>&amp;C</oddHeader>
  </headerFooter>
  <legacyDrawing r:id="rId37"/>
</worksheet>
</file>

<file path=xl/worksheets/wsSortMap1.xml><?xml version="1.0" encoding="utf-8"?>
<worksheetSortMap xmlns="http://schemas.microsoft.com/office/excel/2006/main">
  <rowSortMap ref="A60:XFD81" count="22">
    <row newVal="59" oldVal="73"/>
    <row newVal="60" oldVal="72"/>
    <row newVal="61" oldVal="59"/>
    <row newVal="62" oldVal="74"/>
    <row newVal="63" oldVal="75"/>
    <row newVal="64" oldVal="60"/>
    <row newVal="65" oldVal="61"/>
    <row newVal="66" oldVal="62"/>
    <row newVal="67" oldVal="63"/>
    <row newVal="68" oldVal="64"/>
    <row newVal="69" oldVal="65"/>
    <row newVal="70" oldVal="66"/>
    <row newVal="71" oldVal="67"/>
    <row newVal="72" oldVal="76"/>
    <row newVal="73" oldVal="77"/>
    <row newVal="74" oldVal="78"/>
    <row newVal="75" oldVal="68"/>
    <row newVal="76" oldVal="69"/>
    <row newVal="77" oldVal="79"/>
    <row newVal="78" oldVal="70"/>
    <row newVal="79" oldVal="80"/>
    <row newVal="80" oldVal="7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22</vt:i4>
      </vt:variant>
    </vt:vector>
  </HeadingPairs>
  <TitlesOfParts>
    <vt:vector size="38" baseType="lpstr">
      <vt:lpstr>Лекції</vt:lpstr>
      <vt:lpstr>Бали за контр</vt:lpstr>
      <vt:lpstr>Довідник</vt:lpstr>
      <vt:lpstr>Завдання</vt:lpstr>
      <vt:lpstr>Списки</vt:lpstr>
      <vt:lpstr>Підсумки</vt:lpstr>
      <vt:lpstr>201_1</vt:lpstr>
      <vt:lpstr>201_2</vt:lpstr>
      <vt:lpstr>202_1</vt:lpstr>
      <vt:lpstr>202_2</vt:lpstr>
      <vt:lpstr>203_1</vt:lpstr>
      <vt:lpstr>203_2</vt:lpstr>
      <vt:lpstr>Sheet1</vt:lpstr>
      <vt:lpstr>Sheet2</vt:lpstr>
      <vt:lpstr>204</vt:lpstr>
      <vt:lpstr>Sheet3</vt:lpstr>
      <vt:lpstr>ESTC</vt:lpstr>
      <vt:lpstr>'201_1'!Заголовки_для_печати</vt:lpstr>
      <vt:lpstr>'201_2'!Заголовки_для_печати</vt:lpstr>
      <vt:lpstr>'202_1'!Заголовки_для_печати</vt:lpstr>
      <vt:lpstr>'202_2'!Заголовки_для_печати</vt:lpstr>
      <vt:lpstr>'203_1'!Заголовки_для_печати</vt:lpstr>
      <vt:lpstr>'203_2'!Заголовки_для_печати</vt:lpstr>
      <vt:lpstr>'204'!Заголовки_для_печати</vt:lpstr>
      <vt:lpstr>'201_1'!Область_печати</vt:lpstr>
      <vt:lpstr>'201_2'!Область_печати</vt:lpstr>
      <vt:lpstr>'202_1'!Область_печати</vt:lpstr>
      <vt:lpstr>'202_2'!Область_печати</vt:lpstr>
      <vt:lpstr>'203_1'!Область_печати</vt:lpstr>
      <vt:lpstr>'203_2'!Область_печати</vt:lpstr>
      <vt:lpstr>'204'!Область_печати</vt:lpstr>
      <vt:lpstr>Підс</vt:lpstr>
      <vt:lpstr>Підс1</vt:lpstr>
      <vt:lpstr>'203_1'!Підс2</vt:lpstr>
      <vt:lpstr>Підс2</vt:lpstr>
      <vt:lpstr>'203_2'!Підс3</vt:lpstr>
      <vt:lpstr>'204'!Підс3</vt:lpstr>
      <vt:lpstr>Підс3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Ніколенко Світлана Григорівна</cp:lastModifiedBy>
  <cp:lastPrinted>2015-01-29T11:50:29Z</cp:lastPrinted>
  <dcterms:created xsi:type="dcterms:W3CDTF">2003-01-15T20:44:10Z</dcterms:created>
  <dcterms:modified xsi:type="dcterms:W3CDTF">2018-06-27T09:10:01Z</dcterms:modified>
</cp:coreProperties>
</file>