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90" yWindow="-225" windowWidth="19440" windowHeight="12135" tabRatio="768" firstSheet="1" activeTab="9"/>
  </bookViews>
  <sheets>
    <sheet name="Лекції" sheetId="1" r:id="rId1"/>
    <sheet name="Довідник" sheetId="2" r:id="rId2"/>
    <sheet name="Бали за контр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  <sheet name="Sheet1" sheetId="13" state="hidden" r:id="rId13"/>
    <sheet name="204" sheetId="14" r:id="rId14"/>
    <sheet name="Sheet2" sheetId="15" r:id="rId15"/>
  </sheets>
  <externalReferences>
    <externalReference r:id="rId16"/>
    <externalReference r:id="rId17"/>
  </externalReferences>
  <definedNames>
    <definedName name="_xlnm._FilterDatabase" localSheetId="5" hidden="1">Підсумки!$A$3:$K$56</definedName>
    <definedName name="ESTC" localSheetId="2">[1]Довідник!$A$2:$B$9</definedName>
    <definedName name="ESTC">Довідник!$A$2:$B$9</definedName>
    <definedName name="Z_0DACDB9F_1DED_4CA1_A223_ED8CF3AAE059_.wvu.PrintArea" localSheetId="6" hidden="1">'201_1'!$A$2:$AB$30</definedName>
    <definedName name="Z_0DACDB9F_1DED_4CA1_A223_ED8CF3AAE059_.wvu.PrintArea" localSheetId="7" hidden="1">'201_2'!$A$2:$P$30</definedName>
    <definedName name="Z_0DACDB9F_1DED_4CA1_A223_ED8CF3AAE059_.wvu.PrintArea" localSheetId="8" hidden="1">'202_1'!$A$2:$N$30</definedName>
    <definedName name="Z_0DACDB9F_1DED_4CA1_A223_ED8CF3AAE059_.wvu.PrintArea" localSheetId="9" hidden="1">'202_2'!$A$2:$N$30</definedName>
    <definedName name="Z_0DACDB9F_1DED_4CA1_A223_ED8CF3AAE059_.wvu.PrintArea" localSheetId="10" hidden="1">'203_1'!$A$2:$N$30</definedName>
    <definedName name="Z_0DACDB9F_1DED_4CA1_A223_ED8CF3AAE059_.wvu.PrintArea" localSheetId="11" hidden="1">'203_2'!$A$2:$N$30</definedName>
    <definedName name="Z_0DACDB9F_1DED_4CA1_A223_ED8CF3AAE059_.wvu.PrintArea" localSheetId="13" hidden="1">'204'!$A$2:$N$30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0DACDB9F_1DED_4CA1_A223_ED8CF3AAE059_.wvu.PrintTitles" localSheetId="13" hidden="1">'204'!$A:$C</definedName>
    <definedName name="Z_134EDDCA_7309_47EE_BAAB_632C7B2A96A3_.wvu.FilterData" localSheetId="5" hidden="1">Підсумки!$A$3:$K$56</definedName>
    <definedName name="Z_134EDDCA_7309_47EE_BAAB_632C7B2A96A3_.wvu.PrintArea" localSheetId="6" hidden="1">'201_1'!$A$2:$AB$30</definedName>
    <definedName name="Z_134EDDCA_7309_47EE_BAAB_632C7B2A96A3_.wvu.PrintArea" localSheetId="7" hidden="1">'201_2'!$A$2:$AB$30</definedName>
    <definedName name="Z_134EDDCA_7309_47EE_BAAB_632C7B2A96A3_.wvu.PrintArea" localSheetId="8" hidden="1">'202_1'!$A$2:$N$30</definedName>
    <definedName name="Z_134EDDCA_7309_47EE_BAAB_632C7B2A96A3_.wvu.PrintArea" localSheetId="9" hidden="1">'202_2'!$A$2:$N$30</definedName>
    <definedName name="Z_134EDDCA_7309_47EE_BAAB_632C7B2A96A3_.wvu.PrintArea" localSheetId="10" hidden="1">'203_1'!$A$2:$N$30</definedName>
    <definedName name="Z_134EDDCA_7309_47EE_BAAB_632C7B2A96A3_.wvu.PrintArea" localSheetId="11" hidden="1">'203_2'!$A$2:$N$30</definedName>
    <definedName name="Z_134EDDCA_7309_47EE_BAAB_632C7B2A96A3_.wvu.PrintArea" localSheetId="13" hidden="1">'204'!$A$2:$N$30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PrintTitles" localSheetId="13" hidden="1">'204'!$A:$C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Підсумки!$A$3:$K$56</definedName>
    <definedName name="Z_1431BB82_382B_49E3_A435_36D988AC7FF6_.wvu.PrintArea" localSheetId="6" hidden="1">'201_1'!$A$2:$AB$30</definedName>
    <definedName name="Z_1431BB82_382B_49E3_A435_36D988AC7FF6_.wvu.PrintArea" localSheetId="7" hidden="1">'201_2'!$A$2:$P$30</definedName>
    <definedName name="Z_1431BB82_382B_49E3_A435_36D988AC7FF6_.wvu.PrintArea" localSheetId="8" hidden="1">'202_1'!$A$2:$N$30</definedName>
    <definedName name="Z_1431BB82_382B_49E3_A435_36D988AC7FF6_.wvu.PrintArea" localSheetId="9" hidden="1">'202_2'!$A$2:$N$30</definedName>
    <definedName name="Z_1431BB82_382B_49E3_A435_36D988AC7FF6_.wvu.PrintArea" localSheetId="10" hidden="1">'203_1'!$A$2:$N$30</definedName>
    <definedName name="Z_1431BB82_382B_49E3_A435_36D988AC7FF6_.wvu.PrintArea" localSheetId="11" hidden="1">'203_2'!$A$2:$N$30</definedName>
    <definedName name="Z_1431BB82_382B_49E3_A435_36D988AC7FF6_.wvu.PrintArea" localSheetId="13" hidden="1">'204'!$A$2:$N$30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431BB82_382B_49E3_A435_36D988AC7FF6_.wvu.PrintTitles" localSheetId="13" hidden="1">'204'!$A:$C</definedName>
    <definedName name="Z_17400EAF_4B0B_49FE_8262_4A59DA70D10F_.wvu.FilterData" localSheetId="5" hidden="1">Підсумки!$A$3:$K$56</definedName>
    <definedName name="Z_17400EAF_4B0B_49FE_8262_4A59DA70D10F_.wvu.PrintArea" localSheetId="6" hidden="1">'201_1'!$A$2:$AB$30</definedName>
    <definedName name="Z_17400EAF_4B0B_49FE_8262_4A59DA70D10F_.wvu.PrintArea" localSheetId="7" hidden="1">'201_2'!$A$2:$P$30</definedName>
    <definedName name="Z_17400EAF_4B0B_49FE_8262_4A59DA70D10F_.wvu.PrintArea" localSheetId="8" hidden="1">'202_1'!$A$2:$N$30</definedName>
    <definedName name="Z_17400EAF_4B0B_49FE_8262_4A59DA70D10F_.wvu.PrintArea" localSheetId="9" hidden="1">'202_2'!$A$2:$N$30</definedName>
    <definedName name="Z_17400EAF_4B0B_49FE_8262_4A59DA70D10F_.wvu.PrintArea" localSheetId="10" hidden="1">'203_1'!$A$2:$N$30</definedName>
    <definedName name="Z_17400EAF_4B0B_49FE_8262_4A59DA70D10F_.wvu.PrintArea" localSheetId="11" hidden="1">'203_2'!$A$2:$N$30</definedName>
    <definedName name="Z_17400EAF_4B0B_49FE_8262_4A59DA70D10F_.wvu.PrintArea" localSheetId="13" hidden="1">'204'!$A$2:$N$30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7400EAF_4B0B_49FE_8262_4A59DA70D10F_.wvu.PrintTitles" localSheetId="13" hidden="1">'204'!$A:$C</definedName>
    <definedName name="Z_1C44C54F_C0A4_451D_B8A0_B8C17D7E284D_.wvu.FilterData" localSheetId="5" hidden="1">Підсумки!$A$3:$K$56</definedName>
    <definedName name="Z_1C44C54F_C0A4_451D_B8A0_B8C17D7E284D_.wvu.PrintArea" localSheetId="6" hidden="1">'201_1'!$A$2:$AB$30</definedName>
    <definedName name="Z_1C44C54F_C0A4_451D_B8A0_B8C17D7E284D_.wvu.PrintArea" localSheetId="7" hidden="1">'201_2'!$A$2:$AB$30</definedName>
    <definedName name="Z_1C44C54F_C0A4_451D_B8A0_B8C17D7E284D_.wvu.PrintArea" localSheetId="8" hidden="1">'202_1'!$A$2:$N$30</definedName>
    <definedName name="Z_1C44C54F_C0A4_451D_B8A0_B8C17D7E284D_.wvu.PrintArea" localSheetId="9" hidden="1">'202_2'!$A$2:$N$30</definedName>
    <definedName name="Z_1C44C54F_C0A4_451D_B8A0_B8C17D7E284D_.wvu.PrintArea" localSheetId="10" hidden="1">'203_1'!$A$2:$N$30</definedName>
    <definedName name="Z_1C44C54F_C0A4_451D_B8A0_B8C17D7E284D_.wvu.PrintArea" localSheetId="11" hidden="1">'203_2'!$A$2:$N$30</definedName>
    <definedName name="Z_1C44C54F_C0A4_451D_B8A0_B8C17D7E284D_.wvu.PrintArea" localSheetId="13" hidden="1">'204'!$A$2:$N$30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C44C54F_C0A4_451D_B8A0_B8C17D7E284D_.wvu.PrintTitles" localSheetId="13" hidden="1">'204'!$A:$C</definedName>
    <definedName name="Z_1F0D860E_98B2_498A_824D_8FEF04055655_.wvu.PrintArea" localSheetId="6" hidden="1">'201_1'!$A$2:$P$30</definedName>
    <definedName name="Z_1F0D860E_98B2_498A_824D_8FEF04055655_.wvu.PrintArea" localSheetId="7" hidden="1">'201_2'!$A$2:$P$30</definedName>
    <definedName name="Z_1F0D860E_98B2_498A_824D_8FEF04055655_.wvu.PrintArea" localSheetId="8" hidden="1">'202_1'!$A$2:$N$30</definedName>
    <definedName name="Z_1F0D860E_98B2_498A_824D_8FEF04055655_.wvu.PrintArea" localSheetId="9" hidden="1">'202_2'!$A$2:$N$30</definedName>
    <definedName name="Z_1F0D860E_98B2_498A_824D_8FEF04055655_.wvu.PrintArea" localSheetId="10" hidden="1">'203_1'!$A$2:$N$30</definedName>
    <definedName name="Z_1F0D860E_98B2_498A_824D_8FEF04055655_.wvu.PrintArea" localSheetId="11" hidden="1">'203_2'!$A$2:$N$30</definedName>
    <definedName name="Z_1F0D860E_98B2_498A_824D_8FEF04055655_.wvu.PrintArea" localSheetId="13" hidden="1">'204'!$A$2:$N$30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1F0D860E_98B2_498A_824D_8FEF04055655_.wvu.PrintTitles" localSheetId="13" hidden="1">'204'!$A:$C</definedName>
    <definedName name="Z_22DA0AE1_B88F_47E1_B433_AF546C17A3BE_.wvu.FilterData" localSheetId="5" hidden="1">Підсумки!$A$3:$K$56</definedName>
    <definedName name="Z_24E4B1B0_BD46_442E_9239_4999257F794B_.wvu.PrintArea" localSheetId="6" hidden="1">'201_1'!$A$2:$V$30</definedName>
    <definedName name="Z_24E4B1B0_BD46_442E_9239_4999257F794B_.wvu.PrintArea" localSheetId="7" hidden="1">'201_2'!$A$2:$V$30</definedName>
    <definedName name="Z_24E4B1B0_BD46_442E_9239_4999257F794B_.wvu.PrintArea" localSheetId="8" hidden="1">'202_1'!$A$2:$V$30</definedName>
    <definedName name="Z_24E4B1B0_BD46_442E_9239_4999257F794B_.wvu.PrintArea" localSheetId="9" hidden="1">'202_2'!$A$2:$V$30</definedName>
    <definedName name="Z_24E4B1B0_BD46_442E_9239_4999257F794B_.wvu.PrintArea" localSheetId="10" hidden="1">'203_1'!$A$2:$V$30</definedName>
    <definedName name="Z_24E4B1B0_BD46_442E_9239_4999257F794B_.wvu.PrintArea" localSheetId="11" hidden="1">'203_2'!$A$2:$V$30</definedName>
    <definedName name="Z_24E4B1B0_BD46_442E_9239_4999257F794B_.wvu.PrintArea" localSheetId="13" hidden="1">'204'!$A$2:$V$30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4E4B1B0_BD46_442E_9239_4999257F794B_.wvu.PrintTitles" localSheetId="13" hidden="1">'204'!$A:$C</definedName>
    <definedName name="Z_2B1F19F5_DDBC_46F8_92CB_9A790CB7FD61_.wvu.PrintArea" localSheetId="6" hidden="1">'201_1'!$A$2:$V$30</definedName>
    <definedName name="Z_2B1F19F5_DDBC_46F8_92CB_9A790CB7FD61_.wvu.PrintArea" localSheetId="7" hidden="1">'201_2'!$A$2:$V$30</definedName>
    <definedName name="Z_2B1F19F5_DDBC_46F8_92CB_9A790CB7FD61_.wvu.PrintArea" localSheetId="8" hidden="1">'202_1'!$A$2:$V$30</definedName>
    <definedName name="Z_2B1F19F5_DDBC_46F8_92CB_9A790CB7FD61_.wvu.PrintArea" localSheetId="9" hidden="1">'202_2'!$A$2:$V$30</definedName>
    <definedName name="Z_2B1F19F5_DDBC_46F8_92CB_9A790CB7FD61_.wvu.PrintArea" localSheetId="10" hidden="1">'203_1'!$A$2:$V$30</definedName>
    <definedName name="Z_2B1F19F5_DDBC_46F8_92CB_9A790CB7FD61_.wvu.PrintArea" localSheetId="11" hidden="1">'203_2'!$A$2:$V$30</definedName>
    <definedName name="Z_2B1F19F5_DDBC_46F8_92CB_9A790CB7FD61_.wvu.PrintArea" localSheetId="13" hidden="1">'204'!$A$2:$V$30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2B1F19F5_DDBC_46F8_92CB_9A790CB7FD61_.wvu.PrintTitles" localSheetId="13" hidden="1">'204'!$A:$C</definedName>
    <definedName name="Z_30318990_97FA_4B74_8A96_20B9CEE7B653_.wvu.PrintArea" localSheetId="6" hidden="1">'201_1'!$A$2:$AB$30</definedName>
    <definedName name="Z_30318990_97FA_4B74_8A96_20B9CEE7B653_.wvu.PrintArea" localSheetId="7" hidden="1">'201_2'!$A$2:$P$30</definedName>
    <definedName name="Z_30318990_97FA_4B74_8A96_20B9CEE7B653_.wvu.PrintArea" localSheetId="8" hidden="1">'202_1'!$A$2:$N$30</definedName>
    <definedName name="Z_30318990_97FA_4B74_8A96_20B9CEE7B653_.wvu.PrintArea" localSheetId="9" hidden="1">'202_2'!$A$2:$N$30</definedName>
    <definedName name="Z_30318990_97FA_4B74_8A96_20B9CEE7B653_.wvu.PrintArea" localSheetId="10" hidden="1">'203_1'!$A$2:$N$30</definedName>
    <definedName name="Z_30318990_97FA_4B74_8A96_20B9CEE7B653_.wvu.PrintArea" localSheetId="11" hidden="1">'203_2'!$A$2:$N$30</definedName>
    <definedName name="Z_30318990_97FA_4B74_8A96_20B9CEE7B653_.wvu.PrintArea" localSheetId="13" hidden="1">'204'!$A$2:$N$30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0318990_97FA_4B74_8A96_20B9CEE7B653_.wvu.PrintTitles" localSheetId="13" hidden="1">'204'!$A:$C</definedName>
    <definedName name="Z_33A37079_C128_4ED3_AE01_CFA8F2347C5B_.wvu.FilterData" localSheetId="5" hidden="1">Підсумки!$A$3:$K$56</definedName>
    <definedName name="Z_3EF0F3E9_9201_4028_86FF_6B06B2998A48_.wvu.PrintArea" localSheetId="6" hidden="1">'201_1'!$A$2:$AB$30</definedName>
    <definedName name="Z_3EF0F3E9_9201_4028_86FF_6B06B2998A48_.wvu.PrintArea" localSheetId="7" hidden="1">'201_2'!$A$2:$P$30</definedName>
    <definedName name="Z_3EF0F3E9_9201_4028_86FF_6B06B2998A48_.wvu.PrintArea" localSheetId="8" hidden="1">'202_1'!$A$2:$N$30</definedName>
    <definedName name="Z_3EF0F3E9_9201_4028_86FF_6B06B2998A48_.wvu.PrintArea" localSheetId="9" hidden="1">'202_2'!$A$2:$N$30</definedName>
    <definedName name="Z_3EF0F3E9_9201_4028_86FF_6B06B2998A48_.wvu.PrintArea" localSheetId="10" hidden="1">'203_1'!$A$2:$N$30</definedName>
    <definedName name="Z_3EF0F3E9_9201_4028_86FF_6B06B2998A48_.wvu.PrintArea" localSheetId="11" hidden="1">'203_2'!$A$2:$N$30</definedName>
    <definedName name="Z_3EF0F3E9_9201_4028_86FF_6B06B2998A48_.wvu.PrintArea" localSheetId="13" hidden="1">'204'!$A$2:$N$30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3EF0F3E9_9201_4028_86FF_6B06B2998A48_.wvu.PrintTitles" localSheetId="13" hidden="1">'204'!$A:$C</definedName>
    <definedName name="Z_4A4E10B3_98EA_434A_B904_9D953C49E914_.wvu.PrintArea" localSheetId="6" hidden="1">'201_1'!$A$2:$AB$30</definedName>
    <definedName name="Z_4A4E10B3_98EA_434A_B904_9D953C49E914_.wvu.PrintArea" localSheetId="7" hidden="1">'201_2'!$A$2:$P$30</definedName>
    <definedName name="Z_4A4E10B3_98EA_434A_B904_9D953C49E914_.wvu.PrintArea" localSheetId="8" hidden="1">'202_1'!$A$2:$N$30</definedName>
    <definedName name="Z_4A4E10B3_98EA_434A_B904_9D953C49E914_.wvu.PrintArea" localSheetId="9" hidden="1">'202_2'!$A$2:$N$30</definedName>
    <definedName name="Z_4A4E10B3_98EA_434A_B904_9D953C49E914_.wvu.PrintArea" localSheetId="10" hidden="1">'203_1'!$A$2:$N$30</definedName>
    <definedName name="Z_4A4E10B3_98EA_434A_B904_9D953C49E914_.wvu.PrintArea" localSheetId="11" hidden="1">'203_2'!$A$2:$N$30</definedName>
    <definedName name="Z_4A4E10B3_98EA_434A_B904_9D953C49E914_.wvu.PrintArea" localSheetId="13" hidden="1">'204'!$A$2:$N$30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A4E10B3_98EA_434A_B904_9D953C49E914_.wvu.PrintTitles" localSheetId="13" hidden="1">'204'!$A:$C</definedName>
    <definedName name="Z_4BCF288A_A595_4C42_82E7_535EDC2AC415_.wvu.FilterData" localSheetId="5" hidden="1">Підсумки!$A$3:$K$56</definedName>
    <definedName name="Z_4BCF288A_A595_4C42_82E7_535EDC2AC415_.wvu.PrintArea" localSheetId="6" hidden="1">'201_1'!$A$2:$AB$30</definedName>
    <definedName name="Z_4BCF288A_A595_4C42_82E7_535EDC2AC415_.wvu.PrintArea" localSheetId="7" hidden="1">'201_2'!$A$2:$AB$30</definedName>
    <definedName name="Z_4BCF288A_A595_4C42_82E7_535EDC2AC415_.wvu.PrintArea" localSheetId="8" hidden="1">'202_1'!$A$2:$N$30</definedName>
    <definedName name="Z_4BCF288A_A595_4C42_82E7_535EDC2AC415_.wvu.PrintArea" localSheetId="9" hidden="1">'202_2'!$A$2:$N$30</definedName>
    <definedName name="Z_4BCF288A_A595_4C42_82E7_535EDC2AC415_.wvu.PrintArea" localSheetId="10" hidden="1">'203_1'!$A$2:$N$30</definedName>
    <definedName name="Z_4BCF288A_A595_4C42_82E7_535EDC2AC415_.wvu.PrintArea" localSheetId="11" hidden="1">'203_2'!$A$2:$N$30</definedName>
    <definedName name="Z_4BCF288A_A595_4C42_82E7_535EDC2AC415_.wvu.PrintArea" localSheetId="13" hidden="1">'204'!$A$2:$N$30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4BCF288A_A595_4C42_82E7_535EDC2AC415_.wvu.PrintTitles" localSheetId="13" hidden="1">'204'!$A:$C</definedName>
    <definedName name="Z_52C4EB7E_D421_4F3C_9418_E2E13C53098F_.wvu.FilterData" localSheetId="5" hidden="1">Підсумки!$A$3:$K$56</definedName>
    <definedName name="Z_52C4EB7E_D421_4F3C_9418_E2E13C53098F_.wvu.PrintArea" localSheetId="6" hidden="1">'201_1'!$A$2:$AB$30</definedName>
    <definedName name="Z_52C4EB7E_D421_4F3C_9418_E2E13C53098F_.wvu.PrintArea" localSheetId="7" hidden="1">'201_2'!$A$2:$P$30</definedName>
    <definedName name="Z_52C4EB7E_D421_4F3C_9418_E2E13C53098F_.wvu.PrintArea" localSheetId="8" hidden="1">'202_1'!$A$2:$N$30</definedName>
    <definedName name="Z_52C4EB7E_D421_4F3C_9418_E2E13C53098F_.wvu.PrintArea" localSheetId="9" hidden="1">'202_2'!$A$2:$N$30</definedName>
    <definedName name="Z_52C4EB7E_D421_4F3C_9418_E2E13C53098F_.wvu.PrintArea" localSheetId="10" hidden="1">'203_1'!$A$2:$N$30</definedName>
    <definedName name="Z_52C4EB7E_D421_4F3C_9418_E2E13C53098F_.wvu.PrintArea" localSheetId="11" hidden="1">'203_2'!$A$2:$N$30</definedName>
    <definedName name="Z_52C4EB7E_D421_4F3C_9418_E2E13C53098F_.wvu.PrintArea" localSheetId="13" hidden="1">'204'!$A$2:$N$30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2C4EB7E_D421_4F3C_9418_E2E13C53098F_.wvu.PrintTitles" localSheetId="13" hidden="1">'204'!$A:$C</definedName>
    <definedName name="Z_54CA7618_6F98_4F47_B371_BA051FE75870_.wvu.PrintArea" localSheetId="6" hidden="1">'201_1'!$A$2:$AB$30</definedName>
    <definedName name="Z_54CA7618_6F98_4F47_B371_BA051FE75870_.wvu.PrintArea" localSheetId="7" hidden="1">'201_2'!$A$2:$P$30</definedName>
    <definedName name="Z_54CA7618_6F98_4F47_B371_BA051FE75870_.wvu.PrintArea" localSheetId="8" hidden="1">'202_1'!$A$2:$N$30</definedName>
    <definedName name="Z_54CA7618_6F98_4F47_B371_BA051FE75870_.wvu.PrintArea" localSheetId="9" hidden="1">'202_2'!$A$2:$N$30</definedName>
    <definedName name="Z_54CA7618_6F98_4F47_B371_BA051FE75870_.wvu.PrintArea" localSheetId="10" hidden="1">'203_1'!$A$2:$N$30</definedName>
    <definedName name="Z_54CA7618_6F98_4F47_B371_BA051FE75870_.wvu.PrintArea" localSheetId="11" hidden="1">'203_2'!$A$2:$N$30</definedName>
    <definedName name="Z_54CA7618_6F98_4F47_B371_BA051FE75870_.wvu.PrintArea" localSheetId="13" hidden="1">'204'!$A$2:$N$30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4CA7618_6F98_4F47_B371_BA051FE75870_.wvu.PrintTitles" localSheetId="13" hidden="1">'204'!$A:$C</definedName>
    <definedName name="Z_575DD556_2391_4DD2_B247_D76EB2E70299_.wvu.FilterData" localSheetId="5" hidden="1">Підсумки!$A$3:$K$56</definedName>
    <definedName name="Z_575DD556_2391_4DD2_B247_D76EB2E70299_.wvu.PrintArea" localSheetId="6" hidden="1">'201_1'!$A$2:$AB$30</definedName>
    <definedName name="Z_575DD556_2391_4DD2_B247_D76EB2E70299_.wvu.PrintArea" localSheetId="7" hidden="1">'201_2'!$A$2:$P$30</definedName>
    <definedName name="Z_575DD556_2391_4DD2_B247_D76EB2E70299_.wvu.PrintArea" localSheetId="8" hidden="1">'202_1'!$A$2:$N$30</definedName>
    <definedName name="Z_575DD556_2391_4DD2_B247_D76EB2E70299_.wvu.PrintArea" localSheetId="9" hidden="1">'202_2'!$A$2:$N$30</definedName>
    <definedName name="Z_575DD556_2391_4DD2_B247_D76EB2E70299_.wvu.PrintArea" localSheetId="10" hidden="1">'203_1'!$A$2:$N$30</definedName>
    <definedName name="Z_575DD556_2391_4DD2_B247_D76EB2E70299_.wvu.PrintArea" localSheetId="11" hidden="1">'203_2'!$A$2:$N$30</definedName>
    <definedName name="Z_575DD556_2391_4DD2_B247_D76EB2E70299_.wvu.PrintArea" localSheetId="13" hidden="1">'204'!$A$2:$N$30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75DD556_2391_4DD2_B247_D76EB2E70299_.wvu.PrintTitles" localSheetId="13" hidden="1">'204'!$A:$C</definedName>
    <definedName name="Z_5FE79F59_D06C_47E9_A091_8A454305106D_.wvu.PrintArea" localSheetId="6" hidden="1">'201_1'!$A$2:$AB$30</definedName>
    <definedName name="Z_5FE79F59_D06C_47E9_A091_8A454305106D_.wvu.PrintArea" localSheetId="7" hidden="1">'201_2'!$A$2:$P$30</definedName>
    <definedName name="Z_5FE79F59_D06C_47E9_A091_8A454305106D_.wvu.PrintArea" localSheetId="8" hidden="1">'202_1'!$A$2:$N$30</definedName>
    <definedName name="Z_5FE79F59_D06C_47E9_A091_8A454305106D_.wvu.PrintArea" localSheetId="9" hidden="1">'202_2'!$A$2:$N$30</definedName>
    <definedName name="Z_5FE79F59_D06C_47E9_A091_8A454305106D_.wvu.PrintArea" localSheetId="10" hidden="1">'203_1'!$A$2:$N$30</definedName>
    <definedName name="Z_5FE79F59_D06C_47E9_A091_8A454305106D_.wvu.PrintArea" localSheetId="11" hidden="1">'203_2'!$A$2:$N$30</definedName>
    <definedName name="Z_5FE79F59_D06C_47E9_A091_8A454305106D_.wvu.PrintArea" localSheetId="13" hidden="1">'204'!$A$2:$N$30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5FE79F59_D06C_47E9_A091_8A454305106D_.wvu.PrintTitles" localSheetId="13" hidden="1">'204'!$A:$C</definedName>
    <definedName name="Z_6328EA24_1FA5_4B94_9ABC_245F045AD520_.wvu.PrintArea" localSheetId="6" hidden="1">'201_1'!$A$2:$V$30</definedName>
    <definedName name="Z_6328EA24_1FA5_4B94_9ABC_245F045AD520_.wvu.PrintArea" localSheetId="7" hidden="1">'201_2'!$A$2:$V$30</definedName>
    <definedName name="Z_6328EA24_1FA5_4B94_9ABC_245F045AD520_.wvu.PrintArea" localSheetId="8" hidden="1">'202_1'!$A$2:$V$30</definedName>
    <definedName name="Z_6328EA24_1FA5_4B94_9ABC_245F045AD520_.wvu.PrintArea" localSheetId="9" hidden="1">'202_2'!$A$2:$V$30</definedName>
    <definedName name="Z_6328EA24_1FA5_4B94_9ABC_245F045AD520_.wvu.PrintArea" localSheetId="10" hidden="1">'203_1'!$A$2:$V$30</definedName>
    <definedName name="Z_6328EA24_1FA5_4B94_9ABC_245F045AD520_.wvu.PrintArea" localSheetId="11" hidden="1">'203_2'!$A$2:$V$30</definedName>
    <definedName name="Z_6328EA24_1FA5_4B94_9ABC_245F045AD520_.wvu.PrintArea" localSheetId="13" hidden="1">'204'!$A$2:$V$30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28EA24_1FA5_4B94_9ABC_245F045AD520_.wvu.PrintTitles" localSheetId="13" hidden="1">'204'!$A:$C</definedName>
    <definedName name="Z_63677729_B220_4674_B8DA_E23D188A7DD0_.wvu.PrintArea" localSheetId="6" hidden="1">'201_1'!$A$2:$AB$30</definedName>
    <definedName name="Z_63677729_B220_4674_B8DA_E23D188A7DD0_.wvu.PrintArea" localSheetId="7" hidden="1">'201_2'!$A$2:$P$30</definedName>
    <definedName name="Z_63677729_B220_4674_B8DA_E23D188A7DD0_.wvu.PrintArea" localSheetId="8" hidden="1">'202_1'!$A$2:$N$30</definedName>
    <definedName name="Z_63677729_B220_4674_B8DA_E23D188A7DD0_.wvu.PrintArea" localSheetId="9" hidden="1">'202_2'!$A$2:$N$30</definedName>
    <definedName name="Z_63677729_B220_4674_B8DA_E23D188A7DD0_.wvu.PrintArea" localSheetId="10" hidden="1">'203_1'!$A$2:$N$30</definedName>
    <definedName name="Z_63677729_B220_4674_B8DA_E23D188A7DD0_.wvu.PrintArea" localSheetId="11" hidden="1">'203_2'!$A$2:$N$30</definedName>
    <definedName name="Z_63677729_B220_4674_B8DA_E23D188A7DD0_.wvu.PrintArea" localSheetId="13" hidden="1">'204'!$A$2:$N$30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677729_B220_4674_B8DA_E23D188A7DD0_.wvu.PrintTitles" localSheetId="13" hidden="1">'204'!$A:$C</definedName>
    <definedName name="Z_639E5188_D90A_45C8_B0E7_531B3D055CC4_.wvu.PrintArea" localSheetId="6" hidden="1">'201_1'!$A$2:$AB$30</definedName>
    <definedName name="Z_639E5188_D90A_45C8_B0E7_531B3D055CC4_.wvu.PrintArea" localSheetId="7" hidden="1">'201_2'!$A$2:$P$30</definedName>
    <definedName name="Z_639E5188_D90A_45C8_B0E7_531B3D055CC4_.wvu.PrintArea" localSheetId="8" hidden="1">'202_1'!$A$2:$N$30</definedName>
    <definedName name="Z_639E5188_D90A_45C8_B0E7_531B3D055CC4_.wvu.PrintArea" localSheetId="9" hidden="1">'202_2'!$A$2:$N$30</definedName>
    <definedName name="Z_639E5188_D90A_45C8_B0E7_531B3D055CC4_.wvu.PrintArea" localSheetId="10" hidden="1">'203_1'!$A$2:$N$30</definedName>
    <definedName name="Z_639E5188_D90A_45C8_B0E7_531B3D055CC4_.wvu.PrintArea" localSheetId="11" hidden="1">'203_2'!$A$2:$N$30</definedName>
    <definedName name="Z_639E5188_D90A_45C8_B0E7_531B3D055CC4_.wvu.PrintArea" localSheetId="13" hidden="1">'204'!$A$2:$N$30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39E5188_D90A_45C8_B0E7_531B3D055CC4_.wvu.PrintTitles" localSheetId="13" hidden="1">'204'!$A:$C</definedName>
    <definedName name="Z_6C8D603E_9A1B_49F4_AEFE_06707C7BCD53_.wvu.FilterData" localSheetId="5" hidden="1">Підсумки!$A$3:$K$56</definedName>
    <definedName name="Z_6C8D603E_9A1B_49F4_AEFE_06707C7BCD53_.wvu.PrintArea" localSheetId="6" hidden="1">'201_1'!$A$2:$AB$30</definedName>
    <definedName name="Z_6C8D603E_9A1B_49F4_AEFE_06707C7BCD53_.wvu.PrintArea" localSheetId="7" hidden="1">'201_2'!$A$2:$AB$30</definedName>
    <definedName name="Z_6C8D603E_9A1B_49F4_AEFE_06707C7BCD53_.wvu.PrintArea" localSheetId="8" hidden="1">'202_1'!$A$2:$N$30</definedName>
    <definedName name="Z_6C8D603E_9A1B_49F4_AEFE_06707C7BCD53_.wvu.PrintArea" localSheetId="9" hidden="1">'202_2'!$A$2:$N$30</definedName>
    <definedName name="Z_6C8D603E_9A1B_49F4_AEFE_06707C7BCD53_.wvu.PrintArea" localSheetId="10" hidden="1">'203_1'!$A$2:$N$30</definedName>
    <definedName name="Z_6C8D603E_9A1B_49F4_AEFE_06707C7BCD53_.wvu.PrintArea" localSheetId="11" hidden="1">'203_2'!$A$2:$N$30</definedName>
    <definedName name="Z_6C8D603E_9A1B_49F4_AEFE_06707C7BCD53_.wvu.PrintArea" localSheetId="13" hidden="1">'204'!$A$2:$N$30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C8D603E_9A1B_49F4_AEFE_06707C7BCD53_.wvu.PrintTitles" localSheetId="13" hidden="1">'204'!$A:$C</definedName>
    <definedName name="Z_6C8D603E_9A1B_49F4_AEFE_06707C7BCD53_.wvu.Rows" localSheetId="8" hidden="1">'202_1'!$19:$21</definedName>
    <definedName name="Z_6FD4170C_FF34_4F29_9D4F_E51601E8E054_.wvu.PrintArea" localSheetId="6" hidden="1">'201_1'!$A$2:$P$30</definedName>
    <definedName name="Z_6FD4170C_FF34_4F29_9D4F_E51601E8E054_.wvu.PrintArea" localSheetId="7" hidden="1">'201_2'!$A$2:$X$30</definedName>
    <definedName name="Z_6FD4170C_FF34_4F29_9D4F_E51601E8E054_.wvu.PrintArea" localSheetId="8" hidden="1">'202_1'!$A$2:$N$30</definedName>
    <definedName name="Z_6FD4170C_FF34_4F29_9D4F_E51601E8E054_.wvu.PrintArea" localSheetId="9" hidden="1">'202_2'!$A$2:$N$30</definedName>
    <definedName name="Z_6FD4170C_FF34_4F29_9D4F_E51601E8E054_.wvu.PrintArea" localSheetId="10" hidden="1">'203_1'!$A$2:$N$30</definedName>
    <definedName name="Z_6FD4170C_FF34_4F29_9D4F_E51601E8E054_.wvu.PrintArea" localSheetId="11" hidden="1">'203_2'!$A$2:$N$30</definedName>
    <definedName name="Z_6FD4170C_FF34_4F29_9D4F_E51601E8E054_.wvu.PrintArea" localSheetId="13" hidden="1">'204'!$A$2:$N$30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6FD4170C_FF34_4F29_9D4F_E51601E8E054_.wvu.PrintTitles" localSheetId="13" hidden="1">'204'!$A:$C</definedName>
    <definedName name="Z_75769618_2852_4512_8EF1_DEA65DE197E1_.wvu.PrintArea" localSheetId="6" hidden="1">'201_1'!$A$2:$P$30</definedName>
    <definedName name="Z_75769618_2852_4512_8EF1_DEA65DE197E1_.wvu.PrintArea" localSheetId="7" hidden="1">'201_2'!$A$2:$P$30</definedName>
    <definedName name="Z_75769618_2852_4512_8EF1_DEA65DE197E1_.wvu.PrintArea" localSheetId="8" hidden="1">'202_1'!$A$2:$N$30</definedName>
    <definedName name="Z_75769618_2852_4512_8EF1_DEA65DE197E1_.wvu.PrintArea" localSheetId="9" hidden="1">'202_2'!$A$2:$N$30</definedName>
    <definedName name="Z_75769618_2852_4512_8EF1_DEA65DE197E1_.wvu.PrintArea" localSheetId="10" hidden="1">'203_1'!$A$2:$N$30</definedName>
    <definedName name="Z_75769618_2852_4512_8EF1_DEA65DE197E1_.wvu.PrintArea" localSheetId="11" hidden="1">'203_2'!$A$2:$N$30</definedName>
    <definedName name="Z_75769618_2852_4512_8EF1_DEA65DE197E1_.wvu.PrintArea" localSheetId="13" hidden="1">'204'!$A$2:$N$30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5769618_2852_4512_8EF1_DEA65DE197E1_.wvu.PrintTitles" localSheetId="13" hidden="1">'204'!$A:$C</definedName>
    <definedName name="Z_7828284E_5BC2_4532_AE4F_135B19275FE1_.wvu.PrintArea" localSheetId="6" hidden="1">'201_1'!$A$2:$V$30</definedName>
    <definedName name="Z_7828284E_5BC2_4532_AE4F_135B19275FE1_.wvu.PrintArea" localSheetId="7" hidden="1">'201_2'!$A$2:$V$30</definedName>
    <definedName name="Z_7828284E_5BC2_4532_AE4F_135B19275FE1_.wvu.PrintArea" localSheetId="8" hidden="1">'202_1'!$A$2:$V$30</definedName>
    <definedName name="Z_7828284E_5BC2_4532_AE4F_135B19275FE1_.wvu.PrintArea" localSheetId="9" hidden="1">'202_2'!$A$2:$V$30</definedName>
    <definedName name="Z_7828284E_5BC2_4532_AE4F_135B19275FE1_.wvu.PrintArea" localSheetId="10" hidden="1">'203_1'!$A$2:$V$30</definedName>
    <definedName name="Z_7828284E_5BC2_4532_AE4F_135B19275FE1_.wvu.PrintArea" localSheetId="11" hidden="1">'203_2'!$A$2:$V$30</definedName>
    <definedName name="Z_7828284E_5BC2_4532_AE4F_135B19275FE1_.wvu.PrintArea" localSheetId="13" hidden="1">'204'!$A$2:$V$30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828284E_5BC2_4532_AE4F_135B19275FE1_.wvu.PrintTitles" localSheetId="13" hidden="1">'204'!$A:$C</definedName>
    <definedName name="Z_7DAD0CBB_837D_490E_8AD8_C7F6F6026BC2_.wvu.PrintArea" localSheetId="6" hidden="1">'201_1'!$A$2:$AB$30</definedName>
    <definedName name="Z_7DAD0CBB_837D_490E_8AD8_C7F6F6026BC2_.wvu.PrintArea" localSheetId="7" hidden="1">'201_2'!$A$2:$P$30</definedName>
    <definedName name="Z_7DAD0CBB_837D_490E_8AD8_C7F6F6026BC2_.wvu.PrintArea" localSheetId="8" hidden="1">'202_1'!$A$2:$N$30</definedName>
    <definedName name="Z_7DAD0CBB_837D_490E_8AD8_C7F6F6026BC2_.wvu.PrintArea" localSheetId="9" hidden="1">'202_2'!$A$2:$N$30</definedName>
    <definedName name="Z_7DAD0CBB_837D_490E_8AD8_C7F6F6026BC2_.wvu.PrintArea" localSheetId="10" hidden="1">'203_1'!$A$2:$N$30</definedName>
    <definedName name="Z_7DAD0CBB_837D_490E_8AD8_C7F6F6026BC2_.wvu.PrintArea" localSheetId="11" hidden="1">'203_2'!$A$2:$N$30</definedName>
    <definedName name="Z_7DAD0CBB_837D_490E_8AD8_C7F6F6026BC2_.wvu.PrintArea" localSheetId="13" hidden="1">'204'!$A$2:$N$30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7DAD0CBB_837D_490E_8AD8_C7F6F6026BC2_.wvu.PrintTitles" localSheetId="13" hidden="1">'204'!$A:$C</definedName>
    <definedName name="Z_85387D8F_322B_4575_A31F_6C67D6D60B03_.wvu.PrintArea" localSheetId="6" hidden="1">'201_1'!$A$2:$V$30</definedName>
    <definedName name="Z_85387D8F_322B_4575_A31F_6C67D6D60B03_.wvu.PrintArea" localSheetId="7" hidden="1">'201_2'!$A$2:$V$30</definedName>
    <definedName name="Z_85387D8F_322B_4575_A31F_6C67D6D60B03_.wvu.PrintArea" localSheetId="8" hidden="1">'202_1'!$A$2:$V$30</definedName>
    <definedName name="Z_85387D8F_322B_4575_A31F_6C67D6D60B03_.wvu.PrintArea" localSheetId="9" hidden="1">'202_2'!$A$2:$V$30</definedName>
    <definedName name="Z_85387D8F_322B_4575_A31F_6C67D6D60B03_.wvu.PrintArea" localSheetId="10" hidden="1">'203_1'!$A$2:$V$30</definedName>
    <definedName name="Z_85387D8F_322B_4575_A31F_6C67D6D60B03_.wvu.PrintArea" localSheetId="11" hidden="1">'203_2'!$A$2:$V$30</definedName>
    <definedName name="Z_85387D8F_322B_4575_A31F_6C67D6D60B03_.wvu.PrintArea" localSheetId="13" hidden="1">'204'!$A$2:$V$30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5387D8F_322B_4575_A31F_6C67D6D60B03_.wvu.PrintTitles" localSheetId="13" hidden="1">'204'!$A:$C</definedName>
    <definedName name="Z_86E46D09_7AE0_4152_9FFC_C08D0784D8A7_.wvu.PrintArea" localSheetId="6" hidden="1">'201_1'!$A$2:$V$30</definedName>
    <definedName name="Z_86E46D09_7AE0_4152_9FFC_C08D0784D8A7_.wvu.PrintArea" localSheetId="7" hidden="1">'201_2'!$A$2:$V$30</definedName>
    <definedName name="Z_86E46D09_7AE0_4152_9FFC_C08D0784D8A7_.wvu.PrintArea" localSheetId="8" hidden="1">'202_1'!$A$2:$V$30</definedName>
    <definedName name="Z_86E46D09_7AE0_4152_9FFC_C08D0784D8A7_.wvu.PrintArea" localSheetId="9" hidden="1">'202_2'!$A$2:$V$30</definedName>
    <definedName name="Z_86E46D09_7AE0_4152_9FFC_C08D0784D8A7_.wvu.PrintArea" localSheetId="10" hidden="1">'203_1'!$A$2:$V$30</definedName>
    <definedName name="Z_86E46D09_7AE0_4152_9FFC_C08D0784D8A7_.wvu.PrintArea" localSheetId="11" hidden="1">'203_2'!$A$2:$V$30</definedName>
    <definedName name="Z_86E46D09_7AE0_4152_9FFC_C08D0784D8A7_.wvu.PrintArea" localSheetId="13" hidden="1">'204'!$A$2:$V$30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6E46D09_7AE0_4152_9FFC_C08D0784D8A7_.wvu.PrintTitles" localSheetId="13" hidden="1">'204'!$A:$C</definedName>
    <definedName name="Z_8DFD9D66_8B11_4E3E_B614_03CD90A02DAE_.wvu.PrintArea" localSheetId="6" hidden="1">'201_1'!$A$2:$P$30</definedName>
    <definedName name="Z_8DFD9D66_8B11_4E3E_B614_03CD90A02DAE_.wvu.PrintArea" localSheetId="7" hidden="1">'201_2'!$A$2:$P$30</definedName>
    <definedName name="Z_8DFD9D66_8B11_4E3E_B614_03CD90A02DAE_.wvu.PrintArea" localSheetId="8" hidden="1">'202_1'!$A$2:$N$30</definedName>
    <definedName name="Z_8DFD9D66_8B11_4E3E_B614_03CD90A02DAE_.wvu.PrintArea" localSheetId="9" hidden="1">'202_2'!$A$2:$N$30</definedName>
    <definedName name="Z_8DFD9D66_8B11_4E3E_B614_03CD90A02DAE_.wvu.PrintArea" localSheetId="10" hidden="1">'203_1'!$A$2:$N$30</definedName>
    <definedName name="Z_8DFD9D66_8B11_4E3E_B614_03CD90A02DAE_.wvu.PrintArea" localSheetId="11" hidden="1">'203_2'!$A$2:$N$30</definedName>
    <definedName name="Z_8DFD9D66_8B11_4E3E_B614_03CD90A02DAE_.wvu.PrintArea" localSheetId="13" hidden="1">'204'!$A$2:$N$30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PrintTitles" localSheetId="13" hidden="1">'204'!$A:$C</definedName>
    <definedName name="Z_8DFD9D66_8B11_4E3E_B614_03CD90A02DAE_.wvu.Rows" localSheetId="6" hidden="1">'201_1'!#REF!,'201_1'!#REF!,'201_1'!#REF!,'201_1'!#REF!</definedName>
    <definedName name="Z_8DFD9D66_8B11_4E3E_B614_03CD90A02DAE_.wvu.Rows" localSheetId="7" hidden="1">'201_2'!#REF!,'201_2'!#REF!,'201_2'!#REF!,'201_2'!#REF!</definedName>
    <definedName name="Z_8DFD9D66_8B11_4E3E_B614_03CD90A02DAE_.wvu.Rows" localSheetId="8" hidden="1">'202_1'!#REF!,'202_1'!#REF!,'202_1'!#REF!,'202_1'!#REF!</definedName>
    <definedName name="Z_8DFD9D66_8B11_4E3E_B614_03CD90A02DAE_.wvu.Rows" localSheetId="9" hidden="1">'202_2'!#REF!,'202_2'!#REF!,'202_2'!#REF!,'202_2'!#REF!</definedName>
    <definedName name="Z_8DFD9D66_8B11_4E3E_B614_03CD90A02DAE_.wvu.Rows" localSheetId="10" hidden="1">'203_1'!#REF!,'203_1'!#REF!,'203_1'!#REF!,'203_1'!#REF!</definedName>
    <definedName name="Z_8DFD9D66_8B11_4E3E_B614_03CD90A02DAE_.wvu.Rows" localSheetId="11" hidden="1">'203_2'!#REF!,'203_2'!#REF!,'203_2'!#REF!,'203_2'!#REF!</definedName>
    <definedName name="Z_8DFD9D66_8B11_4E3E_B614_03CD90A02DAE_.wvu.Rows" localSheetId="13" hidden="1">'204'!#REF!,'204'!#REF!,'204'!#REF!,'204'!#REF!</definedName>
    <definedName name="Z_8FD84C4E_2C18_420F_8708_98FB7EED86F5_.wvu.PrintArea" localSheetId="6" hidden="1">'201_1'!$A$2:$AB$30</definedName>
    <definedName name="Z_8FD84C4E_2C18_420F_8708_98FB7EED86F5_.wvu.PrintArea" localSheetId="7" hidden="1">'201_2'!$A$2:$P$30</definedName>
    <definedName name="Z_8FD84C4E_2C18_420F_8708_98FB7EED86F5_.wvu.PrintArea" localSheetId="8" hidden="1">'202_1'!$A$2:$N$30</definedName>
    <definedName name="Z_8FD84C4E_2C18_420F_8708_98FB7EED86F5_.wvu.PrintArea" localSheetId="9" hidden="1">'202_2'!$A$2:$N$30</definedName>
    <definedName name="Z_8FD84C4E_2C18_420F_8708_98FB7EED86F5_.wvu.PrintArea" localSheetId="10" hidden="1">'203_1'!$A$2:$N$30</definedName>
    <definedName name="Z_8FD84C4E_2C18_420F_8708_98FB7EED86F5_.wvu.PrintArea" localSheetId="11" hidden="1">'203_2'!$A$2:$N$30</definedName>
    <definedName name="Z_8FD84C4E_2C18_420F_8708_98FB7EED86F5_.wvu.PrintArea" localSheetId="13" hidden="1">'204'!$A$2:$N$30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8FD84C4E_2C18_420F_8708_98FB7EED86F5_.wvu.PrintTitles" localSheetId="13" hidden="1">'204'!$A:$C</definedName>
    <definedName name="Z_93F6C3DE_1F92_4632_8907_1A4A95278937_.wvu.PrintArea" localSheetId="6" hidden="1">'201_1'!$A$2:$V$30</definedName>
    <definedName name="Z_93F6C3DE_1F92_4632_8907_1A4A95278937_.wvu.PrintArea" localSheetId="7" hidden="1">'201_2'!$A$2:$V$30</definedName>
    <definedName name="Z_93F6C3DE_1F92_4632_8907_1A4A95278937_.wvu.PrintArea" localSheetId="8" hidden="1">'202_1'!$A$2:$V$30</definedName>
    <definedName name="Z_93F6C3DE_1F92_4632_8907_1A4A95278937_.wvu.PrintArea" localSheetId="9" hidden="1">'202_2'!$A$2:$V$30</definedName>
    <definedName name="Z_93F6C3DE_1F92_4632_8907_1A4A95278937_.wvu.PrintArea" localSheetId="10" hidden="1">'203_1'!$A$2:$V$30</definedName>
    <definedName name="Z_93F6C3DE_1F92_4632_8907_1A4A95278937_.wvu.PrintArea" localSheetId="11" hidden="1">'203_2'!$A$2:$V$30</definedName>
    <definedName name="Z_93F6C3DE_1F92_4632_8907_1A4A95278937_.wvu.PrintArea" localSheetId="13" hidden="1">'204'!$A$2:$V$30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3F6C3DE_1F92_4632_8907_1A4A95278937_.wvu.PrintTitles" localSheetId="13" hidden="1">'204'!$A:$C</definedName>
    <definedName name="Z_9441459E_E2AF_4712_941E_3718915AA278_.wvu.PrintArea" localSheetId="6" hidden="1">'201_1'!$A$2:$V$30</definedName>
    <definedName name="Z_9441459E_E2AF_4712_941E_3718915AA278_.wvu.PrintArea" localSheetId="7" hidden="1">'201_2'!$A$2:$V$30</definedName>
    <definedName name="Z_9441459E_E2AF_4712_941E_3718915AA278_.wvu.PrintArea" localSheetId="8" hidden="1">'202_1'!$A$2:$V$30</definedName>
    <definedName name="Z_9441459E_E2AF_4712_941E_3718915AA278_.wvu.PrintArea" localSheetId="9" hidden="1">'202_2'!$A$2:$V$30</definedName>
    <definedName name="Z_9441459E_E2AF_4712_941E_3718915AA278_.wvu.PrintArea" localSheetId="10" hidden="1">'203_1'!$A$2:$V$30</definedName>
    <definedName name="Z_9441459E_E2AF_4712_941E_3718915AA278_.wvu.PrintArea" localSheetId="11" hidden="1">'203_2'!$A$2:$V$30</definedName>
    <definedName name="Z_9441459E_E2AF_4712_941E_3718915AA278_.wvu.PrintArea" localSheetId="13" hidden="1">'204'!$A$2:$V$30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441459E_E2AF_4712_941E_3718915AA278_.wvu.PrintTitles" localSheetId="13" hidden="1">'204'!$A:$C</definedName>
    <definedName name="Z_9581BC83_4638_4839_B4A7_A6430282DE49_.wvu.PrintArea" localSheetId="6" hidden="1">'201_1'!$A$1:$AD$30</definedName>
    <definedName name="Z_9581BC83_4638_4839_B4A7_A6430282DE49_.wvu.PrintArea" localSheetId="7" hidden="1">'201_2'!$A$2:$P$30</definedName>
    <definedName name="Z_9581BC83_4638_4839_B4A7_A6430282DE49_.wvu.PrintArea" localSheetId="8" hidden="1">'202_1'!$A$1:$AD$30</definedName>
    <definedName name="Z_9581BC83_4638_4839_B4A7_A6430282DE49_.wvu.PrintArea" localSheetId="9" hidden="1">'202_2'!$A$1:$AD$30</definedName>
    <definedName name="Z_9581BC83_4638_4839_B4A7_A6430282DE49_.wvu.PrintArea" localSheetId="10" hidden="1">'203_1'!$A$1:$AD$30</definedName>
    <definedName name="Z_9581BC83_4638_4839_B4A7_A6430282DE49_.wvu.PrintArea" localSheetId="11" hidden="1">'203_2'!$A$1:$AD$30</definedName>
    <definedName name="Z_9581BC83_4638_4839_B4A7_A6430282DE49_.wvu.PrintArea" localSheetId="13" hidden="1">'204'!$A$1:$AD$30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PrintTitles" localSheetId="13" hidden="1">'204'!$A:$C</definedName>
    <definedName name="Z_9581BC83_4638_4839_B4A7_A6430282DE49_.wvu.Rows" localSheetId="5" hidden="1">Підсумки!$15:$27</definedName>
    <definedName name="Z_96BFE75B_9E94_4DC9_803C_D5A288E717C0_.wvu.FilterData" localSheetId="5" hidden="1">Підсумки!$A$3:$K$56</definedName>
    <definedName name="Z_96BFE75B_9E94_4DC9_803C_D5A288E717C0_.wvu.PrintArea" localSheetId="6" hidden="1">'201_1'!$A$2:$AB$30</definedName>
    <definedName name="Z_96BFE75B_9E94_4DC9_803C_D5A288E717C0_.wvu.PrintArea" localSheetId="7" hidden="1">'201_2'!$A$2:$P$30</definedName>
    <definedName name="Z_96BFE75B_9E94_4DC9_803C_D5A288E717C0_.wvu.PrintArea" localSheetId="8" hidden="1">'202_1'!$A$2:$N$30</definedName>
    <definedName name="Z_96BFE75B_9E94_4DC9_803C_D5A288E717C0_.wvu.PrintArea" localSheetId="9" hidden="1">'202_2'!$A$2:$N$30</definedName>
    <definedName name="Z_96BFE75B_9E94_4DC9_803C_D5A288E717C0_.wvu.PrintArea" localSheetId="10" hidden="1">'203_1'!$A$2:$N$30</definedName>
    <definedName name="Z_96BFE75B_9E94_4DC9_803C_D5A288E717C0_.wvu.PrintArea" localSheetId="11" hidden="1">'203_2'!$A$2:$N$30</definedName>
    <definedName name="Z_96BFE75B_9E94_4DC9_803C_D5A288E717C0_.wvu.PrintArea" localSheetId="13" hidden="1">'204'!$A$2:$N$30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PrintTitles" localSheetId="13" hidden="1">'204'!$A:$C</definedName>
    <definedName name="Z_96BFE75B_9E94_4DC9_803C_D5A288E717C0_.wvu.Rows" localSheetId="5" hidden="1">Підсумки!$15:$27</definedName>
    <definedName name="Z_AAE6FF24_C1F0_4266_B899_2398D5DAFFD0_.wvu.PrintArea" localSheetId="6" hidden="1">'201_1'!$A$2:$V$30</definedName>
    <definedName name="Z_AAE6FF24_C1F0_4266_B899_2398D5DAFFD0_.wvu.PrintArea" localSheetId="7" hidden="1">'201_2'!$A$2:$V$30</definedName>
    <definedName name="Z_AAE6FF24_C1F0_4266_B899_2398D5DAFFD0_.wvu.PrintArea" localSheetId="8" hidden="1">'202_1'!$A$2:$V$30</definedName>
    <definedName name="Z_AAE6FF24_C1F0_4266_B899_2398D5DAFFD0_.wvu.PrintArea" localSheetId="9" hidden="1">'202_2'!$A$2:$V$30</definedName>
    <definedName name="Z_AAE6FF24_C1F0_4266_B899_2398D5DAFFD0_.wvu.PrintArea" localSheetId="10" hidden="1">'203_1'!$A$2:$V$30</definedName>
    <definedName name="Z_AAE6FF24_C1F0_4266_B899_2398D5DAFFD0_.wvu.PrintArea" localSheetId="11" hidden="1">'203_2'!$A$2:$V$30</definedName>
    <definedName name="Z_AAE6FF24_C1F0_4266_B899_2398D5DAFFD0_.wvu.PrintArea" localSheetId="13" hidden="1">'204'!$A$2:$V$30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AAE6FF24_C1F0_4266_B899_2398D5DAFFD0_.wvu.PrintTitles" localSheetId="13" hidden="1">'204'!$A:$C</definedName>
    <definedName name="Z_BA384526_2B52_499B_A6CB_A20D93F7D458_.wvu.PrintArea" localSheetId="6" hidden="1">'201_1'!$A$2:$V$30</definedName>
    <definedName name="Z_BA384526_2B52_499B_A6CB_A20D93F7D458_.wvu.PrintArea" localSheetId="7" hidden="1">'201_2'!$A$2:$V$30</definedName>
    <definedName name="Z_BA384526_2B52_499B_A6CB_A20D93F7D458_.wvu.PrintArea" localSheetId="8" hidden="1">'202_1'!$A$2:$V$30</definedName>
    <definedName name="Z_BA384526_2B52_499B_A6CB_A20D93F7D458_.wvu.PrintArea" localSheetId="9" hidden="1">'202_2'!$A$2:$V$30</definedName>
    <definedName name="Z_BA384526_2B52_499B_A6CB_A20D93F7D458_.wvu.PrintArea" localSheetId="10" hidden="1">'203_1'!$A$2:$V$30</definedName>
    <definedName name="Z_BA384526_2B52_499B_A6CB_A20D93F7D458_.wvu.PrintArea" localSheetId="11" hidden="1">'203_2'!$A$2:$V$30</definedName>
    <definedName name="Z_BA384526_2B52_499B_A6CB_A20D93F7D458_.wvu.PrintArea" localSheetId="13" hidden="1">'204'!$A$2:$V$30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A384526_2B52_499B_A6CB_A20D93F7D458_.wvu.PrintTitles" localSheetId="13" hidden="1">'204'!$A:$C</definedName>
    <definedName name="Z_BE29CB45_C44C_4909_A8C9_0850A17CCE3A_.wvu.PrintArea" localSheetId="6" hidden="1">'201_1'!$A$2:$V$30</definedName>
    <definedName name="Z_BE29CB45_C44C_4909_A8C9_0850A17CCE3A_.wvu.PrintArea" localSheetId="7" hidden="1">'201_2'!$A$2:$V$30</definedName>
    <definedName name="Z_BE29CB45_C44C_4909_A8C9_0850A17CCE3A_.wvu.PrintArea" localSheetId="8" hidden="1">'202_1'!$A$2:$V$30</definedName>
    <definedName name="Z_BE29CB45_C44C_4909_A8C9_0850A17CCE3A_.wvu.PrintArea" localSheetId="9" hidden="1">'202_2'!$A$2:$V$30</definedName>
    <definedName name="Z_BE29CB45_C44C_4909_A8C9_0850A17CCE3A_.wvu.PrintArea" localSheetId="10" hidden="1">'203_1'!$A$2:$V$30</definedName>
    <definedName name="Z_BE29CB45_C44C_4909_A8C9_0850A17CCE3A_.wvu.PrintArea" localSheetId="11" hidden="1">'203_2'!$A$2:$V$30</definedName>
    <definedName name="Z_BE29CB45_C44C_4909_A8C9_0850A17CCE3A_.wvu.PrintArea" localSheetId="13" hidden="1">'204'!$A$2:$V$30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E29CB45_C44C_4909_A8C9_0850A17CCE3A_.wvu.PrintTitles" localSheetId="13" hidden="1">'204'!$A:$C</definedName>
    <definedName name="Z_BFDDA753_D9FF_405A_BBB3_8EC16FDB9500_.wvu.PrintArea" localSheetId="6" hidden="1">'201_1'!$A$2:$P$30</definedName>
    <definedName name="Z_BFDDA753_D9FF_405A_BBB3_8EC16FDB9500_.wvu.PrintArea" localSheetId="7" hidden="1">'201_2'!$A$2:$P$30</definedName>
    <definedName name="Z_BFDDA753_D9FF_405A_BBB3_8EC16FDB9500_.wvu.PrintArea" localSheetId="8" hidden="1">'202_1'!$A$2:$N$30</definedName>
    <definedName name="Z_BFDDA753_D9FF_405A_BBB3_8EC16FDB9500_.wvu.PrintArea" localSheetId="9" hidden="1">'202_2'!$A$2:$N$30</definedName>
    <definedName name="Z_BFDDA753_D9FF_405A_BBB3_8EC16FDB9500_.wvu.PrintArea" localSheetId="10" hidden="1">'203_1'!$A$2:$N$30</definedName>
    <definedName name="Z_BFDDA753_D9FF_405A_BBB3_8EC16FDB9500_.wvu.PrintArea" localSheetId="11" hidden="1">'203_2'!$A$2:$N$30</definedName>
    <definedName name="Z_BFDDA753_D9FF_405A_BBB3_8EC16FDB9500_.wvu.PrintArea" localSheetId="13" hidden="1">'204'!$A$2:$N$30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BFDDA753_D9FF_405A_BBB3_8EC16FDB9500_.wvu.PrintTitles" localSheetId="13" hidden="1">'204'!$A:$C</definedName>
    <definedName name="Z_C2F30B35_D639_4BB4_A50F_41AB6A913442_.wvu.FilterData" localSheetId="5" hidden="1">Підсумки!$A$3:$K$56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FilterData" localSheetId="5" hidden="1">Підсумки!$A$3:$K$56</definedName>
    <definedName name="Z_C5D960BD_C1A6_4228_A267_A87ADCF0AB55_.wvu.PrintArea" localSheetId="6" hidden="1">'201_1'!$A$2:$AB$30</definedName>
    <definedName name="Z_C5D960BD_C1A6_4228_A267_A87ADCF0AB55_.wvu.PrintArea" localSheetId="7" hidden="1">'201_2'!$A$2:$AB$30</definedName>
    <definedName name="Z_C5D960BD_C1A6_4228_A267_A87ADCF0AB55_.wvu.PrintArea" localSheetId="8" hidden="1">'202_1'!$A$2:$N$30</definedName>
    <definedName name="Z_C5D960BD_C1A6_4228_A267_A87ADCF0AB55_.wvu.PrintArea" localSheetId="9" hidden="1">'202_2'!$A$2:$N$30</definedName>
    <definedName name="Z_C5D960BD_C1A6_4228_A267_A87ADCF0AB55_.wvu.PrintArea" localSheetId="10" hidden="1">'203_1'!$A$2:$N$30</definedName>
    <definedName name="Z_C5D960BD_C1A6_4228_A267_A87ADCF0AB55_.wvu.PrintArea" localSheetId="11" hidden="1">'203_2'!$A$2:$N$30</definedName>
    <definedName name="Z_C5D960BD_C1A6_4228_A267_A87ADCF0AB55_.wvu.PrintArea" localSheetId="13" hidden="1">'204'!$A$2:$N$30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5D960BD_C1A6_4228_A267_A87ADCF0AB55_.wvu.PrintTitles" localSheetId="13" hidden="1">'204'!$A:$C</definedName>
    <definedName name="Z_CCC0C40E_6D64_44D7_9C77_D75A2E2899A6_.wvu.PrintArea" localSheetId="6" hidden="1">'201_1'!$A$2:$P$30</definedName>
    <definedName name="Z_CCC0C40E_6D64_44D7_9C77_D75A2E2899A6_.wvu.PrintArea" localSheetId="7" hidden="1">'201_2'!$A$2:$P$30</definedName>
    <definedName name="Z_CCC0C40E_6D64_44D7_9C77_D75A2E2899A6_.wvu.PrintArea" localSheetId="8" hidden="1">'202_1'!$A$2:$N$30</definedName>
    <definedName name="Z_CCC0C40E_6D64_44D7_9C77_D75A2E2899A6_.wvu.PrintArea" localSheetId="9" hidden="1">'202_2'!$A$2:$N$30</definedName>
    <definedName name="Z_CCC0C40E_6D64_44D7_9C77_D75A2E2899A6_.wvu.PrintArea" localSheetId="10" hidden="1">'203_1'!$A$2:$N$30</definedName>
    <definedName name="Z_CCC0C40E_6D64_44D7_9C77_D75A2E2899A6_.wvu.PrintArea" localSheetId="11" hidden="1">'203_2'!$A$2:$N$30</definedName>
    <definedName name="Z_CCC0C40E_6D64_44D7_9C77_D75A2E2899A6_.wvu.PrintArea" localSheetId="13" hidden="1">'204'!$A$2:$N$30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PrintTitles" localSheetId="13" hidden="1">'204'!$A:$C</definedName>
    <definedName name="Z_CCC0C40E_6D64_44D7_9C77_D75A2E2899A6_.wvu.Rows" localSheetId="6" hidden="1">'201_1'!#REF!,'201_1'!#REF!,'201_1'!#REF!,'201_1'!#REF!</definedName>
    <definedName name="Z_CCC0C40E_6D64_44D7_9C77_D75A2E2899A6_.wvu.Rows" localSheetId="7" hidden="1">'201_2'!#REF!,'201_2'!#REF!,'201_2'!#REF!,'201_2'!#REF!</definedName>
    <definedName name="Z_CCC0C40E_6D64_44D7_9C77_D75A2E2899A6_.wvu.Rows" localSheetId="8" hidden="1">'202_1'!#REF!,'202_1'!#REF!,'202_1'!#REF!,'202_1'!#REF!</definedName>
    <definedName name="Z_CCC0C40E_6D64_44D7_9C77_D75A2E2899A6_.wvu.Rows" localSheetId="9" hidden="1">'202_2'!#REF!,'202_2'!#REF!,'202_2'!#REF!,'202_2'!#REF!</definedName>
    <definedName name="Z_CCC0C40E_6D64_44D7_9C77_D75A2E2899A6_.wvu.Rows" localSheetId="10" hidden="1">'203_1'!#REF!,'203_1'!#REF!,'203_1'!#REF!,'203_1'!#REF!</definedName>
    <definedName name="Z_CCC0C40E_6D64_44D7_9C77_D75A2E2899A6_.wvu.Rows" localSheetId="11" hidden="1">'203_2'!#REF!,'203_2'!#REF!,'203_2'!#REF!,'203_2'!#REF!</definedName>
    <definedName name="Z_CCC0C40E_6D64_44D7_9C77_D75A2E2899A6_.wvu.Rows" localSheetId="13" hidden="1">'204'!#REF!,'204'!#REF!,'204'!#REF!,'204'!#REF!</definedName>
    <definedName name="Z_D36C8CE2_BD51_473C_907A_C6FC583FFDFD_.wvu.PrintArea" localSheetId="6" hidden="1">'201_1'!$A$2:$AB$30</definedName>
    <definedName name="Z_D36C8CE2_BD51_473C_907A_C6FC583FFDFD_.wvu.PrintArea" localSheetId="7" hidden="1">'201_2'!$A$2:$P$30</definedName>
    <definedName name="Z_D36C8CE2_BD51_473C_907A_C6FC583FFDFD_.wvu.PrintArea" localSheetId="8" hidden="1">'202_1'!$A$2:$N$30</definedName>
    <definedName name="Z_D36C8CE2_BD51_473C_907A_C6FC583FFDFD_.wvu.PrintArea" localSheetId="9" hidden="1">'202_2'!$A$2:$N$30</definedName>
    <definedName name="Z_D36C8CE2_BD51_473C_907A_C6FC583FFDFD_.wvu.PrintArea" localSheetId="10" hidden="1">'203_1'!$A$2:$N$30</definedName>
    <definedName name="Z_D36C8CE2_BD51_473C_907A_C6FC583FFDFD_.wvu.PrintArea" localSheetId="11" hidden="1">'203_2'!$A$2:$N$30</definedName>
    <definedName name="Z_D36C8CE2_BD51_473C_907A_C6FC583FFDFD_.wvu.PrintArea" localSheetId="13" hidden="1">'204'!$A$2:$N$30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36C8CE2_BD51_473C_907A_C6FC583FFDFD_.wvu.PrintTitles" localSheetId="13" hidden="1">'204'!$A:$C</definedName>
    <definedName name="Z_DB247C62_AD53_4E02_85BF_C5978A17182C_.wvu.PrintArea" localSheetId="6" hidden="1">'201_1'!$A$2:$P$30</definedName>
    <definedName name="Z_DB247C62_AD53_4E02_85BF_C5978A17182C_.wvu.PrintArea" localSheetId="7" hidden="1">'201_2'!$A$2:$P$30</definedName>
    <definedName name="Z_DB247C62_AD53_4E02_85BF_C5978A17182C_.wvu.PrintArea" localSheetId="8" hidden="1">'202_1'!$A$2:$N$30</definedName>
    <definedName name="Z_DB247C62_AD53_4E02_85BF_C5978A17182C_.wvu.PrintArea" localSheetId="9" hidden="1">'202_2'!$A$2:$N$30</definedName>
    <definedName name="Z_DB247C62_AD53_4E02_85BF_C5978A17182C_.wvu.PrintArea" localSheetId="10" hidden="1">'203_1'!$A$2:$N$30</definedName>
    <definedName name="Z_DB247C62_AD53_4E02_85BF_C5978A17182C_.wvu.PrintArea" localSheetId="11" hidden="1">'203_2'!$A$2:$N$30</definedName>
    <definedName name="Z_DB247C62_AD53_4E02_85BF_C5978A17182C_.wvu.PrintArea" localSheetId="13" hidden="1">'204'!$A$2:$N$30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PrintTitles" localSheetId="13" hidden="1">'204'!$A:$C</definedName>
    <definedName name="Z_DB247C62_AD53_4E02_85BF_C5978A17182C_.wvu.Rows" localSheetId="6" hidden="1">'201_1'!#REF!,'201_1'!#REF!,'201_1'!#REF!,'201_1'!#REF!</definedName>
    <definedName name="Z_DB247C62_AD53_4E02_85BF_C5978A17182C_.wvu.Rows" localSheetId="7" hidden="1">'201_2'!#REF!,'201_2'!#REF!,'201_2'!#REF!,'201_2'!#REF!</definedName>
    <definedName name="Z_DB247C62_AD53_4E02_85BF_C5978A17182C_.wvu.Rows" localSheetId="8" hidden="1">'202_1'!#REF!,'202_1'!#REF!,'202_1'!#REF!,'202_1'!#REF!</definedName>
    <definedName name="Z_DB247C62_AD53_4E02_85BF_C5978A17182C_.wvu.Rows" localSheetId="9" hidden="1">'202_2'!#REF!,'202_2'!#REF!,'202_2'!#REF!,'202_2'!#REF!</definedName>
    <definedName name="Z_DB247C62_AD53_4E02_85BF_C5978A17182C_.wvu.Rows" localSheetId="10" hidden="1">'203_1'!#REF!,'203_1'!#REF!,'203_1'!#REF!,'203_1'!#REF!</definedName>
    <definedName name="Z_DB247C62_AD53_4E02_85BF_C5978A17182C_.wvu.Rows" localSheetId="11" hidden="1">'203_2'!#REF!,'203_2'!#REF!,'203_2'!#REF!,'203_2'!#REF!</definedName>
    <definedName name="Z_DB247C62_AD53_4E02_85BF_C5978A17182C_.wvu.Rows" localSheetId="13" hidden="1">'204'!#REF!,'204'!#REF!,'204'!#REF!,'204'!#REF!</definedName>
    <definedName name="Z_DC418718_8A23_11D8_9B08_00605205386C_.wvu.PrintArea" localSheetId="6" hidden="1">'201_1'!$A$2:$V$30</definedName>
    <definedName name="Z_DC418718_8A23_11D8_9B08_00605205386C_.wvu.PrintArea" localSheetId="7" hidden="1">'201_2'!$A$2:$V$30</definedName>
    <definedName name="Z_DC418718_8A23_11D8_9B08_00605205386C_.wvu.PrintArea" localSheetId="8" hidden="1">'202_1'!$A$2:$V$30</definedName>
    <definedName name="Z_DC418718_8A23_11D8_9B08_00605205386C_.wvu.PrintArea" localSheetId="9" hidden="1">'202_2'!$A$2:$V$30</definedName>
    <definedName name="Z_DC418718_8A23_11D8_9B08_00605205386C_.wvu.PrintArea" localSheetId="10" hidden="1">'203_1'!$A$2:$V$30</definedName>
    <definedName name="Z_DC418718_8A23_11D8_9B08_00605205386C_.wvu.PrintArea" localSheetId="11" hidden="1">'203_2'!$A$2:$V$30</definedName>
    <definedName name="Z_DC418718_8A23_11D8_9B08_00605205386C_.wvu.PrintArea" localSheetId="13" hidden="1">'204'!$A$2:$V$30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C418718_8A23_11D8_9B08_00605205386C_.wvu.PrintTitles" localSheetId="13" hidden="1">'204'!$A:$C</definedName>
    <definedName name="Z_DD783D5A_D326_44F8_82C1_529ADF80E68D_.wvu.PrintArea" localSheetId="6" hidden="1">'201_1'!$A$2:$AB$30</definedName>
    <definedName name="Z_DD783D5A_D326_44F8_82C1_529ADF80E68D_.wvu.PrintArea" localSheetId="7" hidden="1">'201_2'!$A$2:$P$30</definedName>
    <definedName name="Z_DD783D5A_D326_44F8_82C1_529ADF80E68D_.wvu.PrintArea" localSheetId="8" hidden="1">'202_1'!$A$2:$N$30</definedName>
    <definedName name="Z_DD783D5A_D326_44F8_82C1_529ADF80E68D_.wvu.PrintArea" localSheetId="9" hidden="1">'202_2'!$A$2:$N$30</definedName>
    <definedName name="Z_DD783D5A_D326_44F8_82C1_529ADF80E68D_.wvu.PrintArea" localSheetId="10" hidden="1">'203_1'!$A$2:$N$30</definedName>
    <definedName name="Z_DD783D5A_D326_44F8_82C1_529ADF80E68D_.wvu.PrintArea" localSheetId="11" hidden="1">'203_2'!$A$2:$N$30</definedName>
    <definedName name="Z_DD783D5A_D326_44F8_82C1_529ADF80E68D_.wvu.PrintArea" localSheetId="13" hidden="1">'204'!$A$2:$N$30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DD783D5A_D326_44F8_82C1_529ADF80E68D_.wvu.PrintTitles" localSheetId="13" hidden="1">'204'!$A:$C</definedName>
    <definedName name="Z_E3076869_5D4E_4B4E_B56C_23BD0053E0A2_.wvu.FilterData" localSheetId="5" hidden="1">Підсумки!$A$3:$K$56</definedName>
    <definedName name="Z_E3076869_5D4E_4B4E_B56C_23BD0053E0A2_.wvu.PrintArea" localSheetId="6" hidden="1">'201_1'!$A$2:$AB$30</definedName>
    <definedName name="Z_E3076869_5D4E_4B4E_B56C_23BD0053E0A2_.wvu.PrintArea" localSheetId="7" hidden="1">'201_2'!$A$2:$AB$30</definedName>
    <definedName name="Z_E3076869_5D4E_4B4E_B56C_23BD0053E0A2_.wvu.PrintArea" localSheetId="8" hidden="1">'202_1'!$A$2:$N$30</definedName>
    <definedName name="Z_E3076869_5D4E_4B4E_B56C_23BD0053E0A2_.wvu.PrintArea" localSheetId="9" hidden="1">'202_2'!$A$2:$N$30</definedName>
    <definedName name="Z_E3076869_5D4E_4B4E_B56C_23BD0053E0A2_.wvu.PrintArea" localSheetId="10" hidden="1">'203_1'!$A$2:$N$30</definedName>
    <definedName name="Z_E3076869_5D4E_4B4E_B56C_23BD0053E0A2_.wvu.PrintArea" localSheetId="11" hidden="1">'203_2'!$A$2:$N$30</definedName>
    <definedName name="Z_E3076869_5D4E_4B4E_B56C_23BD0053E0A2_.wvu.PrintArea" localSheetId="13" hidden="1">'204'!$A$2:$N$30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PrintTitles" localSheetId="13" hidden="1">'204'!$A:$C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Підсумки!$A$3:$K$56</definedName>
    <definedName name="Z_F5BB156E_46BF_4970_8BDC_FACCC2530DB4_.wvu.PrintArea" localSheetId="6" hidden="1">'201_1'!$A$2:$P$30</definedName>
    <definedName name="Z_F5BB156E_46BF_4970_8BDC_FACCC2530DB4_.wvu.PrintArea" localSheetId="7" hidden="1">'201_2'!$A$2:$P$30</definedName>
    <definedName name="Z_F5BB156E_46BF_4970_8BDC_FACCC2530DB4_.wvu.PrintArea" localSheetId="8" hidden="1">'202_1'!$A$2:$N$30</definedName>
    <definedName name="Z_F5BB156E_46BF_4970_8BDC_FACCC2530DB4_.wvu.PrintArea" localSheetId="9" hidden="1">'202_2'!$A$2:$N$30</definedName>
    <definedName name="Z_F5BB156E_46BF_4970_8BDC_FACCC2530DB4_.wvu.PrintArea" localSheetId="10" hidden="1">'203_1'!$A$2:$N$30</definedName>
    <definedName name="Z_F5BB156E_46BF_4970_8BDC_FACCC2530DB4_.wvu.PrintArea" localSheetId="11" hidden="1">'203_2'!$A$2:$N$30</definedName>
    <definedName name="Z_F5BB156E_46BF_4970_8BDC_FACCC2530DB4_.wvu.PrintArea" localSheetId="13" hidden="1">'204'!$A$2:$N$30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PrintTitles" localSheetId="13" hidden="1">'204'!$A:$C</definedName>
    <definedName name="Z_F5BB156E_46BF_4970_8BDC_FACCC2530DB4_.wvu.Rows" localSheetId="6" hidden="1">'201_1'!#REF!,'201_1'!#REF!,'201_1'!#REF!,'201_1'!#REF!</definedName>
    <definedName name="Z_F5BB156E_46BF_4970_8BDC_FACCC2530DB4_.wvu.Rows" localSheetId="7" hidden="1">'201_2'!#REF!,'201_2'!#REF!,'201_2'!#REF!,'201_2'!#REF!</definedName>
    <definedName name="Z_F5BB156E_46BF_4970_8BDC_FACCC2530DB4_.wvu.Rows" localSheetId="8" hidden="1">'202_1'!#REF!,'202_1'!#REF!,'202_1'!#REF!,'202_1'!#REF!</definedName>
    <definedName name="Z_F5BB156E_46BF_4970_8BDC_FACCC2530DB4_.wvu.Rows" localSheetId="9" hidden="1">'202_2'!#REF!,'202_2'!#REF!,'202_2'!#REF!,'202_2'!#REF!</definedName>
    <definedName name="Z_F5BB156E_46BF_4970_8BDC_FACCC2530DB4_.wvu.Rows" localSheetId="10" hidden="1">'203_1'!#REF!,'203_1'!#REF!,'203_1'!#REF!,'203_1'!#REF!</definedName>
    <definedName name="Z_F5BB156E_46BF_4970_8BDC_FACCC2530DB4_.wvu.Rows" localSheetId="11" hidden="1">'203_2'!#REF!,'203_2'!#REF!,'203_2'!#REF!,'203_2'!#REF!</definedName>
    <definedName name="Z_F5BB156E_46BF_4970_8BDC_FACCC2530DB4_.wvu.Rows" localSheetId="13" hidden="1">'204'!#REF!,'204'!#REF!,'204'!#REF!,'204'!#REF!</definedName>
    <definedName name="Z_F6031743_2EF4_4963_B0D7_9FFF72490A27_.wvu.PrintArea" localSheetId="6" hidden="1">'201_1'!$A$2:$V$30</definedName>
    <definedName name="Z_F6031743_2EF4_4963_B0D7_9FFF72490A27_.wvu.PrintArea" localSheetId="7" hidden="1">'201_2'!$A$2:$V$30</definedName>
    <definedName name="Z_F6031743_2EF4_4963_B0D7_9FFF72490A27_.wvu.PrintArea" localSheetId="8" hidden="1">'202_1'!$A$2:$V$30</definedName>
    <definedName name="Z_F6031743_2EF4_4963_B0D7_9FFF72490A27_.wvu.PrintArea" localSheetId="9" hidden="1">'202_2'!$A$2:$V$30</definedName>
    <definedName name="Z_F6031743_2EF4_4963_B0D7_9FFF72490A27_.wvu.PrintArea" localSheetId="10" hidden="1">'203_1'!$A$2:$V$30</definedName>
    <definedName name="Z_F6031743_2EF4_4963_B0D7_9FFF72490A27_.wvu.PrintArea" localSheetId="11" hidden="1">'203_2'!$A$2:$V$30</definedName>
    <definedName name="Z_F6031743_2EF4_4963_B0D7_9FFF72490A27_.wvu.PrintArea" localSheetId="13" hidden="1">'204'!$A$2:$V$30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Z_F6031743_2EF4_4963_B0D7_9FFF72490A27_.wvu.PrintTitles" localSheetId="13" hidden="1">'204'!$A:$C</definedName>
    <definedName name="_xlnm.Print_Titles" localSheetId="6">'201_1'!$A:$C</definedName>
    <definedName name="_xlnm.Print_Titles" localSheetId="7">'201_2'!$A:$C</definedName>
    <definedName name="_xlnm.Print_Titles" localSheetId="8">'202_1'!$A:$C</definedName>
    <definedName name="_xlnm.Print_Titles" localSheetId="9">'202_2'!$A:$C</definedName>
    <definedName name="_xlnm.Print_Titles" localSheetId="10">'203_1'!$A:$C</definedName>
    <definedName name="_xlnm.Print_Titles" localSheetId="11">'203_2'!$A:$C</definedName>
    <definedName name="_xlnm.Print_Titles" localSheetId="13">'204'!$A:$C</definedName>
    <definedName name="_xlnm.Print_Area" localSheetId="6">'201_1'!$A$2:$AB$30</definedName>
    <definedName name="_xlnm.Print_Area" localSheetId="7">'201_2'!$A$2:$P$30</definedName>
    <definedName name="_xlnm.Print_Area" localSheetId="8">'202_1'!$A$2:$N$30</definedName>
    <definedName name="_xlnm.Print_Area" localSheetId="9">'202_2'!$A$2:$N$30</definedName>
    <definedName name="_xlnm.Print_Area" localSheetId="10">'203_1'!$A$2:$N$30</definedName>
    <definedName name="_xlnm.Print_Area" localSheetId="11">'203_2'!$A$2:$N$30</definedName>
    <definedName name="_xlnm.Print_Area" localSheetId="13">'204'!$A$2:$N$30</definedName>
    <definedName name="Підс" localSheetId="13">'201_1'!#REF!</definedName>
    <definedName name="Підс" localSheetId="2">'[1]201_1'!$S$31:$U$46</definedName>
    <definedName name="Підс">'201_1'!#REF!</definedName>
    <definedName name="Підс1" localSheetId="13">'201_2'!#REF!</definedName>
    <definedName name="Підс1" localSheetId="2">'[1]201_2'!$S$31:$U$46</definedName>
    <definedName name="Підс1">'201_2'!#REF!</definedName>
    <definedName name="Підс2" localSheetId="10">'203_1'!#REF!</definedName>
    <definedName name="Підс2" localSheetId="13">'202_1'!#REF!</definedName>
    <definedName name="Підс2" localSheetId="2">'[1]202_1'!$S$31:$U$46</definedName>
    <definedName name="Підс2">'202_1'!#REF!</definedName>
    <definedName name="Підс3" localSheetId="11">'203_2'!#REF!</definedName>
    <definedName name="Підс3" localSheetId="13">'204'!#REF!</definedName>
    <definedName name="Підс3" localSheetId="2">'[1]202_2'!$S$31:$U$47</definedName>
    <definedName name="Підс3">'202_2'!#REF!</definedName>
    <definedName name="Підс4" localSheetId="10">#REF!</definedName>
    <definedName name="Підс4" localSheetId="11">#REF!</definedName>
    <definedName name="Підс4" localSheetId="13">#REF!</definedName>
    <definedName name="Підс4">#REF!</definedName>
    <definedName name="Підс5" localSheetId="10">#REF!</definedName>
    <definedName name="Підс5" localSheetId="11">#REF!</definedName>
    <definedName name="Підс5" localSheetId="13">#REF!</definedName>
    <definedName name="Підс5">#REF!</definedName>
  </definedNames>
  <calcPr calcId="145621"/>
  <customWorkbookViews>
    <customWorkbookView name="Ніколенко Світлана Григорівна - Личное представление" guid="{17400EAF-4B0B-49FE-8262-4A59DA70D10F}" mergeInterval="0" personalView="1" maximized="1" windowWidth="1854" windowHeight="901" tabRatio="768" activeSheetId="10"/>
    <customWorkbookView name="Фисун Николай - Personal View" guid="{33A37079-C128-4ED3-AE01-CFA8F2347C5B}" mergeInterval="0" personalView="1" maximized="1" windowWidth="1115" windowHeight="397" tabRatio="768" activeSheetId="6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Irina - Personal View" guid="{7DAD0CBB-837D-490E-8AD8-C7F6F6026BC2}" mergeInterval="0" personalView="1" xWindow="-3" yWindow="32" windowWidth="1109" windowHeight="554" tabRatio="768" activeSheetId="13"/>
    <customWorkbookView name="Євпак Д.В. - Personal View" guid="{DD783D5A-D326-44F8-82C1-529ADF80E68D}" mergeInterval="0" personalView="1" maximized="1" windowWidth="1276" windowHeight="799" activeSheetId="14"/>
    <customWorkbookView name="alex - Личное представление" guid="{63677729-B220-4674-B8DA-E23D188A7DD0}" mergeInterval="0" personalView="1" maximized="1" windowWidth="938" windowHeight="435" activeSheetId="7"/>
    <customWorkbookView name="phisoon - Personal View" guid="{5FE79F59-D06C-47E9-A091-8A454305106D}" mergeInterval="0" personalView="1" maximized="1" windowWidth="1020" windowHeight="603" activeSheetId="6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davidoff - Personal View" guid="{6FD4170C-FF34-4F29-9D4F-E51601E8E054}" mergeInterval="0" personalView="1" xWindow="6" yWindow="39" windowWidth="1176" windowHeight="747" tabRatio="671" activeSheetId="5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tsybenko - Personal View" guid="{BA384526-2B52-499B-A6CB-A20D93F7D458}" mergeInterval="0" personalView="1" maximized="1" windowWidth="1020" windowHeight="576" activeSheetId="1"/>
    <customWorkbookView name="2410413 - Personal View" guid="{9441459E-E2AF-4712-941E-3718915AA278}" mergeInterval="0" personalView="1" maximized="1" windowWidth="1020" windowHeight="568" activeSheetId="10"/>
    <customWorkbookView name="980119 - Personal View" guid="{AAE6FF24-C1F0-4266-B899-2398D5DAFFD0}" mergeInterval="0" personalView="1" maximized="1" windowWidth="1020" windowHeight="605" activeSheetId="9"/>
    <customWorkbookView name="2010227 - Personal View" guid="{85387D8F-322B-4575-A31F-6C67D6D60B03}" mergeInterval="0" personalView="1" maximized="1" windowWidth="995" windowHeight="589" activeSheetId="5"/>
    <customWorkbookView name="Zorg - Personal View" guid="{F6031743-2EF4-4963-B0D7-9FFF72490A27}" mergeInterval="0" personalView="1" maximized="1" windowWidth="1020" windowHeight="606" activeSheetId="5"/>
    <customWorkbookView name="2210301 - Personal View" guid="{86E46D09-7AE0-4152-9FFC-C08D0784D8A7}" mergeInterval="0" personalView="1" maximized="1" windowWidth="1020" windowHeight="631" activeSheetId="8"/>
    <customWorkbookView name="Decoy - Personal View" guid="{93F6C3DE-1F92-4632-8907-1A4A95278937}" mergeInterval="0" personalView="1" maximized="1" windowWidth="1020" windowHeight="607" activeSheetId="4"/>
    <customWorkbookView name="pak - Personal View" guid="{6328EA24-1FA5-4B94-9ABC-245F045AD520}" mergeInterval="0" personalView="1" maximized="1" windowWidth="1020" windowHeight="629" activeSheetId="10"/>
    <customWorkbookView name="pain - Personal View" guid="{7828284E-5BC2-4532-AE4F-135B19275FE1}" mergeInterval="0" personalView="1" maximized="1" windowWidth="1020" windowHeight="606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cash - Personal View" guid="{24E4B1B0-BD46-442E-9239-4999257F794B}" mergeInterval="0" personalView="1" maximized="1" xWindow="7" yWindow="28" windowWidth="796" windowHeight="574" activeSheetId="4"/>
    <customWorkbookView name="2210103 - Personal View" guid="{2B1F19F5-DDBC-46F8-92CB-9A790CB7FD61}" mergeInterval="0" personalView="1" maximized="1" windowWidth="1020" windowHeight="633" tabRatio="671" activeSheetId="10"/>
    <customWorkbookView name="veronique - Personal View" guid="{6EA0E7B6-C486-4B39-8128-16821F7A9C03}" mergeInterval="0" personalView="1" maximized="1" windowWidth="994" windowHeight="596" activeSheetId="7"/>
    <customWorkbookView name="slarisa - Personal View" guid="{BE29CB45-C44C-4909-A8C9-0850A17CCE3A}" mergeInterval="0" personalView="1" maximized="1" windowWidth="796" windowHeight="437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adk - Personal View" guid="{F5BB156E-46BF-4970-8BDC-FACCC2530DB4}" mergeInterval="0" personalView="1" maximized="1" windowWidth="843" windowHeight="543" tabRatio="671" activeSheetId="5"/>
    <customWorkbookView name="emma - Личное представление" guid="{BFDDA753-D9FF-405A-BBB3-8EC16FDB9500}" mergeInterval="0" personalView="1" maximized="1" windowWidth="989" windowHeight="595" tabRatio="671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kolenko - Personal View" guid="{52C4EB7E-D421-4F3C-9418-E2E13C53098F}" mergeInterval="0" personalView="1" maximized="1" windowWidth="1276" windowHeight="799" tabRatio="671" activeSheetId="13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Фісун Микола Тихонович - Personal View" guid="{C2F30B35-D639-4BB4-A50F-41AB6A913442}" mergeInterval="0" personalView="1" maximized="1" windowWidth="796" windowHeight="335" tabRatio="768" activeSheetId="6"/>
    <customWorkbookView name="мама - Личное представление" guid="{1C44C54F-C0A4-451D-B8A0-B8C17D7E284D}" mergeInterval="0" personalView="1" xWindow="50" yWindow="45" windowWidth="1259" windowHeight="500" tabRatio="843" activeSheetId="7"/>
    <customWorkbookView name="Давиденко Євген Олександрович - Personal View" guid="{6C8D603E-9A1B-49F4-AEFE-06707C7BCD53}" mergeInterval="0" personalView="1" maximized="1" windowWidth="1356" windowHeight="543" tabRatio="768" activeSheetId="8"/>
    <customWorkbookView name="Nikolenko - Личное представление" guid="{4BCF288A-A595-4C42-82E7-535EDC2AC415}" mergeInterval="0" personalView="1" maximized="1" windowWidth="1013" windowHeight="558" tabRatio="752" activeSheetId="11"/>
    <customWorkbookView name="Ніколенко Світлана Григорівна - Personal View" guid="{C5D960BD-C1A6-4228-A267-A87ADCF0AB55}" mergeInterval="0" personalView="1" xWindow="-36" yWindow="18" windowWidth="1020" windowHeight="568" tabRatio="843" activeSheetId="6"/>
  </customWorkbookViews>
</workbook>
</file>

<file path=xl/calcChain.xml><?xml version="1.0" encoding="utf-8"?>
<calcChain xmlns="http://schemas.openxmlformats.org/spreadsheetml/2006/main">
  <c r="N18" i="11" l="1"/>
  <c r="H14" i="10" l="1"/>
  <c r="M21" i="10" l="1"/>
  <c r="J21" i="10"/>
  <c r="G21" i="10"/>
  <c r="N20" i="10"/>
  <c r="M20" i="10"/>
  <c r="J20" i="10"/>
  <c r="G20" i="10"/>
  <c r="M19" i="10"/>
  <c r="J19" i="10"/>
  <c r="G19" i="10"/>
  <c r="M18" i="10"/>
  <c r="J18" i="10"/>
  <c r="G18" i="10"/>
  <c r="N17" i="10"/>
  <c r="M17" i="10"/>
  <c r="J17" i="10"/>
  <c r="G17" i="10"/>
  <c r="M16" i="10"/>
  <c r="J16" i="10"/>
  <c r="G16" i="10"/>
  <c r="M15" i="10"/>
  <c r="J15" i="10"/>
  <c r="G15" i="10"/>
  <c r="M14" i="10"/>
  <c r="J14" i="10"/>
  <c r="G14" i="10"/>
  <c r="N13" i="10"/>
  <c r="M13" i="10"/>
  <c r="J13" i="10"/>
  <c r="G13" i="10"/>
  <c r="M12" i="10"/>
  <c r="J12" i="10"/>
  <c r="H12" i="10"/>
  <c r="G12" i="10"/>
  <c r="N11" i="10"/>
  <c r="M11" i="10"/>
  <c r="J11" i="10"/>
  <c r="G11" i="10"/>
  <c r="M10" i="10"/>
  <c r="J10" i="10"/>
  <c r="G10" i="10"/>
  <c r="N9" i="10"/>
  <c r="M9" i="10"/>
  <c r="J9" i="10"/>
  <c r="G9" i="10"/>
  <c r="N8" i="10"/>
  <c r="M8" i="10"/>
  <c r="J8" i="10"/>
  <c r="H8" i="10"/>
  <c r="G8" i="10"/>
  <c r="M20" i="9"/>
  <c r="J20" i="9"/>
  <c r="G20" i="9"/>
  <c r="M19" i="9"/>
  <c r="J19" i="9"/>
  <c r="G19" i="9"/>
  <c r="M18" i="9"/>
  <c r="J18" i="9"/>
  <c r="G18" i="9"/>
  <c r="M17" i="9"/>
  <c r="J17" i="9"/>
  <c r="G17" i="9"/>
  <c r="N16" i="9"/>
  <c r="M16" i="9"/>
  <c r="J16" i="9"/>
  <c r="H16" i="9"/>
  <c r="G16" i="9"/>
  <c r="M15" i="9"/>
  <c r="J15" i="9"/>
  <c r="G15" i="9"/>
  <c r="M14" i="9"/>
  <c r="J14" i="9"/>
  <c r="G14" i="9"/>
  <c r="M13" i="9"/>
  <c r="J13" i="9"/>
  <c r="G13" i="9"/>
  <c r="M12" i="9"/>
  <c r="J12" i="9"/>
  <c r="H12" i="9"/>
  <c r="G12" i="9"/>
  <c r="N11" i="9"/>
  <c r="M11" i="9"/>
  <c r="J11" i="9"/>
  <c r="H11" i="9"/>
  <c r="G11" i="9"/>
  <c r="M10" i="9"/>
  <c r="J10" i="9"/>
  <c r="H10" i="9"/>
  <c r="G10" i="9"/>
  <c r="M9" i="9"/>
  <c r="J9" i="9"/>
  <c r="G9" i="9"/>
  <c r="M8" i="9"/>
  <c r="J8" i="9"/>
  <c r="G8" i="9"/>
  <c r="N16" i="12" l="1"/>
  <c r="N11" i="11"/>
  <c r="N10" i="12" l="1"/>
  <c r="H10" i="12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32" i="6"/>
  <c r="L30" i="6"/>
  <c r="D30" i="6"/>
  <c r="C30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29" i="6"/>
  <c r="C29" i="6"/>
  <c r="E29" i="6"/>
  <c r="G29" i="6"/>
  <c r="I29" i="6"/>
  <c r="J29" i="6" s="1"/>
  <c r="C17" i="6"/>
  <c r="N13" i="12" l="1"/>
  <c r="N11" i="12"/>
  <c r="N8" i="12" l="1"/>
  <c r="N18" i="12"/>
  <c r="N12" i="12"/>
  <c r="N13" i="11"/>
  <c r="H17" i="12" l="1"/>
  <c r="H11" i="12"/>
  <c r="H14" i="12"/>
  <c r="H13" i="12"/>
  <c r="H18" i="12" l="1"/>
  <c r="D18" i="12" s="1"/>
  <c r="H12" i="12"/>
  <c r="D12" i="12" s="1"/>
  <c r="N9" i="12"/>
  <c r="H19" i="12"/>
  <c r="D19" i="12" s="1"/>
  <c r="D9" i="12"/>
  <c r="D10" i="12"/>
  <c r="D11" i="12"/>
  <c r="D13" i="12"/>
  <c r="D14" i="12"/>
  <c r="D15" i="12"/>
  <c r="D16" i="12"/>
  <c r="D17" i="12"/>
  <c r="D20" i="12"/>
  <c r="D21" i="12"/>
  <c r="D8" i="12"/>
  <c r="H16" i="12"/>
  <c r="N16" i="11" l="1"/>
  <c r="N8" i="11"/>
  <c r="H13" i="11"/>
  <c r="N8" i="8"/>
  <c r="N18" i="7"/>
  <c r="N9" i="7"/>
  <c r="H18" i="7"/>
  <c r="N15" i="7"/>
  <c r="N19" i="7"/>
  <c r="N9" i="11" l="1"/>
  <c r="M21" i="8" l="1"/>
  <c r="J21" i="8"/>
  <c r="G21" i="8"/>
  <c r="M20" i="8"/>
  <c r="J20" i="8"/>
  <c r="G20" i="8"/>
  <c r="M19" i="8"/>
  <c r="J19" i="8"/>
  <c r="G19" i="8"/>
  <c r="M18" i="8"/>
  <c r="J18" i="8"/>
  <c r="G18" i="8"/>
  <c r="M17" i="8"/>
  <c r="J17" i="8"/>
  <c r="G17" i="8"/>
  <c r="M16" i="8"/>
  <c r="J16" i="8"/>
  <c r="G16" i="8"/>
  <c r="N15" i="8"/>
  <c r="M15" i="8"/>
  <c r="J15" i="8"/>
  <c r="H15" i="8"/>
  <c r="G15" i="8"/>
  <c r="M14" i="8"/>
  <c r="J14" i="8"/>
  <c r="G14" i="8"/>
  <c r="M13" i="8"/>
  <c r="J13" i="8"/>
  <c r="G13" i="8"/>
  <c r="N12" i="8"/>
  <c r="M12" i="8"/>
  <c r="J12" i="8"/>
  <c r="H12" i="8"/>
  <c r="G12" i="8"/>
  <c r="M11" i="8"/>
  <c r="J11" i="8"/>
  <c r="G11" i="8"/>
  <c r="M10" i="8"/>
  <c r="J10" i="8"/>
  <c r="G10" i="8"/>
  <c r="M9" i="8"/>
  <c r="J9" i="8"/>
  <c r="G9" i="8"/>
  <c r="M8" i="8"/>
  <c r="J8" i="8"/>
  <c r="G8" i="8"/>
  <c r="N20" i="7"/>
  <c r="M20" i="7"/>
  <c r="J20" i="7"/>
  <c r="H20" i="7"/>
  <c r="G20" i="7"/>
  <c r="M19" i="7"/>
  <c r="J19" i="7"/>
  <c r="H19" i="7"/>
  <c r="G19" i="7"/>
  <c r="M18" i="7"/>
  <c r="J18" i="7"/>
  <c r="G18" i="7"/>
  <c r="N17" i="7"/>
  <c r="M17" i="7"/>
  <c r="J17" i="7"/>
  <c r="G17" i="7"/>
  <c r="N16" i="7"/>
  <c r="M16" i="7"/>
  <c r="J16" i="7"/>
  <c r="H16" i="7"/>
  <c r="G16" i="7"/>
  <c r="M15" i="7"/>
  <c r="J15" i="7"/>
  <c r="G15" i="7"/>
  <c r="M14" i="7"/>
  <c r="J14" i="7"/>
  <c r="G14" i="7"/>
  <c r="N13" i="7"/>
  <c r="M13" i="7"/>
  <c r="J13" i="7"/>
  <c r="H13" i="7"/>
  <c r="G13" i="7"/>
  <c r="M12" i="7"/>
  <c r="J12" i="7"/>
  <c r="G12" i="7"/>
  <c r="M11" i="7"/>
  <c r="J11" i="7"/>
  <c r="G11" i="7"/>
  <c r="N10" i="7"/>
  <c r="M10" i="7"/>
  <c r="J10" i="7"/>
  <c r="G10" i="7"/>
  <c r="M9" i="7"/>
  <c r="J9" i="7"/>
  <c r="G9" i="7"/>
  <c r="M8" i="7"/>
  <c r="J8" i="7"/>
  <c r="G8" i="7"/>
  <c r="M20" i="11" l="1"/>
  <c r="J20" i="11"/>
  <c r="G20" i="11"/>
  <c r="M19" i="11"/>
  <c r="J19" i="11"/>
  <c r="G19" i="11"/>
  <c r="M18" i="11"/>
  <c r="J18" i="11"/>
  <c r="G18" i="11"/>
  <c r="M17" i="11"/>
  <c r="J17" i="11"/>
  <c r="G17" i="11"/>
  <c r="M16" i="11"/>
  <c r="J16" i="11"/>
  <c r="G16" i="11"/>
  <c r="M15" i="11"/>
  <c r="J15" i="11"/>
  <c r="G15" i="11"/>
  <c r="M14" i="11"/>
  <c r="J14" i="11"/>
  <c r="G14" i="11"/>
  <c r="M13" i="11"/>
  <c r="J13" i="11"/>
  <c r="G13" i="11"/>
  <c r="M12" i="11"/>
  <c r="J12" i="11"/>
  <c r="G12" i="11"/>
  <c r="M11" i="11"/>
  <c r="J11" i="11"/>
  <c r="H11" i="11"/>
  <c r="G11" i="11"/>
  <c r="M10" i="11"/>
  <c r="J10" i="11"/>
  <c r="G10" i="11"/>
  <c r="M9" i="11"/>
  <c r="J9" i="11"/>
  <c r="H9" i="11"/>
  <c r="G9" i="11"/>
  <c r="M8" i="11"/>
  <c r="J8" i="11"/>
  <c r="G8" i="11"/>
  <c r="I7" i="12" l="1"/>
  <c r="L7" i="12" s="1"/>
  <c r="L7" i="11"/>
  <c r="I7" i="11"/>
  <c r="L7" i="8"/>
  <c r="I7" i="8"/>
  <c r="I7" i="7"/>
  <c r="L7" i="7" s="1"/>
  <c r="M9" i="12" l="1"/>
  <c r="M10" i="12"/>
  <c r="M11" i="12"/>
  <c r="M12" i="12"/>
  <c r="M13" i="12"/>
  <c r="M14" i="12"/>
  <c r="M15" i="12"/>
  <c r="M16" i="12"/>
  <c r="M17" i="12"/>
  <c r="M18" i="12"/>
  <c r="M19" i="12"/>
  <c r="M20" i="12"/>
  <c r="M9" i="14"/>
  <c r="M10" i="14"/>
  <c r="M11" i="14"/>
  <c r="M12" i="14"/>
  <c r="M13" i="14"/>
  <c r="M14" i="14"/>
  <c r="M15" i="14"/>
  <c r="M16" i="14"/>
  <c r="M17" i="14"/>
  <c r="M18" i="14"/>
  <c r="M19" i="14"/>
  <c r="M20" i="14"/>
  <c r="M8" i="12"/>
  <c r="M8" i="14"/>
  <c r="J9" i="12"/>
  <c r="J10" i="12"/>
  <c r="J11" i="12"/>
  <c r="J12" i="12"/>
  <c r="J13" i="12"/>
  <c r="J14" i="12"/>
  <c r="J15" i="12"/>
  <c r="J16" i="12"/>
  <c r="J17" i="12"/>
  <c r="J18" i="12"/>
  <c r="J19" i="12"/>
  <c r="J20" i="12"/>
  <c r="J9" i="14"/>
  <c r="J10" i="14"/>
  <c r="J11" i="14"/>
  <c r="J12" i="14"/>
  <c r="J13" i="14"/>
  <c r="J14" i="14"/>
  <c r="J15" i="14"/>
  <c r="J16" i="14"/>
  <c r="J17" i="14"/>
  <c r="J18" i="14"/>
  <c r="J19" i="14"/>
  <c r="J20" i="14"/>
  <c r="J8" i="12"/>
  <c r="J8" i="14"/>
  <c r="G9" i="12"/>
  <c r="G10" i="12"/>
  <c r="G11" i="12"/>
  <c r="G12" i="12"/>
  <c r="G13" i="12"/>
  <c r="G14" i="12"/>
  <c r="G15" i="12"/>
  <c r="G16" i="12"/>
  <c r="G17" i="12"/>
  <c r="G18" i="12"/>
  <c r="G19" i="12"/>
  <c r="G20" i="12"/>
  <c r="G9" i="14"/>
  <c r="G10" i="14"/>
  <c r="G11" i="14"/>
  <c r="G12" i="14"/>
  <c r="G13" i="14"/>
  <c r="G14" i="14"/>
  <c r="G15" i="14"/>
  <c r="G16" i="14"/>
  <c r="G17" i="14"/>
  <c r="G18" i="14"/>
  <c r="G19" i="14"/>
  <c r="G20" i="14"/>
  <c r="G8" i="12"/>
  <c r="G8" i="14"/>
  <c r="D22" i="14"/>
  <c r="E22" i="14" s="1"/>
  <c r="X22" i="14"/>
  <c r="S22" i="14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I7" i="14"/>
  <c r="L7" i="14" s="1"/>
  <c r="F7" i="14"/>
  <c r="I7" i="9"/>
  <c r="L7" i="9" s="1"/>
  <c r="I7" i="10"/>
  <c r="L7" i="10" s="1"/>
  <c r="L4" i="6" l="1"/>
  <c r="M4" i="6" s="1"/>
  <c r="L5" i="6"/>
  <c r="M5" i="6" s="1"/>
  <c r="L6" i="6"/>
  <c r="M6" i="6" s="1"/>
  <c r="L7" i="6"/>
  <c r="M7" i="6" s="1"/>
  <c r="L8" i="6"/>
  <c r="M8" i="6" s="1"/>
  <c r="L9" i="6"/>
  <c r="M9" i="6" s="1"/>
  <c r="L10" i="6"/>
  <c r="M10" i="6" s="1"/>
  <c r="L11" i="6"/>
  <c r="L12" i="6"/>
  <c r="M12" i="6" s="1"/>
  <c r="L13" i="6"/>
  <c r="M13" i="6" s="1"/>
  <c r="M14" i="6"/>
  <c r="M15" i="6"/>
  <c r="L3" i="6"/>
  <c r="D86" i="6" l="1"/>
  <c r="M82" i="6" l="1"/>
  <c r="M83" i="6"/>
  <c r="M81" i="6"/>
  <c r="G28" i="6"/>
  <c r="G30" i="6"/>
  <c r="G16" i="6"/>
  <c r="C18" i="6"/>
  <c r="C19" i="6"/>
  <c r="C20" i="6"/>
  <c r="C21" i="6"/>
  <c r="C22" i="6"/>
  <c r="C23" i="6"/>
  <c r="C24" i="6"/>
  <c r="C25" i="6"/>
  <c r="C26" i="6"/>
  <c r="C27" i="6"/>
  <c r="C28" i="6"/>
  <c r="C16" i="6"/>
  <c r="C4" i="6"/>
  <c r="C5" i="6"/>
  <c r="C6" i="6"/>
  <c r="C7" i="6"/>
  <c r="C8" i="6"/>
  <c r="C9" i="6"/>
  <c r="C10" i="6"/>
  <c r="C11" i="6"/>
  <c r="C12" i="6"/>
  <c r="C13" i="6"/>
  <c r="C14" i="6"/>
  <c r="C15" i="6"/>
  <c r="G26" i="6" l="1"/>
  <c r="K22" i="7" l="1"/>
  <c r="C83" i="6" l="1"/>
  <c r="C84" i="6"/>
  <c r="N22" i="7" l="1"/>
  <c r="H22" i="7" l="1"/>
  <c r="C57" i="6" l="1"/>
  <c r="G57" i="6"/>
  <c r="C58" i="6"/>
  <c r="G58" i="6"/>
  <c r="D10" i="9" l="1"/>
  <c r="E10" i="9" s="1"/>
  <c r="C73" i="6" l="1"/>
  <c r="C74" i="6"/>
  <c r="C75" i="6"/>
  <c r="C76" i="6"/>
  <c r="C77" i="6"/>
  <c r="C78" i="6"/>
  <c r="C79" i="6"/>
  <c r="C80" i="6"/>
  <c r="C81" i="6"/>
  <c r="C82" i="6"/>
  <c r="C85" i="6"/>
  <c r="C72" i="6"/>
  <c r="C61" i="6"/>
  <c r="C62" i="6"/>
  <c r="C63" i="6"/>
  <c r="C64" i="6"/>
  <c r="C65" i="6"/>
  <c r="C66" i="6"/>
  <c r="C67" i="6"/>
  <c r="C68" i="6"/>
  <c r="C69" i="6"/>
  <c r="C70" i="6"/>
  <c r="C71" i="6"/>
  <c r="C46" i="6"/>
  <c r="C47" i="6"/>
  <c r="C48" i="6"/>
  <c r="C49" i="6"/>
  <c r="C50" i="6"/>
  <c r="C51" i="6"/>
  <c r="C52" i="6"/>
  <c r="C53" i="6"/>
  <c r="C54" i="6"/>
  <c r="C55" i="6"/>
  <c r="C56" i="6"/>
  <c r="C33" i="6"/>
  <c r="C34" i="6"/>
  <c r="C35" i="6"/>
  <c r="C36" i="6"/>
  <c r="C37" i="6"/>
  <c r="C38" i="6"/>
  <c r="C39" i="6"/>
  <c r="C40" i="6"/>
  <c r="C41" i="6"/>
  <c r="C42" i="6"/>
  <c r="C43" i="6"/>
  <c r="C44" i="6"/>
  <c r="M31" i="6" l="1"/>
  <c r="M59" i="6"/>
  <c r="K22" i="11" l="1"/>
  <c r="H22" i="11"/>
  <c r="K22" i="9"/>
  <c r="H22" i="9"/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53" i="1"/>
  <c r="M18" i="6"/>
  <c r="M19" i="6"/>
  <c r="M20" i="6"/>
  <c r="M21" i="6"/>
  <c r="M22" i="6"/>
  <c r="M23" i="6"/>
  <c r="M24" i="6"/>
  <c r="M25" i="6"/>
  <c r="M27" i="6"/>
  <c r="M32" i="6"/>
  <c r="M33" i="6"/>
  <c r="M34" i="6"/>
  <c r="M35" i="6"/>
  <c r="M36" i="6"/>
  <c r="M37" i="6"/>
  <c r="M38" i="6"/>
  <c r="M39" i="6"/>
  <c r="M40" i="6"/>
  <c r="M41" i="6"/>
  <c r="M42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73" i="6"/>
  <c r="M74" i="6"/>
  <c r="M75" i="6"/>
  <c r="M76" i="6"/>
  <c r="M77" i="6"/>
  <c r="M78" i="6"/>
  <c r="M79" i="6"/>
  <c r="M80" i="6"/>
  <c r="M3" i="6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9" i="9"/>
  <c r="D11" i="9"/>
  <c r="D12" i="9"/>
  <c r="D13" i="9"/>
  <c r="D14" i="9"/>
  <c r="D15" i="9"/>
  <c r="D16" i="9"/>
  <c r="D17" i="9"/>
  <c r="D18" i="9"/>
  <c r="D19" i="9"/>
  <c r="D20" i="9"/>
  <c r="D21" i="9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8" i="8"/>
  <c r="D8" i="9"/>
  <c r="D8" i="10"/>
  <c r="D8" i="11"/>
  <c r="D8" i="7"/>
  <c r="E41" i="3"/>
  <c r="G37" i="3"/>
  <c r="G36" i="3"/>
  <c r="G32" i="3"/>
  <c r="G28" i="3"/>
  <c r="G24" i="3"/>
  <c r="G19" i="3"/>
  <c r="G17" i="3"/>
  <c r="K13" i="3"/>
  <c r="G9" i="3"/>
  <c r="G5" i="3"/>
  <c r="J40" i="3" l="1"/>
  <c r="G3" i="3"/>
  <c r="J31" i="3"/>
  <c r="G41" i="3"/>
  <c r="B67" i="1" l="1"/>
  <c r="B68" i="1"/>
  <c r="B69" i="1"/>
  <c r="B70" i="1"/>
  <c r="B71" i="1"/>
  <c r="B72" i="1"/>
  <c r="B73" i="1"/>
  <c r="B74" i="1"/>
  <c r="B75" i="1"/>
  <c r="B76" i="1"/>
  <c r="B77" i="1"/>
  <c r="B78" i="1"/>
  <c r="C86" i="6"/>
  <c r="B79" i="1" s="1"/>
  <c r="B66" i="1"/>
  <c r="B54" i="1"/>
  <c r="B55" i="1"/>
  <c r="B56" i="1"/>
  <c r="B57" i="1"/>
  <c r="B58" i="1"/>
  <c r="B59" i="1"/>
  <c r="B60" i="1"/>
  <c r="B61" i="1"/>
  <c r="B62" i="1"/>
  <c r="B63" i="1"/>
  <c r="B64" i="1"/>
  <c r="B65" i="1"/>
  <c r="C60" i="6"/>
  <c r="B53" i="1" s="1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E13" i="12"/>
  <c r="E18" i="12"/>
  <c r="D82" i="6" s="1"/>
  <c r="E15" i="12"/>
  <c r="D79" i="6" s="1"/>
  <c r="E12" i="12"/>
  <c r="D76" i="6" s="1"/>
  <c r="E9" i="12"/>
  <c r="D73" i="6" s="1"/>
  <c r="C45" i="6"/>
  <c r="X22" i="12"/>
  <c r="S22" i="12"/>
  <c r="E21" i="12"/>
  <c r="E11" i="12"/>
  <c r="E20" i="11"/>
  <c r="E19" i="11"/>
  <c r="E18" i="11"/>
  <c r="E17" i="11"/>
  <c r="E16" i="11"/>
  <c r="E14" i="11"/>
  <c r="E13" i="11"/>
  <c r="E12" i="11"/>
  <c r="E11" i="11"/>
  <c r="E10" i="11"/>
  <c r="E9" i="11"/>
  <c r="E8" i="11"/>
  <c r="D60" i="6" s="1"/>
  <c r="E60" i="6" s="1"/>
  <c r="I60" i="6" s="1"/>
  <c r="E15" i="11"/>
  <c r="X22" i="11"/>
  <c r="S22" i="11"/>
  <c r="E21" i="11"/>
  <c r="E86" i="6" l="1"/>
  <c r="I86" i="6" s="1"/>
  <c r="D85" i="6"/>
  <c r="D65" i="6"/>
  <c r="E65" i="6" s="1"/>
  <c r="I65" i="6" s="1"/>
  <c r="E76" i="6"/>
  <c r="I76" i="6" s="1"/>
  <c r="D75" i="6"/>
  <c r="D62" i="6"/>
  <c r="E62" i="6" s="1"/>
  <c r="I62" i="6" s="1"/>
  <c r="D71" i="6"/>
  <c r="E71" i="6" s="1"/>
  <c r="I71" i="6" s="1"/>
  <c r="D67" i="6"/>
  <c r="E67" i="6" s="1"/>
  <c r="I67" i="6" s="1"/>
  <c r="D63" i="6"/>
  <c r="E63" i="6" s="1"/>
  <c r="I63" i="6" s="1"/>
  <c r="D68" i="6"/>
  <c r="E68" i="6" s="1"/>
  <c r="I68" i="6" s="1"/>
  <c r="D61" i="6"/>
  <c r="E61" i="6" s="1"/>
  <c r="I61" i="6" s="1"/>
  <c r="D70" i="6"/>
  <c r="E70" i="6" s="1"/>
  <c r="I70" i="6" s="1"/>
  <c r="D66" i="6"/>
  <c r="E66" i="6" s="1"/>
  <c r="I66" i="6" s="1"/>
  <c r="D64" i="6"/>
  <c r="E64" i="6" s="1"/>
  <c r="I64" i="6" s="1"/>
  <c r="D69" i="6"/>
  <c r="E69" i="6" s="1"/>
  <c r="I69" i="6" s="1"/>
  <c r="D77" i="6"/>
  <c r="E77" i="6" s="1"/>
  <c r="I77" i="6" s="1"/>
  <c r="J60" i="6"/>
  <c r="R53" i="1"/>
  <c r="J86" i="6"/>
  <c r="R79" i="1"/>
  <c r="E8" i="12"/>
  <c r="E14" i="12"/>
  <c r="E17" i="12"/>
  <c r="E20" i="12"/>
  <c r="E19" i="12"/>
  <c r="D83" i="6" s="1"/>
  <c r="E10" i="12"/>
  <c r="E16" i="12"/>
  <c r="F22" i="12"/>
  <c r="E21" i="9"/>
  <c r="E21" i="10"/>
  <c r="D58" i="6" s="1"/>
  <c r="E58" i="6" s="1"/>
  <c r="E20" i="10"/>
  <c r="D57" i="6" s="1"/>
  <c r="E57" i="6" s="1"/>
  <c r="E19" i="10"/>
  <c r="D56" i="6" s="1"/>
  <c r="E18" i="10"/>
  <c r="D55" i="6" s="1"/>
  <c r="E17" i="10"/>
  <c r="D54" i="6" s="1"/>
  <c r="E16" i="10"/>
  <c r="D53" i="6" s="1"/>
  <c r="E15" i="10"/>
  <c r="D52" i="6" s="1"/>
  <c r="E14" i="10"/>
  <c r="D51" i="6" s="1"/>
  <c r="E13" i="10"/>
  <c r="D50" i="6" s="1"/>
  <c r="E12" i="10"/>
  <c r="D49" i="6" s="1"/>
  <c r="E11" i="10"/>
  <c r="D48" i="6" s="1"/>
  <c r="E10" i="10"/>
  <c r="D47" i="6" s="1"/>
  <c r="E9" i="10"/>
  <c r="D46" i="6" s="1"/>
  <c r="E8" i="10"/>
  <c r="D45" i="6" s="1"/>
  <c r="I58" i="6" l="1"/>
  <c r="J58" i="6" s="1"/>
  <c r="I57" i="6"/>
  <c r="J57" i="6" s="1"/>
  <c r="E85" i="6"/>
  <c r="D84" i="6"/>
  <c r="E84" i="6" s="1"/>
  <c r="I84" i="6" s="1"/>
  <c r="R69" i="1"/>
  <c r="J76" i="6"/>
  <c r="J68" i="6"/>
  <c r="R61" i="1"/>
  <c r="J66" i="6"/>
  <c r="R59" i="1"/>
  <c r="J63" i="6"/>
  <c r="R56" i="1"/>
  <c r="J62" i="6"/>
  <c r="R55" i="1"/>
  <c r="J70" i="6"/>
  <c r="R63" i="1"/>
  <c r="J67" i="6"/>
  <c r="R60" i="1"/>
  <c r="J64" i="6"/>
  <c r="R57" i="1"/>
  <c r="J69" i="6"/>
  <c r="R62" i="1"/>
  <c r="J61" i="6"/>
  <c r="R54" i="1"/>
  <c r="J71" i="6"/>
  <c r="R64" i="1"/>
  <c r="J65" i="6"/>
  <c r="R58" i="1"/>
  <c r="E79" i="6"/>
  <c r="D78" i="6"/>
  <c r="E78" i="6" s="1"/>
  <c r="I78" i="6" s="1"/>
  <c r="E83" i="6"/>
  <c r="I83" i="6" s="1"/>
  <c r="E82" i="6"/>
  <c r="I82" i="6" s="1"/>
  <c r="D81" i="6"/>
  <c r="E81" i="6" s="1"/>
  <c r="I81" i="6" s="1"/>
  <c r="D80" i="6"/>
  <c r="E80" i="6" s="1"/>
  <c r="I80" i="6" s="1"/>
  <c r="E75" i="6"/>
  <c r="D74" i="6"/>
  <c r="E74" i="6" s="1"/>
  <c r="I74" i="6" s="1"/>
  <c r="E73" i="6"/>
  <c r="D72" i="6"/>
  <c r="E72" i="6" s="1"/>
  <c r="I72" i="6" s="1"/>
  <c r="J77" i="6"/>
  <c r="R70" i="1"/>
  <c r="R66" i="1" l="1"/>
  <c r="I73" i="6"/>
  <c r="J73" i="6" s="1"/>
  <c r="R68" i="1"/>
  <c r="I75" i="6"/>
  <c r="J75" i="6" s="1"/>
  <c r="I79" i="6"/>
  <c r="J79" i="6" s="1"/>
  <c r="R78" i="1"/>
  <c r="I85" i="6"/>
  <c r="J85" i="6" s="1"/>
  <c r="R75" i="1"/>
  <c r="R77" i="1"/>
  <c r="J84" i="6"/>
  <c r="R72" i="1"/>
  <c r="J82" i="6"/>
  <c r="J81" i="6"/>
  <c r="R74" i="1"/>
  <c r="J78" i="6"/>
  <c r="R71" i="1"/>
  <c r="R76" i="1"/>
  <c r="J83" i="6"/>
  <c r="J80" i="6"/>
  <c r="R73" i="1"/>
  <c r="J74" i="6"/>
  <c r="R67" i="1"/>
  <c r="J72" i="6"/>
  <c r="R65" i="1"/>
  <c r="E19" i="8" l="1"/>
  <c r="D28" i="6" s="1"/>
  <c r="E28" i="6" s="1"/>
  <c r="G13" i="6"/>
  <c r="G4" i="6"/>
  <c r="I28" i="6" l="1"/>
  <c r="J28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33" i="6"/>
  <c r="G32" i="6"/>
  <c r="G15" i="6"/>
  <c r="G17" i="6"/>
  <c r="G18" i="6"/>
  <c r="G19" i="6"/>
  <c r="G20" i="6"/>
  <c r="G21" i="6"/>
  <c r="G22" i="6"/>
  <c r="G23" i="6"/>
  <c r="G24" i="6"/>
  <c r="G25" i="6"/>
  <c r="G14" i="6"/>
  <c r="G5" i="6"/>
  <c r="G6" i="6"/>
  <c r="G7" i="6"/>
  <c r="G8" i="6"/>
  <c r="G9" i="6"/>
  <c r="G10" i="6"/>
  <c r="G11" i="6"/>
  <c r="G12" i="6"/>
  <c r="G3" i="6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S22" i="10" l="1"/>
  <c r="X22" i="10"/>
  <c r="S22" i="9"/>
  <c r="X22" i="9"/>
  <c r="S22" i="7"/>
  <c r="X22" i="7"/>
  <c r="C3" i="6"/>
  <c r="B3" i="1" s="1"/>
  <c r="G27" i="6"/>
  <c r="C32" i="6"/>
  <c r="B29" i="1" s="1"/>
  <c r="B40" i="1"/>
  <c r="G54" i="6"/>
  <c r="G55" i="6"/>
  <c r="G56" i="6"/>
  <c r="E25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E12" i="8" l="1"/>
  <c r="D21" i="6" s="1"/>
  <c r="E14" i="8"/>
  <c r="D23" i="6" s="1"/>
  <c r="E12" i="9"/>
  <c r="D36" i="6" s="1"/>
  <c r="E13" i="9"/>
  <c r="E8" i="9"/>
  <c r="D32" i="6" s="1"/>
  <c r="E9" i="9"/>
  <c r="D33" i="6" s="1"/>
  <c r="D34" i="6"/>
  <c r="E11" i="9"/>
  <c r="D35" i="6" s="1"/>
  <c r="E14" i="9"/>
  <c r="D38" i="6" s="1"/>
  <c r="E15" i="9"/>
  <c r="D39" i="6" s="1"/>
  <c r="E16" i="9"/>
  <c r="D40" i="6" s="1"/>
  <c r="E17" i="9"/>
  <c r="D41" i="6" s="1"/>
  <c r="E18" i="9"/>
  <c r="D42" i="6" s="1"/>
  <c r="E19" i="9"/>
  <c r="D43" i="6" s="1"/>
  <c r="E20" i="9"/>
  <c r="D44" i="6" s="1"/>
  <c r="E10" i="8"/>
  <c r="D19" i="6" s="1"/>
  <c r="E15" i="7"/>
  <c r="D10" i="6" s="1"/>
  <c r="E9" i="7"/>
  <c r="D4" i="6" s="1"/>
  <c r="E21" i="8"/>
  <c r="E16" i="7"/>
  <c r="D11" i="6" s="1"/>
  <c r="E12" i="7"/>
  <c r="E10" i="7"/>
  <c r="D5" i="6" s="1"/>
  <c r="E8" i="8"/>
  <c r="D17" i="6" s="1"/>
  <c r="E13" i="8"/>
  <c r="D22" i="6" s="1"/>
  <c r="E15" i="8"/>
  <c r="D24" i="6" s="1"/>
  <c r="E16" i="8"/>
  <c r="D25" i="6" s="1"/>
  <c r="E17" i="8"/>
  <c r="D26" i="6" s="1"/>
  <c r="E26" i="6" s="1"/>
  <c r="I26" i="6" s="1"/>
  <c r="E18" i="8"/>
  <c r="D27" i="6" s="1"/>
  <c r="E20" i="8"/>
  <c r="E30" i="6" s="1"/>
  <c r="E9" i="8"/>
  <c r="D18" i="6" s="1"/>
  <c r="E11" i="8"/>
  <c r="D20" i="6" s="1"/>
  <c r="E14" i="7"/>
  <c r="D9" i="6" s="1"/>
  <c r="E11" i="7"/>
  <c r="D6" i="6" s="1"/>
  <c r="E20" i="7"/>
  <c r="D15" i="6" s="1"/>
  <c r="E55" i="6"/>
  <c r="F22" i="7"/>
  <c r="E21" i="7"/>
  <c r="D16" i="6" s="1"/>
  <c r="E16" i="6" s="1"/>
  <c r="E19" i="7"/>
  <c r="D14" i="6" s="1"/>
  <c r="E17" i="7"/>
  <c r="D12" i="6" s="1"/>
  <c r="E13" i="7"/>
  <c r="D8" i="6" s="1"/>
  <c r="D37" i="6" l="1"/>
  <c r="F13" i="9"/>
  <c r="I16" i="6"/>
  <c r="J16" i="6" s="1"/>
  <c r="I55" i="6"/>
  <c r="J55" i="6" s="1"/>
  <c r="I30" i="6"/>
  <c r="J30" i="6" s="1"/>
  <c r="D7" i="6"/>
  <c r="E7" i="6" s="1"/>
  <c r="I7" i="6" s="1"/>
  <c r="F22" i="10"/>
  <c r="E44" i="6"/>
  <c r="I44" i="6" s="1"/>
  <c r="E18" i="7"/>
  <c r="E27" i="6"/>
  <c r="I27" i="6" s="1"/>
  <c r="E21" i="6"/>
  <c r="I21" i="6" s="1"/>
  <c r="E19" i="6"/>
  <c r="I19" i="6" s="1"/>
  <c r="E24" i="6"/>
  <c r="I24" i="6" s="1"/>
  <c r="E22" i="6"/>
  <c r="I22" i="6" s="1"/>
  <c r="E20" i="6"/>
  <c r="I20" i="6" s="1"/>
  <c r="E23" i="6"/>
  <c r="I23" i="6" s="1"/>
  <c r="E17" i="6"/>
  <c r="I17" i="6" s="1"/>
  <c r="E25" i="6"/>
  <c r="I25" i="6" s="1"/>
  <c r="E18" i="6"/>
  <c r="I18" i="6" s="1"/>
  <c r="E35" i="6"/>
  <c r="I35" i="6" s="1"/>
  <c r="E32" i="6"/>
  <c r="I32" i="6" s="1"/>
  <c r="E38" i="6"/>
  <c r="I38" i="6" s="1"/>
  <c r="E45" i="6"/>
  <c r="I45" i="6" s="1"/>
  <c r="E37" i="6"/>
  <c r="I37" i="6" s="1"/>
  <c r="E40" i="6"/>
  <c r="I40" i="6" s="1"/>
  <c r="E48" i="6"/>
  <c r="I48" i="6" s="1"/>
  <c r="E34" i="6"/>
  <c r="I34" i="6" s="1"/>
  <c r="F22" i="9"/>
  <c r="E14" i="6"/>
  <c r="I14" i="6" s="1"/>
  <c r="E56" i="6"/>
  <c r="E46" i="6"/>
  <c r="I46" i="6" s="1"/>
  <c r="E47" i="6"/>
  <c r="I47" i="6" s="1"/>
  <c r="E49" i="6"/>
  <c r="I49" i="6" s="1"/>
  <c r="E50" i="6"/>
  <c r="I50" i="6" s="1"/>
  <c r="E51" i="6"/>
  <c r="I51" i="6" s="1"/>
  <c r="E52" i="6"/>
  <c r="I52" i="6" s="1"/>
  <c r="E53" i="6"/>
  <c r="I53" i="6" s="1"/>
  <c r="E54" i="6"/>
  <c r="I54" i="6" s="1"/>
  <c r="E41" i="6"/>
  <c r="I41" i="6" s="1"/>
  <c r="E39" i="6"/>
  <c r="I39" i="6" s="1"/>
  <c r="E36" i="6"/>
  <c r="I36" i="6" s="1"/>
  <c r="E33" i="6"/>
  <c r="I33" i="6" s="1"/>
  <c r="E15" i="6"/>
  <c r="I15" i="6" s="1"/>
  <c r="E11" i="6"/>
  <c r="I11" i="6" s="1"/>
  <c r="E8" i="7"/>
  <c r="D3" i="6" s="1"/>
  <c r="E4" i="6"/>
  <c r="I4" i="6" s="1"/>
  <c r="E5" i="6"/>
  <c r="I5" i="6" s="1"/>
  <c r="E6" i="6"/>
  <c r="I6" i="6" s="1"/>
  <c r="E8" i="6"/>
  <c r="I8" i="6" s="1"/>
  <c r="E9" i="6"/>
  <c r="I9" i="6" s="1"/>
  <c r="E10" i="6"/>
  <c r="I10" i="6" s="1"/>
  <c r="E12" i="6"/>
  <c r="I12" i="6" s="1"/>
  <c r="I56" i="6" l="1"/>
  <c r="J56" i="6" s="1"/>
  <c r="J7" i="6"/>
  <c r="R7" i="1"/>
  <c r="D13" i="6"/>
  <c r="E13" i="6" s="1"/>
  <c r="I13" i="6" s="1"/>
  <c r="R5" i="1"/>
  <c r="J5" i="6"/>
  <c r="J27" i="6"/>
  <c r="R12" i="1"/>
  <c r="J12" i="6"/>
  <c r="R9" i="1"/>
  <c r="J9" i="6"/>
  <c r="R6" i="1"/>
  <c r="R4" i="1"/>
  <c r="J4" i="6"/>
  <c r="R11" i="1"/>
  <c r="J11" i="6"/>
  <c r="R10" i="1"/>
  <c r="J10" i="6"/>
  <c r="R8" i="1"/>
  <c r="J8" i="6"/>
  <c r="E42" i="6"/>
  <c r="I42" i="6" s="1"/>
  <c r="R25" i="1"/>
  <c r="J25" i="6"/>
  <c r="J54" i="6"/>
  <c r="R51" i="1"/>
  <c r="J53" i="6"/>
  <c r="R50" i="1"/>
  <c r="J52" i="6"/>
  <c r="R49" i="1"/>
  <c r="J51" i="6"/>
  <c r="R48" i="1"/>
  <c r="J50" i="6"/>
  <c r="R47" i="1"/>
  <c r="J49" i="6"/>
  <c r="R46" i="1"/>
  <c r="R45" i="1"/>
  <c r="J47" i="6"/>
  <c r="R44" i="1"/>
  <c r="J46" i="6"/>
  <c r="R43" i="1"/>
  <c r="J45" i="6"/>
  <c r="R42" i="1"/>
  <c r="J44" i="6"/>
  <c r="R41" i="1"/>
  <c r="R14" i="1"/>
  <c r="J14" i="6"/>
  <c r="J32" i="6"/>
  <c r="R29" i="1"/>
  <c r="J33" i="6"/>
  <c r="R30" i="1"/>
  <c r="J34" i="6"/>
  <c r="R31" i="1"/>
  <c r="J35" i="6"/>
  <c r="R32" i="1"/>
  <c r="J36" i="6"/>
  <c r="R33" i="1"/>
  <c r="J37" i="6"/>
  <c r="R34" i="1"/>
  <c r="J38" i="6"/>
  <c r="R35" i="1"/>
  <c r="J39" i="6"/>
  <c r="R36" i="1"/>
  <c r="J40" i="6"/>
  <c r="R37" i="1"/>
  <c r="J41" i="6"/>
  <c r="R38" i="1"/>
  <c r="J15" i="6"/>
  <c r="R15" i="1"/>
  <c r="R16" i="1"/>
  <c r="J17" i="6"/>
  <c r="R17" i="1"/>
  <c r="J18" i="6"/>
  <c r="R18" i="1"/>
  <c r="J19" i="6"/>
  <c r="R19" i="1"/>
  <c r="J20" i="6"/>
  <c r="R20" i="1"/>
  <c r="J21" i="6"/>
  <c r="R21" i="1"/>
  <c r="J24" i="6"/>
  <c r="R24" i="1"/>
  <c r="J23" i="6"/>
  <c r="R23" i="1"/>
  <c r="J22" i="6"/>
  <c r="R22" i="1"/>
  <c r="J6" i="6"/>
  <c r="E3" i="6"/>
  <c r="I3" i="6" s="1"/>
  <c r="E43" i="6"/>
  <c r="I43" i="6" s="1"/>
  <c r="J13" i="6" l="1"/>
  <c r="R13" i="1"/>
  <c r="J48" i="6"/>
  <c r="R3" i="1"/>
  <c r="J3" i="6"/>
  <c r="J42" i="6"/>
  <c r="R39" i="1"/>
  <c r="J43" i="6"/>
  <c r="R40" i="1"/>
  <c r="L68" i="6" l="1"/>
  <c r="M68" i="6" s="1"/>
  <c r="L67" i="6"/>
  <c r="M67" i="6" s="1"/>
  <c r="L72" i="6"/>
  <c r="L64" i="6" l="1"/>
  <c r="M64" i="6" s="1"/>
  <c r="L61" i="6"/>
  <c r="M61" i="6" s="1"/>
  <c r="L60" i="6"/>
  <c r="M60" i="6" s="1"/>
  <c r="L66" i="6"/>
  <c r="M66" i="6" s="1"/>
  <c r="L69" i="6"/>
  <c r="M69" i="6" s="1"/>
  <c r="L71" i="6"/>
  <c r="L65" i="6"/>
  <c r="L62" i="6"/>
  <c r="M62" i="6" s="1"/>
  <c r="L70" i="6"/>
  <c r="L63" i="6" l="1"/>
  <c r="M63" i="6" s="1"/>
</calcChain>
</file>

<file path=xl/comments1.xml><?xml version="1.0" encoding="utf-8"?>
<comments xmlns="http://schemas.openxmlformats.org/spreadsheetml/2006/main">
  <authors>
    <author>мама</author>
    <author>Ніколенко Світлана Григорівна</author>
  </authors>
  <commentList>
    <comment ref="N10" authorId="0" guid="{C5F57F87-CE78-4C8E-811F-524E8FA4DCBA}">
      <text>
        <r>
          <rPr>
            <sz val="9"/>
            <color indexed="81"/>
            <rFont val="Tahoma"/>
            <family val="2"/>
            <charset val="204"/>
          </rPr>
          <t xml:space="preserve">НЕВІРНИЙ ЗАПИТ МОДУЛЯ КЛАСУ
</t>
        </r>
      </text>
    </comment>
    <comment ref="N16" authorId="0" guid="{B6F16F57-265B-4E31-B3AF-EBBC997D6CB5}">
      <text>
        <r>
          <rPr>
            <sz val="9"/>
            <color indexed="81"/>
            <rFont val="Tahoma"/>
            <family val="2"/>
            <charset val="204"/>
          </rPr>
          <t xml:space="preserve">МОДУЛЬ ПОВИНЕН  ПОВТОРНО ВИКОНУВАТИСЯ!
</t>
        </r>
      </text>
    </comment>
    <comment ref="N18" authorId="1" guid="{F9A03827-7FE1-45F7-AEB4-3A5FEBD280D0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ФОРМАТ БАЗИ!!!!!!</t>
        </r>
      </text>
    </comment>
  </commentList>
</comments>
</file>

<file path=xl/comments2.xml><?xml version="1.0" encoding="utf-8"?>
<comments xmlns="http://schemas.openxmlformats.org/spreadsheetml/2006/main">
  <authors>
    <author>Ніколенко Світлана Григорівна</author>
  </authors>
  <commentList>
    <comment ref="N8" authorId="0" guid="{DD64B8CB-8ABB-4D66-A628-4648D4359463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КАК У БОНДАРЕНКО С ТОЙ ЖЕ ОШИБКОЙ!!!
</t>
        </r>
      </text>
    </comment>
  </commentList>
</comments>
</file>

<file path=xl/comments3.xml><?xml version="1.0" encoding="utf-8"?>
<comments xmlns="http://schemas.openxmlformats.org/spreadsheetml/2006/main">
  <authors>
    <author>мама</author>
  </authors>
  <commentList>
    <comment ref="N11" authorId="0" guid="{6DEF51A7-D81C-4294-AC07-4311E7F7F247}">
      <text>
        <r>
          <rPr>
            <sz val="9"/>
            <color indexed="81"/>
            <rFont val="Tahoma"/>
            <family val="2"/>
            <charset val="204"/>
          </rPr>
          <t xml:space="preserve">НЕВЫРНИЙ АЛГОРИТМ!!!
</t>
        </r>
      </text>
    </comment>
    <comment ref="H16" authorId="0" guid="{75B05A13-66E7-4BDC-B8B3-031EA260DE67}">
      <text>
        <r>
          <rPr>
            <sz val="9"/>
            <color indexed="81"/>
            <rFont val="Tahoma"/>
            <family val="2"/>
            <charset val="204"/>
          </rPr>
          <t xml:space="preserve">2 МАКРО ПОМИЛКОВИЙ!!!
</t>
        </r>
      </text>
    </comment>
    <comment ref="N16" authorId="0" guid="{D48CA544-BC5C-4115-8BE5-911325A8AAD2}">
      <text>
        <r>
          <rPr>
            <sz val="9"/>
            <color indexed="81"/>
            <rFont val="Tahoma"/>
            <family val="2"/>
            <charset val="204"/>
          </rPr>
          <t xml:space="preserve">1 МОДУЛЬ - ТАБЛИЦЯ БЕЗ ПОЛЫВ, 2 -ФОРМА БЕЗ ДАНИХ
</t>
        </r>
      </text>
    </comment>
  </commentList>
</comments>
</file>

<file path=xl/comments4.xml><?xml version="1.0" encoding="utf-8"?>
<comments xmlns="http://schemas.openxmlformats.org/spreadsheetml/2006/main">
  <authors>
    <author>мама</author>
    <author>Ніколенко Світлана Григорівна</author>
  </authors>
  <commentList>
    <comment ref="N8" authorId="0" guid="{33ECE39B-CBF3-4512-B309-C7FA2863403B}">
      <text>
        <r>
          <rPr>
            <sz val="9"/>
            <color indexed="81"/>
            <rFont val="Tahoma"/>
            <family val="2"/>
            <charset val="204"/>
          </rPr>
          <t xml:space="preserve">НЕ ТОЙ ВАРІАНТ!!!
</t>
        </r>
      </text>
    </comment>
    <comment ref="N9" authorId="0" guid="{75860AC9-057A-45CE-959D-E453862B93DE}">
      <text>
        <r>
          <rPr>
            <sz val="9"/>
            <color indexed="81"/>
            <rFont val="Tahoma"/>
            <family val="2"/>
            <charset val="204"/>
          </rPr>
          <t xml:space="preserve">ПОМИЛКА В ЗАПИТІ МОДУЛЯ 2 
</t>
        </r>
      </text>
    </comment>
    <comment ref="N11" authorId="0" guid="{5ABF9102-B160-4918-A990-6E4013CC0B5E}">
      <text>
        <r>
          <rPr>
            <b/>
            <sz val="9"/>
            <color indexed="81"/>
            <rFont val="Tahoma"/>
            <family val="2"/>
            <charset val="204"/>
          </rPr>
          <t xml:space="preserve">ВАРІАНТ?????
2- МОДУЛЬ НЕ ВІДПОВІДАЄ ФОРМІ
</t>
        </r>
      </text>
    </comment>
    <comment ref="N13" authorId="1" guid="{894A84BB-57BC-4F64-80CA-62B6DC2C4CE1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ЗАВДАННЯ МАЄ КОНКРЕТНІ ЗНАЧЕННЯ!
</t>
        </r>
      </text>
    </comment>
    <comment ref="K17" authorId="0" guid="{88918466-4B77-4B42-BE1C-ABFFC657014E}">
      <text>
        <r>
          <rPr>
            <sz val="9"/>
            <color indexed="81"/>
            <rFont val="Tahoma"/>
            <family val="2"/>
            <charset val="204"/>
          </rPr>
          <t xml:space="preserve">ЩО ЗА БАЗА???? ДЕ ТАБЛИЦІ, ФОРМИ, ЗВІТИ????
</t>
        </r>
      </text>
    </comment>
    <comment ref="N17" authorId="0" guid="{19BB0D20-E908-4A0B-BA88-1EFBF8547C42}">
      <text>
        <r>
          <rPr>
            <sz val="9"/>
            <color indexed="81"/>
            <rFont val="Tahoma"/>
            <family val="2"/>
            <charset val="204"/>
          </rPr>
          <t xml:space="preserve">МОДУЛЬ НЕ ВІДЛАГОДЖЕН!!!! ПОМИЛКИ!!!
</t>
        </r>
      </text>
    </comment>
    <comment ref="N20" authorId="1" guid="{6110379E-180E-4034-80BE-A01233AAD022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В МОДУЛІ КЛАСУ НЕВІРНИЙ ЗАПИТ
</t>
        </r>
      </text>
    </comment>
  </commentList>
</comments>
</file>

<file path=xl/comments5.xml><?xml version="1.0" encoding="utf-8"?>
<comments xmlns="http://schemas.openxmlformats.org/spreadsheetml/2006/main">
  <authors>
    <author>мама</author>
  </authors>
  <commentList>
    <comment ref="N13" authorId="0" guid="{3E7C673A-1A8B-4144-B479-43A4FC37B0E8}">
      <text>
        <r>
          <rPr>
            <sz val="9"/>
            <color indexed="81"/>
            <rFont val="Tahoma"/>
            <family val="2"/>
            <charset val="204"/>
          </rPr>
          <t xml:space="preserve">НЕ ТОЙ ВАРЫАНТ!!!
</t>
        </r>
      </text>
    </comment>
  </commentList>
</comments>
</file>

<file path=xl/comments6.xml><?xml version="1.0" encoding="utf-8"?>
<comments xmlns="http://schemas.openxmlformats.org/spreadsheetml/2006/main">
  <authors>
    <author>Ніколенко Світлана Григорівна</author>
  </authors>
  <commentList>
    <comment ref="N9" authorId="0" guid="{BBF35B5A-BBEF-4B36-B19C-C461890D0F0E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1 модуль НЕ ТОЙ ВАРІАНТ!!! 2 модуль - невірний запит!!
</t>
        </r>
      </text>
    </comment>
    <comment ref="H10" authorId="0" guid="{259D9D29-01C7-4B55-A59B-F0DF52B90A22}">
      <text>
        <r>
          <rPr>
            <b/>
            <sz val="9"/>
            <color indexed="81"/>
            <rFont val="Tahoma"/>
            <charset val="1"/>
          </rPr>
          <t>Ніколенко Світлана Григорівна:</t>
        </r>
        <r>
          <rPr>
            <sz val="9"/>
            <color indexed="81"/>
            <rFont val="Tahoma"/>
            <charset val="1"/>
          </rPr>
          <t xml:space="preserve">
ПРОБЛЕМА В БАЗІ</t>
        </r>
      </text>
    </comment>
    <comment ref="N10" authorId="0" guid="{2DC6B48A-F395-4CE1-9713-AF238220FA1F}">
      <text>
        <r>
          <rPr>
            <b/>
            <sz val="9"/>
            <color indexed="81"/>
            <rFont val="Tahoma"/>
            <charset val="1"/>
          </rPr>
          <t>Ніколенко Світлана Григорівна:</t>
        </r>
        <r>
          <rPr>
            <sz val="9"/>
            <color indexed="81"/>
            <rFont val="Tahoma"/>
            <charset val="1"/>
          </rPr>
          <t xml:space="preserve">
БАЗА ПУСТА!!!</t>
        </r>
      </text>
    </comment>
    <comment ref="N11" authorId="0" guid="{C7970504-63A3-432E-8F84-121738D6C791}">
      <text>
        <r>
          <rPr>
            <b/>
            <sz val="9"/>
            <color indexed="81"/>
            <rFont val="Tahoma"/>
            <charset val="1"/>
          </rPr>
          <t>Ніколенко Світлана Григорівна:</t>
        </r>
        <r>
          <rPr>
            <sz val="9"/>
            <color indexed="81"/>
            <rFont val="Tahoma"/>
            <charset val="1"/>
          </rPr>
          <t xml:space="preserve">
НЕ ТОЙ ВАРІАНТ!!!
</t>
        </r>
      </text>
    </comment>
    <comment ref="N14" authorId="0" guid="{DE41B53D-98DB-4619-AA86-A5C1445FA723}">
      <text>
        <r>
          <rPr>
            <b/>
            <sz val="9"/>
            <color indexed="81"/>
            <rFont val="Tahoma"/>
            <charset val="1"/>
          </rPr>
          <t>Ніколенко Світлана Григорівна:</t>
        </r>
        <r>
          <rPr>
            <sz val="9"/>
            <color indexed="81"/>
            <rFont val="Tahoma"/>
            <charset val="1"/>
          </rPr>
          <t xml:space="preserve">
НЕ ТОЙ ВАРІАНТ,
МОДУЛЬ 2 НЕВІРНИЙ ЗАПИТ
</t>
        </r>
      </text>
    </comment>
    <comment ref="N18" authorId="0" guid="{53130C27-5C65-47CC-869B-8851176C6EE5}">
      <text>
        <r>
          <rPr>
            <b/>
            <sz val="9"/>
            <color indexed="81"/>
            <rFont val="Tahoma"/>
            <charset val="1"/>
          </rPr>
          <t>Ніколенко Світлана Григорівна:</t>
        </r>
        <r>
          <rPr>
            <sz val="9"/>
            <color indexed="81"/>
            <rFont val="Tahoma"/>
            <charset val="1"/>
          </rPr>
          <t xml:space="preserve">
1 МОДУЛЬ НЕ ТОЙ ВАРІАНТ!!!</t>
        </r>
      </text>
    </comment>
  </commentList>
</comments>
</file>

<file path=xl/sharedStrings.xml><?xml version="1.0" encoding="utf-8"?>
<sst xmlns="http://schemas.openxmlformats.org/spreadsheetml/2006/main" count="688" uniqueCount="412">
  <si>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</si>
  <si>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</si>
  <si>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</si>
  <si>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</si>
  <si>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</si>
  <si>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</si>
  <si>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</si>
  <si>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</si>
  <si>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</si>
  <si>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</si>
  <si>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</si>
  <si>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</si>
  <si>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</si>
  <si>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</si>
  <si>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</si>
  <si>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</si>
  <si>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</si>
  <si>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</si>
  <si>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</si>
  <si>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</si>
  <si>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</si>
  <si>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</si>
  <si>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</si>
  <si>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</si>
  <si>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</si>
  <si>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</si>
  <si>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</si>
  <si>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</si>
  <si>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</si>
  <si>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</si>
  <si>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</si>
  <si>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</si>
  <si>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</si>
  <si>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</si>
  <si>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</si>
  <si>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</si>
  <si>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</si>
  <si>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</si>
  <si>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</si>
  <si>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</si>
  <si>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</si>
  <si>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</si>
  <si>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</si>
  <si>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</si>
  <si>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</si>
  <si>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</si>
  <si>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</si>
  <si>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</si>
  <si>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</si>
  <si>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</si>
  <si>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</si>
  <si>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</si>
  <si>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</si>
  <si>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</si>
  <si>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</si>
  <si>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</si>
  <si>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</si>
  <si>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</si>
  <si>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</si>
  <si>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</si>
  <si>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</si>
  <si>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</si>
  <si>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</si>
  <si>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</si>
  <si>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</si>
  <si>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</si>
  <si>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</si>
  <si>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</si>
  <si>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</si>
  <si>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</si>
  <si>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</si>
  <si>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</si>
  <si>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</si>
  <si>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</si>
  <si>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</si>
  <si>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</si>
  <si>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</si>
  <si>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</si>
  <si>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</si>
  <si>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</si>
  <si>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</si>
  <si>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</si>
  <si>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</si>
  <si>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</si>
  <si>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</si>
  <si>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</si>
  <si>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</si>
  <si>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</si>
  <si>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</si>
  <si>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</si>
  <si>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</si>
  <si>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</si>
  <si>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</si>
  <si>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</si>
  <si>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</si>
  <si>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</si>
  <si>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</si>
  <si>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</si>
  <si>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</si>
  <si>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</si>
  <si>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</si>
  <si>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</si>
  <si>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</si>
  <si>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</si>
  <si>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</si>
  <si>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</si>
  <si>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</si>
  <si>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</si>
  <si>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</si>
  <si>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</si>
  <si>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</si>
  <si>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</si>
  <si>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</si>
  <si>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</si>
  <si>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</si>
  <si>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</si>
  <si>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</si>
  <si>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</si>
  <si>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</si>
  <si>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</si>
  <si>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</si>
  <si>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</si>
  <si>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</si>
  <si>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</si>
  <si>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</si>
  <si>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</si>
  <si>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</si>
  <si>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</si>
  <si>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</si>
  <si>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</si>
  <si>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</si>
  <si>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</si>
  <si>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</si>
  <si>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</si>
  <si>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</si>
  <si>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бали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</si>
  <si>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</si>
  <si>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</si>
  <si>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</si>
  <si>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</si>
  <si>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</si>
  <si>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</si>
  <si>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</si>
  <si>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</si>
  <si>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</si>
  <si>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Запити QBE</t>
  </si>
  <si>
    <t>8</t>
  </si>
  <si>
    <t>Приклад</t>
  </si>
  <si>
    <t>№ контр роботи</t>
  </si>
  <si>
    <t>присутність</t>
  </si>
  <si>
    <t>Разом контрольні</t>
  </si>
  <si>
    <t>Запит QBE</t>
  </si>
  <si>
    <t>Запит SQL</t>
  </si>
  <si>
    <t>Модулі</t>
  </si>
  <si>
    <t>Page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</si>
  <si>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</si>
  <si>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</si>
  <si>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</si>
  <si>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</si>
  <si>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</si>
  <si>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</si>
  <si>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</si>
  <si>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</si>
  <si>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</si>
  <si>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</si>
  <si>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</si>
  <si>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</si>
  <si>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</si>
  <si>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</si>
  <si>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</si>
  <si>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</si>
  <si>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</si>
  <si>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</si>
  <si>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</si>
  <si>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</si>
  <si>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</si>
  <si>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</si>
  <si>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</si>
  <si>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</si>
  <si>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</si>
  <si>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</si>
  <si>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</si>
  <si>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</si>
  <si>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</si>
  <si>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</si>
  <si>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</si>
  <si>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</si>
  <si>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</si>
  <si>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</si>
  <si>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</si>
  <si>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</si>
  <si>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</si>
  <si>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</si>
  <si>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</si>
  <si>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</si>
  <si>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</si>
  <si>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</si>
  <si>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</si>
  <si>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</si>
  <si>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</si>
  <si>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</si>
  <si>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</si>
  <si>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</si>
  <si>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</si>
  <si>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</si>
  <si>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</si>
  <si>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</si>
  <si>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Mod</t>
  </si>
  <si>
    <t>Контрольна робота №7,8 Макроси, SWB</t>
  </si>
  <si>
    <t>№ пп</t>
  </si>
  <si>
    <t>Група</t>
  </si>
  <si>
    <t>ПІБ</t>
  </si>
  <si>
    <t>За лабор</t>
  </si>
  <si>
    <t>Всього за триместр</t>
  </si>
  <si>
    <t>Білет №</t>
  </si>
  <si>
    <t>Група 202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</si>
  <si>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</si>
  <si>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</si>
  <si>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</si>
  <si>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</si>
  <si>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</si>
  <si>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</si>
  <si>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</si>
  <si>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</si>
  <si>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</si>
  <si>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</si>
  <si>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масроси подій, SW</t>
  </si>
  <si>
    <t>Л/р №10</t>
  </si>
  <si>
    <t>Л/р №12</t>
  </si>
  <si>
    <t>Макр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</si>
  <si>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</si>
  <si>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</si>
  <si>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</si>
  <si>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</si>
  <si>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</si>
  <si>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</si>
  <si>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Проп.</t>
  </si>
  <si>
    <t>Бали за л/р</t>
  </si>
  <si>
    <t>Група 201</t>
  </si>
  <si>
    <t>Всього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</si>
  <si>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</si>
  <si>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</si>
  <si>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</si>
  <si>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</si>
  <si>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</si>
  <si>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</si>
  <si>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</si>
  <si>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</si>
  <si>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</si>
  <si>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</si>
  <si>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</si>
  <si>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</si>
  <si>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</si>
  <si>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</si>
  <si>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</si>
  <si>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</si>
  <si>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</si>
  <si>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</si>
  <si>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</si>
  <si>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</si>
  <si>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</si>
  <si>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</si>
  <si>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</si>
  <si>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</si>
  <si>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</si>
  <si>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</si>
  <si>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Ніколенко Світлана Григорівна</t>
  </si>
  <si>
    <t>2-3</t>
  </si>
  <si>
    <t>19-21</t>
  </si>
  <si>
    <t>9.1</t>
  </si>
  <si>
    <t>9.2</t>
  </si>
  <si>
    <t>За КР лекц</t>
  </si>
  <si>
    <t>Група 203_1</t>
  </si>
  <si>
    <t>Група 203_2</t>
  </si>
  <si>
    <t>Конт роб 7</t>
  </si>
  <si>
    <t>Конт роб 8</t>
  </si>
  <si>
    <t>2 трим</t>
  </si>
  <si>
    <t>3 трим</t>
  </si>
  <si>
    <t>15 (4+5+6)</t>
  </si>
  <si>
    <t xml:space="preserve">Конт роб 9 </t>
  </si>
  <si>
    <t>За 5 триместр</t>
  </si>
  <si>
    <t>Група 203</t>
  </si>
  <si>
    <t>45 (25+20)</t>
  </si>
  <si>
    <t>Заліковка</t>
  </si>
  <si>
    <t>Асєєв Владислав Дмитрович</t>
  </si>
  <si>
    <t>Барбунов Владислав Олегович</t>
  </si>
  <si>
    <t>Бокань Марк Тарасович</t>
  </si>
  <si>
    <t>Волошина Олександра Вячеславівна</t>
  </si>
  <si>
    <t>Казарін Олексій Сергійович</t>
  </si>
  <si>
    <t>Козачок Юрій Анатолійович</t>
  </si>
  <si>
    <t>Крапівіна Ганна Сергіївна</t>
  </si>
  <si>
    <t>Мазуренко Вадим Олександрович</t>
  </si>
  <si>
    <t>Михайловський Костянтин Сергійович</t>
  </si>
  <si>
    <t>Олійник Валерія Вікторівна</t>
  </si>
  <si>
    <t>Орищенко Сергій Олександрович</t>
  </si>
  <si>
    <t>Павлович Діана Сергіївна</t>
  </si>
  <si>
    <t>Пісоченко Альбіна Андріївна</t>
  </si>
  <si>
    <t>Погребченко Любов Леонідівна</t>
  </si>
  <si>
    <t>Румянков Дмитро Ігорович</t>
  </si>
  <si>
    <t>Саулко Анна Андріївна</t>
  </si>
  <si>
    <t>Сермягін Андрій В’ячеславович</t>
  </si>
  <si>
    <t>Тафтай Алла Сергіївна</t>
  </si>
  <si>
    <t>Федоров Сергій Олександрович</t>
  </si>
  <si>
    <t>Хортюк Ярослав Ігорович</t>
  </si>
  <si>
    <t>Шурбін Олексій Андрійович</t>
  </si>
  <si>
    <t>Юрченко Дарина Сергіївна</t>
  </si>
  <si>
    <t>Яцуненко Андрій Андрійович</t>
  </si>
  <si>
    <t>ПІДСУМКИ 6 тр 2015р</t>
  </si>
  <si>
    <t>тр</t>
  </si>
  <si>
    <t>крфис</t>
  </si>
  <si>
    <t xml:space="preserve">разом </t>
  </si>
  <si>
    <t>Дод</t>
  </si>
  <si>
    <t>2015/2016 уч/рік 6 тр</t>
  </si>
  <si>
    <t>Бардук Юрій Васильович</t>
  </si>
  <si>
    <t>Бондаренко Уляна Анатоліївна</t>
  </si>
  <si>
    <t>Гиляка Василь Олександрович</t>
  </si>
  <si>
    <t>Головатий Владислав Русланович</t>
  </si>
  <si>
    <t>Доробанський Максим Юрійович</t>
  </si>
  <si>
    <t>Задорожна Олена Андріївна</t>
  </si>
  <si>
    <t>Іващенко Сергій Вікторович</t>
  </si>
  <si>
    <t>Каланжова Анастасія Сергіївна</t>
  </si>
  <si>
    <t>Кліменко Дмитро Олександрович</t>
  </si>
  <si>
    <t>Лепетинський Едуард Романович</t>
  </si>
  <si>
    <t>Місюк Тетяна Олегівна</t>
  </si>
  <si>
    <t>Олейніченко Євген Євгенович</t>
  </si>
  <si>
    <t>Осадчий Антон Олегович</t>
  </si>
  <si>
    <t>Поливач Андрій Юрійович</t>
  </si>
  <si>
    <t>Рубан Олександр Сергійович</t>
  </si>
  <si>
    <t>Самойленко Віталій Олександрович</t>
  </si>
  <si>
    <t>Тарасова Анастасія Олександрівна</t>
  </si>
  <si>
    <t>Трухов Артем Сергійович</t>
  </si>
  <si>
    <t>Фоменко Іван Вікторович</t>
  </si>
  <si>
    <t>Хачатрян Олександра Леонідівна</t>
  </si>
  <si>
    <t>Хрищук Олександр Сергійович</t>
  </si>
  <si>
    <t>Шелудько Анастасія Вікторівна</t>
  </si>
  <si>
    <t>Шеремет Анастасія Олександрівна</t>
  </si>
  <si>
    <t>Шиманович Валерія Миколаївна</t>
  </si>
  <si>
    <t>Яблоновський Володимир Станіславович</t>
  </si>
  <si>
    <t>Бабенко Володимир Миколайович</t>
  </si>
  <si>
    <t>Бабіч Євгеній Андріанович</t>
  </si>
  <si>
    <t>Васюта Ганна Сергіївна</t>
  </si>
  <si>
    <t>Вострікова Марія Василівна</t>
  </si>
  <si>
    <t>Гуска Анастасія Олегівна</t>
  </si>
  <si>
    <t>Зейналова Наталія Русланівна</t>
  </si>
  <si>
    <t>Казакевич Дмитро Андрійович</t>
  </si>
  <si>
    <t>Клочко Анастасія Сергіївна</t>
  </si>
  <si>
    <t>Коротін Ілля Олександрович</t>
  </si>
  <si>
    <t>Литовченко Олександра Вадимівна</t>
  </si>
  <si>
    <t>Мішуков Кирило Павлович</t>
  </si>
  <si>
    <t>Мельничук Іван Олегович</t>
  </si>
  <si>
    <t>Пересунько Ігор Сергійович</t>
  </si>
  <si>
    <t>Піскун Марія Віталіївна</t>
  </si>
  <si>
    <t>Сатура Андрій Віталійович</t>
  </si>
  <si>
    <t>Січевський Станіслав Вікторович</t>
  </si>
  <si>
    <t>Cтанкевіч Андрій Олександрович</t>
  </si>
  <si>
    <t>Стець Єлизавета Петрівна</t>
  </si>
  <si>
    <t>Розторгуєв Василь Аркадійович</t>
  </si>
  <si>
    <t>Федоров Олександр Сергійович</t>
  </si>
  <si>
    <t>Хачатрян Єлизавета Арсенівна</t>
  </si>
  <si>
    <t>Хоруженко Вікторія Олександрівна</t>
  </si>
  <si>
    <t>Шапошнікова Марія Дмитрівна</t>
  </si>
  <si>
    <t>Шкляров Валерій Миколайович</t>
  </si>
  <si>
    <t>Яценко Максим Михайлович</t>
  </si>
  <si>
    <t>Геращенко Вікторія Андріївна</t>
  </si>
  <si>
    <t>Катанова Вікторія Сергіївна</t>
  </si>
  <si>
    <t>Князєва Ольга Олексіївна</t>
  </si>
  <si>
    <t>Коваль Сергій Олександрович</t>
  </si>
  <si>
    <t>Ковальський Микита Олексійович</t>
  </si>
  <si>
    <t>Колотюк Ольга Олександрівна</t>
  </si>
  <si>
    <t>Крамар Герман Дмитрович</t>
  </si>
  <si>
    <t>Кутовий Євген Олегович</t>
  </si>
  <si>
    <t>Малкова Каріна Вікторівна</t>
  </si>
  <si>
    <t>Пустіка Роман Ігорович</t>
  </si>
  <si>
    <t>Рослякова Юлія Антонівна</t>
  </si>
  <si>
    <t>Сергієва Анастасія Олександрівна</t>
  </si>
  <si>
    <t>Стратонов Владислав Юрійович</t>
  </si>
  <si>
    <t>Кебіров Гірей Рустемович</t>
  </si>
  <si>
    <t>Білецький Віктор Романович</t>
  </si>
  <si>
    <t>Біла Поліна В`ячеславівна</t>
  </si>
  <si>
    <t>Григор`єв Даниїл Олександрович</t>
  </si>
  <si>
    <t>Зеленков Денис Сергійович</t>
  </si>
  <si>
    <t>Молдован Максим Олександрович</t>
  </si>
  <si>
    <t>Носенко Микола В'ячеславович</t>
  </si>
  <si>
    <t>Оліфіренко Ксенія Валентинівна</t>
  </si>
  <si>
    <t>Салмін Артур Ігорович</t>
  </si>
  <si>
    <t>Стовманенко Владислав Олегович</t>
  </si>
  <si>
    <t>Хруставка Михайло Володимирович</t>
  </si>
  <si>
    <t>Чигір Галина Сергіївна</t>
  </si>
  <si>
    <t>Штефан Валентина Володимирівна</t>
  </si>
  <si>
    <t>Якименко І.В.</t>
  </si>
  <si>
    <t>Альошин Віталій Євгенович</t>
  </si>
  <si>
    <t>Воронін Дмитро Вікторович</t>
  </si>
  <si>
    <t>Воронін Георгій Олександрович</t>
  </si>
  <si>
    <t>Кудря Юрій Юрійович</t>
  </si>
  <si>
    <t>Куценко Костянтин Сергійович</t>
  </si>
  <si>
    <t>Лагунець Дмитро Олегович</t>
  </si>
  <si>
    <t>Лисиця Олег Юрійович</t>
  </si>
  <si>
    <t>Лук’янчук Михайло Павлович</t>
  </si>
  <si>
    <t>Одиниця Олеся Олександрівна</t>
  </si>
  <si>
    <t>Охрімчук Андрій Геннадійович</t>
  </si>
  <si>
    <t>Ріцька Анна Олександрівна</t>
  </si>
  <si>
    <t>Самойленко Станіслав Олександрович</t>
  </si>
  <si>
    <t>Степаненко Олена Дмитрівна</t>
  </si>
  <si>
    <t>Тимчина Марина Михайлівна</t>
  </si>
  <si>
    <t>Філатов Євгеній Сергійович</t>
  </si>
  <si>
    <t>Група 204</t>
  </si>
  <si>
    <t>+</t>
  </si>
  <si>
    <t>Н</t>
  </si>
  <si>
    <t>Всього за ІСПИТ</t>
  </si>
  <si>
    <t>Дворецький</t>
  </si>
  <si>
    <t>Всього  (перерах на 60 бал)</t>
  </si>
  <si>
    <t>здано 31/10/17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</si>
</sst>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69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2"/>
      <color indexed="12"/>
      <name val="Arial"/>
      <family val="2"/>
      <charset val="204"/>
    </font>
    <font>
      <b/>
      <sz val="12"/>
      <color indexed="12"/>
      <name val="Arial"/>
      <family val="2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0"/>
      <color indexed="12"/>
      <name val="Arial Cyr"/>
      <charset val="204"/>
    </font>
    <font>
      <b/>
      <sz val="14"/>
      <name val="Arial Cyr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sz val="14"/>
      <color rgb="FFFF0000"/>
      <name val="Arial"/>
      <family val="2"/>
      <charset val="204"/>
    </font>
    <font>
      <b/>
      <sz val="14"/>
      <color rgb="FFFF0000"/>
      <name val="Arial Cy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6"/>
      <name val="Arial Cy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42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7" fillId="0" borderId="0" xfId="2" applyFont="1"/>
    <xf numFmtId="0" fontId="5" fillId="0" borderId="13" xfId="2" applyFont="1" applyBorder="1" applyAlignment="1">
      <alignment horizontal="left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49" fontId="6" fillId="0" borderId="0" xfId="2" applyNumberFormat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20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0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4" fillId="0" borderId="8" xfId="0" applyFont="1" applyBorder="1" applyAlignment="1">
      <alignment vertical="top" wrapText="1"/>
    </xf>
    <xf numFmtId="0" fontId="20" fillId="0" borderId="8" xfId="0" applyFont="1" applyBorder="1" applyAlignment="1">
      <alignment horizontal="left" wrapText="1"/>
    </xf>
    <xf numFmtId="0" fontId="20" fillId="0" borderId="8" xfId="0" applyFont="1" applyBorder="1" applyAlignment="1">
      <alignment wrapText="1"/>
    </xf>
    <xf numFmtId="0" fontId="24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0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4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0" fontId="26" fillId="0" borderId="13" xfId="2" applyFont="1" applyBorder="1" applyAlignment="1">
      <alignment horizontal="left"/>
    </xf>
    <xf numFmtId="0" fontId="28" fillId="0" borderId="13" xfId="2" applyFont="1" applyFill="1" applyBorder="1" applyAlignment="1">
      <alignment horizontal="left"/>
    </xf>
    <xf numFmtId="164" fontId="6" fillId="0" borderId="0" xfId="2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 vertical="top" wrapText="1"/>
    </xf>
    <xf numFmtId="0" fontId="7" fillId="0" borderId="0" xfId="2" applyFont="1" applyBorder="1" applyAlignment="1">
      <alignment wrapText="1"/>
    </xf>
    <xf numFmtId="1" fontId="29" fillId="0" borderId="0" xfId="2" applyNumberFormat="1" applyFont="1" applyFill="1" applyBorder="1" applyAlignment="1">
      <alignment horizontal="center"/>
    </xf>
    <xf numFmtId="0" fontId="4" fillId="0" borderId="0" xfId="2" applyFont="1" applyFill="1" applyBorder="1"/>
    <xf numFmtId="0" fontId="8" fillId="0" borderId="0" xfId="0" applyFont="1" applyBorder="1" applyAlignment="1">
      <alignment horizontal="center"/>
    </xf>
    <xf numFmtId="164" fontId="6" fillId="0" borderId="0" xfId="2" applyNumberFormat="1" applyFont="1" applyBorder="1" applyAlignment="1">
      <alignment horizontal="center" vertical="center" wrapText="1"/>
    </xf>
    <xf numFmtId="1" fontId="6" fillId="0" borderId="0" xfId="2" applyNumberFormat="1" applyFont="1" applyFill="1" applyBorder="1" applyAlignment="1">
      <alignment horizontal="center"/>
    </xf>
    <xf numFmtId="0" fontId="0" fillId="0" borderId="8" xfId="0" applyBorder="1"/>
    <xf numFmtId="0" fontId="0" fillId="0" borderId="27" xfId="0" applyBorder="1"/>
    <xf numFmtId="0" fontId="0" fillId="0" borderId="24" xfId="0" applyBorder="1"/>
    <xf numFmtId="0" fontId="25" fillId="0" borderId="8" xfId="0" applyFont="1" applyBorder="1"/>
    <xf numFmtId="1" fontId="31" fillId="0" borderId="5" xfId="0" applyNumberFormat="1" applyFont="1" applyFill="1" applyBorder="1"/>
    <xf numFmtId="0" fontId="20" fillId="0" borderId="21" xfId="0" applyFont="1" applyBorder="1" applyAlignment="1">
      <alignment vertical="top"/>
    </xf>
    <xf numFmtId="49" fontId="20" fillId="0" borderId="2" xfId="0" applyNumberFormat="1" applyFont="1" applyBorder="1" applyAlignment="1">
      <alignment vertical="top"/>
    </xf>
    <xf numFmtId="49" fontId="20" fillId="0" borderId="4" xfId="0" applyNumberFormat="1" applyFont="1" applyBorder="1" applyAlignment="1">
      <alignment vertical="top"/>
    </xf>
    <xf numFmtId="0" fontId="8" fillId="0" borderId="0" xfId="0" applyFont="1"/>
    <xf numFmtId="0" fontId="37" fillId="0" borderId="33" xfId="0" applyFont="1" applyBorder="1" applyAlignment="1">
      <alignment vertical="top" wrapText="1"/>
    </xf>
    <xf numFmtId="0" fontId="35" fillId="0" borderId="18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5" fillId="0" borderId="5" xfId="2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31" fillId="0" borderId="26" xfId="0" applyFont="1" applyBorder="1"/>
    <xf numFmtId="1" fontId="31" fillId="0" borderId="26" xfId="0" applyNumberFormat="1" applyFont="1" applyBorder="1"/>
    <xf numFmtId="0" fontId="21" fillId="0" borderId="23" xfId="0" applyFont="1" applyBorder="1" applyAlignment="1">
      <alignment vertical="top" wrapText="1"/>
    </xf>
    <xf numFmtId="0" fontId="25" fillId="0" borderId="0" xfId="0" applyFont="1"/>
    <xf numFmtId="0" fontId="17" fillId="0" borderId="45" xfId="2" applyFont="1" applyBorder="1" applyAlignment="1">
      <alignment horizontal="left"/>
    </xf>
    <xf numFmtId="0" fontId="26" fillId="0" borderId="15" xfId="2" applyFont="1" applyBorder="1" applyAlignment="1">
      <alignment horizontal="left"/>
    </xf>
    <xf numFmtId="0" fontId="27" fillId="0" borderId="46" xfId="2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165" fontId="0" fillId="0" borderId="48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38" fillId="0" borderId="49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1" fontId="31" fillId="0" borderId="8" xfId="0" applyNumberFormat="1" applyFont="1" applyBorder="1"/>
    <xf numFmtId="1" fontId="31" fillId="0" borderId="3" xfId="0" applyNumberFormat="1" applyFont="1" applyBorder="1"/>
    <xf numFmtId="0" fontId="16" fillId="0" borderId="8" xfId="0" applyFont="1" applyBorder="1"/>
    <xf numFmtId="0" fontId="16" fillId="0" borderId="26" xfId="0" applyFont="1" applyBorder="1"/>
    <xf numFmtId="0" fontId="16" fillId="0" borderId="27" xfId="0" applyFont="1" applyBorder="1"/>
    <xf numFmtId="0" fontId="0" fillId="0" borderId="0" xfId="0" applyBorder="1" applyAlignment="1">
      <alignment horizontal="center"/>
    </xf>
    <xf numFmtId="0" fontId="16" fillId="0" borderId="0" xfId="0" applyFont="1" applyBorder="1"/>
    <xf numFmtId="0" fontId="33" fillId="0" borderId="0" xfId="0" applyFont="1" applyBorder="1" applyAlignment="1">
      <alignment horizontal="center"/>
    </xf>
    <xf numFmtId="164" fontId="38" fillId="0" borderId="0" xfId="0" applyNumberFormat="1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3" fillId="0" borderId="53" xfId="0" applyFont="1" applyBorder="1" applyAlignment="1">
      <alignment horizontal="center"/>
    </xf>
    <xf numFmtId="164" fontId="38" fillId="0" borderId="40" xfId="0" applyNumberFormat="1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5" fillId="0" borderId="0" xfId="2" applyFont="1" applyBorder="1" applyAlignment="1">
      <alignment horizontal="left" vertical="center"/>
    </xf>
    <xf numFmtId="0" fontId="27" fillId="0" borderId="15" xfId="2" applyFont="1" applyBorder="1" applyAlignment="1">
      <alignment horizontal="left"/>
    </xf>
    <xf numFmtId="14" fontId="1" fillId="0" borderId="0" xfId="2" applyNumberFormat="1" applyAlignment="1">
      <alignment wrapText="1"/>
    </xf>
    <xf numFmtId="1" fontId="31" fillId="0" borderId="8" xfId="0" applyNumberFormat="1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6" xfId="2" applyFont="1" applyBorder="1" applyAlignment="1">
      <alignment horizontal="left" vertical="center" wrapText="1"/>
    </xf>
    <xf numFmtId="0" fontId="4" fillId="0" borderId="56" xfId="2" applyFont="1" applyBorder="1" applyAlignment="1">
      <alignment horizontal="left" vertical="center" wrapText="1"/>
    </xf>
    <xf numFmtId="0" fontId="0" fillId="0" borderId="8" xfId="0" applyFill="1" applyBorder="1"/>
    <xf numFmtId="0" fontId="31" fillId="0" borderId="26" xfId="0" applyFont="1" applyFill="1" applyBorder="1"/>
    <xf numFmtId="1" fontId="31" fillId="0" borderId="26" xfId="0" applyNumberFormat="1" applyFont="1" applyFill="1" applyBorder="1"/>
    <xf numFmtId="1" fontId="31" fillId="0" borderId="8" xfId="0" applyNumberFormat="1" applyFont="1" applyFill="1" applyBorder="1"/>
    <xf numFmtId="0" fontId="14" fillId="0" borderId="56" xfId="2" applyFont="1" applyBorder="1" applyAlignment="1">
      <alignment horizontal="center" vertical="center" wrapText="1"/>
    </xf>
    <xf numFmtId="1" fontId="31" fillId="0" borderId="3" xfId="0" applyNumberFormat="1" applyFont="1" applyFill="1" applyBorder="1"/>
    <xf numFmtId="1" fontId="25" fillId="0" borderId="26" xfId="0" applyNumberFormat="1" applyFont="1" applyFill="1" applyBorder="1"/>
    <xf numFmtId="0" fontId="0" fillId="0" borderId="0" xfId="0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6" xfId="2" applyFont="1" applyBorder="1" applyAlignment="1">
      <alignment horizontal="left" vertical="center" wrapText="1"/>
    </xf>
    <xf numFmtId="0" fontId="4" fillId="0" borderId="56" xfId="2" applyFont="1" applyBorder="1" applyAlignment="1">
      <alignment horizontal="left" vertical="center" wrapText="1"/>
    </xf>
    <xf numFmtId="0" fontId="41" fillId="0" borderId="0" xfId="0" applyFont="1"/>
    <xf numFmtId="1" fontId="31" fillId="0" borderId="26" xfId="0" applyNumberFormat="1" applyFont="1" applyBorder="1" applyAlignment="1">
      <alignment horizontal="center"/>
    </xf>
    <xf numFmtId="0" fontId="0" fillId="0" borderId="26" xfId="0" applyFill="1" applyBorder="1"/>
    <xf numFmtId="0" fontId="21" fillId="0" borderId="22" xfId="0" applyFont="1" applyBorder="1" applyAlignment="1">
      <alignment vertical="top" wrapText="1"/>
    </xf>
    <xf numFmtId="1" fontId="21" fillId="6" borderId="23" xfId="0" applyNumberFormat="1" applyFont="1" applyFill="1" applyBorder="1" applyAlignment="1">
      <alignment wrapText="1"/>
    </xf>
    <xf numFmtId="1" fontId="31" fillId="6" borderId="23" xfId="0" applyNumberFormat="1" applyFont="1" applyFill="1" applyBorder="1" applyAlignment="1">
      <alignment vertical="center"/>
    </xf>
    <xf numFmtId="0" fontId="32" fillId="0" borderId="23" xfId="0" applyFont="1" applyBorder="1" applyAlignment="1">
      <alignment horizontal="center" vertical="top" wrapText="1"/>
    </xf>
    <xf numFmtId="0" fontId="43" fillId="0" borderId="26" xfId="0" applyFont="1" applyFill="1" applyBorder="1"/>
    <xf numFmtId="0" fontId="0" fillId="0" borderId="41" xfId="0" applyBorder="1" applyAlignment="1">
      <alignment horizontal="center"/>
    </xf>
    <xf numFmtId="165" fontId="21" fillId="0" borderId="57" xfId="0" applyNumberFormat="1" applyFont="1" applyBorder="1" applyAlignment="1">
      <alignment horizontal="center"/>
    </xf>
    <xf numFmtId="165" fontId="21" fillId="0" borderId="22" xfId="0" applyNumberFormat="1" applyFont="1" applyBorder="1" applyAlignment="1">
      <alignment horizontal="center"/>
    </xf>
    <xf numFmtId="0" fontId="44" fillId="0" borderId="0" xfId="2" applyFont="1" applyBorder="1" applyAlignment="1">
      <alignment horizontal="left" vertical="center" wrapText="1"/>
    </xf>
    <xf numFmtId="0" fontId="4" fillId="0" borderId="37" xfId="2" applyFont="1" applyBorder="1" applyAlignment="1"/>
    <xf numFmtId="0" fontId="4" fillId="0" borderId="56" xfId="2" applyFont="1" applyBorder="1" applyAlignment="1"/>
    <xf numFmtId="0" fontId="12" fillId="0" borderId="8" xfId="0" applyFont="1" applyBorder="1" applyAlignment="1">
      <alignment vertical="top" wrapText="1"/>
    </xf>
    <xf numFmtId="0" fontId="36" fillId="0" borderId="0" xfId="0" applyFont="1" applyBorder="1"/>
    <xf numFmtId="0" fontId="0" fillId="0" borderId="0" xfId="0" applyBorder="1"/>
    <xf numFmtId="0" fontId="20" fillId="0" borderId="42" xfId="0" applyFont="1" applyBorder="1" applyAlignment="1">
      <alignment vertical="top"/>
    </xf>
    <xf numFmtId="0" fontId="0" fillId="0" borderId="47" xfId="0" applyBorder="1" applyAlignment="1">
      <alignment wrapText="1"/>
    </xf>
    <xf numFmtId="0" fontId="0" fillId="0" borderId="47" xfId="0" applyBorder="1" applyAlignment="1">
      <alignment vertical="top" wrapText="1"/>
    </xf>
    <xf numFmtId="0" fontId="12" fillId="0" borderId="47" xfId="0" applyFont="1" applyBorder="1" applyAlignment="1">
      <alignment vertical="top"/>
    </xf>
    <xf numFmtId="0" fontId="12" fillId="8" borderId="43" xfId="0" applyFont="1" applyFill="1" applyBorder="1"/>
    <xf numFmtId="0" fontId="12" fillId="0" borderId="17" xfId="0" applyFont="1" applyBorder="1"/>
    <xf numFmtId="0" fontId="12" fillId="0" borderId="16" xfId="0" applyFont="1" applyBorder="1"/>
    <xf numFmtId="0" fontId="33" fillId="0" borderId="16" xfId="0" applyFont="1" applyBorder="1"/>
    <xf numFmtId="0" fontId="33" fillId="0" borderId="18" xfId="0" applyFont="1" applyBorder="1"/>
    <xf numFmtId="0" fontId="20" fillId="0" borderId="0" xfId="1" applyFont="1" applyAlignment="1">
      <alignment vertical="top"/>
    </xf>
    <xf numFmtId="0" fontId="37" fillId="0" borderId="0" xfId="1" applyFont="1" applyAlignment="1">
      <alignment vertical="top"/>
    </xf>
    <xf numFmtId="0" fontId="20" fillId="0" borderId="0" xfId="1" applyFont="1" applyAlignment="1">
      <alignment vertical="top" wrapText="1"/>
    </xf>
    <xf numFmtId="0" fontId="20" fillId="0" borderId="0" xfId="1" applyFont="1" applyAlignment="1">
      <alignment horizontal="center" vertical="top"/>
    </xf>
    <xf numFmtId="0" fontId="20" fillId="0" borderId="0" xfId="1" applyFont="1"/>
    <xf numFmtId="0" fontId="20" fillId="0" borderId="0" xfId="1" applyFont="1" applyBorder="1" applyAlignment="1">
      <alignment horizontal="center" vertical="top"/>
    </xf>
    <xf numFmtId="0" fontId="23" fillId="0" borderId="0" xfId="1" applyFont="1" applyBorder="1" applyAlignment="1">
      <alignment horizontal="center" vertical="top" wrapText="1"/>
    </xf>
    <xf numFmtId="0" fontId="46" fillId="0" borderId="0" xfId="1" applyFont="1" applyAlignment="1">
      <alignment horizontal="center" vertical="top"/>
    </xf>
    <xf numFmtId="0" fontId="20" fillId="0" borderId="24" xfId="1" applyFont="1" applyBorder="1" applyAlignment="1">
      <alignment vertical="top" wrapText="1"/>
    </xf>
    <xf numFmtId="0" fontId="20" fillId="0" borderId="11" xfId="1" applyFont="1" applyBorder="1" applyAlignment="1">
      <alignment vertical="top" wrapText="1"/>
    </xf>
    <xf numFmtId="0" fontId="20" fillId="0" borderId="16" xfId="1" applyFont="1" applyBorder="1" applyAlignment="1">
      <alignment vertical="top" wrapText="1"/>
    </xf>
    <xf numFmtId="0" fontId="20" fillId="0" borderId="8" xfId="1" applyFont="1" applyBorder="1" applyAlignment="1">
      <alignment vertical="top"/>
    </xf>
    <xf numFmtId="49" fontId="20" fillId="0" borderId="12" xfId="1" applyNumberFormat="1" applyFont="1" applyBorder="1" applyAlignment="1">
      <alignment vertical="top"/>
    </xf>
    <xf numFmtId="0" fontId="24" fillId="0" borderId="8" xfId="1" applyFont="1" applyBorder="1" applyAlignment="1">
      <alignment vertical="top"/>
    </xf>
    <xf numFmtId="0" fontId="24" fillId="0" borderId="8" xfId="1" applyFont="1" applyBorder="1" applyAlignment="1">
      <alignment horizontal="center" vertical="top"/>
    </xf>
    <xf numFmtId="0" fontId="24" fillId="0" borderId="27" xfId="1" applyFont="1" applyBorder="1" applyAlignment="1">
      <alignment vertical="top"/>
    </xf>
    <xf numFmtId="0" fontId="16" fillId="0" borderId="27" xfId="1" applyFont="1" applyBorder="1" applyAlignment="1">
      <alignment horizontal="center" vertical="top"/>
    </xf>
    <xf numFmtId="0" fontId="20" fillId="0" borderId="27" xfId="1" applyFont="1" applyBorder="1" applyAlignment="1">
      <alignment vertical="top"/>
    </xf>
    <xf numFmtId="0" fontId="20" fillId="0" borderId="18" xfId="1" applyFont="1" applyBorder="1" applyAlignment="1">
      <alignment vertical="top" wrapText="1"/>
    </xf>
    <xf numFmtId="0" fontId="24" fillId="0" borderId="8" xfId="1" applyFont="1" applyBorder="1" applyAlignment="1">
      <alignment vertical="top" wrapText="1"/>
    </xf>
    <xf numFmtId="0" fontId="20" fillId="0" borderId="19" xfId="1" applyFont="1" applyBorder="1" applyAlignment="1">
      <alignment vertical="top"/>
    </xf>
    <xf numFmtId="0" fontId="20" fillId="0" borderId="28" xfId="1" applyFont="1" applyBorder="1" applyAlignment="1">
      <alignment vertical="top"/>
    </xf>
    <xf numFmtId="0" fontId="20" fillId="0" borderId="29" xfId="1" applyFont="1" applyBorder="1" applyAlignment="1">
      <alignment vertical="top"/>
    </xf>
    <xf numFmtId="0" fontId="24" fillId="4" borderId="29" xfId="1" applyFont="1" applyFill="1" applyBorder="1" applyAlignment="1">
      <alignment vertical="top"/>
    </xf>
    <xf numFmtId="0" fontId="20" fillId="0" borderId="29" xfId="1" applyFont="1" applyBorder="1" applyAlignment="1">
      <alignment horizontal="center" vertical="top"/>
    </xf>
    <xf numFmtId="0" fontId="20" fillId="4" borderId="29" xfId="1" applyFont="1" applyFill="1" applyBorder="1" applyAlignment="1">
      <alignment vertical="top"/>
    </xf>
    <xf numFmtId="0" fontId="20" fillId="0" borderId="30" xfId="1" applyFont="1" applyBorder="1" applyAlignment="1">
      <alignment vertical="top" wrapText="1"/>
    </xf>
    <xf numFmtId="0" fontId="20" fillId="0" borderId="0" xfId="1" applyFont="1" applyBorder="1" applyAlignment="1">
      <alignment vertical="top"/>
    </xf>
    <xf numFmtId="49" fontId="20" fillId="0" borderId="0" xfId="1" applyNumberFormat="1" applyFont="1" applyBorder="1" applyAlignment="1">
      <alignment vertical="top"/>
    </xf>
    <xf numFmtId="0" fontId="20" fillId="0" borderId="0" xfId="1" applyFont="1" applyBorder="1" applyAlignment="1">
      <alignment vertical="top" wrapText="1"/>
    </xf>
    <xf numFmtId="0" fontId="20" fillId="0" borderId="0" xfId="1" applyFont="1" applyBorder="1"/>
    <xf numFmtId="49" fontId="20" fillId="0" borderId="0" xfId="1" applyNumberFormat="1" applyFont="1" applyBorder="1" applyAlignment="1">
      <alignment horizontal="center" vertical="top"/>
    </xf>
    <xf numFmtId="49" fontId="20" fillId="0" borderId="0" xfId="1" applyNumberFormat="1" applyFont="1" applyBorder="1" applyAlignment="1">
      <alignment vertical="top" wrapText="1"/>
    </xf>
    <xf numFmtId="49" fontId="20" fillId="0" borderId="0" xfId="1" applyNumberFormat="1" applyFont="1" applyBorder="1"/>
    <xf numFmtId="0" fontId="47" fillId="0" borderId="0" xfId="1" applyFont="1" applyAlignment="1">
      <alignment vertical="top" wrapText="1"/>
    </xf>
    <xf numFmtId="0" fontId="48" fillId="0" borderId="0" xfId="1" applyFont="1" applyBorder="1" applyAlignment="1">
      <alignment horizontal="center" vertical="top" wrapText="1"/>
    </xf>
    <xf numFmtId="0" fontId="47" fillId="0" borderId="8" xfId="1" applyFont="1" applyBorder="1" applyAlignment="1">
      <alignment vertical="top" wrapText="1"/>
    </xf>
    <xf numFmtId="0" fontId="47" fillId="0" borderId="8" xfId="1" applyFont="1" applyFill="1" applyBorder="1" applyAlignment="1">
      <alignment vertical="top" wrapText="1"/>
    </xf>
    <xf numFmtId="0" fontId="47" fillId="0" borderId="8" xfId="0" applyFont="1" applyBorder="1" applyAlignment="1">
      <alignment wrapText="1"/>
    </xf>
    <xf numFmtId="0" fontId="49" fillId="0" borderId="8" xfId="0" applyFont="1" applyBorder="1" applyAlignment="1">
      <alignment horizontal="justify"/>
    </xf>
    <xf numFmtId="0" fontId="47" fillId="0" borderId="27" xfId="1" applyFont="1" applyBorder="1" applyAlignment="1">
      <alignment vertical="top" wrapText="1"/>
    </xf>
    <xf numFmtId="0" fontId="47" fillId="4" borderId="29" xfId="1" applyFont="1" applyFill="1" applyBorder="1" applyAlignment="1">
      <alignment vertical="top" wrapText="1"/>
    </xf>
    <xf numFmtId="0" fontId="47" fillId="0" borderId="0" xfId="1" applyFont="1" applyBorder="1" applyAlignment="1">
      <alignment vertical="top"/>
    </xf>
    <xf numFmtId="49" fontId="47" fillId="0" borderId="0" xfId="1" applyNumberFormat="1" applyFont="1" applyBorder="1" applyAlignment="1">
      <alignment vertical="top"/>
    </xf>
    <xf numFmtId="0" fontId="47" fillId="0" borderId="0" xfId="1" applyFont="1" applyAlignment="1">
      <alignment vertical="top"/>
    </xf>
    <xf numFmtId="0" fontId="20" fillId="0" borderId="13" xfId="1" applyFont="1" applyBorder="1" applyAlignment="1">
      <alignment vertical="top" wrapText="1"/>
    </xf>
    <xf numFmtId="0" fontId="47" fillId="0" borderId="24" xfId="1" applyFont="1" applyBorder="1" applyAlignment="1">
      <alignment vertical="top" wrapText="1"/>
    </xf>
    <xf numFmtId="0" fontId="20" fillId="0" borderId="24" xfId="1" applyFont="1" applyBorder="1" applyAlignment="1">
      <alignment horizontal="center" vertical="top" wrapText="1"/>
    </xf>
    <xf numFmtId="0" fontId="43" fillId="0" borderId="8" xfId="1" applyFont="1" applyBorder="1" applyAlignment="1">
      <alignment horizontal="center" vertical="top"/>
    </xf>
    <xf numFmtId="0" fontId="6" fillId="0" borderId="0" xfId="2" applyFont="1" applyFill="1"/>
    <xf numFmtId="0" fontId="6" fillId="0" borderId="0" xfId="2" applyFont="1" applyFill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left" vertical="center" textRotation="90" wrapText="1"/>
    </xf>
    <xf numFmtId="0" fontId="6" fillId="0" borderId="0" xfId="2" applyFont="1"/>
    <xf numFmtId="1" fontId="51" fillId="7" borderId="12" xfId="0" applyNumberFormat="1" applyFont="1" applyFill="1" applyBorder="1" applyAlignment="1">
      <alignment horizontal="center"/>
    </xf>
    <xf numFmtId="164" fontId="15" fillId="9" borderId="16" xfId="2" applyNumberFormat="1" applyFont="1" applyFill="1" applyBorder="1" applyAlignment="1">
      <alignment horizontal="center"/>
    </xf>
    <xf numFmtId="0" fontId="53" fillId="0" borderId="23" xfId="0" applyFont="1" applyFill="1" applyBorder="1" applyAlignment="1">
      <alignment vertical="top" wrapText="1"/>
    </xf>
    <xf numFmtId="1" fontId="25" fillId="0" borderId="8" xfId="0" applyNumberFormat="1" applyFont="1" applyBorder="1"/>
    <xf numFmtId="1" fontId="25" fillId="0" borderId="6" xfId="0" applyNumberFormat="1" applyFont="1" applyBorder="1"/>
    <xf numFmtId="1" fontId="31" fillId="0" borderId="27" xfId="0" applyNumberFormat="1" applyFont="1" applyBorder="1"/>
    <xf numFmtId="164" fontId="54" fillId="0" borderId="0" xfId="2" applyNumberFormat="1" applyFont="1" applyFill="1" applyBorder="1" applyAlignment="1">
      <alignment horizontal="center"/>
    </xf>
    <xf numFmtId="0" fontId="54" fillId="0" borderId="0" xfId="2" applyFont="1" applyFill="1" applyBorder="1"/>
    <xf numFmtId="0" fontId="55" fillId="0" borderId="0" xfId="0" applyFont="1" applyBorder="1" applyAlignment="1">
      <alignment horizontal="center"/>
    </xf>
    <xf numFmtId="164" fontId="54" fillId="0" borderId="0" xfId="2" applyNumberFormat="1" applyFont="1" applyBorder="1" applyAlignment="1">
      <alignment horizontal="center" vertical="center" wrapText="1"/>
    </xf>
    <xf numFmtId="49" fontId="54" fillId="0" borderId="0" xfId="2" applyNumberFormat="1" applyFont="1" applyBorder="1" applyAlignment="1">
      <alignment horizontal="center"/>
    </xf>
    <xf numFmtId="0" fontId="54" fillId="0" borderId="0" xfId="2" applyFont="1" applyBorder="1" applyAlignment="1">
      <alignment horizontal="center"/>
    </xf>
    <xf numFmtId="0" fontId="56" fillId="0" borderId="0" xfId="2" applyFont="1"/>
    <xf numFmtId="49" fontId="56" fillId="0" borderId="0" xfId="2" applyNumberFormat="1" applyFont="1" applyAlignment="1">
      <alignment horizontal="center" vertical="top"/>
    </xf>
    <xf numFmtId="0" fontId="56" fillId="0" borderId="0" xfId="0" applyFont="1" applyFill="1" applyBorder="1" applyAlignment="1">
      <alignment wrapText="1"/>
    </xf>
    <xf numFmtId="1" fontId="57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42" fillId="0" borderId="23" xfId="0" applyNumberFormat="1" applyFont="1" applyFill="1" applyBorder="1" applyAlignment="1">
      <alignment horizontal="center" vertical="top" wrapText="1"/>
    </xf>
    <xf numFmtId="0" fontId="4" fillId="0" borderId="56" xfId="2" applyFont="1" applyBorder="1" applyAlignment="1">
      <alignment horizontal="left" vertical="center" wrapText="1"/>
    </xf>
    <xf numFmtId="0" fontId="1" fillId="9" borderId="0" xfId="2" applyFill="1"/>
    <xf numFmtId="164" fontId="6" fillId="9" borderId="16" xfId="2" applyNumberFormat="1" applyFont="1" applyFill="1" applyBorder="1" applyAlignment="1">
      <alignment horizontal="center"/>
    </xf>
    <xf numFmtId="164" fontId="6" fillId="9" borderId="5" xfId="2" applyNumberFormat="1" applyFont="1" applyFill="1" applyBorder="1" applyAlignment="1">
      <alignment horizontal="center"/>
    </xf>
    <xf numFmtId="164" fontId="6" fillId="9" borderId="18" xfId="2" applyNumberFormat="1" applyFont="1" applyFill="1" applyBorder="1" applyAlignment="1">
      <alignment horizontal="center"/>
    </xf>
    <xf numFmtId="164" fontId="6" fillId="9" borderId="20" xfId="2" applyNumberFormat="1" applyFont="1" applyFill="1" applyBorder="1" applyAlignment="1">
      <alignment horizontal="center"/>
    </xf>
    <xf numFmtId="164" fontId="6" fillId="9" borderId="19" xfId="2" applyNumberFormat="1" applyFont="1" applyFill="1" applyBorder="1" applyAlignment="1">
      <alignment horizontal="center"/>
    </xf>
    <xf numFmtId="164" fontId="2" fillId="9" borderId="11" xfId="2" applyNumberFormat="1" applyFont="1" applyFill="1" applyBorder="1" applyAlignment="1">
      <alignment horizontal="center" vertical="center" wrapText="1"/>
    </xf>
    <xf numFmtId="164" fontId="6" fillId="9" borderId="10" xfId="2" applyNumberFormat="1" applyFont="1" applyFill="1" applyBorder="1" applyAlignment="1">
      <alignment horizontal="center"/>
    </xf>
    <xf numFmtId="164" fontId="15" fillId="9" borderId="11" xfId="2" applyNumberFormat="1" applyFont="1" applyFill="1" applyBorder="1" applyAlignment="1">
      <alignment horizontal="center"/>
    </xf>
    <xf numFmtId="0" fontId="52" fillId="9" borderId="0" xfId="2" applyFont="1" applyFill="1"/>
    <xf numFmtId="0" fontId="1" fillId="9" borderId="0" xfId="2" applyFont="1" applyFill="1"/>
    <xf numFmtId="164" fontId="15" fillId="9" borderId="5" xfId="2" applyNumberFormat="1" applyFont="1" applyFill="1" applyBorder="1" applyAlignment="1">
      <alignment horizontal="center"/>
    </xf>
    <xf numFmtId="164" fontId="15" fillId="9" borderId="20" xfId="2" applyNumberFormat="1" applyFont="1" applyFill="1" applyBorder="1" applyAlignment="1">
      <alignment horizontal="center"/>
    </xf>
    <xf numFmtId="164" fontId="15" fillId="9" borderId="18" xfId="2" applyNumberFormat="1" applyFont="1" applyFill="1" applyBorder="1" applyAlignment="1">
      <alignment horizontal="center"/>
    </xf>
    <xf numFmtId="0" fontId="5" fillId="9" borderId="13" xfId="2" applyFont="1" applyFill="1" applyBorder="1" applyAlignment="1">
      <alignment horizontal="left"/>
    </xf>
    <xf numFmtId="0" fontId="26" fillId="9" borderId="13" xfId="2" applyFont="1" applyFill="1" applyBorder="1" applyAlignment="1">
      <alignment horizontal="left"/>
    </xf>
    <xf numFmtId="0" fontId="26" fillId="9" borderId="15" xfId="2" applyFont="1" applyFill="1" applyBorder="1" applyAlignment="1">
      <alignment horizontal="left"/>
    </xf>
    <xf numFmtId="0" fontId="28" fillId="9" borderId="13" xfId="2" applyFont="1" applyFill="1" applyBorder="1" applyAlignment="1">
      <alignment horizontal="left"/>
    </xf>
    <xf numFmtId="0" fontId="27" fillId="9" borderId="46" xfId="2" applyFont="1" applyFill="1" applyBorder="1" applyAlignment="1">
      <alignment horizontal="left"/>
    </xf>
    <xf numFmtId="0" fontId="5" fillId="9" borderId="16" xfId="2" applyFont="1" applyFill="1" applyBorder="1" applyAlignment="1">
      <alignment horizontal="center" vertical="top" wrapText="1"/>
    </xf>
    <xf numFmtId="0" fontId="13" fillId="9" borderId="18" xfId="0" applyFont="1" applyFill="1" applyBorder="1" applyAlignment="1">
      <alignment horizontal="center" vertical="top" wrapText="1"/>
    </xf>
    <xf numFmtId="165" fontId="5" fillId="0" borderId="61" xfId="2" applyNumberFormat="1" applyFont="1" applyBorder="1" applyAlignment="1">
      <alignment horizontal="center"/>
    </xf>
    <xf numFmtId="164" fontId="6" fillId="9" borderId="8" xfId="2" applyNumberFormat="1" applyFont="1" applyFill="1" applyBorder="1" applyAlignment="1">
      <alignment horizontal="center" vertical="center" wrapText="1"/>
    </xf>
    <xf numFmtId="0" fontId="4" fillId="9" borderId="13" xfId="2" applyFont="1" applyFill="1" applyBorder="1"/>
    <xf numFmtId="0" fontId="4" fillId="9" borderId="12" xfId="2" applyFont="1" applyFill="1" applyBorder="1" applyAlignment="1">
      <alignment horizontal="right" vertical="top"/>
    </xf>
    <xf numFmtId="0" fontId="4" fillId="9" borderId="12" xfId="2" applyFont="1" applyFill="1" applyBorder="1"/>
    <xf numFmtId="0" fontId="4" fillId="9" borderId="19" xfId="2" applyFont="1" applyFill="1" applyBorder="1" applyAlignment="1">
      <alignment horizontal="right" vertical="top"/>
    </xf>
    <xf numFmtId="164" fontId="6" fillId="9" borderId="16" xfId="2" quotePrefix="1" applyNumberFormat="1" applyFont="1" applyFill="1" applyBorder="1" applyAlignment="1">
      <alignment horizontal="center"/>
    </xf>
    <xf numFmtId="0" fontId="4" fillId="9" borderId="13" xfId="2" applyFont="1" applyFill="1" applyBorder="1" applyAlignment="1"/>
    <xf numFmtId="0" fontId="4" fillId="9" borderId="12" xfId="2" applyFont="1" applyFill="1" applyBorder="1" applyAlignment="1"/>
    <xf numFmtId="0" fontId="4" fillId="9" borderId="19" xfId="2" applyFont="1" applyFill="1" applyBorder="1"/>
    <xf numFmtId="0" fontId="45" fillId="0" borderId="18" xfId="0" applyFont="1" applyBorder="1" applyAlignment="1">
      <alignment vertical="center"/>
    </xf>
    <xf numFmtId="164" fontId="2" fillId="9" borderId="18" xfId="2" applyNumberFormat="1" applyFont="1" applyFill="1" applyBorder="1" applyAlignment="1">
      <alignment horizontal="center" vertical="center" wrapText="1"/>
    </xf>
    <xf numFmtId="0" fontId="39" fillId="9" borderId="19" xfId="0" applyFont="1" applyFill="1" applyBorder="1" applyAlignment="1">
      <alignment horizontal="center" vertical="center"/>
    </xf>
    <xf numFmtId="164" fontId="6" fillId="9" borderId="5" xfId="2" quotePrefix="1" applyNumberFormat="1" applyFont="1" applyFill="1" applyBorder="1" applyAlignment="1">
      <alignment horizontal="center"/>
    </xf>
    <xf numFmtId="164" fontId="6" fillId="9" borderId="11" xfId="2" quotePrefix="1" applyNumberFormat="1" applyFont="1" applyFill="1" applyBorder="1" applyAlignment="1">
      <alignment horizontal="center"/>
    </xf>
    <xf numFmtId="1" fontId="18" fillId="9" borderId="19" xfId="2" applyNumberFormat="1" applyFont="1" applyFill="1" applyBorder="1" applyAlignment="1">
      <alignment horizontal="center"/>
    </xf>
    <xf numFmtId="1" fontId="29" fillId="9" borderId="19" xfId="2" applyNumberFormat="1" applyFont="1" applyFill="1" applyBorder="1" applyAlignment="1">
      <alignment horizontal="center"/>
    </xf>
    <xf numFmtId="164" fontId="2" fillId="9" borderId="10" xfId="2" applyNumberFormat="1" applyFont="1" applyFill="1" applyBorder="1" applyAlignment="1">
      <alignment horizontal="center" vertical="center" wrapText="1"/>
    </xf>
    <xf numFmtId="164" fontId="2" fillId="9" borderId="20" xfId="2" applyNumberFormat="1" applyFont="1" applyFill="1" applyBorder="1" applyAlignment="1">
      <alignment horizontal="center" vertical="center" wrapText="1"/>
    </xf>
    <xf numFmtId="164" fontId="6" fillId="9" borderId="20" xfId="2" quotePrefix="1" applyNumberFormat="1" applyFont="1" applyFill="1" applyBorder="1" applyAlignment="1">
      <alignment horizontal="center"/>
    </xf>
    <xf numFmtId="164" fontId="15" fillId="9" borderId="10" xfId="2" applyNumberFormat="1" applyFont="1" applyFill="1" applyBorder="1" applyAlignment="1">
      <alignment horizontal="center"/>
    </xf>
    <xf numFmtId="0" fontId="9" fillId="0" borderId="44" xfId="2" applyFont="1" applyBorder="1" applyAlignment="1">
      <alignment horizontal="center" vertical="top" wrapText="1"/>
    </xf>
    <xf numFmtId="0" fontId="11" fillId="0" borderId="28" xfId="0" applyFont="1" applyBorder="1" applyAlignment="1">
      <alignment vertical="top" wrapText="1"/>
    </xf>
    <xf numFmtId="0" fontId="5" fillId="0" borderId="11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10" fillId="0" borderId="29" xfId="2" applyFont="1" applyBorder="1" applyAlignment="1">
      <alignment horizontal="center" vertical="top" wrapText="1"/>
    </xf>
    <xf numFmtId="0" fontId="5" fillId="0" borderId="15" xfId="2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50" xfId="2" applyNumberFormat="1" applyFont="1" applyBorder="1" applyAlignment="1">
      <alignment horizontal="center"/>
    </xf>
    <xf numFmtId="165" fontId="5" fillId="0" borderId="55" xfId="2" applyNumberFormat="1" applyFont="1" applyBorder="1" applyAlignment="1">
      <alignment horizontal="center"/>
    </xf>
    <xf numFmtId="0" fontId="10" fillId="0" borderId="32" xfId="2" applyFont="1" applyBorder="1" applyAlignment="1">
      <alignment horizontal="center" vertical="top" wrapText="1"/>
    </xf>
    <xf numFmtId="165" fontId="5" fillId="9" borderId="54" xfId="2" applyNumberFormat="1" applyFont="1" applyFill="1" applyBorder="1" applyAlignment="1">
      <alignment horizontal="center"/>
    </xf>
    <xf numFmtId="165" fontId="5" fillId="9" borderId="50" xfId="2" applyNumberFormat="1" applyFont="1" applyFill="1" applyBorder="1" applyAlignment="1">
      <alignment horizontal="center"/>
    </xf>
    <xf numFmtId="165" fontId="5" fillId="9" borderId="55" xfId="2" applyNumberFormat="1" applyFont="1" applyFill="1" applyBorder="1" applyAlignment="1">
      <alignment horizontal="center"/>
    </xf>
    <xf numFmtId="0" fontId="9" fillId="9" borderId="44" xfId="2" applyFont="1" applyFill="1" applyBorder="1" applyAlignment="1">
      <alignment horizontal="center" vertical="top" wrapText="1"/>
    </xf>
    <xf numFmtId="0" fontId="11" fillId="9" borderId="28" xfId="0" applyFont="1" applyFill="1" applyBorder="1" applyAlignment="1">
      <alignment vertical="top" wrapText="1"/>
    </xf>
    <xf numFmtId="0" fontId="5" fillId="9" borderId="11" xfId="2" applyFont="1" applyFill="1" applyBorder="1" applyAlignment="1">
      <alignment horizontal="center"/>
    </xf>
    <xf numFmtId="0" fontId="10" fillId="9" borderId="29" xfId="2" applyFont="1" applyFill="1" applyBorder="1" applyAlignment="1">
      <alignment horizontal="center" vertical="top" wrapText="1"/>
    </xf>
    <xf numFmtId="0" fontId="10" fillId="9" borderId="32" xfId="2" applyFont="1" applyFill="1" applyBorder="1" applyAlignment="1">
      <alignment horizontal="center" vertical="top" wrapText="1"/>
    </xf>
    <xf numFmtId="0" fontId="5" fillId="9" borderId="15" xfId="2" applyFont="1" applyFill="1" applyBorder="1" applyAlignment="1">
      <alignment horizontal="center"/>
    </xf>
    <xf numFmtId="49" fontId="20" fillId="0" borderId="19" xfId="1" applyNumberFormat="1" applyFont="1" applyBorder="1" applyAlignment="1">
      <alignment vertical="top"/>
    </xf>
    <xf numFmtId="0" fontId="43" fillId="0" borderId="27" xfId="1" applyFont="1" applyBorder="1" applyAlignment="1">
      <alignment horizontal="center" vertical="top"/>
    </xf>
    <xf numFmtId="49" fontId="20" fillId="0" borderId="25" xfId="1" applyNumberFormat="1" applyFont="1" applyBorder="1" applyAlignment="1">
      <alignment vertical="top"/>
    </xf>
    <xf numFmtId="0" fontId="24" fillId="0" borderId="26" xfId="1" applyFont="1" applyBorder="1" applyAlignment="1">
      <alignment vertical="top"/>
    </xf>
    <xf numFmtId="0" fontId="47" fillId="0" borderId="26" xfId="1" applyFont="1" applyBorder="1" applyAlignment="1">
      <alignment vertical="top" wrapText="1"/>
    </xf>
    <xf numFmtId="0" fontId="43" fillId="0" borderId="26" xfId="1" applyFont="1" applyBorder="1" applyAlignment="1">
      <alignment horizontal="center" vertical="top"/>
    </xf>
    <xf numFmtId="0" fontId="20" fillId="0" borderId="17" xfId="1" applyFont="1" applyBorder="1" applyAlignment="1">
      <alignment vertical="top" wrapText="1"/>
    </xf>
    <xf numFmtId="164" fontId="2" fillId="9" borderId="52" xfId="2" applyNumberFormat="1" applyFont="1" applyFill="1" applyBorder="1" applyAlignment="1">
      <alignment horizontal="center" vertical="center" wrapText="1"/>
    </xf>
    <xf numFmtId="164" fontId="2" fillId="9" borderId="34" xfId="2" applyNumberFormat="1" applyFont="1" applyFill="1" applyBorder="1" applyAlignment="1">
      <alignment horizontal="center" vertical="center" wrapText="1"/>
    </xf>
    <xf numFmtId="164" fontId="6" fillId="9" borderId="39" xfId="2" applyNumberFormat="1" applyFont="1" applyFill="1" applyBorder="1" applyAlignment="1">
      <alignment horizontal="center" vertical="center" wrapText="1"/>
    </xf>
    <xf numFmtId="164" fontId="6" fillId="9" borderId="62" xfId="2" applyNumberFormat="1" applyFont="1" applyFill="1" applyBorder="1" applyAlignment="1">
      <alignment horizontal="center" vertical="center" wrapText="1"/>
    </xf>
    <xf numFmtId="164" fontId="6" fillId="9" borderId="26" xfId="2" applyNumberFormat="1" applyFont="1" applyFill="1" applyBorder="1" applyAlignment="1">
      <alignment horizontal="center" vertical="center" wrapText="1"/>
    </xf>
    <xf numFmtId="164" fontId="6" fillId="9" borderId="17" xfId="2" applyNumberFormat="1" applyFont="1" applyFill="1" applyBorder="1" applyAlignment="1">
      <alignment horizontal="center" vertical="center" wrapText="1"/>
    </xf>
    <xf numFmtId="0" fontId="12" fillId="0" borderId="64" xfId="0" applyFont="1" applyBorder="1" applyAlignment="1">
      <alignment vertical="top"/>
    </xf>
    <xf numFmtId="0" fontId="0" fillId="0" borderId="34" xfId="0" applyFill="1" applyBorder="1"/>
    <xf numFmtId="0" fontId="0" fillId="0" borderId="63" xfId="0" applyFill="1" applyBorder="1"/>
    <xf numFmtId="0" fontId="0" fillId="0" borderId="35" xfId="0" applyFill="1" applyBorder="1"/>
    <xf numFmtId="0" fontId="0" fillId="0" borderId="51" xfId="0" applyBorder="1"/>
    <xf numFmtId="0" fontId="0" fillId="0" borderId="54" xfId="0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8" xfId="0" applyFont="1" applyBorder="1"/>
    <xf numFmtId="0" fontId="0" fillId="0" borderId="13" xfId="0" applyFill="1" applyBorder="1" applyAlignment="1">
      <alignment horizontal="center"/>
    </xf>
    <xf numFmtId="0" fontId="3" fillId="0" borderId="24" xfId="0" applyFont="1" applyBorder="1"/>
    <xf numFmtId="0" fontId="0" fillId="0" borderId="12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3" fillId="0" borderId="27" xfId="0" applyFont="1" applyBorder="1"/>
    <xf numFmtId="0" fontId="0" fillId="0" borderId="10" xfId="0" applyBorder="1"/>
    <xf numFmtId="0" fontId="0" fillId="0" borderId="5" xfId="0" applyBorder="1"/>
    <xf numFmtId="0" fontId="0" fillId="0" borderId="20" xfId="0" applyBorder="1"/>
    <xf numFmtId="0" fontId="33" fillId="0" borderId="13" xfId="0" applyFont="1" applyBorder="1" applyAlignment="1">
      <alignment horizontal="center"/>
    </xf>
    <xf numFmtId="164" fontId="38" fillId="0" borderId="11" xfId="0" applyNumberFormat="1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164" fontId="38" fillId="0" borderId="16" xfId="0" applyNumberFormat="1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164" fontId="38" fillId="0" borderId="18" xfId="0" applyNumberFormat="1" applyFont="1" applyBorder="1" applyAlignment="1">
      <alignment horizontal="center"/>
    </xf>
    <xf numFmtId="1" fontId="2" fillId="9" borderId="19" xfId="2" applyNumberFormat="1" applyFont="1" applyFill="1" applyBorder="1" applyAlignment="1">
      <alignment horizontal="center"/>
    </xf>
    <xf numFmtId="1" fontId="15" fillId="9" borderId="19" xfId="2" applyNumberFormat="1" applyFont="1" applyFill="1" applyBorder="1" applyAlignment="1">
      <alignment horizontal="center"/>
    </xf>
    <xf numFmtId="14" fontId="1" fillId="9" borderId="0" xfId="2" applyNumberFormat="1" applyFill="1"/>
    <xf numFmtId="0" fontId="45" fillId="0" borderId="8" xfId="0" applyFont="1" applyBorder="1" applyAlignment="1">
      <alignment vertical="center"/>
    </xf>
    <xf numFmtId="0" fontId="40" fillId="7" borderId="4" xfId="0" applyFont="1" applyFill="1" applyBorder="1" applyAlignment="1">
      <alignment horizontal="center"/>
    </xf>
    <xf numFmtId="0" fontId="40" fillId="7" borderId="8" xfId="0" applyFont="1" applyFill="1" applyBorder="1" applyAlignment="1">
      <alignment horizontal="center"/>
    </xf>
    <xf numFmtId="0" fontId="4" fillId="9" borderId="8" xfId="2" applyFont="1" applyFill="1" applyBorder="1"/>
    <xf numFmtId="0" fontId="4" fillId="9" borderId="8" xfId="2" applyFont="1" applyFill="1" applyBorder="1" applyAlignment="1">
      <alignment horizontal="right" vertical="top"/>
    </xf>
    <xf numFmtId="1" fontId="29" fillId="7" borderId="4" xfId="2" applyNumberFormat="1" applyFont="1" applyFill="1" applyBorder="1" applyAlignment="1">
      <alignment horizontal="center" vertical="center" wrapText="1"/>
    </xf>
    <xf numFmtId="0" fontId="45" fillId="0" borderId="0" xfId="0" applyFont="1" applyBorder="1" applyAlignment="1">
      <alignment vertical="center"/>
    </xf>
    <xf numFmtId="1" fontId="31" fillId="0" borderId="32" xfId="0" applyNumberFormat="1" applyFont="1" applyFill="1" applyBorder="1"/>
    <xf numFmtId="1" fontId="31" fillId="0" borderId="7" xfId="0" applyNumberFormat="1" applyFont="1" applyFill="1" applyBorder="1"/>
    <xf numFmtId="0" fontId="0" fillId="0" borderId="32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0" fontId="0" fillId="9" borderId="35" xfId="0" applyFill="1" applyBorder="1"/>
    <xf numFmtId="0" fontId="58" fillId="9" borderId="35" xfId="0" applyFont="1" applyFill="1" applyBorder="1"/>
    <xf numFmtId="0" fontId="0" fillId="9" borderId="0" xfId="0" applyFill="1"/>
    <xf numFmtId="1" fontId="2" fillId="8" borderId="19" xfId="2" applyNumberFormat="1" applyFont="1" applyFill="1" applyBorder="1" applyAlignment="1">
      <alignment horizontal="center"/>
    </xf>
    <xf numFmtId="1" fontId="2" fillId="8" borderId="21" xfId="2" applyNumberFormat="1" applyFont="1" applyFill="1" applyBorder="1" applyAlignment="1">
      <alignment horizontal="center"/>
    </xf>
    <xf numFmtId="164" fontId="15" fillId="9" borderId="5" xfId="2" quotePrefix="1" applyNumberFormat="1" applyFont="1" applyFill="1" applyBorder="1" applyAlignment="1">
      <alignment horizontal="center"/>
    </xf>
    <xf numFmtId="164" fontId="15" fillId="9" borderId="16" xfId="2" quotePrefix="1" applyNumberFormat="1" applyFont="1" applyFill="1" applyBorder="1" applyAlignment="1">
      <alignment horizontal="center"/>
    </xf>
    <xf numFmtId="0" fontId="0" fillId="9" borderId="53" xfId="0" applyFill="1" applyBorder="1"/>
    <xf numFmtId="0" fontId="21" fillId="0" borderId="0" xfId="0" applyFont="1" applyBorder="1" applyAlignment="1">
      <alignment vertical="top" wrapText="1"/>
    </xf>
    <xf numFmtId="1" fontId="31" fillId="0" borderId="20" xfId="0" applyNumberFormat="1" applyFont="1" applyBorder="1"/>
    <xf numFmtId="1" fontId="31" fillId="0" borderId="3" xfId="0" applyNumberFormat="1" applyFont="1" applyBorder="1" applyAlignment="1">
      <alignment horizontal="center"/>
    </xf>
    <xf numFmtId="1" fontId="31" fillId="0" borderId="5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0" fillId="8" borderId="8" xfId="0" applyFill="1" applyBorder="1"/>
    <xf numFmtId="0" fontId="31" fillId="8" borderId="26" xfId="0" applyFont="1" applyFill="1" applyBorder="1"/>
    <xf numFmtId="1" fontId="31" fillId="8" borderId="26" xfId="0" applyNumberFormat="1" applyFont="1" applyFill="1" applyBorder="1"/>
    <xf numFmtId="1" fontId="31" fillId="8" borderId="5" xfId="0" applyNumberFormat="1" applyFont="1" applyFill="1" applyBorder="1"/>
    <xf numFmtId="0" fontId="0" fillId="8" borderId="8" xfId="0" applyFill="1" applyBorder="1" applyAlignment="1">
      <alignment horizontal="center"/>
    </xf>
    <xf numFmtId="0" fontId="0" fillId="8" borderId="0" xfId="0" applyFill="1"/>
    <xf numFmtId="164" fontId="6" fillId="9" borderId="35" xfId="2" quotePrefix="1" applyNumberFormat="1" applyFont="1" applyFill="1" applyBorder="1" applyAlignment="1">
      <alignment horizontal="center"/>
    </xf>
    <xf numFmtId="164" fontId="6" fillId="9" borderId="35" xfId="2" applyNumberFormat="1" applyFont="1" applyFill="1" applyBorder="1" applyAlignment="1">
      <alignment horizontal="center"/>
    </xf>
    <xf numFmtId="1" fontId="39" fillId="8" borderId="35" xfId="0" applyNumberFormat="1" applyFont="1" applyFill="1" applyBorder="1" applyAlignment="1">
      <alignment horizontal="center"/>
    </xf>
    <xf numFmtId="1" fontId="2" fillId="8" borderId="35" xfId="2" applyNumberFormat="1" applyFont="1" applyFill="1" applyBorder="1" applyAlignment="1">
      <alignment horizontal="center" vertical="center" wrapText="1"/>
    </xf>
    <xf numFmtId="1" fontId="2" fillId="8" borderId="35" xfId="2" applyNumberFormat="1" applyFont="1" applyFill="1" applyBorder="1" applyAlignment="1">
      <alignment horizontal="center"/>
    </xf>
    <xf numFmtId="0" fontId="59" fillId="9" borderId="35" xfId="0" applyFont="1" applyFill="1" applyBorder="1" applyAlignment="1">
      <alignment horizontal="center"/>
    </xf>
    <xf numFmtId="0" fontId="39" fillId="9" borderId="35" xfId="0" applyFont="1" applyFill="1" applyBorder="1" applyAlignment="1">
      <alignment horizontal="center" vertical="center"/>
    </xf>
    <xf numFmtId="1" fontId="15" fillId="9" borderId="35" xfId="2" applyNumberFormat="1" applyFont="1" applyFill="1" applyBorder="1" applyAlignment="1">
      <alignment horizontal="center"/>
    </xf>
    <xf numFmtId="1" fontId="51" fillId="9" borderId="35" xfId="0" applyNumberFormat="1" applyFont="1" applyFill="1" applyBorder="1" applyAlignment="1">
      <alignment horizontal="center"/>
    </xf>
    <xf numFmtId="1" fontId="29" fillId="9" borderId="35" xfId="2" applyNumberFormat="1" applyFont="1" applyFill="1" applyBorder="1" applyAlignment="1">
      <alignment horizontal="center" vertical="center" wrapText="1"/>
    </xf>
    <xf numFmtId="1" fontId="30" fillId="9" borderId="35" xfId="0" applyNumberFormat="1" applyFont="1" applyFill="1" applyBorder="1" applyAlignment="1">
      <alignment horizontal="center"/>
    </xf>
    <xf numFmtId="1" fontId="29" fillId="9" borderId="35" xfId="2" applyNumberFormat="1" applyFont="1" applyFill="1" applyBorder="1" applyAlignment="1">
      <alignment horizontal="center"/>
    </xf>
    <xf numFmtId="0" fontId="40" fillId="9" borderId="35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 vertical="center"/>
    </xf>
    <xf numFmtId="1" fontId="18" fillId="9" borderId="35" xfId="2" applyNumberFormat="1" applyFont="1" applyFill="1" applyBorder="1" applyAlignment="1">
      <alignment horizontal="center"/>
    </xf>
    <xf numFmtId="164" fontId="15" fillId="9" borderId="35" xfId="2" quotePrefix="1" applyNumberFormat="1" applyFont="1" applyFill="1" applyBorder="1" applyAlignment="1">
      <alignment horizontal="center"/>
    </xf>
    <xf numFmtId="164" fontId="15" fillId="9" borderId="35" xfId="2" applyNumberFormat="1" applyFont="1" applyFill="1" applyBorder="1" applyAlignment="1">
      <alignment horizontal="center"/>
    </xf>
    <xf numFmtId="1" fontId="39" fillId="9" borderId="35" xfId="0" applyNumberFormat="1" applyFont="1" applyFill="1" applyBorder="1" applyAlignment="1">
      <alignment horizontal="center"/>
    </xf>
    <xf numFmtId="1" fontId="2" fillId="9" borderId="35" xfId="2" applyNumberFormat="1" applyFont="1" applyFill="1" applyBorder="1" applyAlignment="1">
      <alignment horizontal="center" vertical="center" wrapText="1"/>
    </xf>
    <xf numFmtId="1" fontId="39" fillId="8" borderId="34" xfId="0" applyNumberFormat="1" applyFont="1" applyFill="1" applyBorder="1" applyAlignment="1">
      <alignment horizontal="center"/>
    </xf>
    <xf numFmtId="1" fontId="2" fillId="8" borderId="34" xfId="2" applyNumberFormat="1" applyFont="1" applyFill="1" applyBorder="1" applyAlignment="1">
      <alignment horizontal="center" vertical="center" wrapText="1"/>
    </xf>
    <xf numFmtId="1" fontId="2" fillId="8" borderId="34" xfId="2" applyNumberFormat="1" applyFont="1" applyFill="1" applyBorder="1" applyAlignment="1">
      <alignment horizontal="center"/>
    </xf>
    <xf numFmtId="1" fontId="2" fillId="9" borderId="35" xfId="2" applyNumberFormat="1" applyFont="1" applyFill="1" applyBorder="1" applyAlignment="1">
      <alignment horizontal="center"/>
    </xf>
    <xf numFmtId="0" fontId="0" fillId="9" borderId="31" xfId="0" applyFill="1" applyBorder="1"/>
    <xf numFmtId="0" fontId="0" fillId="9" borderId="34" xfId="0" applyFill="1" applyBorder="1"/>
    <xf numFmtId="1" fontId="0" fillId="9" borderId="34" xfId="0" applyNumberFormat="1" applyFill="1" applyBorder="1"/>
    <xf numFmtId="0" fontId="0" fillId="9" borderId="8" xfId="0" applyFill="1" applyBorder="1"/>
    <xf numFmtId="0" fontId="31" fillId="9" borderId="26" xfId="0" applyFont="1" applyFill="1" applyBorder="1"/>
    <xf numFmtId="1" fontId="31" fillId="9" borderId="26" xfId="0" applyNumberFormat="1" applyFont="1" applyFill="1" applyBorder="1"/>
    <xf numFmtId="1" fontId="25" fillId="9" borderId="12" xfId="0" applyNumberFormat="1" applyFont="1" applyFill="1" applyBorder="1" applyAlignment="1">
      <alignment horizontal="center"/>
    </xf>
    <xf numFmtId="1" fontId="31" fillId="9" borderId="8" xfId="0" applyNumberFormat="1" applyFont="1" applyFill="1" applyBorder="1" applyAlignment="1">
      <alignment horizontal="center"/>
    </xf>
    <xf numFmtId="1" fontId="31" fillId="9" borderId="5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" fontId="0" fillId="9" borderId="0" xfId="0" applyNumberFormat="1" applyFill="1"/>
    <xf numFmtId="1" fontId="31" fillId="9" borderId="3" xfId="0" applyNumberFormat="1" applyFont="1" applyFill="1" applyBorder="1"/>
    <xf numFmtId="0" fontId="25" fillId="9" borderId="12" xfId="0" applyFont="1" applyFill="1" applyBorder="1" applyAlignment="1">
      <alignment horizontal="center"/>
    </xf>
    <xf numFmtId="1" fontId="31" fillId="9" borderId="8" xfId="0" applyNumberFormat="1" applyFont="1" applyFill="1" applyBorder="1"/>
    <xf numFmtId="0" fontId="31" fillId="9" borderId="8" xfId="0" applyFont="1" applyFill="1" applyBorder="1" applyAlignment="1">
      <alignment horizontal="center"/>
    </xf>
    <xf numFmtId="0" fontId="31" fillId="9" borderId="5" xfId="0" applyFont="1" applyFill="1" applyBorder="1" applyAlignment="1">
      <alignment horizontal="center"/>
    </xf>
    <xf numFmtId="0" fontId="0" fillId="9" borderId="24" xfId="0" applyFill="1" applyBorder="1"/>
    <xf numFmtId="1" fontId="25" fillId="9" borderId="13" xfId="0" applyNumberFormat="1" applyFont="1" applyFill="1" applyBorder="1" applyAlignment="1">
      <alignment horizontal="center"/>
    </xf>
    <xf numFmtId="1" fontId="31" fillId="9" borderId="26" xfId="0" applyNumberFormat="1" applyFont="1" applyFill="1" applyBorder="1" applyAlignment="1">
      <alignment horizontal="center"/>
    </xf>
    <xf numFmtId="1" fontId="31" fillId="9" borderId="3" xfId="0" applyNumberFormat="1" applyFont="1" applyFill="1" applyBorder="1" applyAlignment="1">
      <alignment horizontal="center"/>
    </xf>
    <xf numFmtId="1" fontId="25" fillId="0" borderId="38" xfId="0" applyNumberFormat="1" applyFont="1" applyBorder="1" applyAlignment="1">
      <alignment horizontal="center"/>
    </xf>
    <xf numFmtId="1" fontId="25" fillId="0" borderId="25" xfId="0" applyNumberFormat="1" applyFont="1" applyBorder="1" applyAlignment="1">
      <alignment horizontal="center"/>
    </xf>
    <xf numFmtId="1" fontId="25" fillId="0" borderId="8" xfId="0" applyNumberFormat="1" applyFont="1" applyBorder="1" applyAlignment="1">
      <alignment horizontal="center"/>
    </xf>
    <xf numFmtId="1" fontId="31" fillId="0" borderId="66" xfId="0" applyNumberFormat="1" applyFont="1" applyBorder="1" applyAlignment="1">
      <alignment horizontal="center"/>
    </xf>
    <xf numFmtId="1" fontId="25" fillId="8" borderId="8" xfId="0" applyNumberFormat="1" applyFont="1" applyFill="1" applyBorder="1"/>
    <xf numFmtId="1" fontId="31" fillId="8" borderId="8" xfId="0" applyNumberFormat="1" applyFont="1" applyFill="1" applyBorder="1"/>
    <xf numFmtId="0" fontId="34" fillId="8" borderId="34" xfId="0" applyFont="1" applyFill="1" applyBorder="1"/>
    <xf numFmtId="1" fontId="25" fillId="0" borderId="60" xfId="0" applyNumberFormat="1" applyFont="1" applyBorder="1"/>
    <xf numFmtId="14" fontId="0" fillId="10" borderId="0" xfId="0" applyNumberFormat="1" applyFill="1"/>
    <xf numFmtId="0" fontId="9" fillId="0" borderId="44" xfId="2" applyFont="1" applyBorder="1" applyAlignment="1">
      <alignment horizontal="center" vertical="top" wrapText="1"/>
    </xf>
    <xf numFmtId="0" fontId="11" fillId="0" borderId="28" xfId="0" applyFont="1" applyBorder="1" applyAlignment="1">
      <alignment vertical="top" wrapText="1"/>
    </xf>
    <xf numFmtId="0" fontId="10" fillId="0" borderId="32" xfId="2" applyFont="1" applyBorder="1" applyAlignment="1">
      <alignment horizontal="center" vertical="top" wrapText="1"/>
    </xf>
    <xf numFmtId="0" fontId="10" fillId="0" borderId="29" xfId="2" applyFont="1" applyBorder="1" applyAlignment="1">
      <alignment horizontal="center" vertical="top" wrapText="1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50" xfId="2" applyNumberFormat="1" applyFont="1" applyBorder="1" applyAlignment="1">
      <alignment horizontal="center"/>
    </xf>
    <xf numFmtId="165" fontId="5" fillId="0" borderId="55" xfId="2" applyNumberFormat="1" applyFont="1" applyBorder="1" applyAlignment="1">
      <alignment horizontal="center"/>
    </xf>
    <xf numFmtId="0" fontId="45" fillId="0" borderId="8" xfId="0" applyFont="1" applyBorder="1" applyAlignment="1">
      <alignment vertical="center" wrapText="1"/>
    </xf>
    <xf numFmtId="0" fontId="45" fillId="9" borderId="8" xfId="0" applyFont="1" applyFill="1" applyBorder="1" applyAlignment="1">
      <alignment vertical="center" wrapText="1"/>
    </xf>
    <xf numFmtId="0" fontId="40" fillId="7" borderId="14" xfId="0" applyFont="1" applyFill="1" applyBorder="1" applyAlignment="1">
      <alignment horizontal="center"/>
    </xf>
    <xf numFmtId="0" fontId="40" fillId="9" borderId="4" xfId="0" applyFont="1" applyFill="1" applyBorder="1" applyAlignment="1">
      <alignment horizontal="center"/>
    </xf>
    <xf numFmtId="1" fontId="31" fillId="0" borderId="36" xfId="0" applyNumberFormat="1" applyFont="1" applyFill="1" applyBorder="1"/>
    <xf numFmtId="0" fontId="45" fillId="8" borderId="8" xfId="0" applyFont="1" applyFill="1" applyBorder="1" applyAlignment="1">
      <alignment vertical="center" wrapText="1"/>
    </xf>
    <xf numFmtId="1" fontId="51" fillId="7" borderId="4" xfId="0" applyNumberFormat="1" applyFont="1" applyFill="1" applyBorder="1" applyAlignment="1">
      <alignment horizontal="center"/>
    </xf>
    <xf numFmtId="0" fontId="45" fillId="0" borderId="27" xfId="0" applyFont="1" applyBorder="1" applyAlignment="1">
      <alignment vertical="center" wrapText="1"/>
    </xf>
    <xf numFmtId="0" fontId="45" fillId="9" borderId="8" xfId="0" applyFont="1" applyFill="1" applyBorder="1" applyAlignment="1">
      <alignment vertical="top" wrapText="1"/>
    </xf>
    <xf numFmtId="0" fontId="40" fillId="9" borderId="14" xfId="0" applyFont="1" applyFill="1" applyBorder="1" applyAlignment="1">
      <alignment horizontal="center"/>
    </xf>
    <xf numFmtId="0" fontId="15" fillId="9" borderId="0" xfId="2" applyFont="1" applyFill="1"/>
    <xf numFmtId="164" fontId="2" fillId="9" borderId="67" xfId="2" applyNumberFormat="1" applyFont="1" applyFill="1" applyBorder="1" applyAlignment="1">
      <alignment horizontal="center" vertical="center" wrapText="1"/>
    </xf>
    <xf numFmtId="1" fontId="2" fillId="8" borderId="68" xfId="2" applyNumberFormat="1" applyFont="1" applyFill="1" applyBorder="1" applyAlignment="1">
      <alignment horizontal="center"/>
    </xf>
    <xf numFmtId="164" fontId="18" fillId="9" borderId="29" xfId="2" applyNumberFormat="1" applyFont="1" applyFill="1" applyBorder="1" applyAlignment="1">
      <alignment horizontal="center"/>
    </xf>
    <xf numFmtId="164" fontId="6" fillId="9" borderId="67" xfId="2" applyNumberFormat="1" applyFont="1" applyFill="1" applyBorder="1" applyAlignment="1">
      <alignment horizontal="center"/>
    </xf>
    <xf numFmtId="1" fontId="29" fillId="9" borderId="28" xfId="2" applyNumberFormat="1" applyFont="1" applyFill="1" applyBorder="1" applyAlignment="1">
      <alignment horizontal="center"/>
    </xf>
    <xf numFmtId="164" fontId="6" fillId="9" borderId="30" xfId="2" applyNumberFormat="1" applyFont="1" applyFill="1" applyBorder="1" applyAlignment="1">
      <alignment horizontal="center"/>
    </xf>
    <xf numFmtId="1" fontId="2" fillId="8" borderId="28" xfId="2" applyNumberFormat="1" applyFont="1" applyFill="1" applyBorder="1" applyAlignment="1">
      <alignment horizontal="center"/>
    </xf>
    <xf numFmtId="164" fontId="2" fillId="9" borderId="8" xfId="2" applyNumberFormat="1" applyFont="1" applyFill="1" applyBorder="1" applyAlignment="1">
      <alignment horizontal="center" vertical="center" wrapText="1"/>
    </xf>
    <xf numFmtId="1" fontId="2" fillId="8" borderId="8" xfId="2" applyNumberFormat="1" applyFont="1" applyFill="1" applyBorder="1" applyAlignment="1">
      <alignment horizontal="center"/>
    </xf>
    <xf numFmtId="164" fontId="6" fillId="9" borderId="8" xfId="2" applyNumberFormat="1" applyFont="1" applyFill="1" applyBorder="1" applyAlignment="1">
      <alignment horizontal="center"/>
    </xf>
    <xf numFmtId="1" fontId="29" fillId="9" borderId="8" xfId="2" applyNumberFormat="1" applyFont="1" applyFill="1" applyBorder="1" applyAlignment="1">
      <alignment horizontal="center"/>
    </xf>
    <xf numFmtId="164" fontId="6" fillId="9" borderId="69" xfId="2" applyNumberFormat="1" applyFont="1" applyFill="1" applyBorder="1" applyAlignment="1">
      <alignment horizontal="center"/>
    </xf>
    <xf numFmtId="1" fontId="2" fillId="8" borderId="15" xfId="2" applyNumberFormat="1" applyFont="1" applyFill="1" applyBorder="1" applyAlignment="1">
      <alignment horizontal="center" vertical="center" wrapText="1"/>
    </xf>
    <xf numFmtId="1" fontId="2" fillId="8" borderId="5" xfId="2" applyNumberFormat="1" applyFont="1" applyFill="1" applyBorder="1" applyAlignment="1">
      <alignment horizontal="center"/>
    </xf>
    <xf numFmtId="0" fontId="40" fillId="9" borderId="69" xfId="0" applyFont="1" applyFill="1" applyBorder="1" applyAlignment="1">
      <alignment horizontal="center"/>
    </xf>
    <xf numFmtId="1" fontId="2" fillId="9" borderId="69" xfId="2" applyNumberFormat="1" applyFont="1" applyFill="1" applyBorder="1" applyAlignment="1">
      <alignment horizontal="center" vertical="center" wrapText="1"/>
    </xf>
    <xf numFmtId="0" fontId="59" fillId="9" borderId="69" xfId="0" applyFont="1" applyFill="1" applyBorder="1" applyAlignment="1">
      <alignment horizontal="center"/>
    </xf>
    <xf numFmtId="164" fontId="15" fillId="9" borderId="69" xfId="2" applyNumberFormat="1" applyFont="1" applyFill="1" applyBorder="1" applyAlignment="1">
      <alignment horizontal="center"/>
    </xf>
    <xf numFmtId="164" fontId="6" fillId="9" borderId="69" xfId="2" quotePrefix="1" applyNumberFormat="1" applyFont="1" applyFill="1" applyBorder="1" applyAlignment="1">
      <alignment horizontal="center"/>
    </xf>
    <xf numFmtId="1" fontId="29" fillId="9" borderId="5" xfId="2" applyNumberFormat="1" applyFont="1" applyFill="1" applyBorder="1" applyAlignment="1">
      <alignment horizontal="center"/>
    </xf>
    <xf numFmtId="1" fontId="29" fillId="9" borderId="69" xfId="2" applyNumberFormat="1" applyFont="1" applyFill="1" applyBorder="1" applyAlignment="1">
      <alignment horizontal="center" vertical="center" wrapText="1"/>
    </xf>
    <xf numFmtId="1" fontId="2" fillId="8" borderId="69" xfId="2" applyNumberFormat="1" applyFont="1" applyFill="1" applyBorder="1" applyAlignment="1">
      <alignment horizontal="center" vertical="center" wrapText="1"/>
    </xf>
    <xf numFmtId="1" fontId="50" fillId="7" borderId="8" xfId="2" applyNumberFormat="1" applyFont="1" applyFill="1" applyBorder="1" applyAlignment="1">
      <alignment horizontal="center"/>
    </xf>
    <xf numFmtId="1" fontId="60" fillId="7" borderId="27" xfId="2" applyNumberFormat="1" applyFont="1" applyFill="1" applyBorder="1" applyAlignment="1">
      <alignment horizontal="center"/>
    </xf>
    <xf numFmtId="0" fontId="61" fillId="7" borderId="8" xfId="0" applyFont="1" applyFill="1" applyBorder="1" applyAlignment="1">
      <alignment horizontal="center"/>
    </xf>
    <xf numFmtId="0" fontId="61" fillId="7" borderId="27" xfId="0" applyFont="1" applyFill="1" applyBorder="1" applyAlignment="1">
      <alignment horizontal="center"/>
    </xf>
    <xf numFmtId="1" fontId="62" fillId="7" borderId="8" xfId="2" applyNumberFormat="1" applyFont="1" applyFill="1" applyBorder="1" applyAlignment="1">
      <alignment horizontal="center" vertical="center" wrapText="1"/>
    </xf>
    <xf numFmtId="164" fontId="50" fillId="7" borderId="8" xfId="2" applyNumberFormat="1" applyFont="1" applyFill="1" applyBorder="1" applyAlignment="1">
      <alignment horizontal="center"/>
    </xf>
    <xf numFmtId="164" fontId="50" fillId="7" borderId="27" xfId="2" applyNumberFormat="1" applyFont="1" applyFill="1" applyBorder="1" applyAlignment="1">
      <alignment horizontal="center"/>
    </xf>
    <xf numFmtId="164" fontId="63" fillId="7" borderId="27" xfId="2" applyNumberFormat="1" applyFont="1" applyFill="1" applyBorder="1" applyAlignment="1">
      <alignment horizontal="center"/>
    </xf>
    <xf numFmtId="0" fontId="51" fillId="7" borderId="19" xfId="0" applyFont="1" applyFill="1" applyBorder="1" applyAlignment="1">
      <alignment horizontal="center" vertical="center"/>
    </xf>
    <xf numFmtId="1" fontId="50" fillId="7" borderId="27" xfId="2" applyNumberFormat="1" applyFont="1" applyFill="1" applyBorder="1" applyAlignment="1">
      <alignment horizontal="center"/>
    </xf>
    <xf numFmtId="164" fontId="15" fillId="9" borderId="8" xfId="2" applyNumberFormat="1" applyFont="1" applyFill="1" applyBorder="1" applyAlignment="1">
      <alignment horizontal="center"/>
    </xf>
    <xf numFmtId="0" fontId="61" fillId="7" borderId="5" xfId="0" applyFont="1" applyFill="1" applyBorder="1" applyAlignment="1">
      <alignment horizontal="center"/>
    </xf>
    <xf numFmtId="164" fontId="63" fillId="7" borderId="20" xfId="2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 vertical="top" wrapText="1"/>
    </xf>
    <xf numFmtId="165" fontId="5" fillId="0" borderId="8" xfId="2" applyNumberFormat="1" applyFont="1" applyBorder="1" applyAlignment="1">
      <alignment horizontal="center"/>
    </xf>
    <xf numFmtId="164" fontId="6" fillId="9" borderId="8" xfId="2" quotePrefix="1" applyNumberFormat="1" applyFont="1" applyFill="1" applyBorder="1" applyAlignment="1">
      <alignment horizontal="center"/>
    </xf>
    <xf numFmtId="164" fontId="6" fillId="0" borderId="8" xfId="2" quotePrefix="1" applyNumberFormat="1" applyFont="1" applyFill="1" applyBorder="1" applyAlignment="1">
      <alignment horizontal="center"/>
    </xf>
    <xf numFmtId="1" fontId="15" fillId="9" borderId="11" xfId="2" applyNumberFormat="1" applyFont="1" applyFill="1" applyBorder="1" applyAlignment="1">
      <alignment horizontal="center"/>
    </xf>
    <xf numFmtId="1" fontId="15" fillId="9" borderId="16" xfId="2" quotePrefix="1" applyNumberFormat="1" applyFont="1" applyFill="1" applyBorder="1" applyAlignment="1">
      <alignment horizontal="center"/>
    </xf>
    <xf numFmtId="1" fontId="15" fillId="9" borderId="16" xfId="2" applyNumberFormat="1" applyFont="1" applyFill="1" applyBorder="1" applyAlignment="1">
      <alignment horizontal="center"/>
    </xf>
    <xf numFmtId="1" fontId="15" fillId="9" borderId="18" xfId="2" applyNumberFormat="1" applyFont="1" applyFill="1" applyBorder="1" applyAlignment="1">
      <alignment horizontal="center"/>
    </xf>
    <xf numFmtId="1" fontId="15" fillId="9" borderId="10" xfId="2" applyNumberFormat="1" applyFont="1" applyFill="1" applyBorder="1" applyAlignment="1">
      <alignment horizontal="center"/>
    </xf>
    <xf numFmtId="1" fontId="15" fillId="9" borderId="5" xfId="2" quotePrefix="1" applyNumberFormat="1" applyFont="1" applyFill="1" applyBorder="1" applyAlignment="1">
      <alignment horizontal="center"/>
    </xf>
    <xf numFmtId="1" fontId="15" fillId="9" borderId="5" xfId="2" applyNumberFormat="1" applyFont="1" applyFill="1" applyBorder="1" applyAlignment="1">
      <alignment horizontal="center"/>
    </xf>
    <xf numFmtId="1" fontId="15" fillId="9" borderId="20" xfId="2" applyNumberFormat="1" applyFont="1" applyFill="1" applyBorder="1" applyAlignment="1">
      <alignment horizontal="center"/>
    </xf>
    <xf numFmtId="164" fontId="15" fillId="9" borderId="8" xfId="2" quotePrefix="1" applyNumberFormat="1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0" fontId="40" fillId="9" borderId="8" xfId="0" applyFont="1" applyFill="1" applyBorder="1" applyAlignment="1">
      <alignment horizontal="center"/>
    </xf>
    <xf numFmtId="164" fontId="6" fillId="9" borderId="11" xfId="2" applyNumberFormat="1" applyFont="1" applyFill="1" applyBorder="1" applyAlignment="1">
      <alignment horizontal="center"/>
    </xf>
    <xf numFmtId="164" fontId="6" fillId="9" borderId="18" xfId="2" quotePrefix="1" applyNumberFormat="1" applyFont="1" applyFill="1" applyBorder="1" applyAlignment="1">
      <alignment horizontal="center"/>
    </xf>
    <xf numFmtId="1" fontId="31" fillId="6" borderId="23" xfId="0" applyNumberFormat="1" applyFont="1" applyFill="1" applyBorder="1" applyAlignment="1">
      <alignment vertical="center" wrapText="1"/>
    </xf>
    <xf numFmtId="0" fontId="66" fillId="0" borderId="51" xfId="0" applyFont="1" applyBorder="1" applyAlignment="1">
      <alignment wrapText="1"/>
    </xf>
    <xf numFmtId="0" fontId="21" fillId="0" borderId="39" xfId="0" applyFont="1" applyBorder="1" applyAlignment="1">
      <alignment horizontal="center" vertical="top"/>
    </xf>
    <xf numFmtId="0" fontId="21" fillId="0" borderId="29" xfId="0" applyFont="1" applyBorder="1" applyAlignment="1">
      <alignment horizontal="center" vertical="top"/>
    </xf>
    <xf numFmtId="0" fontId="21" fillId="0" borderId="24" xfId="0" applyFont="1" applyBorder="1" applyAlignment="1">
      <alignment horizontal="center" wrapText="1"/>
    </xf>
    <xf numFmtId="0" fontId="21" fillId="0" borderId="27" xfId="0" applyFont="1" applyBorder="1" applyAlignment="1">
      <alignment horizontal="center" wrapText="1"/>
    </xf>
    <xf numFmtId="0" fontId="21" fillId="0" borderId="39" xfId="0" applyFont="1" applyBorder="1" applyAlignment="1">
      <alignment horizontal="center" vertical="top" wrapText="1"/>
    </xf>
    <xf numFmtId="0" fontId="21" fillId="0" borderId="29" xfId="0" applyFont="1" applyBorder="1" applyAlignment="1">
      <alignment horizontal="center" vertical="top" wrapText="1"/>
    </xf>
    <xf numFmtId="0" fontId="20" fillId="0" borderId="39" xfId="0" applyFont="1" applyBorder="1" applyAlignment="1">
      <alignment horizontal="center" vertical="top"/>
    </xf>
    <xf numFmtId="0" fontId="20" fillId="0" borderId="29" xfId="0" applyFont="1" applyBorder="1" applyAlignment="1">
      <alignment horizontal="center" vertical="top"/>
    </xf>
    <xf numFmtId="0" fontId="4" fillId="0" borderId="54" xfId="2" applyFont="1" applyBorder="1" applyAlignment="1"/>
    <xf numFmtId="0" fontId="4" fillId="0" borderId="33" xfId="2" applyFont="1" applyBorder="1" applyAlignment="1"/>
    <xf numFmtId="0" fontId="5" fillId="0" borderId="46" xfId="2" applyFont="1" applyBorder="1" applyAlignment="1">
      <alignment horizontal="left" vertical="center" textRotation="90" wrapText="1"/>
    </xf>
    <xf numFmtId="0" fontId="1" fillId="0" borderId="52" xfId="2" applyBorder="1" applyAlignment="1">
      <alignment horizontal="left" vertical="center" textRotation="90" wrapText="1"/>
    </xf>
    <xf numFmtId="0" fontId="1" fillId="0" borderId="59" xfId="2" applyBorder="1" applyAlignment="1">
      <alignment horizontal="left" vertical="center" textRotation="90" wrapText="1"/>
    </xf>
    <xf numFmtId="0" fontId="5" fillId="0" borderId="37" xfId="2" applyFont="1" applyBorder="1" applyAlignment="1">
      <alignment horizontal="left" vertical="center" textRotation="90" wrapText="1"/>
    </xf>
    <xf numFmtId="0" fontId="1" fillId="0" borderId="56" xfId="2" applyBorder="1" applyAlignment="1">
      <alignment horizontal="left" vertical="center" textRotation="90" wrapText="1"/>
    </xf>
    <xf numFmtId="0" fontId="5" fillId="0" borderId="38" xfId="2" applyFont="1" applyBorder="1" applyAlignment="1">
      <alignment horizontal="left" vertical="center" textRotation="90" wrapText="1"/>
    </xf>
    <xf numFmtId="0" fontId="1" fillId="0" borderId="58" xfId="2" applyBorder="1" applyAlignment="1">
      <alignment horizontal="left" vertical="center" textRotation="90" wrapText="1"/>
    </xf>
    <xf numFmtId="165" fontId="5" fillId="0" borderId="54" xfId="2" applyNumberFormat="1" applyFont="1" applyBorder="1" applyAlignment="1">
      <alignment horizontal="center"/>
    </xf>
    <xf numFmtId="165" fontId="5" fillId="0" borderId="50" xfId="2" applyNumberFormat="1" applyFont="1" applyBorder="1" applyAlignment="1">
      <alignment horizontal="center"/>
    </xf>
    <xf numFmtId="165" fontId="5" fillId="0" borderId="55" xfId="2" applyNumberFormat="1" applyFont="1" applyBorder="1" applyAlignment="1">
      <alignment horizontal="center"/>
    </xf>
    <xf numFmtId="0" fontId="9" fillId="0" borderId="44" xfId="2" applyFont="1" applyBorder="1" applyAlignment="1">
      <alignment horizontal="center" vertical="top" wrapText="1"/>
    </xf>
    <xf numFmtId="0" fontId="11" fillId="0" borderId="28" xfId="0" applyFont="1" applyBorder="1" applyAlignment="1">
      <alignment vertical="top" wrapText="1"/>
    </xf>
    <xf numFmtId="0" fontId="10" fillId="0" borderId="32" xfId="2" applyFont="1" applyBorder="1" applyAlignment="1">
      <alignment horizontal="center" vertical="top" wrapText="1"/>
    </xf>
    <xf numFmtId="0" fontId="10" fillId="0" borderId="29" xfId="2" applyFont="1" applyBorder="1" applyAlignment="1">
      <alignment horizontal="center" vertical="top" wrapText="1"/>
    </xf>
    <xf numFmtId="0" fontId="19" fillId="0" borderId="32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9" borderId="13" xfId="2" applyFont="1" applyFill="1" applyBorder="1" applyAlignment="1">
      <alignment horizontal="center"/>
    </xf>
    <xf numFmtId="0" fontId="5" fillId="9" borderId="15" xfId="2" applyFont="1" applyFill="1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165" fontId="5" fillId="9" borderId="54" xfId="2" applyNumberFormat="1" applyFont="1" applyFill="1" applyBorder="1" applyAlignment="1">
      <alignment horizontal="center"/>
    </xf>
    <xf numFmtId="165" fontId="5" fillId="9" borderId="50" xfId="2" applyNumberFormat="1" applyFont="1" applyFill="1" applyBorder="1" applyAlignment="1">
      <alignment horizontal="center"/>
    </xf>
    <xf numFmtId="165" fontId="5" fillId="9" borderId="55" xfId="2" applyNumberFormat="1" applyFont="1" applyFill="1" applyBorder="1" applyAlignment="1">
      <alignment horizontal="center"/>
    </xf>
    <xf numFmtId="0" fontId="9" fillId="9" borderId="44" xfId="2" applyFont="1" applyFill="1" applyBorder="1" applyAlignment="1">
      <alignment horizontal="center" vertical="top" wrapText="1"/>
    </xf>
    <xf numFmtId="0" fontId="11" fillId="9" borderId="28" xfId="0" applyFont="1" applyFill="1" applyBorder="1" applyAlignment="1">
      <alignment vertical="top" wrapText="1"/>
    </xf>
    <xf numFmtId="0" fontId="10" fillId="9" borderId="32" xfId="2" applyFont="1" applyFill="1" applyBorder="1" applyAlignment="1">
      <alignment horizontal="center" vertical="top" wrapText="1"/>
    </xf>
    <xf numFmtId="0" fontId="10" fillId="9" borderId="29" xfId="2" applyFont="1" applyFill="1" applyBorder="1" applyAlignment="1">
      <alignment horizontal="center" vertical="top" wrapText="1"/>
    </xf>
    <xf numFmtId="0" fontId="5" fillId="0" borderId="51" xfId="2" applyFont="1" applyBorder="1" applyAlignment="1">
      <alignment horizontal="left" vertical="center" textRotation="90" wrapText="1"/>
    </xf>
    <xf numFmtId="0" fontId="1" fillId="0" borderId="36" xfId="2" applyBorder="1" applyAlignment="1">
      <alignment horizontal="left" vertical="center" textRotation="90" wrapText="1"/>
    </xf>
    <xf numFmtId="0" fontId="5" fillId="0" borderId="37" xfId="2" applyFont="1" applyBorder="1" applyAlignment="1">
      <alignment horizontal="left" vertical="center" wrapText="1"/>
    </xf>
    <xf numFmtId="0" fontId="5" fillId="0" borderId="56" xfId="2" applyFont="1" applyBorder="1" applyAlignment="1">
      <alignment horizontal="left" vertical="center" wrapText="1"/>
    </xf>
    <xf numFmtId="0" fontId="4" fillId="0" borderId="56" xfId="2" applyFont="1" applyBorder="1" applyAlignment="1">
      <alignment horizontal="left" vertical="center" wrapText="1"/>
    </xf>
    <xf numFmtId="0" fontId="5" fillId="0" borderId="10" xfId="2" applyFont="1" applyBorder="1" applyAlignment="1">
      <alignment horizontal="center"/>
    </xf>
    <xf numFmtId="0" fontId="5" fillId="0" borderId="37" xfId="2" applyFont="1" applyBorder="1" applyAlignment="1">
      <alignment horizontal="center" vertical="center" wrapText="1"/>
    </xf>
    <xf numFmtId="0" fontId="5" fillId="0" borderId="56" xfId="2" applyFont="1" applyBorder="1" applyAlignment="1">
      <alignment horizontal="center" vertical="center" wrapText="1"/>
    </xf>
    <xf numFmtId="0" fontId="4" fillId="0" borderId="56" xfId="2" applyFont="1" applyBorder="1" applyAlignment="1">
      <alignment horizontal="center" vertical="center" wrapText="1"/>
    </xf>
    <xf numFmtId="165" fontId="5" fillId="0" borderId="33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</cellXfs>
  <cellStyles count="3">
    <cellStyle name="Обычный" xfId="0" builtinId="0"/>
    <cellStyle name="Обычный_журнал_201_203" xfId="1"/>
    <cellStyle name="Обычный_журнал_201_203b" xfId="2"/>
  </cellStyles>
  <dxfs count="20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theme="9" tint="0.59996337778862885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D5FFD5"/>
      <color rgb="FFCCFF66"/>
      <color rgb="FFFFFF99"/>
      <color rgb="FF99FFCC"/>
      <color rgb="FFFFFFCC"/>
      <color rgb="FFBAE18F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6;&#1091;&#1088;&#1085;&#1072;&#1083;_201_203_2014_2%20&#1090;&#1088;&#1080;&#1084;&#1077;&#1089;&#1090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6;&#1091;&#1088;&#1085;&#1072;&#1083;_201_203_2017_2%20&#1090;&#1088;&#1080;&#1084;&#1077;&#1089;&#1090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"/>
      <sheetName val="Бали за контр"/>
      <sheetName val="Довідник"/>
      <sheetName val="Завдання"/>
      <sheetName val="Списки"/>
      <sheetName val="Підсумки"/>
      <sheetName val="201_1"/>
      <sheetName val="201_2"/>
      <sheetName val="202_1"/>
      <sheetName val="202_2"/>
      <sheetName val="203_1"/>
      <sheetName val="203_2"/>
    </sheetNames>
    <sheetDataSet>
      <sheetData sheetId="0"/>
      <sheetData sheetId="1"/>
      <sheetData sheetId="2">
        <row r="2">
          <cell r="A2">
            <v>0</v>
          </cell>
          <cell r="B2" t="str">
            <v>F</v>
          </cell>
        </row>
        <row r="3">
          <cell r="A3">
            <v>35</v>
          </cell>
          <cell r="B3" t="str">
            <v>FX</v>
          </cell>
        </row>
        <row r="4">
          <cell r="A4">
            <v>60</v>
          </cell>
          <cell r="B4" t="str">
            <v>E</v>
          </cell>
        </row>
        <row r="5">
          <cell r="A5">
            <v>67</v>
          </cell>
          <cell r="B5" t="str">
            <v>D</v>
          </cell>
        </row>
        <row r="6">
          <cell r="A6">
            <v>74</v>
          </cell>
          <cell r="B6" t="str">
            <v>C</v>
          </cell>
        </row>
        <row r="7">
          <cell r="A7">
            <v>82</v>
          </cell>
          <cell r="B7" t="str">
            <v>B</v>
          </cell>
        </row>
        <row r="8">
          <cell r="A8">
            <v>90</v>
          </cell>
          <cell r="B8" t="str">
            <v>A</v>
          </cell>
        </row>
        <row r="9">
          <cell r="A9">
            <v>100</v>
          </cell>
          <cell r="B9" t="str">
            <v>A</v>
          </cell>
        </row>
      </sheetData>
      <sheetData sheetId="3"/>
      <sheetData sheetId="4"/>
      <sheetData sheetId="5"/>
      <sheetData sheetId="6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>
            <v>11</v>
          </cell>
          <cell r="U32">
            <v>9</v>
          </cell>
        </row>
        <row r="33">
          <cell r="S33">
            <v>2</v>
          </cell>
          <cell r="T33">
            <v>13</v>
          </cell>
          <cell r="U33">
            <v>16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>
            <v>9</v>
          </cell>
          <cell r="U35">
            <v>10</v>
          </cell>
        </row>
        <row r="36">
          <cell r="S36">
            <v>5</v>
          </cell>
          <cell r="T36">
            <v>13.5</v>
          </cell>
          <cell r="U36">
            <v>16</v>
          </cell>
        </row>
        <row r="37">
          <cell r="S37">
            <v>6</v>
          </cell>
          <cell r="T37">
            <v>15</v>
          </cell>
          <cell r="U37">
            <v>8</v>
          </cell>
        </row>
        <row r="38">
          <cell r="S38">
            <v>7</v>
          </cell>
          <cell r="T38">
            <v>14.8</v>
          </cell>
          <cell r="U38">
            <v>16</v>
          </cell>
        </row>
        <row r="39">
          <cell r="S39">
            <v>8</v>
          </cell>
          <cell r="T39">
            <v>11.55</v>
          </cell>
          <cell r="U39">
            <v>17</v>
          </cell>
        </row>
        <row r="40">
          <cell r="S40">
            <v>9</v>
          </cell>
          <cell r="T40">
            <v>8</v>
          </cell>
          <cell r="U40">
            <v>16</v>
          </cell>
        </row>
        <row r="41">
          <cell r="S41">
            <v>10</v>
          </cell>
          <cell r="T41">
            <v>12</v>
          </cell>
          <cell r="U41">
            <v>16</v>
          </cell>
        </row>
        <row r="42">
          <cell r="S42">
            <v>11</v>
          </cell>
          <cell r="T42">
            <v>13.5</v>
          </cell>
          <cell r="U42">
            <v>15</v>
          </cell>
        </row>
        <row r="43">
          <cell r="S43">
            <v>12</v>
          </cell>
          <cell r="T43">
            <v>16</v>
          </cell>
          <cell r="U43">
            <v>16</v>
          </cell>
        </row>
        <row r="44">
          <cell r="S44">
            <v>13</v>
          </cell>
          <cell r="T44" t="str">
            <v xml:space="preserve"> </v>
          </cell>
          <cell r="U44" t="str">
            <v xml:space="preserve"> </v>
          </cell>
        </row>
        <row r="45">
          <cell r="S45">
            <v>14</v>
          </cell>
          <cell r="T45" t="str">
            <v xml:space="preserve"> </v>
          </cell>
          <cell r="U45" t="str">
            <v xml:space="preserve"> </v>
          </cell>
        </row>
        <row r="46">
          <cell r="S46">
            <v>15</v>
          </cell>
          <cell r="T46" t="str">
            <v xml:space="preserve"> </v>
          </cell>
          <cell r="U46" t="str">
            <v xml:space="preserve"> </v>
          </cell>
        </row>
      </sheetData>
      <sheetData sheetId="7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 t="str">
            <v xml:space="preserve"> </v>
          </cell>
          <cell r="U33" t="str">
            <v xml:space="preserve"> 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 t="str">
            <v xml:space="preserve"> </v>
          </cell>
          <cell r="U35" t="str">
            <v xml:space="preserve"> </v>
          </cell>
        </row>
        <row r="36">
          <cell r="S36">
            <v>5</v>
          </cell>
          <cell r="T36" t="str">
            <v xml:space="preserve"> </v>
          </cell>
          <cell r="U36" t="str">
            <v xml:space="preserve"> </v>
          </cell>
        </row>
        <row r="37">
          <cell r="S37">
            <v>6</v>
          </cell>
          <cell r="T37">
            <v>12</v>
          </cell>
          <cell r="U37">
            <v>20</v>
          </cell>
        </row>
        <row r="38">
          <cell r="S38">
            <v>7</v>
          </cell>
          <cell r="T38">
            <v>14</v>
          </cell>
          <cell r="U38">
            <v>18</v>
          </cell>
        </row>
        <row r="39">
          <cell r="S39">
            <v>8</v>
          </cell>
          <cell r="T39">
            <v>2</v>
          </cell>
          <cell r="U39" t="str">
            <v xml:space="preserve"> </v>
          </cell>
        </row>
        <row r="40">
          <cell r="S40">
            <v>9</v>
          </cell>
          <cell r="T40" t="str">
            <v xml:space="preserve"> </v>
          </cell>
          <cell r="U40" t="str">
            <v xml:space="preserve"> </v>
          </cell>
        </row>
        <row r="41">
          <cell r="S41">
            <v>10</v>
          </cell>
          <cell r="T41">
            <v>6</v>
          </cell>
          <cell r="U41" t="str">
            <v xml:space="preserve"> </v>
          </cell>
        </row>
        <row r="42">
          <cell r="S42">
            <v>11</v>
          </cell>
          <cell r="T42" t="str">
            <v xml:space="preserve"> </v>
          </cell>
          <cell r="U42" t="str">
            <v xml:space="preserve"> </v>
          </cell>
        </row>
        <row r="43">
          <cell r="S43">
            <v>12</v>
          </cell>
          <cell r="T43">
            <v>14</v>
          </cell>
          <cell r="U43">
            <v>17</v>
          </cell>
        </row>
        <row r="44">
          <cell r="S44">
            <v>13</v>
          </cell>
          <cell r="T44" t="str">
            <v xml:space="preserve"> </v>
          </cell>
          <cell r="U44" t="str">
            <v xml:space="preserve"> </v>
          </cell>
        </row>
        <row r="45">
          <cell r="S45">
            <v>14</v>
          </cell>
          <cell r="T45">
            <v>16</v>
          </cell>
          <cell r="U45">
            <v>20</v>
          </cell>
        </row>
        <row r="46">
          <cell r="S46">
            <v>15</v>
          </cell>
          <cell r="T46">
            <v>14</v>
          </cell>
          <cell r="U46">
            <v>20</v>
          </cell>
        </row>
      </sheetData>
      <sheetData sheetId="8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 t="str">
            <v xml:space="preserve"> </v>
          </cell>
          <cell r="U33" t="str">
            <v xml:space="preserve"> 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>
            <v>14</v>
          </cell>
          <cell r="U35">
            <v>20</v>
          </cell>
        </row>
        <row r="36">
          <cell r="S36">
            <v>5</v>
          </cell>
          <cell r="T36">
            <v>15</v>
          </cell>
          <cell r="U36">
            <v>9</v>
          </cell>
        </row>
        <row r="37">
          <cell r="S37">
            <v>6</v>
          </cell>
          <cell r="T37">
            <v>13</v>
          </cell>
          <cell r="U37">
            <v>16</v>
          </cell>
        </row>
        <row r="38">
          <cell r="S38">
            <v>7</v>
          </cell>
          <cell r="T38">
            <v>12</v>
          </cell>
          <cell r="U38">
            <v>11</v>
          </cell>
        </row>
        <row r="39">
          <cell r="S39">
            <v>8</v>
          </cell>
          <cell r="T39">
            <v>10</v>
          </cell>
          <cell r="U39">
            <v>15.5</v>
          </cell>
        </row>
        <row r="40">
          <cell r="S40">
            <v>9</v>
          </cell>
          <cell r="T40">
            <v>14</v>
          </cell>
          <cell r="U40">
            <v>17</v>
          </cell>
        </row>
        <row r="41">
          <cell r="S41">
            <v>10</v>
          </cell>
          <cell r="T41">
            <v>11.5</v>
          </cell>
          <cell r="U41">
            <v>17</v>
          </cell>
        </row>
        <row r="42">
          <cell r="S42">
            <v>11</v>
          </cell>
          <cell r="T42">
            <v>15</v>
          </cell>
          <cell r="U42">
            <v>11</v>
          </cell>
        </row>
        <row r="43">
          <cell r="S43">
            <v>12</v>
          </cell>
          <cell r="T43">
            <v>14</v>
          </cell>
          <cell r="U43">
            <v>18.5</v>
          </cell>
        </row>
        <row r="44">
          <cell r="S44">
            <v>13</v>
          </cell>
          <cell r="T44">
            <v>14</v>
          </cell>
          <cell r="U44">
            <v>20</v>
          </cell>
        </row>
        <row r="45">
          <cell r="S45">
            <v>14</v>
          </cell>
          <cell r="T45" t="str">
            <v xml:space="preserve"> </v>
          </cell>
          <cell r="U45" t="str">
            <v xml:space="preserve"> </v>
          </cell>
        </row>
        <row r="46">
          <cell r="S46">
            <v>15</v>
          </cell>
          <cell r="T46" t="str">
            <v xml:space="preserve"> </v>
          </cell>
          <cell r="U46" t="str">
            <v xml:space="preserve"> </v>
          </cell>
        </row>
      </sheetData>
      <sheetData sheetId="9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>
            <v>14</v>
          </cell>
          <cell r="U33">
            <v>18</v>
          </cell>
        </row>
        <row r="34">
          <cell r="S34">
            <v>3</v>
          </cell>
          <cell r="T34" t="str">
            <v xml:space="preserve"> </v>
          </cell>
          <cell r="U34">
            <v>13</v>
          </cell>
        </row>
        <row r="35">
          <cell r="S35">
            <v>4</v>
          </cell>
          <cell r="T35">
            <v>16</v>
          </cell>
          <cell r="U35">
            <v>10</v>
          </cell>
        </row>
        <row r="36">
          <cell r="S36">
            <v>5</v>
          </cell>
          <cell r="T36">
            <v>9</v>
          </cell>
          <cell r="U36">
            <v>20</v>
          </cell>
        </row>
        <row r="37">
          <cell r="S37">
            <v>6</v>
          </cell>
          <cell r="T37" t="str">
            <v xml:space="preserve"> </v>
          </cell>
          <cell r="U37" t="str">
            <v xml:space="preserve"> </v>
          </cell>
        </row>
        <row r="38">
          <cell r="S38">
            <v>7</v>
          </cell>
          <cell r="T38">
            <v>11</v>
          </cell>
          <cell r="U38">
            <v>11</v>
          </cell>
        </row>
        <row r="39">
          <cell r="S39">
            <v>8</v>
          </cell>
          <cell r="T39" t="str">
            <v xml:space="preserve"> </v>
          </cell>
          <cell r="U39" t="str">
            <v xml:space="preserve"> </v>
          </cell>
        </row>
        <row r="40">
          <cell r="S40">
            <v>9</v>
          </cell>
          <cell r="T40">
            <v>7</v>
          </cell>
          <cell r="U40">
            <v>18</v>
          </cell>
        </row>
        <row r="41">
          <cell r="S41">
            <v>10</v>
          </cell>
          <cell r="T41">
            <v>16</v>
          </cell>
          <cell r="U41">
            <v>20</v>
          </cell>
        </row>
        <row r="42">
          <cell r="S42">
            <v>11</v>
          </cell>
          <cell r="T42">
            <v>15</v>
          </cell>
          <cell r="U42">
            <v>20</v>
          </cell>
        </row>
        <row r="43">
          <cell r="S43">
            <v>12</v>
          </cell>
          <cell r="T43">
            <v>14</v>
          </cell>
          <cell r="U43">
            <v>20</v>
          </cell>
        </row>
        <row r="44">
          <cell r="S44">
            <v>13</v>
          </cell>
          <cell r="T44">
            <v>14</v>
          </cell>
          <cell r="U44">
            <v>20</v>
          </cell>
        </row>
        <row r="45">
          <cell r="S45">
            <v>14</v>
          </cell>
          <cell r="T45">
            <v>14</v>
          </cell>
          <cell r="U45">
            <v>15</v>
          </cell>
        </row>
        <row r="46">
          <cell r="S46">
            <v>15</v>
          </cell>
          <cell r="T46">
            <v>6</v>
          </cell>
          <cell r="U46" t="str">
            <v xml:space="preserve"> </v>
          </cell>
        </row>
        <row r="47">
          <cell r="S47"/>
          <cell r="T47">
            <v>11</v>
          </cell>
          <cell r="U47">
            <v>11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"/>
      <sheetName val="Бали за контр"/>
      <sheetName val="Довідник"/>
      <sheetName val="Завдання"/>
      <sheetName val="Списки"/>
      <sheetName val="Підсумки"/>
      <sheetName val="201_1"/>
      <sheetName val="201_2"/>
      <sheetName val="202_1"/>
      <sheetName val="202_2"/>
      <sheetName val="203_1"/>
      <sheetName val="203_2"/>
      <sheetName val="Sheet1"/>
      <sheetName val="Sheet2"/>
      <sheetName val="204"/>
      <sheetName val="Sheet3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1</v>
          </cell>
        </row>
        <row r="4">
          <cell r="L4">
            <v>85.392857142857139</v>
          </cell>
        </row>
        <row r="5">
          <cell r="L5">
            <v>89.571428571428569</v>
          </cell>
        </row>
        <row r="6">
          <cell r="L6">
            <v>86.071428571428569</v>
          </cell>
        </row>
        <row r="7">
          <cell r="L7">
            <v>0</v>
          </cell>
        </row>
        <row r="8">
          <cell r="L8">
            <v>85.428571428571431</v>
          </cell>
        </row>
        <row r="9">
          <cell r="L9">
            <v>0</v>
          </cell>
        </row>
        <row r="10">
          <cell r="L10">
            <v>60.178571428571431</v>
          </cell>
        </row>
        <row r="11">
          <cell r="L11">
            <v>59.75</v>
          </cell>
        </row>
        <row r="12">
          <cell r="L12">
            <v>79.285714285714278</v>
          </cell>
        </row>
        <row r="13">
          <cell r="L13">
            <v>96.071428571428569</v>
          </cell>
        </row>
        <row r="14">
          <cell r="L14">
            <v>81.321428571428569</v>
          </cell>
        </row>
        <row r="15">
          <cell r="L15">
            <v>60.071428571428569</v>
          </cell>
        </row>
        <row r="17">
          <cell r="L17">
            <v>76.5</v>
          </cell>
        </row>
        <row r="18">
          <cell r="L18">
            <v>81.107142857142861</v>
          </cell>
        </row>
        <row r="19">
          <cell r="L19">
            <v>65.964285714285708</v>
          </cell>
        </row>
        <row r="20">
          <cell r="L20">
            <v>0</v>
          </cell>
        </row>
        <row r="21">
          <cell r="L21">
            <v>89.017857142857139</v>
          </cell>
        </row>
        <row r="22">
          <cell r="L22">
            <v>0</v>
          </cell>
        </row>
        <row r="23">
          <cell r="L23">
            <v>95.178571428571431</v>
          </cell>
        </row>
        <row r="24">
          <cell r="L24">
            <v>66</v>
          </cell>
        </row>
        <row r="25">
          <cell r="L25">
            <v>86.642857142857139</v>
          </cell>
        </row>
        <row r="26">
          <cell r="L26">
            <v>83.017857142857139</v>
          </cell>
        </row>
        <row r="27">
          <cell r="L27">
            <v>0</v>
          </cell>
        </row>
        <row r="28">
          <cell r="L28">
            <v>92.678571428571431</v>
          </cell>
        </row>
        <row r="29">
          <cell r="L29">
            <v>27.5</v>
          </cell>
        </row>
        <row r="30">
          <cell r="L30">
            <v>61</v>
          </cell>
        </row>
        <row r="32">
          <cell r="L32">
            <v>0</v>
          </cell>
        </row>
        <row r="33">
          <cell r="L33">
            <v>4.5178571428571432</v>
          </cell>
        </row>
        <row r="34">
          <cell r="L34">
            <v>60.625</v>
          </cell>
        </row>
        <row r="35">
          <cell r="L35">
            <v>59.892857142857139</v>
          </cell>
        </row>
        <row r="36">
          <cell r="L36">
            <v>63.785714285714285</v>
          </cell>
        </row>
        <row r="37">
          <cell r="L37">
            <v>44.5</v>
          </cell>
        </row>
        <row r="38">
          <cell r="L38">
            <v>82.857142857142861</v>
          </cell>
        </row>
        <row r="39">
          <cell r="L39">
            <v>0</v>
          </cell>
        </row>
        <row r="40">
          <cell r="L40">
            <v>75.25</v>
          </cell>
        </row>
        <row r="41">
          <cell r="L41">
            <v>0</v>
          </cell>
        </row>
        <row r="42">
          <cell r="L42">
            <v>65.392857142857139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69.446428571428569</v>
          </cell>
        </row>
        <row r="46">
          <cell r="L46">
            <v>73.053571428571431</v>
          </cell>
        </row>
        <row r="47">
          <cell r="L47">
            <v>0</v>
          </cell>
        </row>
        <row r="48">
          <cell r="L48">
            <v>76.428571428571431</v>
          </cell>
        </row>
        <row r="49">
          <cell r="L49">
            <v>90.517857142857139</v>
          </cell>
        </row>
        <row r="50">
          <cell r="L50">
            <v>74.053571428571431</v>
          </cell>
        </row>
        <row r="51">
          <cell r="L51">
            <v>67.392857142857139</v>
          </cell>
        </row>
        <row r="52">
          <cell r="L52">
            <v>0</v>
          </cell>
        </row>
        <row r="53">
          <cell r="L53">
            <v>44.071428571428569</v>
          </cell>
        </row>
        <row r="54">
          <cell r="L54">
            <v>55.571428571428569</v>
          </cell>
        </row>
        <row r="55">
          <cell r="L55">
            <v>13.214285714285714</v>
          </cell>
        </row>
        <row r="56">
          <cell r="L56">
            <v>2</v>
          </cell>
        </row>
        <row r="57">
          <cell r="L57">
            <v>69.625</v>
          </cell>
        </row>
        <row r="58">
          <cell r="L58">
            <v>0</v>
          </cell>
        </row>
        <row r="60">
          <cell r="L60">
            <v>85</v>
          </cell>
        </row>
        <row r="61">
          <cell r="L61">
            <v>86.267857142857139</v>
          </cell>
        </row>
        <row r="62">
          <cell r="L62">
            <v>84.446428571428569</v>
          </cell>
        </row>
        <row r="63">
          <cell r="L63">
            <v>92.910714285714278</v>
          </cell>
        </row>
        <row r="64">
          <cell r="L64">
            <v>0</v>
          </cell>
        </row>
        <row r="65">
          <cell r="L65">
            <v>82.428571428571431</v>
          </cell>
        </row>
        <row r="66">
          <cell r="L66">
            <v>22.857142857142858</v>
          </cell>
        </row>
        <row r="67">
          <cell r="L67">
            <v>0</v>
          </cell>
        </row>
        <row r="68">
          <cell r="L68">
            <v>83.142857142857139</v>
          </cell>
        </row>
        <row r="69">
          <cell r="L69">
            <v>0</v>
          </cell>
        </row>
        <row r="70">
          <cell r="L70">
            <v>65.714285714285722</v>
          </cell>
        </row>
        <row r="71">
          <cell r="L71">
            <v>51.517857142857139</v>
          </cell>
        </row>
        <row r="72">
          <cell r="L72">
            <v>0</v>
          </cell>
        </row>
        <row r="73">
          <cell r="L73">
            <v>82.5</v>
          </cell>
        </row>
        <row r="74">
          <cell r="L74">
            <v>81.571428571428569</v>
          </cell>
        </row>
        <row r="75">
          <cell r="L75">
            <v>80.714285714285722</v>
          </cell>
        </row>
        <row r="76">
          <cell r="L76">
            <v>96.035714285714278</v>
          </cell>
        </row>
        <row r="77">
          <cell r="L77">
            <v>81</v>
          </cell>
        </row>
        <row r="78">
          <cell r="L78">
            <v>82.892857142857139</v>
          </cell>
        </row>
        <row r="79">
          <cell r="L79">
            <v>98.982142857142861</v>
          </cell>
        </row>
        <row r="80">
          <cell r="L80">
            <v>82.035714285714278</v>
          </cell>
        </row>
        <row r="81">
          <cell r="L81">
            <v>89.035714285714278</v>
          </cell>
        </row>
        <row r="82">
          <cell r="L82">
            <v>73.839285714285722</v>
          </cell>
        </row>
        <row r="83">
          <cell r="L83">
            <v>90.357142857142861</v>
          </cell>
        </row>
        <row r="84">
          <cell r="L84">
            <v>53.125</v>
          </cell>
        </row>
        <row r="85">
          <cell r="L85">
            <v>4.1071428571428577</v>
          </cell>
        </row>
        <row r="86">
          <cell r="L8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9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6AA968B-AD7B-45FC-8447-E94378D6C400}" diskRevisions="1" revisionId="337" version="19">
  <header guid="{56AA968B-AD7B-45FC-8447-E94378D6C400}" dateTime="2018-05-07T12:56:05" maxSheetId="16" userName="Ніколенко Світлана Григорівна" r:id="rId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400EAF-4B0B-49FE-8262-4A59DA70D10F}" action="delete"/>
  <rdn rId="0" localSheetId="6" customView="1" name="Z_17400EAF_4B0B_49FE_8262_4A59DA70D10F_.wvu.FilterData" hidden="1" oldHidden="1">
    <formula>Підсумки!$A$3:$K$56</formula>
  </rdn>
  <rdn rId="0" localSheetId="7" customView="1" name="Z_17400EAF_4B0B_49FE_8262_4A59DA70D10F_.wvu.PrintArea" hidden="1" oldHidden="1">
    <formula>'201_1'!$A$2:$AB$30</formula>
    <oldFormula>'201_1'!$A$2:$AB$30</oldFormula>
  </rdn>
  <rdn rId="0" localSheetId="7" customView="1" name="Z_17400EAF_4B0B_49FE_8262_4A59DA70D10F_.wvu.PrintTitles" hidden="1" oldHidden="1">
    <formula>'201_1'!$A:$C</formula>
    <oldFormula>'201_1'!$A:$C</oldFormula>
  </rdn>
  <rdn rId="0" localSheetId="8" customView="1" name="Z_17400EAF_4B0B_49FE_8262_4A59DA70D10F_.wvu.PrintArea" hidden="1" oldHidden="1">
    <formula>'201_2'!$A$2:$P$30</formula>
    <oldFormula>'201_2'!$A$2:$P$30</oldFormula>
  </rdn>
  <rdn rId="0" localSheetId="8" customView="1" name="Z_17400EAF_4B0B_49FE_8262_4A59DA70D10F_.wvu.PrintTitles" hidden="1" oldHidden="1">
    <formula>'201_2'!$A:$C</formula>
    <oldFormula>'201_2'!$A:$C</oldFormula>
  </rdn>
  <rdn rId="0" localSheetId="9" customView="1" name="Z_17400EAF_4B0B_49FE_8262_4A59DA70D10F_.wvu.PrintArea" hidden="1" oldHidden="1">
    <formula>'202_1'!$A$2:$N$30</formula>
    <oldFormula>'202_1'!$A$2:$N$30</oldFormula>
  </rdn>
  <rdn rId="0" localSheetId="9" customView="1" name="Z_17400EAF_4B0B_49FE_8262_4A59DA70D10F_.wvu.PrintTitles" hidden="1" oldHidden="1">
    <formula>'202_1'!$A:$C</formula>
    <oldFormula>'202_1'!$A:$C</oldFormula>
  </rdn>
  <rdn rId="0" localSheetId="10" customView="1" name="Z_17400EAF_4B0B_49FE_8262_4A59DA70D10F_.wvu.PrintArea" hidden="1" oldHidden="1">
    <formula>'202_2'!$A$2:$N$30</formula>
    <oldFormula>'202_2'!$A$2:$N$30</oldFormula>
  </rdn>
  <rdn rId="0" localSheetId="10" customView="1" name="Z_17400EAF_4B0B_49FE_8262_4A59DA70D10F_.wvu.PrintTitles" hidden="1" oldHidden="1">
    <formula>'202_2'!$A:$C</formula>
    <oldFormula>'202_2'!$A:$C</oldFormula>
  </rdn>
  <rdn rId="0" localSheetId="11" customView="1" name="Z_17400EAF_4B0B_49FE_8262_4A59DA70D10F_.wvu.PrintArea" hidden="1" oldHidden="1">
    <formula>'203_1'!$A$2:$N$30</formula>
    <oldFormula>'203_1'!$A$2:$N$30</oldFormula>
  </rdn>
  <rdn rId="0" localSheetId="11" customView="1" name="Z_17400EAF_4B0B_49FE_8262_4A59DA70D10F_.wvu.PrintTitles" hidden="1" oldHidden="1">
    <formula>'203_1'!$A:$C</formula>
    <oldFormula>'203_1'!$A:$C</oldFormula>
  </rdn>
  <rdn rId="0" localSheetId="12" customView="1" name="Z_17400EAF_4B0B_49FE_8262_4A59DA70D10F_.wvu.PrintArea" hidden="1" oldHidden="1">
    <formula>'203_2'!$A$2:$N$30</formula>
    <oldFormula>'203_2'!$A$2:$N$30</oldFormula>
  </rdn>
  <rdn rId="0" localSheetId="12" customView="1" name="Z_17400EAF_4B0B_49FE_8262_4A59DA70D10F_.wvu.PrintTitles" hidden="1" oldHidden="1">
    <formula>'203_2'!$A:$C</formula>
    <oldFormula>'203_2'!$A:$C</oldFormula>
  </rdn>
  <rdn rId="0" localSheetId="14" customView="1" name="Z_17400EAF_4B0B_49FE_8262_4A59DA70D10F_.wvu.PrintArea" hidden="1" oldHidden="1">
    <formula>'204'!$A$2:$N$30</formula>
    <oldFormula>'204'!$A$2:$N$30</oldFormula>
  </rdn>
  <rdn rId="0" localSheetId="14" customView="1" name="Z_17400EAF_4B0B_49FE_8262_4A59DA70D10F_.wvu.PrintTitles" hidden="1" oldHidden="1">
    <formula>'204'!$A:$C</formula>
    <oldFormula>'204'!$A:$C</oldFormula>
  </rdn>
  <rcv guid="{17400EAF-4B0B-49FE-8262-4A59DA70D10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9.bin"/><Relationship Id="rId13" Type="http://schemas.openxmlformats.org/officeDocument/2006/relationships/printerSettings" Target="../printerSettings/printerSettings254.bin"/><Relationship Id="rId18" Type="http://schemas.openxmlformats.org/officeDocument/2006/relationships/printerSettings" Target="../printerSettings/printerSettings259.bin"/><Relationship Id="rId26" Type="http://schemas.openxmlformats.org/officeDocument/2006/relationships/printerSettings" Target="../printerSettings/printerSettings267.bin"/><Relationship Id="rId3" Type="http://schemas.openxmlformats.org/officeDocument/2006/relationships/printerSettings" Target="../printerSettings/printerSettings244.bin"/><Relationship Id="rId21" Type="http://schemas.openxmlformats.org/officeDocument/2006/relationships/printerSettings" Target="../printerSettings/printerSettings262.bin"/><Relationship Id="rId34" Type="http://schemas.openxmlformats.org/officeDocument/2006/relationships/printerSettings" Target="../printerSettings/printerSettings275.bin"/><Relationship Id="rId7" Type="http://schemas.openxmlformats.org/officeDocument/2006/relationships/printerSettings" Target="../printerSettings/printerSettings248.bin"/><Relationship Id="rId12" Type="http://schemas.openxmlformats.org/officeDocument/2006/relationships/printerSettings" Target="../printerSettings/printerSettings253.bin"/><Relationship Id="rId17" Type="http://schemas.openxmlformats.org/officeDocument/2006/relationships/printerSettings" Target="../printerSettings/printerSettings258.bin"/><Relationship Id="rId25" Type="http://schemas.openxmlformats.org/officeDocument/2006/relationships/printerSettings" Target="../printerSettings/printerSettings266.bin"/><Relationship Id="rId33" Type="http://schemas.openxmlformats.org/officeDocument/2006/relationships/printerSettings" Target="../printerSettings/printerSettings274.bin"/><Relationship Id="rId2" Type="http://schemas.openxmlformats.org/officeDocument/2006/relationships/printerSettings" Target="../printerSettings/printerSettings243.bin"/><Relationship Id="rId16" Type="http://schemas.openxmlformats.org/officeDocument/2006/relationships/printerSettings" Target="../printerSettings/printerSettings257.bin"/><Relationship Id="rId20" Type="http://schemas.openxmlformats.org/officeDocument/2006/relationships/printerSettings" Target="../printerSettings/printerSettings261.bin"/><Relationship Id="rId29" Type="http://schemas.openxmlformats.org/officeDocument/2006/relationships/printerSettings" Target="../printerSettings/printerSettings270.bin"/><Relationship Id="rId1" Type="http://schemas.openxmlformats.org/officeDocument/2006/relationships/printerSettings" Target="../printerSettings/printerSettings242.bin"/><Relationship Id="rId6" Type="http://schemas.openxmlformats.org/officeDocument/2006/relationships/printerSettings" Target="../printerSettings/printerSettings247.bin"/><Relationship Id="rId11" Type="http://schemas.openxmlformats.org/officeDocument/2006/relationships/printerSettings" Target="../printerSettings/printerSettings252.bin"/><Relationship Id="rId24" Type="http://schemas.openxmlformats.org/officeDocument/2006/relationships/printerSettings" Target="../printerSettings/printerSettings265.bin"/><Relationship Id="rId32" Type="http://schemas.openxmlformats.org/officeDocument/2006/relationships/printerSettings" Target="../printerSettings/printerSettings273.bin"/><Relationship Id="rId5" Type="http://schemas.openxmlformats.org/officeDocument/2006/relationships/printerSettings" Target="../printerSettings/printerSettings246.bin"/><Relationship Id="rId15" Type="http://schemas.openxmlformats.org/officeDocument/2006/relationships/printerSettings" Target="../printerSettings/printerSettings256.bin"/><Relationship Id="rId23" Type="http://schemas.openxmlformats.org/officeDocument/2006/relationships/printerSettings" Target="../printerSettings/printerSettings264.bin"/><Relationship Id="rId28" Type="http://schemas.openxmlformats.org/officeDocument/2006/relationships/printerSettings" Target="../printerSettings/printerSettings269.bin"/><Relationship Id="rId36" Type="http://schemas.openxmlformats.org/officeDocument/2006/relationships/comments" Target="../comments4.xml"/><Relationship Id="rId10" Type="http://schemas.openxmlformats.org/officeDocument/2006/relationships/printerSettings" Target="../printerSettings/printerSettings251.bin"/><Relationship Id="rId19" Type="http://schemas.openxmlformats.org/officeDocument/2006/relationships/printerSettings" Target="../printerSettings/printerSettings260.bin"/><Relationship Id="rId31" Type="http://schemas.openxmlformats.org/officeDocument/2006/relationships/printerSettings" Target="../printerSettings/printerSettings272.bin"/><Relationship Id="rId4" Type="http://schemas.openxmlformats.org/officeDocument/2006/relationships/printerSettings" Target="../printerSettings/printerSettings245.bin"/><Relationship Id="rId9" Type="http://schemas.openxmlformats.org/officeDocument/2006/relationships/printerSettings" Target="../printerSettings/printerSettings250.bin"/><Relationship Id="rId14" Type="http://schemas.openxmlformats.org/officeDocument/2006/relationships/printerSettings" Target="../printerSettings/printerSettings255.bin"/><Relationship Id="rId22" Type="http://schemas.openxmlformats.org/officeDocument/2006/relationships/printerSettings" Target="../printerSettings/printerSettings263.bin"/><Relationship Id="rId27" Type="http://schemas.openxmlformats.org/officeDocument/2006/relationships/printerSettings" Target="../printerSettings/printerSettings268.bin"/><Relationship Id="rId30" Type="http://schemas.openxmlformats.org/officeDocument/2006/relationships/printerSettings" Target="../printerSettings/printerSettings271.bin"/><Relationship Id="rId35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8.bin"/><Relationship Id="rId7" Type="http://schemas.openxmlformats.org/officeDocument/2006/relationships/comments" Target="../comments5.xml"/><Relationship Id="rId2" Type="http://schemas.openxmlformats.org/officeDocument/2006/relationships/printerSettings" Target="../printerSettings/printerSettings277.bin"/><Relationship Id="rId1" Type="http://schemas.openxmlformats.org/officeDocument/2006/relationships/printerSettings" Target="../printerSettings/printerSettings276.bin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280.bin"/><Relationship Id="rId4" Type="http://schemas.openxmlformats.org/officeDocument/2006/relationships/printerSettings" Target="../printerSettings/printerSettings27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3.bin"/><Relationship Id="rId7" Type="http://schemas.openxmlformats.org/officeDocument/2006/relationships/comments" Target="../comments6.xml"/><Relationship Id="rId2" Type="http://schemas.openxmlformats.org/officeDocument/2006/relationships/printerSettings" Target="../printerSettings/printerSettings282.bin"/><Relationship Id="rId1" Type="http://schemas.openxmlformats.org/officeDocument/2006/relationships/printerSettings" Target="../printerSettings/printerSettings281.bin"/><Relationship Id="rId6" Type="http://schemas.openxmlformats.org/officeDocument/2006/relationships/vmlDrawing" Target="../drawings/vmlDrawing6.vml"/><Relationship Id="rId5" Type="http://schemas.openxmlformats.org/officeDocument/2006/relationships/printerSettings" Target="../printerSettings/printerSettings285.bin"/><Relationship Id="rId4" Type="http://schemas.openxmlformats.org/officeDocument/2006/relationships/printerSettings" Target="../printerSettings/printerSettings28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8.bin"/><Relationship Id="rId2" Type="http://schemas.openxmlformats.org/officeDocument/2006/relationships/printerSettings" Target="../printerSettings/printerSettings287.bin"/><Relationship Id="rId1" Type="http://schemas.openxmlformats.org/officeDocument/2006/relationships/printerSettings" Target="../printerSettings/printerSettings28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1.bin"/><Relationship Id="rId2" Type="http://schemas.openxmlformats.org/officeDocument/2006/relationships/printerSettings" Target="../printerSettings/printerSettings290.bin"/><Relationship Id="rId1" Type="http://schemas.openxmlformats.org/officeDocument/2006/relationships/printerSettings" Target="../printerSettings/printerSettings28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62.bin"/><Relationship Id="rId18" Type="http://schemas.openxmlformats.org/officeDocument/2006/relationships/printerSettings" Target="../printerSettings/printerSettings67.bin"/><Relationship Id="rId26" Type="http://schemas.openxmlformats.org/officeDocument/2006/relationships/printerSettings" Target="../printerSettings/printerSettings75.bin"/><Relationship Id="rId39" Type="http://schemas.openxmlformats.org/officeDocument/2006/relationships/printerSettings" Target="../printerSettings/printerSettings88.bin"/><Relationship Id="rId3" Type="http://schemas.openxmlformats.org/officeDocument/2006/relationships/printerSettings" Target="../printerSettings/printerSettings52.bin"/><Relationship Id="rId21" Type="http://schemas.openxmlformats.org/officeDocument/2006/relationships/printerSettings" Target="../printerSettings/printerSettings70.bin"/><Relationship Id="rId34" Type="http://schemas.openxmlformats.org/officeDocument/2006/relationships/printerSettings" Target="../printerSettings/printerSettings83.bin"/><Relationship Id="rId42" Type="http://schemas.openxmlformats.org/officeDocument/2006/relationships/printerSettings" Target="../printerSettings/printerSettings91.bin"/><Relationship Id="rId47" Type="http://schemas.openxmlformats.org/officeDocument/2006/relationships/printerSettings" Target="../printerSettings/printerSettings96.bin"/><Relationship Id="rId7" Type="http://schemas.openxmlformats.org/officeDocument/2006/relationships/printerSettings" Target="../printerSettings/printerSettings56.bin"/><Relationship Id="rId12" Type="http://schemas.openxmlformats.org/officeDocument/2006/relationships/printerSettings" Target="../printerSettings/printerSettings61.bin"/><Relationship Id="rId17" Type="http://schemas.openxmlformats.org/officeDocument/2006/relationships/printerSettings" Target="../printerSettings/printerSettings66.bin"/><Relationship Id="rId25" Type="http://schemas.openxmlformats.org/officeDocument/2006/relationships/printerSettings" Target="../printerSettings/printerSettings74.bin"/><Relationship Id="rId33" Type="http://schemas.openxmlformats.org/officeDocument/2006/relationships/printerSettings" Target="../printerSettings/printerSettings82.bin"/><Relationship Id="rId38" Type="http://schemas.openxmlformats.org/officeDocument/2006/relationships/printerSettings" Target="../printerSettings/printerSettings87.bin"/><Relationship Id="rId46" Type="http://schemas.openxmlformats.org/officeDocument/2006/relationships/printerSettings" Target="../printerSettings/printerSettings95.bin"/><Relationship Id="rId2" Type="http://schemas.openxmlformats.org/officeDocument/2006/relationships/printerSettings" Target="../printerSettings/printerSettings51.bin"/><Relationship Id="rId16" Type="http://schemas.openxmlformats.org/officeDocument/2006/relationships/printerSettings" Target="../printerSettings/printerSettings65.bin"/><Relationship Id="rId20" Type="http://schemas.openxmlformats.org/officeDocument/2006/relationships/printerSettings" Target="../printerSettings/printerSettings69.bin"/><Relationship Id="rId29" Type="http://schemas.openxmlformats.org/officeDocument/2006/relationships/printerSettings" Target="../printerSettings/printerSettings78.bin"/><Relationship Id="rId41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50.bin"/><Relationship Id="rId6" Type="http://schemas.openxmlformats.org/officeDocument/2006/relationships/printerSettings" Target="../printerSettings/printerSettings55.bin"/><Relationship Id="rId11" Type="http://schemas.openxmlformats.org/officeDocument/2006/relationships/printerSettings" Target="../printerSettings/printerSettings60.bin"/><Relationship Id="rId24" Type="http://schemas.openxmlformats.org/officeDocument/2006/relationships/printerSettings" Target="../printerSettings/printerSettings73.bin"/><Relationship Id="rId32" Type="http://schemas.openxmlformats.org/officeDocument/2006/relationships/printerSettings" Target="../printerSettings/printerSettings81.bin"/><Relationship Id="rId37" Type="http://schemas.openxmlformats.org/officeDocument/2006/relationships/printerSettings" Target="../printerSettings/printerSettings86.bin"/><Relationship Id="rId40" Type="http://schemas.openxmlformats.org/officeDocument/2006/relationships/printerSettings" Target="../printerSettings/printerSettings89.bin"/><Relationship Id="rId45" Type="http://schemas.openxmlformats.org/officeDocument/2006/relationships/printerSettings" Target="../printerSettings/printerSettings94.bin"/><Relationship Id="rId5" Type="http://schemas.openxmlformats.org/officeDocument/2006/relationships/printerSettings" Target="../printerSettings/printerSettings54.bin"/><Relationship Id="rId15" Type="http://schemas.openxmlformats.org/officeDocument/2006/relationships/printerSettings" Target="../printerSettings/printerSettings64.bin"/><Relationship Id="rId23" Type="http://schemas.openxmlformats.org/officeDocument/2006/relationships/printerSettings" Target="../printerSettings/printerSettings72.bin"/><Relationship Id="rId28" Type="http://schemas.openxmlformats.org/officeDocument/2006/relationships/printerSettings" Target="../printerSettings/printerSettings77.bin"/><Relationship Id="rId36" Type="http://schemas.openxmlformats.org/officeDocument/2006/relationships/printerSettings" Target="../printerSettings/printerSettings85.bin"/><Relationship Id="rId49" Type="http://schemas.openxmlformats.org/officeDocument/2006/relationships/printerSettings" Target="../printerSettings/printerSettings98.bin"/><Relationship Id="rId10" Type="http://schemas.openxmlformats.org/officeDocument/2006/relationships/printerSettings" Target="../printerSettings/printerSettings59.bin"/><Relationship Id="rId19" Type="http://schemas.openxmlformats.org/officeDocument/2006/relationships/printerSettings" Target="../printerSettings/printerSettings68.bin"/><Relationship Id="rId31" Type="http://schemas.openxmlformats.org/officeDocument/2006/relationships/printerSettings" Target="../printerSettings/printerSettings80.bin"/><Relationship Id="rId44" Type="http://schemas.openxmlformats.org/officeDocument/2006/relationships/printerSettings" Target="../printerSettings/printerSettings93.bin"/><Relationship Id="rId4" Type="http://schemas.openxmlformats.org/officeDocument/2006/relationships/printerSettings" Target="../printerSettings/printerSettings53.bin"/><Relationship Id="rId9" Type="http://schemas.openxmlformats.org/officeDocument/2006/relationships/printerSettings" Target="../printerSettings/printerSettings58.bin"/><Relationship Id="rId14" Type="http://schemas.openxmlformats.org/officeDocument/2006/relationships/printerSettings" Target="../printerSettings/printerSettings63.bin"/><Relationship Id="rId22" Type="http://schemas.openxmlformats.org/officeDocument/2006/relationships/printerSettings" Target="../printerSettings/printerSettings71.bin"/><Relationship Id="rId27" Type="http://schemas.openxmlformats.org/officeDocument/2006/relationships/printerSettings" Target="../printerSettings/printerSettings76.bin"/><Relationship Id="rId30" Type="http://schemas.openxmlformats.org/officeDocument/2006/relationships/printerSettings" Target="../printerSettings/printerSettings79.bin"/><Relationship Id="rId35" Type="http://schemas.openxmlformats.org/officeDocument/2006/relationships/printerSettings" Target="../printerSettings/printerSettings84.bin"/><Relationship Id="rId43" Type="http://schemas.openxmlformats.org/officeDocument/2006/relationships/printerSettings" Target="../printerSettings/printerSettings92.bin"/><Relationship Id="rId48" Type="http://schemas.openxmlformats.org/officeDocument/2006/relationships/printerSettings" Target="../printerSettings/printerSettings97.bin"/><Relationship Id="rId8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6.bin"/><Relationship Id="rId13" Type="http://schemas.openxmlformats.org/officeDocument/2006/relationships/printerSettings" Target="../printerSettings/printerSettings111.bin"/><Relationship Id="rId18" Type="http://schemas.openxmlformats.org/officeDocument/2006/relationships/printerSettings" Target="../printerSettings/printerSettings116.bin"/><Relationship Id="rId26" Type="http://schemas.openxmlformats.org/officeDocument/2006/relationships/printerSettings" Target="../printerSettings/printerSettings124.bin"/><Relationship Id="rId3" Type="http://schemas.openxmlformats.org/officeDocument/2006/relationships/printerSettings" Target="../printerSettings/printerSettings101.bin"/><Relationship Id="rId21" Type="http://schemas.openxmlformats.org/officeDocument/2006/relationships/printerSettings" Target="../printerSettings/printerSettings119.bin"/><Relationship Id="rId7" Type="http://schemas.openxmlformats.org/officeDocument/2006/relationships/printerSettings" Target="../printerSettings/printerSettings105.bin"/><Relationship Id="rId12" Type="http://schemas.openxmlformats.org/officeDocument/2006/relationships/printerSettings" Target="../printerSettings/printerSettings110.bin"/><Relationship Id="rId17" Type="http://schemas.openxmlformats.org/officeDocument/2006/relationships/printerSettings" Target="../printerSettings/printerSettings115.bin"/><Relationship Id="rId25" Type="http://schemas.openxmlformats.org/officeDocument/2006/relationships/printerSettings" Target="../printerSettings/printerSettings123.bin"/><Relationship Id="rId2" Type="http://schemas.openxmlformats.org/officeDocument/2006/relationships/printerSettings" Target="../printerSettings/printerSettings100.bin"/><Relationship Id="rId16" Type="http://schemas.openxmlformats.org/officeDocument/2006/relationships/printerSettings" Target="../printerSettings/printerSettings114.bin"/><Relationship Id="rId20" Type="http://schemas.openxmlformats.org/officeDocument/2006/relationships/printerSettings" Target="../printerSettings/printerSettings118.bin"/><Relationship Id="rId29" Type="http://schemas.openxmlformats.org/officeDocument/2006/relationships/printerSettings" Target="../printerSettings/printerSettings127.bin"/><Relationship Id="rId1" Type="http://schemas.openxmlformats.org/officeDocument/2006/relationships/printerSettings" Target="../printerSettings/printerSettings99.bin"/><Relationship Id="rId6" Type="http://schemas.openxmlformats.org/officeDocument/2006/relationships/printerSettings" Target="../printerSettings/printerSettings104.bin"/><Relationship Id="rId11" Type="http://schemas.openxmlformats.org/officeDocument/2006/relationships/printerSettings" Target="../printerSettings/printerSettings109.bin"/><Relationship Id="rId24" Type="http://schemas.openxmlformats.org/officeDocument/2006/relationships/printerSettings" Target="../printerSettings/printerSettings122.bin"/><Relationship Id="rId32" Type="http://schemas.openxmlformats.org/officeDocument/2006/relationships/printerSettings" Target="../printerSettings/printerSettings130.bin"/><Relationship Id="rId5" Type="http://schemas.openxmlformats.org/officeDocument/2006/relationships/printerSettings" Target="../printerSettings/printerSettings103.bin"/><Relationship Id="rId15" Type="http://schemas.openxmlformats.org/officeDocument/2006/relationships/printerSettings" Target="../printerSettings/printerSettings113.bin"/><Relationship Id="rId23" Type="http://schemas.openxmlformats.org/officeDocument/2006/relationships/printerSettings" Target="../printerSettings/printerSettings121.bin"/><Relationship Id="rId28" Type="http://schemas.openxmlformats.org/officeDocument/2006/relationships/printerSettings" Target="../printerSettings/printerSettings126.bin"/><Relationship Id="rId10" Type="http://schemas.openxmlformats.org/officeDocument/2006/relationships/printerSettings" Target="../printerSettings/printerSettings108.bin"/><Relationship Id="rId19" Type="http://schemas.openxmlformats.org/officeDocument/2006/relationships/printerSettings" Target="../printerSettings/printerSettings117.bin"/><Relationship Id="rId31" Type="http://schemas.openxmlformats.org/officeDocument/2006/relationships/printerSettings" Target="../printerSettings/printerSettings129.bin"/><Relationship Id="rId4" Type="http://schemas.openxmlformats.org/officeDocument/2006/relationships/printerSettings" Target="../printerSettings/printerSettings102.bin"/><Relationship Id="rId9" Type="http://schemas.openxmlformats.org/officeDocument/2006/relationships/printerSettings" Target="../printerSettings/printerSettings107.bin"/><Relationship Id="rId14" Type="http://schemas.openxmlformats.org/officeDocument/2006/relationships/printerSettings" Target="../printerSettings/printerSettings112.bin"/><Relationship Id="rId22" Type="http://schemas.openxmlformats.org/officeDocument/2006/relationships/printerSettings" Target="../printerSettings/printerSettings120.bin"/><Relationship Id="rId27" Type="http://schemas.openxmlformats.org/officeDocument/2006/relationships/printerSettings" Target="../printerSettings/printerSettings125.bin"/><Relationship Id="rId30" Type="http://schemas.openxmlformats.org/officeDocument/2006/relationships/printerSettings" Target="../printerSettings/printerSettings128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8.bin"/><Relationship Id="rId13" Type="http://schemas.openxmlformats.org/officeDocument/2006/relationships/printerSettings" Target="../printerSettings/printerSettings143.bin"/><Relationship Id="rId18" Type="http://schemas.openxmlformats.org/officeDocument/2006/relationships/printerSettings" Target="../printerSettings/printerSettings148.bin"/><Relationship Id="rId26" Type="http://schemas.openxmlformats.org/officeDocument/2006/relationships/printerSettings" Target="../printerSettings/printerSettings156.bin"/><Relationship Id="rId3" Type="http://schemas.openxmlformats.org/officeDocument/2006/relationships/printerSettings" Target="../printerSettings/printerSettings133.bin"/><Relationship Id="rId21" Type="http://schemas.openxmlformats.org/officeDocument/2006/relationships/printerSettings" Target="../printerSettings/printerSettings151.bin"/><Relationship Id="rId34" Type="http://schemas.openxmlformats.org/officeDocument/2006/relationships/printerSettings" Target="../printerSettings/printerSettings164.bin"/><Relationship Id="rId7" Type="http://schemas.openxmlformats.org/officeDocument/2006/relationships/printerSettings" Target="../printerSettings/printerSettings137.bin"/><Relationship Id="rId12" Type="http://schemas.openxmlformats.org/officeDocument/2006/relationships/printerSettings" Target="../printerSettings/printerSettings142.bin"/><Relationship Id="rId17" Type="http://schemas.openxmlformats.org/officeDocument/2006/relationships/printerSettings" Target="../printerSettings/printerSettings147.bin"/><Relationship Id="rId25" Type="http://schemas.openxmlformats.org/officeDocument/2006/relationships/printerSettings" Target="../printerSettings/printerSettings155.bin"/><Relationship Id="rId33" Type="http://schemas.openxmlformats.org/officeDocument/2006/relationships/printerSettings" Target="../printerSettings/printerSettings163.bin"/><Relationship Id="rId2" Type="http://schemas.openxmlformats.org/officeDocument/2006/relationships/printerSettings" Target="../printerSettings/printerSettings132.bin"/><Relationship Id="rId16" Type="http://schemas.openxmlformats.org/officeDocument/2006/relationships/printerSettings" Target="../printerSettings/printerSettings146.bin"/><Relationship Id="rId20" Type="http://schemas.openxmlformats.org/officeDocument/2006/relationships/printerSettings" Target="../printerSettings/printerSettings150.bin"/><Relationship Id="rId29" Type="http://schemas.openxmlformats.org/officeDocument/2006/relationships/printerSettings" Target="../printerSettings/printerSettings159.bin"/><Relationship Id="rId1" Type="http://schemas.openxmlformats.org/officeDocument/2006/relationships/printerSettings" Target="../printerSettings/printerSettings131.bin"/><Relationship Id="rId6" Type="http://schemas.openxmlformats.org/officeDocument/2006/relationships/printerSettings" Target="../printerSettings/printerSettings136.bin"/><Relationship Id="rId11" Type="http://schemas.openxmlformats.org/officeDocument/2006/relationships/printerSettings" Target="../printerSettings/printerSettings141.bin"/><Relationship Id="rId24" Type="http://schemas.openxmlformats.org/officeDocument/2006/relationships/printerSettings" Target="../printerSettings/printerSettings154.bin"/><Relationship Id="rId32" Type="http://schemas.openxmlformats.org/officeDocument/2006/relationships/printerSettings" Target="../printerSettings/printerSettings162.bin"/><Relationship Id="rId5" Type="http://schemas.openxmlformats.org/officeDocument/2006/relationships/printerSettings" Target="../printerSettings/printerSettings135.bin"/><Relationship Id="rId15" Type="http://schemas.openxmlformats.org/officeDocument/2006/relationships/printerSettings" Target="../printerSettings/printerSettings145.bin"/><Relationship Id="rId23" Type="http://schemas.openxmlformats.org/officeDocument/2006/relationships/printerSettings" Target="../printerSettings/printerSettings153.bin"/><Relationship Id="rId28" Type="http://schemas.openxmlformats.org/officeDocument/2006/relationships/printerSettings" Target="../printerSettings/printerSettings158.bin"/><Relationship Id="rId36" Type="http://schemas.openxmlformats.org/officeDocument/2006/relationships/comments" Target="../comments1.xml"/><Relationship Id="rId10" Type="http://schemas.openxmlformats.org/officeDocument/2006/relationships/printerSettings" Target="../printerSettings/printerSettings140.bin"/><Relationship Id="rId19" Type="http://schemas.openxmlformats.org/officeDocument/2006/relationships/printerSettings" Target="../printerSettings/printerSettings149.bin"/><Relationship Id="rId31" Type="http://schemas.openxmlformats.org/officeDocument/2006/relationships/printerSettings" Target="../printerSettings/printerSettings161.bin"/><Relationship Id="rId4" Type="http://schemas.openxmlformats.org/officeDocument/2006/relationships/printerSettings" Target="../printerSettings/printerSettings134.bin"/><Relationship Id="rId9" Type="http://schemas.openxmlformats.org/officeDocument/2006/relationships/printerSettings" Target="../printerSettings/printerSettings139.bin"/><Relationship Id="rId14" Type="http://schemas.openxmlformats.org/officeDocument/2006/relationships/printerSettings" Target="../printerSettings/printerSettings144.bin"/><Relationship Id="rId22" Type="http://schemas.openxmlformats.org/officeDocument/2006/relationships/printerSettings" Target="../printerSettings/printerSettings152.bin"/><Relationship Id="rId27" Type="http://schemas.openxmlformats.org/officeDocument/2006/relationships/printerSettings" Target="../printerSettings/printerSettings157.bin"/><Relationship Id="rId30" Type="http://schemas.openxmlformats.org/officeDocument/2006/relationships/printerSettings" Target="../printerSettings/printerSettings160.bin"/><Relationship Id="rId35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2.bin"/><Relationship Id="rId13" Type="http://schemas.openxmlformats.org/officeDocument/2006/relationships/printerSettings" Target="../printerSettings/printerSettings177.bin"/><Relationship Id="rId18" Type="http://schemas.openxmlformats.org/officeDocument/2006/relationships/printerSettings" Target="../printerSettings/printerSettings182.bin"/><Relationship Id="rId26" Type="http://schemas.openxmlformats.org/officeDocument/2006/relationships/printerSettings" Target="../printerSettings/printerSettings190.bin"/><Relationship Id="rId39" Type="http://schemas.openxmlformats.org/officeDocument/2006/relationships/printerSettings" Target="../printerSettings/printerSettings203.bin"/><Relationship Id="rId3" Type="http://schemas.openxmlformats.org/officeDocument/2006/relationships/printerSettings" Target="../printerSettings/printerSettings167.bin"/><Relationship Id="rId21" Type="http://schemas.openxmlformats.org/officeDocument/2006/relationships/printerSettings" Target="../printerSettings/printerSettings185.bin"/><Relationship Id="rId34" Type="http://schemas.openxmlformats.org/officeDocument/2006/relationships/printerSettings" Target="../printerSettings/printerSettings198.bin"/><Relationship Id="rId42" Type="http://schemas.openxmlformats.org/officeDocument/2006/relationships/printerSettings" Target="../printerSettings/printerSettings206.bin"/><Relationship Id="rId7" Type="http://schemas.openxmlformats.org/officeDocument/2006/relationships/printerSettings" Target="../printerSettings/printerSettings171.bin"/><Relationship Id="rId12" Type="http://schemas.openxmlformats.org/officeDocument/2006/relationships/printerSettings" Target="../printerSettings/printerSettings176.bin"/><Relationship Id="rId17" Type="http://schemas.openxmlformats.org/officeDocument/2006/relationships/printerSettings" Target="../printerSettings/printerSettings181.bin"/><Relationship Id="rId25" Type="http://schemas.openxmlformats.org/officeDocument/2006/relationships/printerSettings" Target="../printerSettings/printerSettings189.bin"/><Relationship Id="rId33" Type="http://schemas.openxmlformats.org/officeDocument/2006/relationships/printerSettings" Target="../printerSettings/printerSettings197.bin"/><Relationship Id="rId38" Type="http://schemas.openxmlformats.org/officeDocument/2006/relationships/printerSettings" Target="../printerSettings/printerSettings202.bin"/><Relationship Id="rId2" Type="http://schemas.openxmlformats.org/officeDocument/2006/relationships/printerSettings" Target="../printerSettings/printerSettings166.bin"/><Relationship Id="rId16" Type="http://schemas.openxmlformats.org/officeDocument/2006/relationships/printerSettings" Target="../printerSettings/printerSettings180.bin"/><Relationship Id="rId20" Type="http://schemas.openxmlformats.org/officeDocument/2006/relationships/printerSettings" Target="../printerSettings/printerSettings184.bin"/><Relationship Id="rId29" Type="http://schemas.openxmlformats.org/officeDocument/2006/relationships/printerSettings" Target="../printerSettings/printerSettings193.bin"/><Relationship Id="rId41" Type="http://schemas.openxmlformats.org/officeDocument/2006/relationships/printerSettings" Target="../printerSettings/printerSettings205.bin"/><Relationship Id="rId1" Type="http://schemas.openxmlformats.org/officeDocument/2006/relationships/printerSettings" Target="../printerSettings/printerSettings165.bin"/><Relationship Id="rId6" Type="http://schemas.openxmlformats.org/officeDocument/2006/relationships/printerSettings" Target="../printerSettings/printerSettings170.bin"/><Relationship Id="rId11" Type="http://schemas.openxmlformats.org/officeDocument/2006/relationships/printerSettings" Target="../printerSettings/printerSettings175.bin"/><Relationship Id="rId24" Type="http://schemas.openxmlformats.org/officeDocument/2006/relationships/printerSettings" Target="../printerSettings/printerSettings188.bin"/><Relationship Id="rId32" Type="http://schemas.openxmlformats.org/officeDocument/2006/relationships/printerSettings" Target="../printerSettings/printerSettings196.bin"/><Relationship Id="rId37" Type="http://schemas.openxmlformats.org/officeDocument/2006/relationships/printerSettings" Target="../printerSettings/printerSettings201.bin"/><Relationship Id="rId40" Type="http://schemas.openxmlformats.org/officeDocument/2006/relationships/printerSettings" Target="../printerSettings/printerSettings204.bin"/><Relationship Id="rId45" Type="http://schemas.openxmlformats.org/officeDocument/2006/relationships/comments" Target="../comments2.xml"/><Relationship Id="rId5" Type="http://schemas.openxmlformats.org/officeDocument/2006/relationships/printerSettings" Target="../printerSettings/printerSettings169.bin"/><Relationship Id="rId15" Type="http://schemas.openxmlformats.org/officeDocument/2006/relationships/printerSettings" Target="../printerSettings/printerSettings179.bin"/><Relationship Id="rId23" Type="http://schemas.openxmlformats.org/officeDocument/2006/relationships/printerSettings" Target="../printerSettings/printerSettings187.bin"/><Relationship Id="rId28" Type="http://schemas.openxmlformats.org/officeDocument/2006/relationships/printerSettings" Target="../printerSettings/printerSettings192.bin"/><Relationship Id="rId36" Type="http://schemas.openxmlformats.org/officeDocument/2006/relationships/printerSettings" Target="../printerSettings/printerSettings200.bin"/><Relationship Id="rId10" Type="http://schemas.openxmlformats.org/officeDocument/2006/relationships/printerSettings" Target="../printerSettings/printerSettings174.bin"/><Relationship Id="rId19" Type="http://schemas.openxmlformats.org/officeDocument/2006/relationships/printerSettings" Target="../printerSettings/printerSettings183.bin"/><Relationship Id="rId31" Type="http://schemas.openxmlformats.org/officeDocument/2006/relationships/printerSettings" Target="../printerSettings/printerSettings195.bin"/><Relationship Id="rId44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8.bin"/><Relationship Id="rId9" Type="http://schemas.openxmlformats.org/officeDocument/2006/relationships/printerSettings" Target="../printerSettings/printerSettings173.bin"/><Relationship Id="rId14" Type="http://schemas.openxmlformats.org/officeDocument/2006/relationships/printerSettings" Target="../printerSettings/printerSettings178.bin"/><Relationship Id="rId22" Type="http://schemas.openxmlformats.org/officeDocument/2006/relationships/printerSettings" Target="../printerSettings/printerSettings186.bin"/><Relationship Id="rId27" Type="http://schemas.openxmlformats.org/officeDocument/2006/relationships/printerSettings" Target="../printerSettings/printerSettings191.bin"/><Relationship Id="rId30" Type="http://schemas.openxmlformats.org/officeDocument/2006/relationships/printerSettings" Target="../printerSettings/printerSettings194.bin"/><Relationship Id="rId35" Type="http://schemas.openxmlformats.org/officeDocument/2006/relationships/printerSettings" Target="../printerSettings/printerSettings199.bin"/><Relationship Id="rId43" Type="http://schemas.openxmlformats.org/officeDocument/2006/relationships/printerSettings" Target="../printerSettings/printerSettings20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5.bin"/><Relationship Id="rId13" Type="http://schemas.openxmlformats.org/officeDocument/2006/relationships/printerSettings" Target="../printerSettings/printerSettings220.bin"/><Relationship Id="rId18" Type="http://schemas.openxmlformats.org/officeDocument/2006/relationships/printerSettings" Target="../printerSettings/printerSettings225.bin"/><Relationship Id="rId26" Type="http://schemas.openxmlformats.org/officeDocument/2006/relationships/printerSettings" Target="../printerSettings/printerSettings233.bin"/><Relationship Id="rId3" Type="http://schemas.openxmlformats.org/officeDocument/2006/relationships/printerSettings" Target="../printerSettings/printerSettings210.bin"/><Relationship Id="rId21" Type="http://schemas.openxmlformats.org/officeDocument/2006/relationships/printerSettings" Target="../printerSettings/printerSettings228.bin"/><Relationship Id="rId34" Type="http://schemas.openxmlformats.org/officeDocument/2006/relationships/printerSettings" Target="../printerSettings/printerSettings241.bin"/><Relationship Id="rId7" Type="http://schemas.openxmlformats.org/officeDocument/2006/relationships/printerSettings" Target="../printerSettings/printerSettings214.bin"/><Relationship Id="rId12" Type="http://schemas.openxmlformats.org/officeDocument/2006/relationships/printerSettings" Target="../printerSettings/printerSettings219.bin"/><Relationship Id="rId17" Type="http://schemas.openxmlformats.org/officeDocument/2006/relationships/printerSettings" Target="../printerSettings/printerSettings224.bin"/><Relationship Id="rId25" Type="http://schemas.openxmlformats.org/officeDocument/2006/relationships/printerSettings" Target="../printerSettings/printerSettings232.bin"/><Relationship Id="rId33" Type="http://schemas.openxmlformats.org/officeDocument/2006/relationships/printerSettings" Target="../printerSettings/printerSettings240.bin"/><Relationship Id="rId2" Type="http://schemas.openxmlformats.org/officeDocument/2006/relationships/printerSettings" Target="../printerSettings/printerSettings209.bin"/><Relationship Id="rId16" Type="http://schemas.openxmlformats.org/officeDocument/2006/relationships/printerSettings" Target="../printerSettings/printerSettings223.bin"/><Relationship Id="rId20" Type="http://schemas.openxmlformats.org/officeDocument/2006/relationships/printerSettings" Target="../printerSettings/printerSettings227.bin"/><Relationship Id="rId29" Type="http://schemas.openxmlformats.org/officeDocument/2006/relationships/printerSettings" Target="../printerSettings/printerSettings236.bin"/><Relationship Id="rId1" Type="http://schemas.openxmlformats.org/officeDocument/2006/relationships/printerSettings" Target="../printerSettings/printerSettings208.bin"/><Relationship Id="rId6" Type="http://schemas.openxmlformats.org/officeDocument/2006/relationships/printerSettings" Target="../printerSettings/printerSettings213.bin"/><Relationship Id="rId11" Type="http://schemas.openxmlformats.org/officeDocument/2006/relationships/printerSettings" Target="../printerSettings/printerSettings218.bin"/><Relationship Id="rId24" Type="http://schemas.openxmlformats.org/officeDocument/2006/relationships/printerSettings" Target="../printerSettings/printerSettings231.bin"/><Relationship Id="rId32" Type="http://schemas.openxmlformats.org/officeDocument/2006/relationships/printerSettings" Target="../printerSettings/printerSettings239.bin"/><Relationship Id="rId5" Type="http://schemas.openxmlformats.org/officeDocument/2006/relationships/printerSettings" Target="../printerSettings/printerSettings212.bin"/><Relationship Id="rId15" Type="http://schemas.openxmlformats.org/officeDocument/2006/relationships/printerSettings" Target="../printerSettings/printerSettings222.bin"/><Relationship Id="rId23" Type="http://schemas.openxmlformats.org/officeDocument/2006/relationships/printerSettings" Target="../printerSettings/printerSettings230.bin"/><Relationship Id="rId28" Type="http://schemas.openxmlformats.org/officeDocument/2006/relationships/printerSettings" Target="../printerSettings/printerSettings235.bin"/><Relationship Id="rId36" Type="http://schemas.openxmlformats.org/officeDocument/2006/relationships/comments" Target="../comments3.xml"/><Relationship Id="rId10" Type="http://schemas.openxmlformats.org/officeDocument/2006/relationships/printerSettings" Target="../printerSettings/printerSettings217.bin"/><Relationship Id="rId19" Type="http://schemas.openxmlformats.org/officeDocument/2006/relationships/printerSettings" Target="../printerSettings/printerSettings226.bin"/><Relationship Id="rId31" Type="http://schemas.openxmlformats.org/officeDocument/2006/relationships/printerSettings" Target="../printerSettings/printerSettings238.bin"/><Relationship Id="rId4" Type="http://schemas.openxmlformats.org/officeDocument/2006/relationships/printerSettings" Target="../printerSettings/printerSettings211.bin"/><Relationship Id="rId9" Type="http://schemas.openxmlformats.org/officeDocument/2006/relationships/printerSettings" Target="../printerSettings/printerSettings216.bin"/><Relationship Id="rId14" Type="http://schemas.openxmlformats.org/officeDocument/2006/relationships/printerSettings" Target="../printerSettings/printerSettings221.bin"/><Relationship Id="rId22" Type="http://schemas.openxmlformats.org/officeDocument/2006/relationships/printerSettings" Target="../printerSettings/printerSettings229.bin"/><Relationship Id="rId27" Type="http://schemas.openxmlformats.org/officeDocument/2006/relationships/printerSettings" Target="../printerSettings/printerSettings234.bin"/><Relationship Id="rId30" Type="http://schemas.openxmlformats.org/officeDocument/2006/relationships/printerSettings" Target="../printerSettings/printerSettings237.bin"/><Relationship Id="rId35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A2" workbookViewId="0">
      <pane xSplit="2" ySplit="1" topLeftCell="G3" activePane="bottomRight" state="frozen"/>
      <selection activeCell="A2" sqref="A2"/>
      <selection pane="topRight" activeCell="C2" sqref="C2"/>
      <selection pane="bottomLeft" activeCell="A3" sqref="A3"/>
      <selection pane="bottomRight" activeCell="A30" sqref="A30:M30"/>
    </sheetView>
  </sheetViews>
  <sheetFormatPr defaultRowHeight="12.75" x14ac:dyDescent="0.2"/>
  <cols>
    <col min="1" max="1" width="6.28515625" customWidth="1"/>
    <col min="2" max="2" width="37.42578125" customWidth="1"/>
    <col min="17" max="17" width="7.5703125" customWidth="1"/>
    <col min="18" max="18" width="10.7109375" style="87" customWidth="1"/>
  </cols>
  <sheetData>
    <row r="1" spans="1:18" ht="13.5" thickBot="1" x14ac:dyDescent="0.25">
      <c r="A1" s="87"/>
      <c r="C1" s="87" t="s">
        <v>252</v>
      </c>
      <c r="D1" s="133" t="s">
        <v>253</v>
      </c>
      <c r="E1" s="133" t="s">
        <v>254</v>
      </c>
      <c r="F1" s="133" t="s">
        <v>255</v>
      </c>
      <c r="G1" s="133" t="s">
        <v>256</v>
      </c>
      <c r="H1" s="133" t="s">
        <v>257</v>
      </c>
      <c r="I1" s="133" t="s">
        <v>258</v>
      </c>
      <c r="J1" s="133" t="s">
        <v>259</v>
      </c>
      <c r="K1" s="133" t="s">
        <v>260</v>
      </c>
      <c r="L1" s="133" t="s">
        <v>261</v>
      </c>
      <c r="M1" s="133" t="s">
        <v>262</v>
      </c>
      <c r="N1" s="133" t="s">
        <v>263</v>
      </c>
      <c r="O1" s="133" t="s">
        <v>264</v>
      </c>
      <c r="P1" s="133" t="s">
        <v>265</v>
      </c>
      <c r="Q1" s="87"/>
    </row>
    <row r="2" spans="1:18" ht="16.5" thickBot="1" x14ac:dyDescent="0.3">
      <c r="A2" s="117"/>
      <c r="B2" s="115" t="s">
        <v>238</v>
      </c>
      <c r="C2" s="147">
        <v>41281</v>
      </c>
      <c r="D2" s="146">
        <f>C2+7</f>
        <v>41288</v>
      </c>
      <c r="E2" s="146">
        <f t="shared" ref="E2:P2" si="0">D2+7</f>
        <v>41295</v>
      </c>
      <c r="F2" s="146">
        <f t="shared" si="0"/>
        <v>41302</v>
      </c>
      <c r="G2" s="146">
        <f t="shared" si="0"/>
        <v>41309</v>
      </c>
      <c r="H2" s="146">
        <f t="shared" si="0"/>
        <v>41316</v>
      </c>
      <c r="I2" s="146">
        <f t="shared" si="0"/>
        <v>41323</v>
      </c>
      <c r="J2" s="146">
        <f t="shared" si="0"/>
        <v>41330</v>
      </c>
      <c r="K2" s="146">
        <f t="shared" si="0"/>
        <v>41337</v>
      </c>
      <c r="L2" s="146">
        <f t="shared" si="0"/>
        <v>41344</v>
      </c>
      <c r="M2" s="146">
        <f t="shared" si="0"/>
        <v>41351</v>
      </c>
      <c r="N2" s="146">
        <f t="shared" si="0"/>
        <v>41358</v>
      </c>
      <c r="O2" s="146">
        <f t="shared" si="0"/>
        <v>41365</v>
      </c>
      <c r="P2" s="146">
        <f t="shared" si="0"/>
        <v>41372</v>
      </c>
      <c r="Q2" s="88" t="s">
        <v>236</v>
      </c>
      <c r="R2" s="145" t="s">
        <v>237</v>
      </c>
    </row>
    <row r="3" spans="1:18" ht="15.75" x14ac:dyDescent="0.25">
      <c r="A3" s="112">
        <f>ROW()-2</f>
        <v>1</v>
      </c>
      <c r="B3" s="105" t="str">
        <f>Підсумки!C3</f>
        <v>Бардук Юрій Васильович</v>
      </c>
      <c r="C3" s="97"/>
      <c r="D3" s="97"/>
      <c r="E3" s="97"/>
      <c r="F3" s="97"/>
      <c r="G3" s="97"/>
      <c r="H3" s="97"/>
      <c r="I3" s="89"/>
      <c r="J3" s="89"/>
      <c r="K3" s="89"/>
      <c r="L3" s="89"/>
      <c r="M3" s="89"/>
      <c r="N3" s="89"/>
      <c r="O3" s="89"/>
      <c r="P3" s="90"/>
      <c r="Q3" s="113">
        <f>14-SUM(C3:P3)</f>
        <v>14</v>
      </c>
      <c r="R3" s="114">
        <f>Підсумки!E3</f>
        <v>0</v>
      </c>
    </row>
    <row r="4" spans="1:18" ht="15.75" x14ac:dyDescent="0.25">
      <c r="A4" s="91">
        <f t="shared" ref="A4:A25" si="1">ROW()-2</f>
        <v>2</v>
      </c>
      <c r="B4" s="104" t="str">
        <f>Підсумки!C4</f>
        <v>Бондаренко Уляна Анатоліївна</v>
      </c>
      <c r="C4" s="98"/>
      <c r="D4" s="98"/>
      <c r="E4" s="98"/>
      <c r="F4" s="98"/>
      <c r="G4" s="98"/>
      <c r="H4" s="98"/>
      <c r="I4" s="92"/>
      <c r="J4" s="92"/>
      <c r="K4" s="92"/>
      <c r="L4" s="92"/>
      <c r="M4" s="92"/>
      <c r="N4" s="92"/>
      <c r="O4" s="92"/>
      <c r="P4" s="93"/>
      <c r="Q4" s="113">
        <f t="shared" ref="Q4:Q25" si="2">14-SUM(C4:P4)</f>
        <v>14</v>
      </c>
      <c r="R4" s="114">
        <f>Підсумки!E4</f>
        <v>62</v>
      </c>
    </row>
    <row r="5" spans="1:18" ht="15.75" x14ac:dyDescent="0.25">
      <c r="A5" s="91">
        <f t="shared" si="1"/>
        <v>3</v>
      </c>
      <c r="B5" s="104" t="str">
        <f>Підсумки!C5</f>
        <v>Гиляка Василь Олександрович</v>
      </c>
      <c r="C5" s="98"/>
      <c r="D5" s="98"/>
      <c r="E5" s="98"/>
      <c r="F5" s="98"/>
      <c r="G5" s="98"/>
      <c r="H5" s="98"/>
      <c r="I5" s="92"/>
      <c r="J5" s="92"/>
      <c r="K5" s="92"/>
      <c r="L5" s="92"/>
      <c r="M5" s="92"/>
      <c r="N5" s="92"/>
      <c r="O5" s="92"/>
      <c r="P5" s="93"/>
      <c r="Q5" s="113">
        <f t="shared" si="2"/>
        <v>14</v>
      </c>
      <c r="R5" s="114">
        <f>Підсумки!E5</f>
        <v>65</v>
      </c>
    </row>
    <row r="6" spans="1:18" ht="15.75" x14ac:dyDescent="0.25">
      <c r="A6" s="91">
        <f t="shared" si="1"/>
        <v>4</v>
      </c>
      <c r="B6" s="104" t="str">
        <f>Підсумки!C6</f>
        <v>Головатий Владислав Русланович</v>
      </c>
      <c r="C6" s="98"/>
      <c r="D6" s="98"/>
      <c r="E6" s="98"/>
      <c r="F6" s="98"/>
      <c r="G6" s="98"/>
      <c r="H6" s="98"/>
      <c r="I6" s="92"/>
      <c r="J6" s="92"/>
      <c r="K6" s="92"/>
      <c r="L6" s="92"/>
      <c r="M6" s="92"/>
      <c r="N6" s="92"/>
      <c r="O6" s="92"/>
      <c r="P6" s="93"/>
      <c r="Q6" s="113">
        <f t="shared" si="2"/>
        <v>14</v>
      </c>
      <c r="R6" s="114">
        <f>Підсумки!E6</f>
        <v>70</v>
      </c>
    </row>
    <row r="7" spans="1:18" ht="15.75" x14ac:dyDescent="0.25">
      <c r="A7" s="91">
        <f t="shared" si="1"/>
        <v>5</v>
      </c>
      <c r="B7" s="104" t="str">
        <f>Підсумки!C7</f>
        <v>Доробанський Максим Юрійович</v>
      </c>
      <c r="C7" s="98"/>
      <c r="D7" s="98"/>
      <c r="E7" s="98"/>
      <c r="F7" s="98"/>
      <c r="G7" s="98"/>
      <c r="H7" s="98"/>
      <c r="I7" s="92"/>
      <c r="J7" s="92"/>
      <c r="K7" s="92"/>
      <c r="L7" s="92"/>
      <c r="M7" s="92"/>
      <c r="N7" s="92"/>
      <c r="O7" s="92"/>
      <c r="P7" s="93"/>
      <c r="Q7" s="113">
        <f t="shared" si="2"/>
        <v>14</v>
      </c>
      <c r="R7" s="114">
        <f>Підсумки!E7</f>
        <v>0</v>
      </c>
    </row>
    <row r="8" spans="1:18" ht="15.75" x14ac:dyDescent="0.25">
      <c r="A8" s="91">
        <f t="shared" si="1"/>
        <v>6</v>
      </c>
      <c r="B8" s="104" t="str">
        <f>Підсумки!C8</f>
        <v>Задорожна Олена Андріївна</v>
      </c>
      <c r="C8" s="98"/>
      <c r="D8" s="98"/>
      <c r="E8" s="98"/>
      <c r="F8" s="98"/>
      <c r="G8" s="98"/>
      <c r="H8" s="98"/>
      <c r="I8" s="92"/>
      <c r="J8" s="92"/>
      <c r="K8" s="92"/>
      <c r="L8" s="92"/>
      <c r="M8" s="92"/>
      <c r="N8" s="92"/>
      <c r="O8" s="92"/>
      <c r="P8" s="93"/>
      <c r="Q8" s="113">
        <f t="shared" si="2"/>
        <v>14</v>
      </c>
      <c r="R8" s="114">
        <f>Підсумки!E8</f>
        <v>69</v>
      </c>
    </row>
    <row r="9" spans="1:18" ht="15.75" x14ac:dyDescent="0.25">
      <c r="A9" s="91">
        <f t="shared" si="1"/>
        <v>7</v>
      </c>
      <c r="B9" s="104" t="str">
        <f>Підсумки!C9</f>
        <v>Іващенко Сергій Вікторович</v>
      </c>
      <c r="C9" s="98"/>
      <c r="D9" s="98"/>
      <c r="E9" s="98"/>
      <c r="F9" s="98"/>
      <c r="G9" s="98"/>
      <c r="H9" s="98"/>
      <c r="I9" s="92"/>
      <c r="J9" s="92"/>
      <c r="K9" s="92"/>
      <c r="L9" s="92"/>
      <c r="M9" s="92"/>
      <c r="N9" s="92"/>
      <c r="O9" s="92"/>
      <c r="P9" s="93"/>
      <c r="Q9" s="113">
        <f t="shared" si="2"/>
        <v>14</v>
      </c>
      <c r="R9" s="114">
        <f>Підсумки!E9</f>
        <v>0</v>
      </c>
    </row>
    <row r="10" spans="1:18" ht="15.75" x14ac:dyDescent="0.25">
      <c r="A10" s="91">
        <f t="shared" si="1"/>
        <v>8</v>
      </c>
      <c r="B10" s="104" t="str">
        <f>Підсумки!C10</f>
        <v>Каланжова Анастасія Сергіївна</v>
      </c>
      <c r="C10" s="98"/>
      <c r="D10" s="98"/>
      <c r="E10" s="98"/>
      <c r="F10" s="98"/>
      <c r="G10" s="98"/>
      <c r="H10" s="98"/>
      <c r="I10" s="92"/>
      <c r="J10" s="92"/>
      <c r="K10" s="92"/>
      <c r="L10" s="92"/>
      <c r="M10" s="92"/>
      <c r="N10" s="92"/>
      <c r="O10" s="92"/>
      <c r="P10" s="93"/>
      <c r="Q10" s="113">
        <f t="shared" si="2"/>
        <v>14</v>
      </c>
      <c r="R10" s="114">
        <f>Підсумки!E10</f>
        <v>70</v>
      </c>
    </row>
    <row r="11" spans="1:18" ht="15.75" x14ac:dyDescent="0.25">
      <c r="A11" s="91">
        <f t="shared" si="1"/>
        <v>9</v>
      </c>
      <c r="B11" s="104" t="str">
        <f>Підсумки!C11</f>
        <v>Кліменко Дмитро Олександрович</v>
      </c>
      <c r="C11" s="98"/>
      <c r="D11" s="98"/>
      <c r="E11" s="98"/>
      <c r="F11" s="98"/>
      <c r="G11" s="98"/>
      <c r="H11" s="98"/>
      <c r="I11" s="92"/>
      <c r="J11" s="92"/>
      <c r="K11" s="92"/>
      <c r="L11" s="92"/>
      <c r="M11" s="92"/>
      <c r="N11" s="92"/>
      <c r="O11" s="92"/>
      <c r="P11" s="93"/>
      <c r="Q11" s="113">
        <f t="shared" si="2"/>
        <v>14</v>
      </c>
      <c r="R11" s="114">
        <f>Підсумки!E11</f>
        <v>46</v>
      </c>
    </row>
    <row r="12" spans="1:18" ht="15.75" x14ac:dyDescent="0.25">
      <c r="A12" s="91">
        <f t="shared" si="1"/>
        <v>10</v>
      </c>
      <c r="B12" s="104" t="str">
        <f>Підсумки!C12</f>
        <v>Лепетинський Едуард Романович</v>
      </c>
      <c r="C12" s="98"/>
      <c r="D12" s="98"/>
      <c r="E12" s="98"/>
      <c r="F12" s="98"/>
      <c r="G12" s="98"/>
      <c r="H12" s="98"/>
      <c r="I12" s="92"/>
      <c r="J12" s="92"/>
      <c r="K12" s="92"/>
      <c r="L12" s="92"/>
      <c r="M12" s="92"/>
      <c r="N12" s="92"/>
      <c r="O12" s="92"/>
      <c r="P12" s="93"/>
      <c r="Q12" s="113">
        <f t="shared" si="2"/>
        <v>14</v>
      </c>
      <c r="R12" s="114">
        <f>Підсумки!E12</f>
        <v>58</v>
      </c>
    </row>
    <row r="13" spans="1:18" ht="15.75" x14ac:dyDescent="0.25">
      <c r="A13" s="91">
        <f t="shared" si="1"/>
        <v>11</v>
      </c>
      <c r="B13" s="104" t="str">
        <f>Підсумки!C13</f>
        <v>Місюк Тетяна Олегівна</v>
      </c>
      <c r="C13" s="98"/>
      <c r="D13" s="98"/>
      <c r="E13" s="98"/>
      <c r="F13" s="98"/>
      <c r="G13" s="98"/>
      <c r="H13" s="98"/>
      <c r="I13" s="92"/>
      <c r="J13" s="92"/>
      <c r="K13" s="92"/>
      <c r="L13" s="92"/>
      <c r="M13" s="92"/>
      <c r="N13" s="92"/>
      <c r="O13" s="92"/>
      <c r="P13" s="93"/>
      <c r="Q13" s="113">
        <f t="shared" si="2"/>
        <v>14</v>
      </c>
      <c r="R13" s="114">
        <f>Підсумки!E13</f>
        <v>63</v>
      </c>
    </row>
    <row r="14" spans="1:18" ht="15.75" x14ac:dyDescent="0.25">
      <c r="A14" s="91">
        <f t="shared" si="1"/>
        <v>12</v>
      </c>
      <c r="B14" s="104" t="str">
        <f>Підсумки!C14</f>
        <v>Олейніченко Євген Євгенович</v>
      </c>
      <c r="C14" s="98"/>
      <c r="D14" s="98"/>
      <c r="E14" s="98"/>
      <c r="F14" s="98"/>
      <c r="G14" s="98"/>
      <c r="H14" s="98"/>
      <c r="I14" s="92"/>
      <c r="J14" s="92"/>
      <c r="K14" s="92"/>
      <c r="L14" s="92"/>
      <c r="M14" s="92"/>
      <c r="N14" s="92"/>
      <c r="O14" s="92"/>
      <c r="P14" s="93"/>
      <c r="Q14" s="113">
        <f t="shared" si="2"/>
        <v>14</v>
      </c>
      <c r="R14" s="114">
        <f>Підсумки!E14</f>
        <v>66</v>
      </c>
    </row>
    <row r="15" spans="1:18" ht="15.75" x14ac:dyDescent="0.25">
      <c r="A15" s="91">
        <f t="shared" si="1"/>
        <v>13</v>
      </c>
      <c r="B15" s="104" t="str">
        <f>Підсумки!C15</f>
        <v>Осадчий Антон Олегович</v>
      </c>
      <c r="C15" s="98"/>
      <c r="D15" s="98"/>
      <c r="E15" s="98"/>
      <c r="F15" s="98"/>
      <c r="G15" s="98"/>
      <c r="H15" s="98"/>
      <c r="I15" s="92"/>
      <c r="J15" s="92"/>
      <c r="K15" s="92"/>
      <c r="L15" s="92"/>
      <c r="M15" s="92"/>
      <c r="N15" s="92"/>
      <c r="O15" s="92"/>
      <c r="P15" s="93"/>
      <c r="Q15" s="113">
        <f t="shared" si="2"/>
        <v>14</v>
      </c>
      <c r="R15" s="114">
        <f>Підсумки!E15</f>
        <v>56</v>
      </c>
    </row>
    <row r="16" spans="1:18" ht="15.75" x14ac:dyDescent="0.25">
      <c r="A16" s="91">
        <f t="shared" si="1"/>
        <v>14</v>
      </c>
      <c r="B16" s="104">
        <f>Підсумки!C16</f>
        <v>0</v>
      </c>
      <c r="C16" s="98"/>
      <c r="D16" s="98"/>
      <c r="E16" s="98"/>
      <c r="F16" s="98"/>
      <c r="G16" s="98"/>
      <c r="H16" s="98"/>
      <c r="I16" s="92"/>
      <c r="J16" s="92"/>
      <c r="K16" s="92"/>
      <c r="L16" s="92"/>
      <c r="M16" s="92"/>
      <c r="N16" s="92"/>
      <c r="O16" s="92"/>
      <c r="P16" s="93"/>
      <c r="Q16" s="113">
        <f t="shared" si="2"/>
        <v>14</v>
      </c>
      <c r="R16" s="114">
        <f>Підсумки!E16</f>
        <v>0</v>
      </c>
    </row>
    <row r="17" spans="1:18" ht="15.75" x14ac:dyDescent="0.25">
      <c r="A17" s="91">
        <f t="shared" si="1"/>
        <v>15</v>
      </c>
      <c r="B17" s="104" t="str">
        <f>Підсумки!C17</f>
        <v>Поливач Андрій Юрійович</v>
      </c>
      <c r="C17" s="98"/>
      <c r="D17" s="98"/>
      <c r="E17" s="98"/>
      <c r="F17" s="98"/>
      <c r="G17" s="98"/>
      <c r="H17" s="98"/>
      <c r="I17" s="92"/>
      <c r="J17" s="92"/>
      <c r="K17" s="92"/>
      <c r="L17" s="92"/>
      <c r="M17" s="92"/>
      <c r="N17" s="92"/>
      <c r="O17" s="92"/>
      <c r="P17" s="93"/>
      <c r="Q17" s="113">
        <f t="shared" si="2"/>
        <v>14</v>
      </c>
      <c r="R17" s="114">
        <f>Підсумки!E17</f>
        <v>68</v>
      </c>
    </row>
    <row r="18" spans="1:18" ht="15.75" x14ac:dyDescent="0.25">
      <c r="A18" s="91">
        <f t="shared" si="1"/>
        <v>16</v>
      </c>
      <c r="B18" s="104" t="str">
        <f>Підсумки!C18</f>
        <v>Рубан Олександр Сергійович</v>
      </c>
      <c r="C18" s="98"/>
      <c r="D18" s="98"/>
      <c r="E18" s="98"/>
      <c r="F18" s="98"/>
      <c r="G18" s="98"/>
      <c r="H18" s="98"/>
      <c r="I18" s="92"/>
      <c r="J18" s="92"/>
      <c r="K18" s="92"/>
      <c r="L18" s="92"/>
      <c r="M18" s="92"/>
      <c r="N18" s="92"/>
      <c r="O18" s="92"/>
      <c r="P18" s="93"/>
      <c r="Q18" s="113">
        <f t="shared" si="2"/>
        <v>14</v>
      </c>
      <c r="R18" s="114">
        <f>Підсумки!E18</f>
        <v>69</v>
      </c>
    </row>
    <row r="19" spans="1:18" ht="15.75" x14ac:dyDescent="0.25">
      <c r="A19" s="91">
        <f t="shared" si="1"/>
        <v>17</v>
      </c>
      <c r="B19" s="104" t="str">
        <f>Підсумки!C19</f>
        <v>Самойленко Віталій Олександрович</v>
      </c>
      <c r="C19" s="98"/>
      <c r="D19" s="98"/>
      <c r="E19" s="98"/>
      <c r="F19" s="98"/>
      <c r="G19" s="98"/>
      <c r="H19" s="98"/>
      <c r="I19" s="92"/>
      <c r="J19" s="92"/>
      <c r="K19" s="92"/>
      <c r="L19" s="92"/>
      <c r="M19" s="92"/>
      <c r="N19" s="92"/>
      <c r="O19" s="92"/>
      <c r="P19" s="93"/>
      <c r="Q19" s="113">
        <f t="shared" si="2"/>
        <v>14</v>
      </c>
      <c r="R19" s="114">
        <f>Підсумки!E19</f>
        <v>70</v>
      </c>
    </row>
    <row r="20" spans="1:18" ht="15.75" x14ac:dyDescent="0.25">
      <c r="A20" s="91">
        <f t="shared" si="1"/>
        <v>18</v>
      </c>
      <c r="B20" s="104">
        <f>Підсумки!C20</f>
        <v>0</v>
      </c>
      <c r="C20" s="98"/>
      <c r="D20" s="98"/>
      <c r="E20" s="98"/>
      <c r="F20" s="98"/>
      <c r="G20" s="98"/>
      <c r="H20" s="98"/>
      <c r="I20" s="92"/>
      <c r="J20" s="92"/>
      <c r="K20" s="92"/>
      <c r="L20" s="92"/>
      <c r="M20" s="92"/>
      <c r="N20" s="92"/>
      <c r="O20" s="92"/>
      <c r="P20" s="93"/>
      <c r="Q20" s="113">
        <f t="shared" si="2"/>
        <v>14</v>
      </c>
      <c r="R20" s="114">
        <f>Підсумки!E20</f>
        <v>0</v>
      </c>
    </row>
    <row r="21" spans="1:18" ht="15.75" x14ac:dyDescent="0.25">
      <c r="A21" s="91">
        <f t="shared" si="1"/>
        <v>19</v>
      </c>
      <c r="B21" s="104" t="str">
        <f>Підсумки!C21</f>
        <v>Тарасова Анастасія Олександрівна</v>
      </c>
      <c r="C21" s="98"/>
      <c r="D21" s="98"/>
      <c r="E21" s="98"/>
      <c r="F21" s="98"/>
      <c r="G21" s="98"/>
      <c r="H21" s="98"/>
      <c r="I21" s="92"/>
      <c r="J21" s="92"/>
      <c r="K21" s="92"/>
      <c r="L21" s="92"/>
      <c r="M21" s="92"/>
      <c r="N21" s="92"/>
      <c r="O21" s="92"/>
      <c r="P21" s="93"/>
      <c r="Q21" s="113">
        <f t="shared" si="2"/>
        <v>14</v>
      </c>
      <c r="R21" s="114">
        <f>Підсумки!E21</f>
        <v>47</v>
      </c>
    </row>
    <row r="22" spans="1:18" ht="15.75" x14ac:dyDescent="0.25">
      <c r="A22" s="91">
        <f t="shared" si="1"/>
        <v>20</v>
      </c>
      <c r="B22" s="104">
        <f>Підсумки!C22</f>
        <v>0</v>
      </c>
      <c r="C22" s="98"/>
      <c r="D22" s="98"/>
      <c r="E22" s="98"/>
      <c r="F22" s="98"/>
      <c r="G22" s="98"/>
      <c r="H22" s="98"/>
      <c r="I22" s="92"/>
      <c r="J22" s="92"/>
      <c r="K22" s="92"/>
      <c r="L22" s="92"/>
      <c r="M22" s="92"/>
      <c r="N22" s="92"/>
      <c r="O22" s="92"/>
      <c r="P22" s="93"/>
      <c r="Q22" s="113">
        <f t="shared" si="2"/>
        <v>14</v>
      </c>
      <c r="R22" s="114">
        <f>Підсумки!E22</f>
        <v>0</v>
      </c>
    </row>
    <row r="23" spans="1:18" ht="15.75" x14ac:dyDescent="0.25">
      <c r="A23" s="91">
        <f t="shared" si="1"/>
        <v>21</v>
      </c>
      <c r="B23" s="104" t="str">
        <f>Підсумки!C23</f>
        <v>Трухов Артем Сергійович</v>
      </c>
      <c r="C23" s="98"/>
      <c r="D23" s="98"/>
      <c r="E23" s="98"/>
      <c r="F23" s="98"/>
      <c r="G23" s="98"/>
      <c r="H23" s="98"/>
      <c r="I23" s="92"/>
      <c r="J23" s="92"/>
      <c r="K23" s="92"/>
      <c r="L23" s="92"/>
      <c r="M23" s="92"/>
      <c r="N23" s="92"/>
      <c r="O23" s="92"/>
      <c r="P23" s="93"/>
      <c r="Q23" s="113">
        <f t="shared" si="2"/>
        <v>14</v>
      </c>
      <c r="R23" s="114">
        <f>Підсумки!E23</f>
        <v>70</v>
      </c>
    </row>
    <row r="24" spans="1:18" ht="15.75" x14ac:dyDescent="0.25">
      <c r="A24" s="92">
        <f t="shared" si="1"/>
        <v>22</v>
      </c>
      <c r="B24" s="104" t="str">
        <f>Підсумки!C24</f>
        <v>Фоменко Іван Вікторович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3">
        <f t="shared" si="2"/>
        <v>14</v>
      </c>
      <c r="R24" s="114">
        <f>Підсумки!E24</f>
        <v>45</v>
      </c>
    </row>
    <row r="25" spans="1:18" ht="15.75" x14ac:dyDescent="0.25">
      <c r="A25" s="92">
        <f t="shared" si="1"/>
        <v>23</v>
      </c>
      <c r="B25" s="104" t="str">
        <f>Підсумки!C25</f>
        <v>Хачатрян Олександра Леонідівна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3">
        <f t="shared" si="2"/>
        <v>14</v>
      </c>
      <c r="R25" s="114">
        <f>Підсумки!E25</f>
        <v>70</v>
      </c>
    </row>
    <row r="26" spans="1:18" ht="15.75" x14ac:dyDescent="0.25">
      <c r="A26" s="107"/>
      <c r="B26" s="108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9"/>
      <c r="R26" s="110"/>
    </row>
    <row r="27" spans="1:18" ht="13.5" thickBot="1" x14ac:dyDescent="0.25">
      <c r="A27" s="87"/>
      <c r="C27" s="96">
        <f>SUM(C3:C24)</f>
        <v>0</v>
      </c>
      <c r="D27" s="96">
        <f t="shared" ref="D27:H27" si="3">SUM(D3:D24)</f>
        <v>0</v>
      </c>
      <c r="E27" s="96">
        <f t="shared" si="3"/>
        <v>0</v>
      </c>
      <c r="F27" s="96">
        <f t="shared" si="3"/>
        <v>0</v>
      </c>
      <c r="G27" s="96">
        <f t="shared" si="3"/>
        <v>0</v>
      </c>
      <c r="H27" s="96">
        <f t="shared" si="3"/>
        <v>0</v>
      </c>
      <c r="I27" s="96">
        <f t="shared" ref="I27:P27" si="4">SUM(I3:I24)</f>
        <v>0</v>
      </c>
      <c r="J27" s="96">
        <f t="shared" si="4"/>
        <v>0</v>
      </c>
      <c r="K27" s="96">
        <f t="shared" si="4"/>
        <v>0</v>
      </c>
      <c r="L27" s="96">
        <f t="shared" si="4"/>
        <v>0</v>
      </c>
      <c r="M27" s="96">
        <f t="shared" si="4"/>
        <v>0</v>
      </c>
      <c r="N27" s="96">
        <f t="shared" si="4"/>
        <v>0</v>
      </c>
      <c r="O27" s="96">
        <f t="shared" si="4"/>
        <v>0</v>
      </c>
      <c r="P27" s="96">
        <f t="shared" si="4"/>
        <v>0</v>
      </c>
      <c r="Q27" s="96"/>
    </row>
    <row r="28" spans="1:18" ht="16.5" thickBot="1" x14ac:dyDescent="0.3">
      <c r="A28" s="117"/>
      <c r="B28" s="115" t="s">
        <v>215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</row>
    <row r="29" spans="1:18" ht="15.75" x14ac:dyDescent="0.25">
      <c r="A29" s="89">
        <v>1</v>
      </c>
      <c r="B29" s="105" t="str">
        <f>Підсумки!C32</f>
        <v>Бабенко Володимир Миколайович</v>
      </c>
      <c r="C29" s="97"/>
      <c r="D29" s="97"/>
      <c r="E29" s="97"/>
      <c r="F29" s="97"/>
      <c r="G29" s="97"/>
      <c r="H29" s="97"/>
      <c r="I29" s="89"/>
      <c r="J29" s="89"/>
      <c r="K29" s="89"/>
      <c r="L29" s="89"/>
      <c r="M29" s="89"/>
      <c r="N29" s="89"/>
      <c r="O29" s="89"/>
      <c r="P29" s="90"/>
      <c r="Q29" s="116">
        <f>14-SUM(C29:P29)</f>
        <v>14</v>
      </c>
      <c r="R29" s="114">
        <f>Підсумки!E32</f>
        <v>0</v>
      </c>
    </row>
    <row r="30" spans="1:18" ht="15.75" x14ac:dyDescent="0.25">
      <c r="A30" s="92">
        <v>2</v>
      </c>
      <c r="B30" s="105" t="str">
        <f>Підсумки!C33</f>
        <v>Бабіч Євгеній Андріанович</v>
      </c>
      <c r="C30" s="98"/>
      <c r="D30" s="98"/>
      <c r="E30" s="98"/>
      <c r="F30" s="98"/>
      <c r="G30" s="98"/>
      <c r="H30" s="98"/>
      <c r="I30" s="92"/>
      <c r="J30" s="92"/>
      <c r="K30" s="92"/>
      <c r="L30" s="92"/>
      <c r="M30" s="92"/>
      <c r="N30" s="92"/>
      <c r="O30" s="92"/>
      <c r="P30" s="93"/>
      <c r="Q30" s="116">
        <f t="shared" ref="Q30:Q51" si="5">14-SUM(C30:P30)</f>
        <v>14</v>
      </c>
      <c r="R30" s="114">
        <f>Підсумки!E33</f>
        <v>0</v>
      </c>
    </row>
    <row r="31" spans="1:18" ht="15.75" x14ac:dyDescent="0.25">
      <c r="A31" s="92">
        <v>3</v>
      </c>
      <c r="B31" s="105" t="str">
        <f>Підсумки!C34</f>
        <v>Васюта Ганна Сергіївна</v>
      </c>
      <c r="C31" s="98"/>
      <c r="D31" s="98"/>
      <c r="E31" s="98"/>
      <c r="F31" s="98"/>
      <c r="G31" s="98"/>
      <c r="H31" s="98"/>
      <c r="I31" s="92"/>
      <c r="J31" s="92"/>
      <c r="K31" s="92"/>
      <c r="L31" s="92"/>
      <c r="M31" s="92"/>
      <c r="N31" s="92"/>
      <c r="O31" s="92"/>
      <c r="P31" s="93"/>
      <c r="Q31" s="116">
        <f t="shared" si="5"/>
        <v>14</v>
      </c>
      <c r="R31" s="114">
        <f>Підсумки!E34</f>
        <v>23</v>
      </c>
    </row>
    <row r="32" spans="1:18" ht="15.75" x14ac:dyDescent="0.25">
      <c r="A32" s="92">
        <v>4</v>
      </c>
      <c r="B32" s="105" t="str">
        <f>Підсумки!C35</f>
        <v>Вострікова Марія Василівна</v>
      </c>
      <c r="C32" s="98"/>
      <c r="D32" s="98"/>
      <c r="E32" s="98"/>
      <c r="F32" s="98"/>
      <c r="G32" s="98"/>
      <c r="H32" s="98"/>
      <c r="I32" s="92"/>
      <c r="J32" s="92"/>
      <c r="K32" s="92"/>
      <c r="L32" s="92"/>
      <c r="M32" s="92"/>
      <c r="N32" s="92"/>
      <c r="O32" s="92"/>
      <c r="P32" s="93"/>
      <c r="Q32" s="116">
        <f t="shared" si="5"/>
        <v>14</v>
      </c>
      <c r="R32" s="114">
        <f>Підсумки!E35</f>
        <v>25</v>
      </c>
    </row>
    <row r="33" spans="1:18" ht="15.75" x14ac:dyDescent="0.25">
      <c r="A33" s="92">
        <v>5</v>
      </c>
      <c r="B33" s="105" t="str">
        <f>Підсумки!C36</f>
        <v>Гуска Анастасія Олегівна</v>
      </c>
      <c r="C33" s="98"/>
      <c r="D33" s="98"/>
      <c r="E33" s="98"/>
      <c r="F33" s="98"/>
      <c r="G33" s="98"/>
      <c r="H33" s="98"/>
      <c r="I33" s="92"/>
      <c r="J33" s="92"/>
      <c r="K33" s="92"/>
      <c r="L33" s="92"/>
      <c r="M33" s="92"/>
      <c r="N33" s="92"/>
      <c r="O33" s="92"/>
      <c r="P33" s="93"/>
      <c r="Q33" s="116">
        <f t="shared" si="5"/>
        <v>14</v>
      </c>
      <c r="R33" s="114">
        <f>Підсумки!E36</f>
        <v>17</v>
      </c>
    </row>
    <row r="34" spans="1:18" ht="15.75" x14ac:dyDescent="0.25">
      <c r="A34" s="92">
        <v>6</v>
      </c>
      <c r="B34" s="105" t="str">
        <f>Підсумки!C37</f>
        <v>Зейналова Наталія Русланівна</v>
      </c>
      <c r="C34" s="98"/>
      <c r="D34" s="98"/>
      <c r="E34" s="98"/>
      <c r="F34" s="98"/>
      <c r="G34" s="98"/>
      <c r="H34" s="98"/>
      <c r="I34" s="92"/>
      <c r="J34" s="92"/>
      <c r="K34" s="92"/>
      <c r="L34" s="92"/>
      <c r="M34" s="92"/>
      <c r="N34" s="92"/>
      <c r="O34" s="92"/>
      <c r="P34" s="93"/>
      <c r="Q34" s="116">
        <f t="shared" si="5"/>
        <v>14</v>
      </c>
      <c r="R34" s="114">
        <f>Підсумки!E37</f>
        <v>25</v>
      </c>
    </row>
    <row r="35" spans="1:18" ht="15.75" x14ac:dyDescent="0.25">
      <c r="A35" s="92">
        <v>7</v>
      </c>
      <c r="B35" s="105" t="str">
        <f>Підсумки!C38</f>
        <v>Казакевич Дмитро Андрійович</v>
      </c>
      <c r="C35" s="98"/>
      <c r="D35" s="98"/>
      <c r="E35" s="98"/>
      <c r="F35" s="98"/>
      <c r="G35" s="98"/>
      <c r="H35" s="98"/>
      <c r="I35" s="92"/>
      <c r="J35" s="92"/>
      <c r="K35" s="92"/>
      <c r="L35" s="92"/>
      <c r="M35" s="92"/>
      <c r="N35" s="92"/>
      <c r="O35" s="92"/>
      <c r="P35" s="93"/>
      <c r="Q35" s="116">
        <f t="shared" si="5"/>
        <v>14</v>
      </c>
      <c r="R35" s="114">
        <f>Підсумки!E38</f>
        <v>70</v>
      </c>
    </row>
    <row r="36" spans="1:18" ht="15.75" x14ac:dyDescent="0.25">
      <c r="A36" s="92">
        <v>8</v>
      </c>
      <c r="B36" s="105">
        <f>Підсумки!C39</f>
        <v>0</v>
      </c>
      <c r="C36" s="98"/>
      <c r="D36" s="98"/>
      <c r="E36" s="98"/>
      <c r="F36" s="98"/>
      <c r="G36" s="98"/>
      <c r="H36" s="98"/>
      <c r="I36" s="92"/>
      <c r="J36" s="92"/>
      <c r="K36" s="92"/>
      <c r="L36" s="92"/>
      <c r="M36" s="92"/>
      <c r="N36" s="92"/>
      <c r="O36" s="92"/>
      <c r="P36" s="93"/>
      <c r="Q36" s="116">
        <f t="shared" si="5"/>
        <v>14</v>
      </c>
      <c r="R36" s="114">
        <f>Підсумки!E39</f>
        <v>0</v>
      </c>
    </row>
    <row r="37" spans="1:18" ht="15.75" x14ac:dyDescent="0.25">
      <c r="A37" s="92">
        <v>9</v>
      </c>
      <c r="B37" s="105" t="str">
        <f>Підсумки!C40</f>
        <v>Клочко Анастасія Сергіївна</v>
      </c>
      <c r="C37" s="98"/>
      <c r="D37" s="98"/>
      <c r="E37" s="98"/>
      <c r="F37" s="98"/>
      <c r="G37" s="98"/>
      <c r="H37" s="98"/>
      <c r="I37" s="92"/>
      <c r="J37" s="92"/>
      <c r="K37" s="92"/>
      <c r="L37" s="92"/>
      <c r="M37" s="92"/>
      <c r="N37" s="92"/>
      <c r="O37" s="92"/>
      <c r="P37" s="93"/>
      <c r="Q37" s="116">
        <f t="shared" si="5"/>
        <v>14</v>
      </c>
      <c r="R37" s="114">
        <f>Підсумки!E40</f>
        <v>25</v>
      </c>
    </row>
    <row r="38" spans="1:18" ht="15.75" x14ac:dyDescent="0.25">
      <c r="A38" s="92">
        <v>10</v>
      </c>
      <c r="B38" s="105" t="str">
        <f>Підсумки!C41</f>
        <v>Коротін Ілля Олександрович</v>
      </c>
      <c r="C38" s="98"/>
      <c r="D38" s="98"/>
      <c r="E38" s="98"/>
      <c r="F38" s="98"/>
      <c r="G38" s="98"/>
      <c r="H38" s="98"/>
      <c r="I38" s="92"/>
      <c r="J38" s="92"/>
      <c r="K38" s="92"/>
      <c r="L38" s="92"/>
      <c r="M38" s="92"/>
      <c r="N38" s="92"/>
      <c r="O38" s="92"/>
      <c r="P38" s="93"/>
      <c r="Q38" s="116">
        <f t="shared" si="5"/>
        <v>14</v>
      </c>
      <c r="R38" s="114">
        <f>Підсумки!E41</f>
        <v>0</v>
      </c>
    </row>
    <row r="39" spans="1:18" ht="15.75" x14ac:dyDescent="0.25">
      <c r="A39" s="92">
        <v>11</v>
      </c>
      <c r="B39" s="105" t="str">
        <f>Підсумки!C42</f>
        <v>Литовченко Олександра Вадимівна</v>
      </c>
      <c r="C39" s="98"/>
      <c r="D39" s="98"/>
      <c r="E39" s="98"/>
      <c r="F39" s="98"/>
      <c r="G39" s="98"/>
      <c r="H39" s="98"/>
      <c r="I39" s="92"/>
      <c r="J39" s="92"/>
      <c r="K39" s="92"/>
      <c r="L39" s="92"/>
      <c r="M39" s="92"/>
      <c r="N39" s="92"/>
      <c r="O39" s="92"/>
      <c r="P39" s="93"/>
      <c r="Q39" s="116">
        <f t="shared" si="5"/>
        <v>14</v>
      </c>
      <c r="R39" s="114">
        <f>Підсумки!E42</f>
        <v>70</v>
      </c>
    </row>
    <row r="40" spans="1:18" ht="15.75" x14ac:dyDescent="0.25">
      <c r="A40" s="92">
        <v>12</v>
      </c>
      <c r="B40" s="105">
        <f>Підсумки!C43</f>
        <v>0</v>
      </c>
      <c r="C40" s="98"/>
      <c r="D40" s="98"/>
      <c r="E40" s="98"/>
      <c r="F40" s="98"/>
      <c r="G40" s="98"/>
      <c r="H40" s="98"/>
      <c r="I40" s="92"/>
      <c r="J40" s="92"/>
      <c r="K40" s="92"/>
      <c r="L40" s="92"/>
      <c r="M40" s="92"/>
      <c r="N40" s="92"/>
      <c r="O40" s="92"/>
      <c r="P40" s="93"/>
      <c r="Q40" s="116">
        <f t="shared" si="5"/>
        <v>14</v>
      </c>
      <c r="R40" s="114">
        <f>Підсумки!E43</f>
        <v>0</v>
      </c>
    </row>
    <row r="41" spans="1:18" ht="15.75" x14ac:dyDescent="0.25">
      <c r="A41" s="92">
        <v>13</v>
      </c>
      <c r="B41" s="105" t="str">
        <f>Підсумки!C44</f>
        <v>Мішуков Кирило Павлович</v>
      </c>
      <c r="C41" s="98"/>
      <c r="D41" s="98"/>
      <c r="E41" s="98"/>
      <c r="F41" s="98"/>
      <c r="G41" s="98"/>
      <c r="H41" s="98"/>
      <c r="I41" s="92"/>
      <c r="J41" s="92"/>
      <c r="K41" s="92"/>
      <c r="L41" s="92"/>
      <c r="M41" s="92"/>
      <c r="N41" s="92"/>
      <c r="O41" s="92"/>
      <c r="P41" s="93"/>
      <c r="Q41" s="116">
        <f t="shared" si="5"/>
        <v>14</v>
      </c>
      <c r="R41" s="114">
        <f>Підсумки!E44</f>
        <v>0</v>
      </c>
    </row>
    <row r="42" spans="1:18" ht="15.75" x14ac:dyDescent="0.25">
      <c r="A42" s="92">
        <v>14</v>
      </c>
      <c r="B42" s="105" t="str">
        <f>Підсумки!C45</f>
        <v>Мельничук Іван Олегович</v>
      </c>
      <c r="C42" s="98"/>
      <c r="D42" s="98"/>
      <c r="E42" s="98"/>
      <c r="F42" s="98"/>
      <c r="G42" s="98"/>
      <c r="H42" s="98"/>
      <c r="I42" s="92"/>
      <c r="J42" s="92"/>
      <c r="K42" s="92"/>
      <c r="L42" s="92"/>
      <c r="M42" s="92"/>
      <c r="N42" s="92"/>
      <c r="O42" s="92"/>
      <c r="P42" s="93"/>
      <c r="Q42" s="116">
        <f t="shared" si="5"/>
        <v>14</v>
      </c>
      <c r="R42" s="114">
        <f>Підсумки!E45</f>
        <v>49</v>
      </c>
    </row>
    <row r="43" spans="1:18" ht="15.75" x14ac:dyDescent="0.25">
      <c r="A43" s="92">
        <v>15</v>
      </c>
      <c r="B43" s="105" t="str">
        <f>Підсумки!C46</f>
        <v>Пересунько Ігор Сергійович</v>
      </c>
      <c r="C43" s="98"/>
      <c r="D43" s="98"/>
      <c r="E43" s="98"/>
      <c r="F43" s="98"/>
      <c r="G43" s="98"/>
      <c r="H43" s="98"/>
      <c r="I43" s="92"/>
      <c r="J43" s="92"/>
      <c r="K43" s="92"/>
      <c r="L43" s="92"/>
      <c r="M43" s="92"/>
      <c r="N43" s="92"/>
      <c r="O43" s="92"/>
      <c r="P43" s="93"/>
      <c r="Q43" s="116">
        <f t="shared" si="5"/>
        <v>14</v>
      </c>
      <c r="R43" s="114">
        <f>Підсумки!E46</f>
        <v>55</v>
      </c>
    </row>
    <row r="44" spans="1:18" ht="15.75" x14ac:dyDescent="0.25">
      <c r="A44" s="92">
        <v>16</v>
      </c>
      <c r="B44" s="105" t="str">
        <f>Підсумки!C47</f>
        <v>Піскун Марія Віталіївна</v>
      </c>
      <c r="C44" s="98"/>
      <c r="D44" s="98"/>
      <c r="E44" s="98"/>
      <c r="F44" s="98"/>
      <c r="G44" s="98"/>
      <c r="H44" s="98"/>
      <c r="I44" s="92"/>
      <c r="J44" s="92"/>
      <c r="K44" s="92"/>
      <c r="L44" s="92"/>
      <c r="M44" s="92"/>
      <c r="N44" s="92"/>
      <c r="O44" s="92"/>
      <c r="P44" s="93"/>
      <c r="Q44" s="116">
        <f t="shared" si="5"/>
        <v>14</v>
      </c>
      <c r="R44" s="114">
        <f>Підсумки!E47</f>
        <v>0</v>
      </c>
    </row>
    <row r="45" spans="1:18" ht="15.75" x14ac:dyDescent="0.25">
      <c r="A45" s="92">
        <v>17</v>
      </c>
      <c r="B45" s="105" t="str">
        <f>Підсумки!C48</f>
        <v>Сатура Андрій Віталійович</v>
      </c>
      <c r="C45" s="98"/>
      <c r="D45" s="98"/>
      <c r="E45" s="98"/>
      <c r="F45" s="98"/>
      <c r="G45" s="98"/>
      <c r="H45" s="98"/>
      <c r="I45" s="92"/>
      <c r="J45" s="92"/>
      <c r="K45" s="92"/>
      <c r="L45" s="92"/>
      <c r="M45" s="92"/>
      <c r="N45" s="92"/>
      <c r="O45" s="92"/>
      <c r="P45" s="93"/>
      <c r="Q45" s="116">
        <f t="shared" si="5"/>
        <v>14</v>
      </c>
      <c r="R45" s="114">
        <f>Підсумки!E48</f>
        <v>50</v>
      </c>
    </row>
    <row r="46" spans="1:18" ht="15.75" x14ac:dyDescent="0.25">
      <c r="A46" s="92">
        <v>18</v>
      </c>
      <c r="B46" s="105" t="str">
        <f>Підсумки!C49</f>
        <v>Січевський Станіслав Вікторович</v>
      </c>
      <c r="C46" s="98"/>
      <c r="D46" s="98"/>
      <c r="E46" s="98"/>
      <c r="F46" s="98"/>
      <c r="G46" s="98"/>
      <c r="H46" s="98"/>
      <c r="I46" s="92"/>
      <c r="J46" s="92"/>
      <c r="K46" s="92"/>
      <c r="L46" s="92"/>
      <c r="M46" s="92"/>
      <c r="N46" s="92"/>
      <c r="O46" s="92"/>
      <c r="P46" s="93"/>
      <c r="Q46" s="116">
        <f t="shared" si="5"/>
        <v>14</v>
      </c>
      <c r="R46" s="114">
        <f>Підсумки!E49</f>
        <v>70</v>
      </c>
    </row>
    <row r="47" spans="1:18" ht="15.75" x14ac:dyDescent="0.25">
      <c r="A47" s="92">
        <v>19</v>
      </c>
      <c r="B47" s="105" t="str">
        <f>Підсумки!C50</f>
        <v>Cтанкевіч Андрій Олександрович</v>
      </c>
      <c r="C47" s="98"/>
      <c r="D47" s="98"/>
      <c r="E47" s="98"/>
      <c r="F47" s="98"/>
      <c r="G47" s="98"/>
      <c r="H47" s="98"/>
      <c r="I47" s="92"/>
      <c r="J47" s="92"/>
      <c r="K47" s="92"/>
      <c r="L47" s="92"/>
      <c r="M47" s="92"/>
      <c r="N47" s="92"/>
      <c r="O47" s="92"/>
      <c r="P47" s="93"/>
      <c r="Q47" s="116">
        <f t="shared" si="5"/>
        <v>14</v>
      </c>
      <c r="R47" s="114">
        <f>Підсумки!E50</f>
        <v>68</v>
      </c>
    </row>
    <row r="48" spans="1:18" ht="15.75" x14ac:dyDescent="0.25">
      <c r="A48" s="92">
        <v>20</v>
      </c>
      <c r="B48" s="105" t="str">
        <f>Підсумки!C51</f>
        <v>Стець Єлизавета Петрівна</v>
      </c>
      <c r="C48" s="98"/>
      <c r="D48" s="98"/>
      <c r="E48" s="98"/>
      <c r="F48" s="98"/>
      <c r="G48" s="98"/>
      <c r="H48" s="98"/>
      <c r="I48" s="92"/>
      <c r="J48" s="92"/>
      <c r="K48" s="92"/>
      <c r="L48" s="92"/>
      <c r="M48" s="92"/>
      <c r="N48" s="92"/>
      <c r="O48" s="92"/>
      <c r="P48" s="93"/>
      <c r="Q48" s="116">
        <f t="shared" si="5"/>
        <v>14</v>
      </c>
      <c r="R48" s="114">
        <f>Підсумки!E51</f>
        <v>64</v>
      </c>
    </row>
    <row r="49" spans="1:18" ht="15.75" x14ac:dyDescent="0.25">
      <c r="A49" s="92">
        <v>21</v>
      </c>
      <c r="B49" s="105" t="str">
        <f>Підсумки!C52</f>
        <v>Розторгуєв Василь Аркадійович</v>
      </c>
      <c r="C49" s="98"/>
      <c r="D49" s="98"/>
      <c r="E49" s="98"/>
      <c r="F49" s="98"/>
      <c r="G49" s="98"/>
      <c r="H49" s="98"/>
      <c r="I49" s="92"/>
      <c r="J49" s="92"/>
      <c r="K49" s="92"/>
      <c r="L49" s="92"/>
      <c r="M49" s="92"/>
      <c r="N49" s="92"/>
      <c r="O49" s="92"/>
      <c r="P49" s="93"/>
      <c r="Q49" s="116">
        <f t="shared" si="5"/>
        <v>14</v>
      </c>
      <c r="R49" s="114">
        <f>Підсумки!E52</f>
        <v>0</v>
      </c>
    </row>
    <row r="50" spans="1:18" ht="15.75" x14ac:dyDescent="0.25">
      <c r="A50" s="92">
        <v>22</v>
      </c>
      <c r="B50" s="105" t="str">
        <f>Підсумки!C53</f>
        <v>Федоров Олександр Сергійович</v>
      </c>
      <c r="C50" s="98"/>
      <c r="D50" s="98"/>
      <c r="E50" s="98"/>
      <c r="F50" s="98"/>
      <c r="G50" s="98"/>
      <c r="H50" s="98"/>
      <c r="I50" s="92"/>
      <c r="J50" s="92"/>
      <c r="K50" s="92"/>
      <c r="L50" s="92"/>
      <c r="M50" s="92"/>
      <c r="N50" s="92"/>
      <c r="O50" s="92"/>
      <c r="P50" s="93"/>
      <c r="Q50" s="116">
        <f t="shared" si="5"/>
        <v>14</v>
      </c>
      <c r="R50" s="114">
        <f>Підсумки!E53</f>
        <v>0</v>
      </c>
    </row>
    <row r="51" spans="1:18" ht="16.5" thickBot="1" x14ac:dyDescent="0.3">
      <c r="A51" s="94"/>
      <c r="B51" s="106"/>
      <c r="C51" s="99"/>
      <c r="D51" s="99"/>
      <c r="E51" s="99"/>
      <c r="F51" s="99"/>
      <c r="G51" s="99"/>
      <c r="H51" s="99"/>
      <c r="I51" s="94"/>
      <c r="J51" s="94"/>
      <c r="K51" s="94"/>
      <c r="L51" s="94"/>
      <c r="M51" s="94"/>
      <c r="N51" s="94"/>
      <c r="O51" s="94"/>
      <c r="P51" s="95"/>
      <c r="Q51" s="111">
        <f t="shared" si="5"/>
        <v>14</v>
      </c>
      <c r="R51" s="100">
        <f>Підсумки!E54</f>
        <v>20</v>
      </c>
    </row>
    <row r="52" spans="1:18" ht="16.5" thickBot="1" x14ac:dyDescent="0.3">
      <c r="A52" s="315"/>
      <c r="B52" s="316" t="s">
        <v>281</v>
      </c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</row>
    <row r="53" spans="1:18" ht="15.75" x14ac:dyDescent="0.25">
      <c r="A53" s="319">
        <v>1</v>
      </c>
      <c r="B53" s="320" t="str">
        <f>Підсумки!C60</f>
        <v>Геращенко Вікторія Андріївна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324"/>
      <c r="Q53" s="327">
        <f t="shared" ref="Q53" si="6">14-SUM(C53:P53)</f>
        <v>14</v>
      </c>
      <c r="R53" s="328">
        <f>Підсумки!E60</f>
        <v>60</v>
      </c>
    </row>
    <row r="54" spans="1:18" ht="15.75" x14ac:dyDescent="0.25">
      <c r="A54" s="321">
        <v>2</v>
      </c>
      <c r="B54" s="318" t="str">
        <f>Підсумки!C61</f>
        <v>Катанова Вікторія Сергіївна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325"/>
      <c r="Q54" s="329">
        <f t="shared" ref="Q54:Q79" si="7">14-SUM(C54:P54)</f>
        <v>14</v>
      </c>
      <c r="R54" s="330">
        <f>Підсумки!E61</f>
        <v>44</v>
      </c>
    </row>
    <row r="55" spans="1:18" ht="15.75" x14ac:dyDescent="0.25">
      <c r="A55" s="321">
        <v>3</v>
      </c>
      <c r="B55" s="318" t="str">
        <f>Підсумки!C62</f>
        <v>Князєва Ольга Олексіївна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325"/>
      <c r="Q55" s="329">
        <f t="shared" si="7"/>
        <v>14</v>
      </c>
      <c r="R55" s="330">
        <f>Підсумки!E62</f>
        <v>70</v>
      </c>
    </row>
    <row r="56" spans="1:18" ht="15.75" x14ac:dyDescent="0.25">
      <c r="A56" s="321">
        <v>4</v>
      </c>
      <c r="B56" s="318" t="str">
        <f>Підсумки!C63</f>
        <v>Коваль Сергій Олександрович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325"/>
      <c r="Q56" s="329">
        <f t="shared" si="7"/>
        <v>14</v>
      </c>
      <c r="R56" s="330">
        <f>Підсумки!E63</f>
        <v>49</v>
      </c>
    </row>
    <row r="57" spans="1:18" ht="15.75" x14ac:dyDescent="0.25">
      <c r="A57" s="321">
        <v>5</v>
      </c>
      <c r="B57" s="318" t="str">
        <f>Підсумки!C64</f>
        <v>Ковальський Микита Олексійович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325"/>
      <c r="Q57" s="329">
        <f t="shared" si="7"/>
        <v>14</v>
      </c>
      <c r="R57" s="330">
        <f>Підсумки!E64</f>
        <v>0</v>
      </c>
    </row>
    <row r="58" spans="1:18" ht="15.75" x14ac:dyDescent="0.25">
      <c r="A58" s="321">
        <v>6</v>
      </c>
      <c r="B58" s="318" t="str">
        <f>Підсумки!C65</f>
        <v>Колотюк Ольга Олександрівна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325"/>
      <c r="Q58" s="329">
        <f t="shared" si="7"/>
        <v>14</v>
      </c>
      <c r="R58" s="330">
        <f>Підсумки!E65</f>
        <v>46</v>
      </c>
    </row>
    <row r="59" spans="1:18" ht="15.75" x14ac:dyDescent="0.25">
      <c r="A59" s="321">
        <v>7</v>
      </c>
      <c r="B59" s="318" t="str">
        <f>Підсумки!C66</f>
        <v>Крамар Герман Дмитрович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325"/>
      <c r="Q59" s="329">
        <f t="shared" si="7"/>
        <v>14</v>
      </c>
      <c r="R59" s="330">
        <f>Підсумки!E66</f>
        <v>0</v>
      </c>
    </row>
    <row r="60" spans="1:18" ht="15.75" x14ac:dyDescent="0.25">
      <c r="A60" s="321">
        <v>8</v>
      </c>
      <c r="B60" s="318" t="str">
        <f>Підсумки!C67</f>
        <v>Кутовий Євген Олегович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325"/>
      <c r="Q60" s="329">
        <f t="shared" si="7"/>
        <v>14</v>
      </c>
      <c r="R60" s="330">
        <f>Підсумки!E67</f>
        <v>0</v>
      </c>
    </row>
    <row r="61" spans="1:18" ht="15.75" x14ac:dyDescent="0.25">
      <c r="A61" s="321">
        <v>9</v>
      </c>
      <c r="B61" s="318" t="str">
        <f>Підсумки!C68</f>
        <v>Малкова Каріна Вікторівна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325"/>
      <c r="Q61" s="329">
        <f t="shared" si="7"/>
        <v>14</v>
      </c>
      <c r="R61" s="330">
        <f>Підсумки!E68</f>
        <v>47</v>
      </c>
    </row>
    <row r="62" spans="1:18" ht="15.75" x14ac:dyDescent="0.25">
      <c r="A62" s="321">
        <v>10</v>
      </c>
      <c r="B62" s="318" t="str">
        <f>Підсумки!C69</f>
        <v>Пустіка Роман Ігорович</v>
      </c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325"/>
      <c r="Q62" s="329">
        <f t="shared" si="7"/>
        <v>14</v>
      </c>
      <c r="R62" s="330">
        <f>Підсумки!E69</f>
        <v>0</v>
      </c>
    </row>
    <row r="63" spans="1:18" ht="15.75" x14ac:dyDescent="0.25">
      <c r="A63" s="321">
        <v>11</v>
      </c>
      <c r="B63" s="318" t="str">
        <f>Підсумки!C70</f>
        <v>Рослякова Юлія Антонівна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325"/>
      <c r="Q63" s="329">
        <f t="shared" si="7"/>
        <v>14</v>
      </c>
      <c r="R63" s="330">
        <f>Підсумки!E70</f>
        <v>63</v>
      </c>
    </row>
    <row r="64" spans="1:18" ht="15.75" x14ac:dyDescent="0.25">
      <c r="A64" s="321">
        <v>12</v>
      </c>
      <c r="B64" s="318" t="str">
        <f>Підсумки!C71</f>
        <v>Сергієва Анастасія Олександрівна</v>
      </c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325"/>
      <c r="Q64" s="329">
        <f t="shared" si="7"/>
        <v>14</v>
      </c>
      <c r="R64" s="330">
        <f>Підсумки!E71</f>
        <v>0</v>
      </c>
    </row>
    <row r="65" spans="1:18" ht="15.75" x14ac:dyDescent="0.25">
      <c r="A65" s="321">
        <v>13</v>
      </c>
      <c r="B65" s="318" t="str">
        <f>Підсумки!C72</f>
        <v>Білецький Віктор Романович</v>
      </c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325"/>
      <c r="Q65" s="329">
        <f t="shared" si="7"/>
        <v>14</v>
      </c>
      <c r="R65" s="330">
        <f>Підсумки!E72</f>
        <v>55</v>
      </c>
    </row>
    <row r="66" spans="1:18" ht="15.75" x14ac:dyDescent="0.25">
      <c r="A66" s="321">
        <v>14</v>
      </c>
      <c r="B66" s="318" t="str">
        <f>Підсумки!C73</f>
        <v>Біла Поліна В`ячеславівна</v>
      </c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325"/>
      <c r="Q66" s="329">
        <f t="shared" si="7"/>
        <v>14</v>
      </c>
      <c r="R66" s="330">
        <f>Підсумки!E73</f>
        <v>43</v>
      </c>
    </row>
    <row r="67" spans="1:18" ht="15.75" x14ac:dyDescent="0.25">
      <c r="A67" s="321">
        <v>15</v>
      </c>
      <c r="B67" s="318" t="str">
        <f>Підсумки!C74</f>
        <v>Григор`єв Даниїл Олександрович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325"/>
      <c r="Q67" s="329">
        <f t="shared" si="7"/>
        <v>14</v>
      </c>
      <c r="R67" s="330">
        <f>Підсумки!E74</f>
        <v>50</v>
      </c>
    </row>
    <row r="68" spans="1:18" ht="15.75" x14ac:dyDescent="0.25">
      <c r="A68" s="321">
        <v>16</v>
      </c>
      <c r="B68" s="318" t="str">
        <f>Підсумки!C75</f>
        <v>Зеленков Денис Сергійович</v>
      </c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325"/>
      <c r="Q68" s="329">
        <f t="shared" si="7"/>
        <v>14</v>
      </c>
      <c r="R68" s="330">
        <f>Підсумки!E75</f>
        <v>63</v>
      </c>
    </row>
    <row r="69" spans="1:18" ht="15.75" x14ac:dyDescent="0.25">
      <c r="A69" s="321">
        <v>17</v>
      </c>
      <c r="B69" s="318" t="str">
        <f>Підсумки!C76</f>
        <v>Молдован Максим Олександрович</v>
      </c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325"/>
      <c r="Q69" s="329">
        <f t="shared" si="7"/>
        <v>14</v>
      </c>
      <c r="R69" s="330">
        <f>Підсумки!E76</f>
        <v>52.5</v>
      </c>
    </row>
    <row r="70" spans="1:18" ht="15.75" x14ac:dyDescent="0.25">
      <c r="A70" s="321">
        <v>18</v>
      </c>
      <c r="B70" s="318" t="str">
        <f>Підсумки!C77</f>
        <v>Носенко Микола В'ячеславович</v>
      </c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325"/>
      <c r="Q70" s="329">
        <f t="shared" si="7"/>
        <v>14</v>
      </c>
      <c r="R70" s="330">
        <f>Підсумки!E77</f>
        <v>63.5</v>
      </c>
    </row>
    <row r="71" spans="1:18" ht="15.75" x14ac:dyDescent="0.25">
      <c r="A71" s="321">
        <v>19</v>
      </c>
      <c r="B71" s="318" t="str">
        <f>Підсумки!C78</f>
        <v>Оліфіренко Ксенія Валентинівна</v>
      </c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325"/>
      <c r="Q71" s="329">
        <f t="shared" si="7"/>
        <v>14</v>
      </c>
      <c r="R71" s="330">
        <f>Підсумки!E78</f>
        <v>69</v>
      </c>
    </row>
    <row r="72" spans="1:18" ht="15.75" x14ac:dyDescent="0.25">
      <c r="A72" s="321">
        <v>20</v>
      </c>
      <c r="B72" s="318" t="str">
        <f>Підсумки!C79</f>
        <v>Салмін Артур Ігорович</v>
      </c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325"/>
      <c r="Q72" s="329">
        <f t="shared" si="7"/>
        <v>14</v>
      </c>
      <c r="R72" s="330">
        <f>Підсумки!E79</f>
        <v>70</v>
      </c>
    </row>
    <row r="73" spans="1:18" ht="15.75" x14ac:dyDescent="0.25">
      <c r="A73" s="321">
        <v>21</v>
      </c>
      <c r="B73" s="318" t="str">
        <f>Підсумки!C80</f>
        <v>Стовманенко Владислав Олегович</v>
      </c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325"/>
      <c r="Q73" s="329">
        <f t="shared" si="7"/>
        <v>14</v>
      </c>
      <c r="R73" s="330">
        <f>Підсумки!E80</f>
        <v>42</v>
      </c>
    </row>
    <row r="74" spans="1:18" ht="15.75" x14ac:dyDescent="0.25">
      <c r="A74" s="321">
        <v>22</v>
      </c>
      <c r="B74" s="318" t="str">
        <f>Підсумки!C81</f>
        <v>Хруставка Михайло Володимирович</v>
      </c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325"/>
      <c r="Q74" s="329">
        <f t="shared" si="7"/>
        <v>14</v>
      </c>
      <c r="R74" s="330">
        <f>Підсумки!E81</f>
        <v>21</v>
      </c>
    </row>
    <row r="75" spans="1:18" ht="15.75" x14ac:dyDescent="0.25">
      <c r="A75" s="321">
        <v>23</v>
      </c>
      <c r="B75" s="318" t="str">
        <f>Підсумки!C82</f>
        <v>Чигір Галина Сергіївна</v>
      </c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325"/>
      <c r="Q75" s="329">
        <f t="shared" si="7"/>
        <v>14</v>
      </c>
      <c r="R75" s="330">
        <f>Підсумки!E82</f>
        <v>43</v>
      </c>
    </row>
    <row r="76" spans="1:18" ht="15.75" x14ac:dyDescent="0.25">
      <c r="A76" s="321">
        <v>24</v>
      </c>
      <c r="B76" s="318" t="str">
        <f>Підсумки!C83</f>
        <v>Штефан Валентина Володимирівна</v>
      </c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325"/>
      <c r="Q76" s="329">
        <f t="shared" si="7"/>
        <v>14</v>
      </c>
      <c r="R76" s="330">
        <f>Підсумки!E83</f>
        <v>70</v>
      </c>
    </row>
    <row r="77" spans="1:18" ht="15.75" x14ac:dyDescent="0.25">
      <c r="A77" s="321">
        <v>25</v>
      </c>
      <c r="B77" s="318" t="str">
        <f>Підсумки!C84</f>
        <v>Якименко І.В.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325"/>
      <c r="Q77" s="329">
        <f t="shared" si="7"/>
        <v>14</v>
      </c>
      <c r="R77" s="330">
        <f>Підсумки!E84</f>
        <v>0</v>
      </c>
    </row>
    <row r="78" spans="1:18" ht="15.75" x14ac:dyDescent="0.25">
      <c r="A78" s="321">
        <v>26</v>
      </c>
      <c r="B78" s="318">
        <f>Підсумки!C85</f>
        <v>0</v>
      </c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325"/>
      <c r="Q78" s="329">
        <f t="shared" si="7"/>
        <v>14</v>
      </c>
      <c r="R78" s="330">
        <f>Підсумки!E85</f>
        <v>0</v>
      </c>
    </row>
    <row r="79" spans="1:18" ht="16.5" thickBot="1" x14ac:dyDescent="0.3">
      <c r="A79" s="322">
        <v>27</v>
      </c>
      <c r="B79" s="323">
        <f>Підсумки!C86</f>
        <v>0</v>
      </c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326"/>
      <c r="Q79" s="331">
        <f t="shared" si="7"/>
        <v>14</v>
      </c>
      <c r="R79" s="332">
        <f>Підсумки!E86</f>
        <v>0</v>
      </c>
    </row>
  </sheetData>
  <customSheetViews>
    <customSheetView guid="{17400EAF-4B0B-49FE-8262-4A59DA70D10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2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3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4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5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6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1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2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3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4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5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6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7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8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9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3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4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25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26"/>
      <headerFooter alignWithMargins="0"/>
    </customSheetView>
    <customSheetView guid="{6C8D603E-9A1B-49F4-AEFE-06707C7BCD5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7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28"/>
      <headerFooter alignWithMargins="0"/>
    </customSheetView>
    <customSheetView guid="{C5D960BD-C1A6-4228-A267-A87ADCF0AB55}" topLeftCell="A2">
      <pane xSplit="2" ySplit="1" topLeftCell="H3" activePane="bottomRight" state="frozen"/>
      <selection pane="bottomRight" activeCell="R51" sqref="R51"/>
      <pageMargins left="0.75" right="0.75" top="1" bottom="1" header="0.5" footer="0.5"/>
      <pageSetup paperSize="9" orientation="portrait" r:id="rId2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2:AC118"/>
  <sheetViews>
    <sheetView showGridLines="0" tabSelected="1" zoomScale="75" zoomScaleNormal="68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AW16" sqref="AW16"/>
    </sheetView>
  </sheetViews>
  <sheetFormatPr defaultColWidth="9.28515625" defaultRowHeight="12.75" x14ac:dyDescent="0.2"/>
  <cols>
    <col min="1" max="1" width="4.28515625" style="1" customWidth="1"/>
    <col min="2" max="2" width="51.2851562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2.85546875" style="1" customWidth="1"/>
    <col min="7" max="7" width="11.7109375" style="1" customWidth="1"/>
    <col min="8" max="8" width="14.85546875" style="1" customWidth="1"/>
    <col min="9" max="11" width="11.5703125" style="1" customWidth="1"/>
    <col min="12" max="12" width="16.7109375" style="1" customWidth="1"/>
    <col min="13" max="13" width="11" style="1" customWidth="1"/>
    <col min="14" max="14" width="15.42578125" style="1" customWidth="1"/>
    <col min="15" max="15" width="10.7109375" style="1" customWidth="1"/>
    <col min="16" max="16" width="10" style="1" customWidth="1"/>
    <col min="17" max="17" width="10.28515625" style="1" customWidth="1"/>
    <col min="18" max="18" width="11.28515625" style="1" customWidth="1"/>
    <col min="19" max="19" width="8" style="1" customWidth="1"/>
    <col min="20" max="20" width="10.28515625" style="1" customWidth="1"/>
    <col min="21" max="21" width="10.42578125" style="1" bestFit="1" customWidth="1"/>
    <col min="22" max="22" width="9.7109375" style="1" customWidth="1"/>
    <col min="23" max="23" width="11.42578125" style="1" customWidth="1"/>
    <col min="24" max="24" width="10.42578125" style="1" customWidth="1"/>
    <col min="25" max="25" width="11.28515625" style="1" customWidth="1"/>
    <col min="26" max="26" width="9.28515625" style="1"/>
    <col min="27" max="27" width="12" style="1" customWidth="1"/>
    <col min="28" max="28" width="9.28515625" style="1"/>
    <col min="29" max="29" width="10.42578125" style="1" bestFit="1" customWidth="1"/>
    <col min="30" max="16384" width="9.28515625" style="1"/>
  </cols>
  <sheetData>
    <row r="2" spans="1:19" ht="26.25" customHeight="1" thickBot="1" x14ac:dyDescent="0.25">
      <c r="A2" s="21"/>
      <c r="B2" s="148" t="s">
        <v>266</v>
      </c>
      <c r="C2" s="118" t="s">
        <v>312</v>
      </c>
      <c r="D2" s="21"/>
      <c r="E2" s="21"/>
      <c r="F2" s="29"/>
      <c r="G2" s="83" t="s">
        <v>226</v>
      </c>
      <c r="H2" s="29"/>
      <c r="I2" s="29"/>
      <c r="J2" s="29"/>
      <c r="K2" s="29"/>
      <c r="L2" s="83"/>
      <c r="M2" s="30"/>
      <c r="N2" s="82" t="s">
        <v>153</v>
      </c>
      <c r="O2" s="29"/>
      <c r="P2" s="59"/>
      <c r="Q2" s="59"/>
      <c r="R2" s="29"/>
      <c r="S2" s="29"/>
    </row>
    <row r="3" spans="1:19" ht="22.5" customHeight="1" thickBot="1" x14ac:dyDescent="0.3">
      <c r="A3" s="149"/>
      <c r="B3" s="537" t="s">
        <v>233</v>
      </c>
      <c r="C3" s="531" t="s">
        <v>131</v>
      </c>
      <c r="D3" s="508" t="s">
        <v>150</v>
      </c>
      <c r="E3" s="506" t="s">
        <v>38</v>
      </c>
      <c r="F3" s="518" t="s">
        <v>132</v>
      </c>
      <c r="G3" s="519"/>
      <c r="H3" s="520"/>
      <c r="I3" s="28" t="s">
        <v>133</v>
      </c>
      <c r="J3" s="283"/>
      <c r="K3" s="280"/>
      <c r="L3" s="518" t="s">
        <v>134</v>
      </c>
      <c r="M3" s="519"/>
      <c r="N3" s="520"/>
    </row>
    <row r="4" spans="1:19" ht="22.5" customHeight="1" x14ac:dyDescent="0.25">
      <c r="A4" s="150"/>
      <c r="B4" s="538"/>
      <c r="C4" s="532"/>
      <c r="D4" s="509"/>
      <c r="E4" s="507"/>
      <c r="F4" s="28" t="s">
        <v>227</v>
      </c>
      <c r="G4" s="55" t="s">
        <v>229</v>
      </c>
      <c r="H4" s="84"/>
      <c r="I4" s="28" t="s">
        <v>228</v>
      </c>
      <c r="J4" s="84" t="s">
        <v>193</v>
      </c>
      <c r="K4" s="85" t="s">
        <v>154</v>
      </c>
      <c r="L4" s="28" t="s">
        <v>228</v>
      </c>
      <c r="M4" s="56" t="s">
        <v>207</v>
      </c>
      <c r="N4" s="85" t="s">
        <v>154</v>
      </c>
    </row>
    <row r="5" spans="1:19" ht="37.35" customHeight="1" x14ac:dyDescent="0.2">
      <c r="A5" s="150"/>
      <c r="B5" s="539"/>
      <c r="C5" s="532"/>
      <c r="D5" s="509"/>
      <c r="E5" s="507"/>
      <c r="F5" s="513" t="s">
        <v>149</v>
      </c>
      <c r="G5" s="515" t="s">
        <v>274</v>
      </c>
      <c r="H5" s="33" t="s">
        <v>135</v>
      </c>
      <c r="I5" s="278" t="s">
        <v>149</v>
      </c>
      <c r="J5" s="287" t="s">
        <v>275</v>
      </c>
      <c r="K5" s="33" t="s">
        <v>135</v>
      </c>
      <c r="L5" s="513" t="s">
        <v>149</v>
      </c>
      <c r="M5" s="515" t="s">
        <v>279</v>
      </c>
      <c r="N5" s="33" t="s">
        <v>135</v>
      </c>
    </row>
    <row r="6" spans="1:19" ht="28.9" customHeight="1" thickBot="1" x14ac:dyDescent="0.25">
      <c r="A6" s="150"/>
      <c r="B6" s="539"/>
      <c r="C6" s="532"/>
      <c r="D6" s="509"/>
      <c r="E6" s="507"/>
      <c r="F6" s="514"/>
      <c r="G6" s="516"/>
      <c r="H6" s="58" t="s">
        <v>278</v>
      </c>
      <c r="I6" s="279"/>
      <c r="J6" s="282"/>
      <c r="K6" s="58">
        <v>10</v>
      </c>
      <c r="L6" s="514"/>
      <c r="M6" s="516"/>
      <c r="N6" s="58" t="s">
        <v>282</v>
      </c>
    </row>
    <row r="7" spans="1:19" ht="22.5" customHeight="1" thickBot="1" x14ac:dyDescent="0.3">
      <c r="A7" s="150"/>
      <c r="B7" s="539"/>
      <c r="C7" s="505"/>
      <c r="D7" s="509"/>
      <c r="E7" s="507"/>
      <c r="F7" s="510">
        <v>42874</v>
      </c>
      <c r="G7" s="511"/>
      <c r="H7" s="512"/>
      <c r="I7" s="284">
        <f>F7+14</f>
        <v>42888</v>
      </c>
      <c r="J7" s="285"/>
      <c r="K7" s="286"/>
      <c r="L7" s="510">
        <f>I7+14</f>
        <v>42902</v>
      </c>
      <c r="M7" s="511"/>
      <c r="N7" s="512"/>
    </row>
    <row r="8" spans="1:19" s="236" customFormat="1" ht="26.25" customHeight="1" x14ac:dyDescent="0.25">
      <c r="A8" s="264">
        <v>1</v>
      </c>
      <c r="B8" s="428" t="s">
        <v>349</v>
      </c>
      <c r="C8" s="430">
        <v>12</v>
      </c>
      <c r="D8" s="306">
        <f t="shared" ref="D8:D21" si="0">H8+K8+N8</f>
        <v>49</v>
      </c>
      <c r="E8" s="242">
        <f t="shared" ref="E8:E21" si="1">SUM(D8:D8)</f>
        <v>49</v>
      </c>
      <c r="F8" s="454"/>
      <c r="G8" s="461">
        <f>C8</f>
        <v>12</v>
      </c>
      <c r="H8" s="478">
        <f>4+5+5</f>
        <v>14</v>
      </c>
      <c r="I8" s="459"/>
      <c r="J8" s="461">
        <f>C8</f>
        <v>12</v>
      </c>
      <c r="K8" s="482">
        <v>10</v>
      </c>
      <c r="L8" s="459"/>
      <c r="M8" s="461">
        <f>C8</f>
        <v>12</v>
      </c>
      <c r="N8" s="471">
        <f>25</f>
        <v>25</v>
      </c>
    </row>
    <row r="9" spans="1:19" s="245" customFormat="1" ht="18.75" x14ac:dyDescent="0.25">
      <c r="A9" s="261">
        <v>2</v>
      </c>
      <c r="B9" s="428" t="s">
        <v>350</v>
      </c>
      <c r="C9" s="434">
        <v>1</v>
      </c>
      <c r="D9" s="258">
        <f t="shared" si="0"/>
        <v>55</v>
      </c>
      <c r="E9" s="304">
        <f t="shared" si="1"/>
        <v>55</v>
      </c>
      <c r="F9" s="384"/>
      <c r="G9" s="461">
        <f t="shared" ref="G9:G21" si="2">C9</f>
        <v>1</v>
      </c>
      <c r="H9" s="479">
        <v>10</v>
      </c>
      <c r="I9" s="375"/>
      <c r="J9" s="461">
        <f t="shared" ref="J9:J21" si="3">C9</f>
        <v>1</v>
      </c>
      <c r="K9" s="483">
        <v>10</v>
      </c>
      <c r="L9" s="375"/>
      <c r="M9" s="461">
        <f t="shared" ref="M9:M21" si="4">C9</f>
        <v>1</v>
      </c>
      <c r="N9" s="486">
        <f>25+10</f>
        <v>35</v>
      </c>
    </row>
    <row r="10" spans="1:19" s="236" customFormat="1" ht="18.75" x14ac:dyDescent="0.25">
      <c r="A10" s="265">
        <v>3</v>
      </c>
      <c r="B10" s="428" t="s">
        <v>351</v>
      </c>
      <c r="C10" s="337">
        <v>13</v>
      </c>
      <c r="D10" s="258">
        <f t="shared" si="0"/>
        <v>0</v>
      </c>
      <c r="E10" s="304">
        <f t="shared" si="1"/>
        <v>0</v>
      </c>
      <c r="F10" s="385"/>
      <c r="G10" s="461">
        <f t="shared" si="2"/>
        <v>13</v>
      </c>
      <c r="H10" s="479"/>
      <c r="I10" s="376"/>
      <c r="J10" s="461">
        <f t="shared" si="3"/>
        <v>13</v>
      </c>
      <c r="K10" s="483"/>
      <c r="L10" s="376"/>
      <c r="M10" s="461">
        <f t="shared" si="4"/>
        <v>13</v>
      </c>
      <c r="N10" s="486"/>
    </row>
    <row r="11" spans="1:19" s="236" customFormat="1" ht="18.75" x14ac:dyDescent="0.25">
      <c r="A11" s="261">
        <v>4</v>
      </c>
      <c r="B11" s="428" t="s">
        <v>352</v>
      </c>
      <c r="C11" s="434">
        <v>2</v>
      </c>
      <c r="D11" s="258">
        <f t="shared" si="0"/>
        <v>50</v>
      </c>
      <c r="E11" s="304">
        <f t="shared" si="1"/>
        <v>50</v>
      </c>
      <c r="F11" s="384"/>
      <c r="G11" s="461">
        <f t="shared" si="2"/>
        <v>2</v>
      </c>
      <c r="H11" s="480">
        <v>15</v>
      </c>
      <c r="I11" s="377"/>
      <c r="J11" s="461">
        <f t="shared" si="3"/>
        <v>2</v>
      </c>
      <c r="K11" s="484">
        <v>10</v>
      </c>
      <c r="L11" s="377"/>
      <c r="M11" s="461">
        <f t="shared" si="4"/>
        <v>2</v>
      </c>
      <c r="N11" s="471">
        <f>25</f>
        <v>25</v>
      </c>
    </row>
    <row r="12" spans="1:19" s="236" customFormat="1" ht="18.75" x14ac:dyDescent="0.25">
      <c r="A12" s="265">
        <v>5</v>
      </c>
      <c r="B12" s="428" t="s">
        <v>353</v>
      </c>
      <c r="C12" s="337">
        <v>7</v>
      </c>
      <c r="D12" s="258">
        <f t="shared" si="0"/>
        <v>70</v>
      </c>
      <c r="E12" s="304">
        <f t="shared" si="1"/>
        <v>70</v>
      </c>
      <c r="F12" s="385"/>
      <c r="G12" s="461">
        <f t="shared" si="2"/>
        <v>7</v>
      </c>
      <c r="H12" s="480">
        <f>4+5+6</f>
        <v>15</v>
      </c>
      <c r="I12" s="376"/>
      <c r="J12" s="461">
        <f t="shared" si="3"/>
        <v>7</v>
      </c>
      <c r="K12" s="484">
        <v>10</v>
      </c>
      <c r="L12" s="376"/>
      <c r="M12" s="461">
        <f t="shared" si="4"/>
        <v>7</v>
      </c>
      <c r="N12" s="471">
        <v>45</v>
      </c>
    </row>
    <row r="13" spans="1:19" s="236" customFormat="1" ht="18.75" x14ac:dyDescent="0.25">
      <c r="A13" s="261">
        <v>6</v>
      </c>
      <c r="B13" s="428" t="s">
        <v>354</v>
      </c>
      <c r="C13" s="434">
        <v>6</v>
      </c>
      <c r="D13" s="258">
        <f t="shared" si="0"/>
        <v>68</v>
      </c>
      <c r="E13" s="304">
        <f t="shared" si="1"/>
        <v>68</v>
      </c>
      <c r="F13" s="384"/>
      <c r="G13" s="461">
        <f t="shared" si="2"/>
        <v>6</v>
      </c>
      <c r="H13" s="480">
        <v>15</v>
      </c>
      <c r="I13" s="377"/>
      <c r="J13" s="461">
        <f t="shared" si="3"/>
        <v>6</v>
      </c>
      <c r="K13" s="484">
        <v>10</v>
      </c>
      <c r="L13" s="377"/>
      <c r="M13" s="461">
        <f t="shared" si="4"/>
        <v>6</v>
      </c>
      <c r="N13" s="471">
        <f>23+20</f>
        <v>43</v>
      </c>
    </row>
    <row r="14" spans="1:19" s="246" customFormat="1" ht="18.75" x14ac:dyDescent="0.25">
      <c r="A14" s="265">
        <v>7</v>
      </c>
      <c r="B14" s="428" t="s">
        <v>355</v>
      </c>
      <c r="C14" s="337">
        <v>8</v>
      </c>
      <c r="D14" s="258">
        <f t="shared" si="0"/>
        <v>64</v>
      </c>
      <c r="E14" s="304">
        <f t="shared" si="1"/>
        <v>64</v>
      </c>
      <c r="F14" s="385"/>
      <c r="G14" s="461">
        <f t="shared" si="2"/>
        <v>8</v>
      </c>
      <c r="H14" s="480">
        <f>4+4+5</f>
        <v>13</v>
      </c>
      <c r="I14" s="376"/>
      <c r="J14" s="461">
        <f t="shared" si="3"/>
        <v>8</v>
      </c>
      <c r="K14" s="483">
        <v>6</v>
      </c>
      <c r="L14" s="376"/>
      <c r="M14" s="461">
        <f t="shared" si="4"/>
        <v>8</v>
      </c>
      <c r="N14" s="486">
        <v>45</v>
      </c>
    </row>
    <row r="15" spans="1:19" s="245" customFormat="1" ht="18.75" x14ac:dyDescent="0.25">
      <c r="A15" s="261">
        <v>8</v>
      </c>
      <c r="B15" s="428" t="s">
        <v>356</v>
      </c>
      <c r="C15" s="434"/>
      <c r="D15" s="258">
        <f t="shared" si="0"/>
        <v>0</v>
      </c>
      <c r="E15" s="304">
        <f t="shared" si="1"/>
        <v>0</v>
      </c>
      <c r="F15" s="384"/>
      <c r="G15" s="461">
        <f t="shared" si="2"/>
        <v>0</v>
      </c>
      <c r="H15" s="480"/>
      <c r="I15" s="375"/>
      <c r="J15" s="461">
        <f t="shared" si="3"/>
        <v>0</v>
      </c>
      <c r="K15" s="483"/>
      <c r="L15" s="375"/>
      <c r="M15" s="461">
        <f t="shared" si="4"/>
        <v>0</v>
      </c>
      <c r="N15" s="486"/>
    </row>
    <row r="16" spans="1:19" s="236" customFormat="1" ht="18.75" x14ac:dyDescent="0.25">
      <c r="A16" s="265">
        <v>9</v>
      </c>
      <c r="B16" s="428" t="s">
        <v>357</v>
      </c>
      <c r="C16" s="337">
        <v>10</v>
      </c>
      <c r="D16" s="258">
        <f t="shared" si="0"/>
        <v>0</v>
      </c>
      <c r="E16" s="304">
        <f t="shared" si="1"/>
        <v>0</v>
      </c>
      <c r="F16" s="385"/>
      <c r="G16" s="461">
        <f t="shared" si="2"/>
        <v>10</v>
      </c>
      <c r="H16" s="480"/>
      <c r="I16" s="376"/>
      <c r="J16" s="461">
        <f t="shared" si="3"/>
        <v>10</v>
      </c>
      <c r="K16" s="483"/>
      <c r="L16" s="376"/>
      <c r="M16" s="461">
        <f t="shared" si="4"/>
        <v>10</v>
      </c>
      <c r="N16" s="486"/>
    </row>
    <row r="17" spans="1:29" s="236" customFormat="1" ht="18.75" x14ac:dyDescent="0.25">
      <c r="A17" s="261">
        <v>10</v>
      </c>
      <c r="B17" s="428" t="s">
        <v>358</v>
      </c>
      <c r="C17" s="434">
        <v>9</v>
      </c>
      <c r="D17" s="258">
        <f t="shared" si="0"/>
        <v>20</v>
      </c>
      <c r="E17" s="304">
        <f t="shared" si="1"/>
        <v>20</v>
      </c>
      <c r="F17" s="384"/>
      <c r="G17" s="461">
        <f t="shared" si="2"/>
        <v>9</v>
      </c>
      <c r="H17" s="480"/>
      <c r="I17" s="377"/>
      <c r="J17" s="461">
        <f t="shared" si="3"/>
        <v>9</v>
      </c>
      <c r="K17" s="483">
        <v>10</v>
      </c>
      <c r="L17" s="377"/>
      <c r="M17" s="461">
        <f t="shared" si="4"/>
        <v>9</v>
      </c>
      <c r="N17" s="486">
        <f>10</f>
        <v>10</v>
      </c>
    </row>
    <row r="18" spans="1:29" s="236" customFormat="1" ht="18.75" x14ac:dyDescent="0.25">
      <c r="A18" s="265">
        <v>11</v>
      </c>
      <c r="B18" s="428" t="s">
        <v>359</v>
      </c>
      <c r="C18" s="337">
        <v>5</v>
      </c>
      <c r="D18" s="258">
        <f t="shared" si="0"/>
        <v>0</v>
      </c>
      <c r="E18" s="304">
        <f t="shared" si="1"/>
        <v>0</v>
      </c>
      <c r="F18" s="385"/>
      <c r="G18" s="461">
        <f t="shared" si="2"/>
        <v>5</v>
      </c>
      <c r="H18" s="480"/>
      <c r="I18" s="376"/>
      <c r="J18" s="461">
        <f t="shared" si="3"/>
        <v>5</v>
      </c>
      <c r="K18" s="483"/>
      <c r="L18" s="376"/>
      <c r="M18" s="461">
        <f t="shared" si="4"/>
        <v>5</v>
      </c>
      <c r="N18" s="486"/>
    </row>
    <row r="19" spans="1:29" s="236" customFormat="1" ht="18.75" x14ac:dyDescent="0.25">
      <c r="A19" s="261">
        <v>12</v>
      </c>
      <c r="B19" s="428" t="s">
        <v>360</v>
      </c>
      <c r="C19" s="434">
        <v>4</v>
      </c>
      <c r="D19" s="258">
        <f t="shared" si="0"/>
        <v>0</v>
      </c>
      <c r="E19" s="304">
        <f t="shared" si="1"/>
        <v>0</v>
      </c>
      <c r="F19" s="385"/>
      <c r="G19" s="461">
        <f t="shared" si="2"/>
        <v>4</v>
      </c>
      <c r="H19" s="480"/>
      <c r="I19" s="376"/>
      <c r="J19" s="461">
        <f t="shared" si="3"/>
        <v>4</v>
      </c>
      <c r="K19" s="483"/>
      <c r="L19" s="376"/>
      <c r="M19" s="461">
        <f t="shared" si="4"/>
        <v>4</v>
      </c>
      <c r="N19" s="486"/>
    </row>
    <row r="20" spans="1:29" s="236" customFormat="1" ht="18.75" x14ac:dyDescent="0.25">
      <c r="A20" s="265">
        <v>13</v>
      </c>
      <c r="B20" s="428" t="s">
        <v>361</v>
      </c>
      <c r="C20" s="337">
        <v>11</v>
      </c>
      <c r="D20" s="258">
        <f t="shared" si="0"/>
        <v>68</v>
      </c>
      <c r="E20" s="304">
        <f t="shared" si="1"/>
        <v>68</v>
      </c>
      <c r="F20" s="389"/>
      <c r="G20" s="461">
        <f t="shared" si="2"/>
        <v>11</v>
      </c>
      <c r="H20" s="480">
        <v>15</v>
      </c>
      <c r="I20" s="378"/>
      <c r="J20" s="461">
        <f t="shared" si="3"/>
        <v>11</v>
      </c>
      <c r="K20" s="484">
        <v>10</v>
      </c>
      <c r="L20" s="378"/>
      <c r="M20" s="461">
        <f t="shared" si="4"/>
        <v>11</v>
      </c>
      <c r="N20" s="471">
        <f>25+18</f>
        <v>43</v>
      </c>
    </row>
    <row r="21" spans="1:29" s="236" customFormat="1" ht="19.5" thickBot="1" x14ac:dyDescent="0.3">
      <c r="A21" s="266">
        <v>14</v>
      </c>
      <c r="B21" s="435" t="s">
        <v>362</v>
      </c>
      <c r="C21" s="434">
        <v>14</v>
      </c>
      <c r="D21" s="308">
        <f t="shared" si="0"/>
        <v>0</v>
      </c>
      <c r="E21" s="268">
        <f t="shared" si="1"/>
        <v>0</v>
      </c>
      <c r="F21" s="333"/>
      <c r="G21" s="470">
        <f t="shared" si="2"/>
        <v>14</v>
      </c>
      <c r="H21" s="481"/>
      <c r="I21" s="273"/>
      <c r="J21" s="470">
        <f t="shared" si="3"/>
        <v>14</v>
      </c>
      <c r="K21" s="485"/>
      <c r="L21" s="273"/>
      <c r="M21" s="470">
        <f t="shared" si="4"/>
        <v>14</v>
      </c>
      <c r="N21" s="471"/>
    </row>
    <row r="22" spans="1:29" ht="18" x14ac:dyDescent="0.25">
      <c r="A22" s="61"/>
      <c r="B22" s="50"/>
      <c r="C22" s="62"/>
      <c r="D22" s="63"/>
      <c r="E22" s="63"/>
      <c r="F22" s="64">
        <f>COUNT(#REF!)</f>
        <v>0</v>
      </c>
      <c r="G22" s="57"/>
      <c r="H22" s="57"/>
      <c r="I22" s="57"/>
      <c r="J22" s="57"/>
      <c r="K22" s="57"/>
      <c r="L22" s="57"/>
      <c r="M22" s="57"/>
      <c r="N22" s="60"/>
      <c r="O22" s="32"/>
      <c r="P22" s="31"/>
      <c r="Q22" s="22"/>
      <c r="S22" s="64">
        <f>COUNT(G8:G21)</f>
        <v>14</v>
      </c>
      <c r="X22" s="64">
        <f>COUNT(M8:M21)</f>
        <v>14</v>
      </c>
      <c r="AA22" s="24"/>
      <c r="AB22" s="24"/>
      <c r="AC22" s="24"/>
    </row>
    <row r="23" spans="1:29" ht="18" x14ac:dyDescent="0.25">
      <c r="A23" s="61"/>
      <c r="B23" s="50"/>
      <c r="C23" s="62"/>
      <c r="D23" s="63"/>
      <c r="E23" s="63"/>
      <c r="F23" s="57"/>
      <c r="G23" s="60"/>
      <c r="H23" s="57"/>
      <c r="I23" s="57"/>
      <c r="J23" s="57"/>
      <c r="K23" s="57"/>
      <c r="L23" s="57"/>
      <c r="M23" s="57"/>
      <c r="N23" s="57"/>
      <c r="O23" s="31"/>
      <c r="P23" s="32"/>
      <c r="Q23" s="31"/>
      <c r="R23" s="22"/>
    </row>
    <row r="24" spans="1:29" ht="15" x14ac:dyDescent="0.2">
      <c r="A24" s="36"/>
      <c r="B24" s="34"/>
      <c r="C24" s="23"/>
      <c r="D24" s="23"/>
      <c r="E24" s="23"/>
      <c r="H24" s="26"/>
      <c r="I24" s="26"/>
      <c r="J24" s="26"/>
      <c r="K24" s="26"/>
      <c r="M24" s="26"/>
    </row>
    <row r="25" spans="1:29" ht="15" x14ac:dyDescent="0.2">
      <c r="A25" s="36"/>
      <c r="B25" s="34"/>
      <c r="C25" s="23"/>
      <c r="D25" s="23"/>
      <c r="E25" s="23"/>
    </row>
    <row r="26" spans="1:29" ht="15" x14ac:dyDescent="0.2">
      <c r="A26" s="36"/>
      <c r="B26" s="34"/>
      <c r="C26" s="23"/>
      <c r="D26" s="23"/>
      <c r="E26" s="23"/>
    </row>
    <row r="27" spans="1:29" ht="15" x14ac:dyDescent="0.2">
      <c r="A27" s="36"/>
      <c r="B27" s="34"/>
      <c r="C27" s="23"/>
      <c r="D27" s="23"/>
      <c r="E27" s="23"/>
    </row>
    <row r="28" spans="1:29" ht="15" x14ac:dyDescent="0.2">
      <c r="A28" s="36"/>
      <c r="B28" s="34"/>
      <c r="C28" s="23"/>
      <c r="D28" s="23"/>
      <c r="E28" s="23"/>
    </row>
    <row r="29" spans="1:29" ht="15" x14ac:dyDescent="0.2">
      <c r="A29" s="36"/>
      <c r="B29" s="34"/>
      <c r="C29" s="23"/>
      <c r="D29" s="23"/>
      <c r="E29" s="23"/>
    </row>
    <row r="30" spans="1:29" ht="15" x14ac:dyDescent="0.2">
      <c r="A30" s="36"/>
      <c r="B30" s="34"/>
      <c r="C30" s="23"/>
      <c r="D30" s="23"/>
      <c r="E30" s="23"/>
    </row>
    <row r="31" spans="1:29" x14ac:dyDescent="0.2">
      <c r="A31" s="35"/>
      <c r="B31" s="37"/>
    </row>
    <row r="32" spans="1:29" x14ac:dyDescent="0.2">
      <c r="A32" s="35"/>
      <c r="B32" s="37"/>
    </row>
    <row r="33" spans="1:2" x14ac:dyDescent="0.2">
      <c r="A33" s="35"/>
      <c r="B33" s="37"/>
    </row>
    <row r="34" spans="1:2" x14ac:dyDescent="0.2">
      <c r="A34" s="35"/>
      <c r="B34" s="37"/>
    </row>
    <row r="35" spans="1:2" x14ac:dyDescent="0.2">
      <c r="A35" s="35"/>
      <c r="B35" s="37"/>
    </row>
    <row r="36" spans="1:2" x14ac:dyDescent="0.2">
      <c r="A36" s="35"/>
      <c r="B36" s="37"/>
    </row>
    <row r="37" spans="1:2" x14ac:dyDescent="0.2">
      <c r="A37" s="35"/>
      <c r="B37" s="37"/>
    </row>
    <row r="38" spans="1:2" x14ac:dyDescent="0.2">
      <c r="A38" s="35"/>
      <c r="B38" s="37"/>
    </row>
    <row r="39" spans="1:2" x14ac:dyDescent="0.2">
      <c r="A39" s="35"/>
      <c r="B39" s="37"/>
    </row>
    <row r="40" spans="1:2" x14ac:dyDescent="0.2">
      <c r="A40" s="35"/>
      <c r="B40" s="37"/>
    </row>
    <row r="41" spans="1:2" x14ac:dyDescent="0.2">
      <c r="A41" s="35"/>
      <c r="B41" s="37"/>
    </row>
    <row r="42" spans="1:2" x14ac:dyDescent="0.2">
      <c r="A42" s="35"/>
      <c r="B42" s="37"/>
    </row>
    <row r="43" spans="1:2" x14ac:dyDescent="0.2">
      <c r="A43" s="35"/>
      <c r="B43" s="37"/>
    </row>
    <row r="44" spans="1:2" x14ac:dyDescent="0.2">
      <c r="A44" s="35"/>
      <c r="B44" s="37"/>
    </row>
    <row r="45" spans="1:2" x14ac:dyDescent="0.2">
      <c r="A45" s="35"/>
      <c r="B45" s="37"/>
    </row>
    <row r="46" spans="1:2" x14ac:dyDescent="0.2">
      <c r="A46" s="35"/>
      <c r="B46" s="37"/>
    </row>
    <row r="47" spans="1:2" x14ac:dyDescent="0.2">
      <c r="A47" s="35"/>
      <c r="B47" s="37"/>
    </row>
    <row r="48" spans="1:2" x14ac:dyDescent="0.2">
      <c r="A48" s="35"/>
      <c r="B48" s="37"/>
    </row>
    <row r="49" spans="1:2" x14ac:dyDescent="0.2">
      <c r="A49" s="35"/>
      <c r="B49" s="37"/>
    </row>
    <row r="50" spans="1:2" x14ac:dyDescent="0.2">
      <c r="A50" s="35"/>
      <c r="B50" s="37"/>
    </row>
    <row r="51" spans="1:2" x14ac:dyDescent="0.2">
      <c r="A51" s="35"/>
      <c r="B51" s="37"/>
    </row>
    <row r="52" spans="1:2" x14ac:dyDescent="0.2">
      <c r="A52" s="35"/>
      <c r="B52" s="37"/>
    </row>
    <row r="53" spans="1:2" x14ac:dyDescent="0.2">
      <c r="A53" s="35"/>
      <c r="B53" s="37"/>
    </row>
    <row r="54" spans="1:2" x14ac:dyDescent="0.2">
      <c r="A54" s="35"/>
      <c r="B54" s="37"/>
    </row>
    <row r="55" spans="1:2" x14ac:dyDescent="0.2">
      <c r="A55" s="35"/>
      <c r="B55" s="37"/>
    </row>
    <row r="56" spans="1:2" x14ac:dyDescent="0.2">
      <c r="A56" s="35"/>
      <c r="B56" s="37"/>
    </row>
    <row r="57" spans="1:2" x14ac:dyDescent="0.2">
      <c r="A57" s="35"/>
      <c r="B57" s="37"/>
    </row>
    <row r="58" spans="1:2" x14ac:dyDescent="0.2">
      <c r="A58" s="35"/>
      <c r="B58" s="37"/>
    </row>
    <row r="59" spans="1:2" x14ac:dyDescent="0.2">
      <c r="A59" s="35"/>
      <c r="B59" s="37"/>
    </row>
    <row r="60" spans="1:2" x14ac:dyDescent="0.2">
      <c r="A60" s="35"/>
      <c r="B60" s="37"/>
    </row>
    <row r="61" spans="1:2" x14ac:dyDescent="0.2">
      <c r="A61" s="35"/>
      <c r="B61" s="37"/>
    </row>
    <row r="62" spans="1:2" x14ac:dyDescent="0.2">
      <c r="A62" s="35"/>
      <c r="B62" s="37"/>
    </row>
    <row r="63" spans="1:2" x14ac:dyDescent="0.2">
      <c r="A63" s="35"/>
      <c r="B63" s="37"/>
    </row>
    <row r="64" spans="1:2" x14ac:dyDescent="0.2">
      <c r="A64" s="35"/>
      <c r="B64" s="37"/>
    </row>
    <row r="65" spans="1:2" x14ac:dyDescent="0.2">
      <c r="A65" s="35"/>
      <c r="B65" s="37"/>
    </row>
    <row r="66" spans="1:2" x14ac:dyDescent="0.2">
      <c r="A66" s="35"/>
      <c r="B66" s="37"/>
    </row>
    <row r="67" spans="1:2" x14ac:dyDescent="0.2">
      <c r="A67" s="35"/>
      <c r="B67" s="37"/>
    </row>
    <row r="68" spans="1:2" x14ac:dyDescent="0.2">
      <c r="A68" s="35"/>
      <c r="B68" s="37"/>
    </row>
    <row r="69" spans="1:2" x14ac:dyDescent="0.2">
      <c r="A69" s="35"/>
      <c r="B69" s="37"/>
    </row>
    <row r="70" spans="1:2" x14ac:dyDescent="0.2">
      <c r="A70" s="35"/>
      <c r="B70" s="37"/>
    </row>
    <row r="71" spans="1:2" x14ac:dyDescent="0.2">
      <c r="A71" s="35"/>
      <c r="B71" s="37"/>
    </row>
    <row r="72" spans="1:2" x14ac:dyDescent="0.2">
      <c r="A72" s="35"/>
      <c r="B72" s="37"/>
    </row>
    <row r="73" spans="1:2" x14ac:dyDescent="0.2">
      <c r="A73" s="35"/>
      <c r="B73" s="37"/>
    </row>
    <row r="74" spans="1:2" x14ac:dyDescent="0.2">
      <c r="A74" s="35"/>
      <c r="B74" s="37"/>
    </row>
    <row r="75" spans="1:2" x14ac:dyDescent="0.2">
      <c r="A75" s="35"/>
      <c r="B75" s="37"/>
    </row>
    <row r="76" spans="1:2" x14ac:dyDescent="0.2">
      <c r="A76" s="35"/>
      <c r="B76" s="37"/>
    </row>
    <row r="77" spans="1:2" x14ac:dyDescent="0.2">
      <c r="A77" s="35"/>
      <c r="B77" s="37"/>
    </row>
    <row r="78" spans="1:2" x14ac:dyDescent="0.2">
      <c r="A78" s="35"/>
      <c r="B78" s="37"/>
    </row>
    <row r="79" spans="1:2" x14ac:dyDescent="0.2">
      <c r="A79" s="35"/>
      <c r="B79" s="37"/>
    </row>
    <row r="80" spans="1:2" x14ac:dyDescent="0.2">
      <c r="A80" s="35"/>
      <c r="B80" s="37"/>
    </row>
    <row r="81" spans="1:2" x14ac:dyDescent="0.2">
      <c r="A81" s="35"/>
      <c r="B81" s="37"/>
    </row>
    <row r="82" spans="1:2" x14ac:dyDescent="0.2">
      <c r="A82" s="35"/>
      <c r="B82" s="37"/>
    </row>
    <row r="83" spans="1:2" x14ac:dyDescent="0.2">
      <c r="A83" s="35"/>
      <c r="B83" s="37"/>
    </row>
    <row r="84" spans="1:2" x14ac:dyDescent="0.2">
      <c r="A84" s="35"/>
      <c r="B84" s="37"/>
    </row>
    <row r="85" spans="1:2" x14ac:dyDescent="0.2">
      <c r="A85" s="35"/>
      <c r="B85" s="37"/>
    </row>
    <row r="86" spans="1:2" x14ac:dyDescent="0.2">
      <c r="A86" s="35"/>
      <c r="B86" s="37"/>
    </row>
    <row r="87" spans="1:2" x14ac:dyDescent="0.2">
      <c r="A87" s="35"/>
      <c r="B87" s="37"/>
    </row>
    <row r="88" spans="1:2" x14ac:dyDescent="0.2">
      <c r="A88" s="35"/>
      <c r="B88" s="37"/>
    </row>
    <row r="89" spans="1:2" x14ac:dyDescent="0.2">
      <c r="A89" s="35"/>
      <c r="B89" s="37"/>
    </row>
    <row r="90" spans="1:2" x14ac:dyDescent="0.2">
      <c r="A90" s="35"/>
      <c r="B90" s="37"/>
    </row>
    <row r="91" spans="1:2" x14ac:dyDescent="0.2">
      <c r="A91" s="35"/>
      <c r="B91" s="37"/>
    </row>
    <row r="92" spans="1:2" x14ac:dyDescent="0.2">
      <c r="A92" s="35"/>
      <c r="B92" s="37"/>
    </row>
    <row r="93" spans="1:2" x14ac:dyDescent="0.2">
      <c r="A93" s="35"/>
      <c r="B93" s="37"/>
    </row>
    <row r="94" spans="1:2" x14ac:dyDescent="0.2">
      <c r="A94" s="35"/>
      <c r="B94" s="37"/>
    </row>
    <row r="95" spans="1:2" x14ac:dyDescent="0.2">
      <c r="A95" s="35"/>
      <c r="B95" s="37"/>
    </row>
    <row r="96" spans="1:2" x14ac:dyDescent="0.2">
      <c r="A96" s="35"/>
      <c r="B96" s="37"/>
    </row>
    <row r="97" spans="1:2" x14ac:dyDescent="0.2">
      <c r="A97" s="35"/>
      <c r="B97" s="37"/>
    </row>
    <row r="98" spans="1:2" x14ac:dyDescent="0.2">
      <c r="A98" s="35"/>
      <c r="B98" s="37"/>
    </row>
    <row r="99" spans="1:2" x14ac:dyDescent="0.2">
      <c r="A99" s="35"/>
      <c r="B99" s="37"/>
    </row>
    <row r="100" spans="1:2" x14ac:dyDescent="0.2">
      <c r="A100" s="35"/>
      <c r="B100" s="37"/>
    </row>
    <row r="101" spans="1:2" x14ac:dyDescent="0.2">
      <c r="A101" s="35"/>
      <c r="B101" s="37"/>
    </row>
    <row r="102" spans="1:2" x14ac:dyDescent="0.2">
      <c r="A102" s="35"/>
      <c r="B102" s="37"/>
    </row>
    <row r="103" spans="1:2" x14ac:dyDescent="0.2">
      <c r="A103" s="35"/>
      <c r="B103" s="37"/>
    </row>
    <row r="104" spans="1:2" x14ac:dyDescent="0.2">
      <c r="A104" s="35"/>
      <c r="B104" s="37"/>
    </row>
    <row r="105" spans="1:2" x14ac:dyDescent="0.2">
      <c r="A105" s="35"/>
      <c r="B105" s="37"/>
    </row>
    <row r="106" spans="1:2" x14ac:dyDescent="0.2">
      <c r="A106" s="35"/>
      <c r="B106" s="37"/>
    </row>
    <row r="107" spans="1:2" x14ac:dyDescent="0.2">
      <c r="A107" s="35"/>
      <c r="B107" s="37"/>
    </row>
    <row r="108" spans="1:2" x14ac:dyDescent="0.2">
      <c r="A108" s="35"/>
      <c r="B108" s="37"/>
    </row>
    <row r="109" spans="1:2" x14ac:dyDescent="0.2">
      <c r="A109" s="35"/>
      <c r="B109" s="37"/>
    </row>
    <row r="110" spans="1:2" x14ac:dyDescent="0.2">
      <c r="A110" s="35"/>
      <c r="B110" s="37"/>
    </row>
    <row r="111" spans="1:2" x14ac:dyDescent="0.2">
      <c r="A111" s="35"/>
      <c r="B111" s="37"/>
    </row>
    <row r="112" spans="1:2" x14ac:dyDescent="0.2">
      <c r="A112" s="35"/>
      <c r="B112" s="37"/>
    </row>
    <row r="113" spans="1:2" x14ac:dyDescent="0.2">
      <c r="A113" s="35"/>
      <c r="B113" s="37"/>
    </row>
    <row r="114" spans="1:2" x14ac:dyDescent="0.2">
      <c r="A114" s="35"/>
      <c r="B114" s="37"/>
    </row>
    <row r="115" spans="1:2" x14ac:dyDescent="0.2">
      <c r="A115" s="35"/>
      <c r="B115" s="37"/>
    </row>
    <row r="116" spans="1:2" x14ac:dyDescent="0.2">
      <c r="A116" s="35"/>
      <c r="B116" s="37"/>
    </row>
    <row r="117" spans="1:2" x14ac:dyDescent="0.2">
      <c r="A117" s="35"/>
      <c r="B117" s="37"/>
    </row>
    <row r="118" spans="1:2" x14ac:dyDescent="0.2">
      <c r="A118" s="35"/>
      <c r="B118" s="37"/>
    </row>
  </sheetData>
  <customSheetViews>
    <customSheetView guid="{17400EAF-4B0B-49FE-8262-4A59DA70D10F}" scale="75" showPageBreaks="1" showGridLines="0" fitToPage="1" printArea="1">
      <pane xSplit="6" ySplit="6" topLeftCell="G7" activePane="bottomRight" state="frozen"/>
      <selection pane="bottomRight" activeCell="AW16" sqref="AW16"/>
      <pageMargins left="0.56000000000000005" right="0.57999999999999996" top="0.64" bottom="0.65" header="0.5" footer="0.5"/>
      <pageSetup paperSize="9" scale="81" fitToWidth="2" orientation="landscape" r:id="rId1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2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3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4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5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6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7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8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9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1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2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13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19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0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1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22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23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24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25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26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27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28"/>
      <headerFooter alignWithMargins="0">
        <oddHeader>&amp;C2006/2007 уч.рік 5 трим</oddHeader>
      </headerFooter>
    </customSheetView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29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57999999999999996" top="0.64" bottom="0.65" header="0.5" footer="0.5"/>
      <pageSetup paperSize="9" scale="32" fitToWidth="2" orientation="portrait" horizontalDpi="4294967293" verticalDpi="0" r:id="rId30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S8" activePane="bottomRight" state="frozen"/>
      <selection pane="bottomRight" activeCell="V11" sqref="V11"/>
      <pageMargins left="0.56000000000000005" right="0.57999999999999996" top="0.64" bottom="0.65" header="0.5" footer="0.5"/>
      <pageSetup paperSize="9" scale="31" fitToWidth="2" orientation="portrait" horizontalDpi="4294967293" r:id="rId31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7" activePane="bottomRight" state="frozen"/>
      <selection pane="bottomRight" activeCell="J33" sqref="J33"/>
      <pageMargins left="0.56000000000000005" right="0.57999999999999996" top="0.64" bottom="0.65" header="0.5" footer="0.5"/>
      <pageSetup paperSize="0" fitToWidth="2" orientation="portrait" horizontalDpi="0" verticalDpi="0" copies="0" r:id="rId32"/>
      <headerFooter alignWithMargins="0">
        <oddHeader>&amp;C2006/2007 уч.рік 5 трим</oddHeader>
      </headerFooter>
    </customSheetView>
    <customSheetView guid="{C5D960BD-C1A6-4228-A267-A87ADCF0AB55}" scale="68" showPageBreaks="1" showGridLines="0" fitToPage="1" printArea="1">
      <pane xSplit="5" ySplit="6" topLeftCell="F7" activePane="bottomRight" state="frozen"/>
      <selection pane="bottomRight" activeCell="N14" sqref="N14"/>
      <pageMargins left="0.56000000000000005" right="0.57999999999999996" top="0.64" bottom="0.65" header="0.5" footer="0.5"/>
      <pageSetup paperSize="9" scale="55" fitToWidth="2" orientation="portrait" r:id="rId33"/>
      <headerFooter alignWithMargins="0">
        <oddHeader>&amp;C2006/2007 уч.рік 5 трим</oddHeader>
      </headerFooter>
    </customSheetView>
  </customSheetViews>
  <mergeCells count="12">
    <mergeCell ref="B3:B7"/>
    <mergeCell ref="C3:C7"/>
    <mergeCell ref="D3:D7"/>
    <mergeCell ref="E3:E7"/>
    <mergeCell ref="L7:N7"/>
    <mergeCell ref="G5:G6"/>
    <mergeCell ref="L3:N3"/>
    <mergeCell ref="L5:L6"/>
    <mergeCell ref="M5:M6"/>
    <mergeCell ref="F7:H7"/>
    <mergeCell ref="F5:F6"/>
    <mergeCell ref="F3:H3"/>
  </mergeCells>
  <phoneticPr fontId="1" type="noConversion"/>
  <conditionalFormatting sqref="E8:E21">
    <cfRule type="cellIs" dxfId="3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81" fitToWidth="2" orientation="landscape" r:id="rId34"/>
  <headerFooter alignWithMargins="0">
    <oddHeader>&amp;C2006/2007 уч.рік 5 трим</oddHeader>
  </headerFooter>
  <legacyDrawing r:id="rId3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118"/>
  <sheetViews>
    <sheetView showGridLines="0"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18" sqref="E18"/>
    </sheetView>
  </sheetViews>
  <sheetFormatPr defaultColWidth="9.28515625" defaultRowHeight="12.75" x14ac:dyDescent="0.2"/>
  <cols>
    <col min="1" max="1" width="4.28515625" style="1" customWidth="1"/>
    <col min="2" max="2" width="49.710937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2.85546875" style="1" customWidth="1"/>
    <col min="7" max="7" width="11.7109375" style="1" customWidth="1"/>
    <col min="8" max="8" width="14.85546875" style="1" customWidth="1"/>
    <col min="9" max="11" width="11.42578125" style="1" customWidth="1"/>
    <col min="12" max="12" width="16.7109375" style="1" customWidth="1"/>
    <col min="13" max="13" width="11" style="1" customWidth="1"/>
    <col min="14" max="14" width="15.42578125" style="1" customWidth="1"/>
    <col min="15" max="15" width="14.5703125" style="1" customWidth="1"/>
    <col min="16" max="16" width="10" style="1" customWidth="1"/>
    <col min="17" max="17" width="9" style="1" customWidth="1"/>
    <col min="18" max="18" width="11.28515625" style="1" customWidth="1"/>
    <col min="19" max="19" width="8" style="1" customWidth="1"/>
    <col min="20" max="20" width="9.28515625" style="1" customWidth="1"/>
    <col min="21" max="21" width="10.42578125" style="1" bestFit="1" customWidth="1"/>
    <col min="22" max="22" width="9.7109375" style="1" customWidth="1"/>
    <col min="23" max="23" width="11.42578125" style="1" customWidth="1"/>
    <col min="24" max="24" width="10.42578125" style="1" customWidth="1"/>
    <col min="25" max="25" width="11.42578125" style="1" customWidth="1"/>
    <col min="26" max="26" width="9.28515625" style="1"/>
    <col min="27" max="27" width="12" style="1" customWidth="1"/>
    <col min="28" max="28" width="9.28515625" style="1"/>
    <col min="29" max="29" width="10.42578125" style="1" bestFit="1" customWidth="1"/>
    <col min="30" max="16384" width="9.28515625" style="1"/>
  </cols>
  <sheetData>
    <row r="2" spans="1:19" ht="26.25" customHeight="1" thickBot="1" x14ac:dyDescent="0.25">
      <c r="A2" s="20"/>
      <c r="B2" s="148" t="s">
        <v>266</v>
      </c>
      <c r="C2" s="118" t="s">
        <v>312</v>
      </c>
      <c r="D2" s="21"/>
      <c r="E2" s="21"/>
      <c r="F2" s="29"/>
      <c r="G2" s="83" t="s">
        <v>226</v>
      </c>
      <c r="H2" s="29"/>
      <c r="I2" s="29"/>
      <c r="J2" s="29"/>
      <c r="K2" s="29"/>
      <c r="L2" s="83"/>
      <c r="M2" s="30"/>
      <c r="N2" s="82" t="s">
        <v>153</v>
      </c>
      <c r="O2" s="29"/>
      <c r="P2" s="59"/>
      <c r="Q2" s="59"/>
      <c r="R2" s="29"/>
      <c r="S2" s="29"/>
    </row>
    <row r="3" spans="1:19" ht="22.5" customHeight="1" thickBot="1" x14ac:dyDescent="0.3">
      <c r="A3" s="501"/>
      <c r="B3" s="533" t="s">
        <v>272</v>
      </c>
      <c r="C3" s="531" t="s">
        <v>131</v>
      </c>
      <c r="D3" s="508" t="s">
        <v>150</v>
      </c>
      <c r="E3" s="506" t="s">
        <v>38</v>
      </c>
      <c r="F3" s="518" t="s">
        <v>132</v>
      </c>
      <c r="G3" s="519"/>
      <c r="H3" s="520"/>
      <c r="I3" s="28" t="s">
        <v>133</v>
      </c>
      <c r="J3" s="283"/>
      <c r="K3" s="281"/>
      <c r="L3" s="518" t="s">
        <v>134</v>
      </c>
      <c r="M3" s="519"/>
      <c r="N3" s="520"/>
    </row>
    <row r="4" spans="1:19" ht="22.5" customHeight="1" x14ac:dyDescent="0.25">
      <c r="A4" s="502"/>
      <c r="B4" s="534"/>
      <c r="C4" s="532"/>
      <c r="D4" s="509"/>
      <c r="E4" s="507"/>
      <c r="F4" s="28" t="s">
        <v>227</v>
      </c>
      <c r="G4" s="55" t="s">
        <v>229</v>
      </c>
      <c r="H4" s="84"/>
      <c r="I4" s="28" t="s">
        <v>228</v>
      </c>
      <c r="J4" s="84" t="s">
        <v>193</v>
      </c>
      <c r="K4" s="119"/>
      <c r="L4" s="28" t="s">
        <v>228</v>
      </c>
      <c r="M4" s="56" t="s">
        <v>207</v>
      </c>
      <c r="N4" s="85"/>
    </row>
    <row r="5" spans="1:19" ht="37.35" customHeight="1" x14ac:dyDescent="0.2">
      <c r="A5" s="502"/>
      <c r="B5" s="535"/>
      <c r="C5" s="532"/>
      <c r="D5" s="509"/>
      <c r="E5" s="507"/>
      <c r="F5" s="513" t="s">
        <v>149</v>
      </c>
      <c r="G5" s="515" t="s">
        <v>274</v>
      </c>
      <c r="H5" s="33" t="s">
        <v>135</v>
      </c>
      <c r="I5" s="278" t="s">
        <v>149</v>
      </c>
      <c r="J5" s="287" t="s">
        <v>275</v>
      </c>
      <c r="K5" s="77" t="s">
        <v>135</v>
      </c>
      <c r="L5" s="513" t="s">
        <v>149</v>
      </c>
      <c r="M5" s="515" t="s">
        <v>279</v>
      </c>
      <c r="N5" s="33" t="s">
        <v>135</v>
      </c>
    </row>
    <row r="6" spans="1:19" ht="28.9" customHeight="1" thickBot="1" x14ac:dyDescent="0.25">
      <c r="A6" s="502"/>
      <c r="B6" s="535"/>
      <c r="C6" s="532"/>
      <c r="D6" s="509"/>
      <c r="E6" s="507"/>
      <c r="F6" s="514"/>
      <c r="G6" s="516"/>
      <c r="H6" s="58" t="s">
        <v>278</v>
      </c>
      <c r="I6" s="279"/>
      <c r="J6" s="282"/>
      <c r="K6" s="78">
        <v>10</v>
      </c>
      <c r="L6" s="514"/>
      <c r="M6" s="516"/>
      <c r="N6" s="58" t="s">
        <v>282</v>
      </c>
    </row>
    <row r="7" spans="1:19" ht="16.5" thickBot="1" x14ac:dyDescent="0.3">
      <c r="A7" s="502"/>
      <c r="B7" s="535"/>
      <c r="C7" s="505"/>
      <c r="D7" s="509"/>
      <c r="E7" s="507"/>
      <c r="F7" s="540">
        <v>42874</v>
      </c>
      <c r="G7" s="541"/>
      <c r="H7" s="257"/>
      <c r="I7" s="284">
        <f>F7+14</f>
        <v>42888</v>
      </c>
      <c r="J7" s="285"/>
      <c r="K7" s="285"/>
      <c r="L7" s="510">
        <f>I7+14</f>
        <v>42902</v>
      </c>
      <c r="M7" s="511"/>
      <c r="N7" s="512"/>
    </row>
    <row r="8" spans="1:19" s="236" customFormat="1" ht="18.75" x14ac:dyDescent="0.25">
      <c r="A8" s="259">
        <v>1</v>
      </c>
      <c r="B8" s="436" t="s">
        <v>363</v>
      </c>
      <c r="C8" s="437">
        <v>1</v>
      </c>
      <c r="D8" s="306">
        <f t="shared" ref="D8:D21" si="0">H8+K8+N8</f>
        <v>60</v>
      </c>
      <c r="E8" s="242">
        <f t="shared" ref="E8:E21" si="1">SUM(D8:D8)</f>
        <v>60</v>
      </c>
      <c r="F8" s="453"/>
      <c r="G8" s="461">
        <f>C8</f>
        <v>1</v>
      </c>
      <c r="H8" s="271">
        <v>15</v>
      </c>
      <c r="I8" s="453"/>
      <c r="J8" s="463">
        <f>C8</f>
        <v>1</v>
      </c>
      <c r="K8" s="243">
        <v>10</v>
      </c>
      <c r="L8" s="455"/>
      <c r="M8" s="463">
        <f>C8</f>
        <v>1</v>
      </c>
      <c r="N8" s="489">
        <f>15+20</f>
        <v>35</v>
      </c>
    </row>
    <row r="9" spans="1:19" s="236" customFormat="1" ht="18.75" x14ac:dyDescent="0.25">
      <c r="A9" s="260">
        <v>2</v>
      </c>
      <c r="B9" s="436" t="s">
        <v>364</v>
      </c>
      <c r="C9" s="431">
        <v>2</v>
      </c>
      <c r="D9" s="258">
        <f t="shared" si="0"/>
        <v>44</v>
      </c>
      <c r="E9" s="304">
        <f t="shared" si="1"/>
        <v>44</v>
      </c>
      <c r="F9" s="379"/>
      <c r="G9" s="461">
        <f t="shared" ref="G9:G20" si="2">C9</f>
        <v>2</v>
      </c>
      <c r="H9" s="263">
        <f>0+5+6</f>
        <v>11</v>
      </c>
      <c r="I9" s="379"/>
      <c r="J9" s="463">
        <f t="shared" ref="J9:J20" si="3">C9</f>
        <v>2</v>
      </c>
      <c r="K9" s="238">
        <v>10</v>
      </c>
      <c r="L9" s="372"/>
      <c r="M9" s="463">
        <f t="shared" ref="M9:M20" si="4">C9</f>
        <v>2</v>
      </c>
      <c r="N9" s="237">
        <f>23+0</f>
        <v>23</v>
      </c>
    </row>
    <row r="10" spans="1:19" s="236" customFormat="1" ht="18.75" x14ac:dyDescent="0.25">
      <c r="A10" s="261">
        <v>3</v>
      </c>
      <c r="B10" s="436" t="s">
        <v>365</v>
      </c>
      <c r="C10" s="431">
        <v>3</v>
      </c>
      <c r="D10" s="258">
        <f t="shared" si="0"/>
        <v>70</v>
      </c>
      <c r="E10" s="304">
        <f t="shared" si="1"/>
        <v>70</v>
      </c>
      <c r="F10" s="379"/>
      <c r="G10" s="461">
        <f t="shared" si="2"/>
        <v>3</v>
      </c>
      <c r="H10" s="263">
        <v>15</v>
      </c>
      <c r="I10" s="379"/>
      <c r="J10" s="463">
        <f t="shared" si="3"/>
        <v>3</v>
      </c>
      <c r="K10" s="238">
        <v>10</v>
      </c>
      <c r="L10" s="372"/>
      <c r="M10" s="463">
        <f t="shared" si="4"/>
        <v>3</v>
      </c>
      <c r="N10" s="237">
        <v>45</v>
      </c>
    </row>
    <row r="11" spans="1:19" s="236" customFormat="1" ht="24" customHeight="1" x14ac:dyDescent="0.25">
      <c r="A11" s="260">
        <v>4</v>
      </c>
      <c r="B11" s="436" t="s">
        <v>366</v>
      </c>
      <c r="C11" s="431">
        <v>4</v>
      </c>
      <c r="D11" s="258">
        <f t="shared" si="0"/>
        <v>49</v>
      </c>
      <c r="E11" s="304">
        <f t="shared" si="1"/>
        <v>49</v>
      </c>
      <c r="F11" s="379"/>
      <c r="G11" s="461">
        <f t="shared" si="2"/>
        <v>4</v>
      </c>
      <c r="H11" s="263">
        <f>4+5+5</f>
        <v>14</v>
      </c>
      <c r="I11" s="379"/>
      <c r="J11" s="463">
        <f t="shared" si="3"/>
        <v>4</v>
      </c>
      <c r="K11" s="238">
        <v>10</v>
      </c>
      <c r="L11" s="372"/>
      <c r="M11" s="463">
        <f t="shared" si="4"/>
        <v>4</v>
      </c>
      <c r="N11" s="237">
        <f>25</f>
        <v>25</v>
      </c>
    </row>
    <row r="12" spans="1:19" s="236" customFormat="1" ht="18.75" x14ac:dyDescent="0.25">
      <c r="A12" s="261">
        <v>5</v>
      </c>
      <c r="B12" s="436" t="s">
        <v>367</v>
      </c>
      <c r="C12" s="431">
        <v>5</v>
      </c>
      <c r="D12" s="258">
        <f t="shared" si="0"/>
        <v>0</v>
      </c>
      <c r="E12" s="304">
        <f t="shared" si="1"/>
        <v>0</v>
      </c>
      <c r="F12" s="379"/>
      <c r="G12" s="461">
        <f t="shared" si="2"/>
        <v>5</v>
      </c>
      <c r="H12" s="237"/>
      <c r="I12" s="379"/>
      <c r="J12" s="463">
        <f t="shared" si="3"/>
        <v>5</v>
      </c>
      <c r="K12" s="238"/>
      <c r="L12" s="372"/>
      <c r="M12" s="463">
        <f t="shared" si="4"/>
        <v>5</v>
      </c>
      <c r="N12" s="237"/>
    </row>
    <row r="13" spans="1:19" s="236" customFormat="1" ht="18.75" x14ac:dyDescent="0.25">
      <c r="A13" s="260">
        <v>6</v>
      </c>
      <c r="B13" s="436" t="s">
        <v>368</v>
      </c>
      <c r="C13" s="431">
        <v>6</v>
      </c>
      <c r="D13" s="258">
        <f t="shared" si="0"/>
        <v>46</v>
      </c>
      <c r="E13" s="304">
        <f t="shared" si="1"/>
        <v>46</v>
      </c>
      <c r="F13" s="379"/>
      <c r="G13" s="461">
        <f t="shared" si="2"/>
        <v>6</v>
      </c>
      <c r="H13" s="237">
        <f>1+4+6</f>
        <v>11</v>
      </c>
      <c r="I13" s="379"/>
      <c r="J13" s="463">
        <f t="shared" si="3"/>
        <v>6</v>
      </c>
      <c r="K13" s="238">
        <v>10</v>
      </c>
      <c r="L13" s="372"/>
      <c r="M13" s="463">
        <f t="shared" si="4"/>
        <v>6</v>
      </c>
      <c r="N13" s="237">
        <f>15+10</f>
        <v>25</v>
      </c>
    </row>
    <row r="14" spans="1:19" s="236" customFormat="1" ht="18.75" x14ac:dyDescent="0.25">
      <c r="A14" s="261">
        <v>7</v>
      </c>
      <c r="B14" s="436" t="s">
        <v>369</v>
      </c>
      <c r="C14" s="431">
        <v>7</v>
      </c>
      <c r="D14" s="258">
        <f t="shared" si="0"/>
        <v>0</v>
      </c>
      <c r="E14" s="304">
        <f t="shared" si="1"/>
        <v>0</v>
      </c>
      <c r="F14" s="379"/>
      <c r="G14" s="461">
        <f t="shared" si="2"/>
        <v>7</v>
      </c>
      <c r="H14" s="237"/>
      <c r="I14" s="379"/>
      <c r="J14" s="463">
        <f t="shared" si="3"/>
        <v>7</v>
      </c>
      <c r="K14" s="238"/>
      <c r="L14" s="372"/>
      <c r="M14" s="463">
        <f t="shared" si="4"/>
        <v>7</v>
      </c>
      <c r="N14" s="237"/>
    </row>
    <row r="15" spans="1:19" s="236" customFormat="1" ht="18.75" x14ac:dyDescent="0.25">
      <c r="A15" s="260">
        <v>8</v>
      </c>
      <c r="B15" s="436" t="s">
        <v>370</v>
      </c>
      <c r="C15" s="431">
        <v>8</v>
      </c>
      <c r="D15" s="258">
        <f t="shared" si="0"/>
        <v>0</v>
      </c>
      <c r="E15" s="304">
        <f t="shared" si="1"/>
        <v>0</v>
      </c>
      <c r="F15" s="379"/>
      <c r="G15" s="461">
        <f t="shared" si="2"/>
        <v>8</v>
      </c>
      <c r="H15" s="237"/>
      <c r="I15" s="379"/>
      <c r="J15" s="463">
        <f t="shared" si="3"/>
        <v>8</v>
      </c>
      <c r="K15" s="238"/>
      <c r="L15" s="372"/>
      <c r="M15" s="463">
        <f t="shared" si="4"/>
        <v>8</v>
      </c>
      <c r="N15" s="237"/>
    </row>
    <row r="16" spans="1:19" s="236" customFormat="1" ht="18" customHeight="1" x14ac:dyDescent="0.25">
      <c r="A16" s="261">
        <v>9</v>
      </c>
      <c r="B16" s="429" t="s">
        <v>371</v>
      </c>
      <c r="C16" s="431">
        <v>9</v>
      </c>
      <c r="D16" s="258">
        <f t="shared" si="0"/>
        <v>47</v>
      </c>
      <c r="E16" s="304">
        <f t="shared" si="1"/>
        <v>47</v>
      </c>
      <c r="F16" s="379"/>
      <c r="G16" s="461">
        <f t="shared" si="2"/>
        <v>9</v>
      </c>
      <c r="H16" s="237">
        <v>15</v>
      </c>
      <c r="I16" s="379"/>
      <c r="J16" s="463">
        <f t="shared" si="3"/>
        <v>9</v>
      </c>
      <c r="K16" s="238">
        <v>7</v>
      </c>
      <c r="L16" s="372"/>
      <c r="M16" s="463">
        <f t="shared" si="4"/>
        <v>9</v>
      </c>
      <c r="N16" s="237">
        <f>25</f>
        <v>25</v>
      </c>
    </row>
    <row r="17" spans="1:24" s="236" customFormat="1" ht="18.75" x14ac:dyDescent="0.25">
      <c r="A17" s="260">
        <v>10</v>
      </c>
      <c r="B17" s="429" t="s">
        <v>372</v>
      </c>
      <c r="C17" s="431">
        <v>10</v>
      </c>
      <c r="D17" s="258">
        <f t="shared" si="0"/>
        <v>0</v>
      </c>
      <c r="E17" s="304">
        <f t="shared" si="1"/>
        <v>0</v>
      </c>
      <c r="F17" s="379"/>
      <c r="G17" s="461">
        <f t="shared" si="2"/>
        <v>10</v>
      </c>
      <c r="H17" s="237"/>
      <c r="I17" s="379"/>
      <c r="J17" s="463">
        <f t="shared" si="3"/>
        <v>10</v>
      </c>
      <c r="K17" s="238"/>
      <c r="L17" s="372"/>
      <c r="M17" s="463">
        <f t="shared" si="4"/>
        <v>10</v>
      </c>
      <c r="N17" s="237"/>
    </row>
    <row r="18" spans="1:24" s="236" customFormat="1" ht="18.75" x14ac:dyDescent="0.25">
      <c r="A18" s="261">
        <v>11</v>
      </c>
      <c r="B18" s="429" t="s">
        <v>373</v>
      </c>
      <c r="C18" s="431">
        <v>11</v>
      </c>
      <c r="D18" s="258">
        <f t="shared" si="0"/>
        <v>63</v>
      </c>
      <c r="E18" s="304">
        <f t="shared" si="1"/>
        <v>63</v>
      </c>
      <c r="F18" s="379"/>
      <c r="G18" s="461">
        <f t="shared" si="2"/>
        <v>11</v>
      </c>
      <c r="H18" s="237">
        <v>15</v>
      </c>
      <c r="I18" s="379"/>
      <c r="J18" s="463">
        <f t="shared" si="3"/>
        <v>11</v>
      </c>
      <c r="K18" s="238">
        <v>8</v>
      </c>
      <c r="L18" s="372"/>
      <c r="M18" s="463">
        <f t="shared" si="4"/>
        <v>11</v>
      </c>
      <c r="N18" s="237">
        <f>20+20</f>
        <v>40</v>
      </c>
    </row>
    <row r="19" spans="1:24" s="236" customFormat="1" ht="23.25" customHeight="1" x14ac:dyDescent="0.25">
      <c r="A19" s="260">
        <v>12</v>
      </c>
      <c r="B19" s="429" t="s">
        <v>374</v>
      </c>
      <c r="C19" s="431">
        <v>12</v>
      </c>
      <c r="D19" s="258">
        <f t="shared" si="0"/>
        <v>0</v>
      </c>
      <c r="E19" s="304">
        <f t="shared" si="1"/>
        <v>0</v>
      </c>
      <c r="F19" s="379"/>
      <c r="G19" s="461">
        <f t="shared" si="2"/>
        <v>12</v>
      </c>
      <c r="H19" s="237"/>
      <c r="I19" s="380"/>
      <c r="J19" s="463">
        <f t="shared" si="3"/>
        <v>12</v>
      </c>
      <c r="K19" s="270"/>
      <c r="L19" s="373"/>
      <c r="M19" s="463">
        <f t="shared" si="4"/>
        <v>12</v>
      </c>
      <c r="N19" s="263"/>
      <c r="O19" s="335"/>
    </row>
    <row r="20" spans="1:24" s="236" customFormat="1" ht="18.75" x14ac:dyDescent="0.25">
      <c r="A20" s="261">
        <v>13</v>
      </c>
      <c r="B20" s="429" t="s">
        <v>375</v>
      </c>
      <c r="C20" s="431">
        <v>13</v>
      </c>
      <c r="D20" s="258">
        <f t="shared" si="0"/>
        <v>0</v>
      </c>
      <c r="E20" s="304">
        <f t="shared" si="1"/>
        <v>0</v>
      </c>
      <c r="F20" s="379"/>
      <c r="G20" s="461">
        <f t="shared" si="2"/>
        <v>13</v>
      </c>
      <c r="H20" s="237"/>
      <c r="I20" s="381"/>
      <c r="J20" s="463">
        <f t="shared" si="3"/>
        <v>13</v>
      </c>
      <c r="K20" s="270"/>
      <c r="L20" s="374"/>
      <c r="M20" s="463">
        <f t="shared" si="4"/>
        <v>13</v>
      </c>
      <c r="N20" s="263"/>
    </row>
    <row r="21" spans="1:24" s="236" customFormat="1" ht="19.5" thickBot="1" x14ac:dyDescent="0.3">
      <c r="A21" s="262">
        <v>14</v>
      </c>
      <c r="B21" s="429" t="s">
        <v>376</v>
      </c>
      <c r="C21" s="431">
        <v>14</v>
      </c>
      <c r="D21" s="308">
        <f t="shared" si="0"/>
        <v>0</v>
      </c>
      <c r="E21" s="268">
        <f t="shared" si="1"/>
        <v>0</v>
      </c>
      <c r="F21" s="269"/>
      <c r="G21" s="462"/>
      <c r="H21" s="239"/>
      <c r="I21" s="272"/>
      <c r="J21" s="469"/>
      <c r="K21" s="276"/>
      <c r="L21" s="334"/>
      <c r="M21" s="469"/>
      <c r="N21" s="490"/>
    </row>
    <row r="22" spans="1:24" ht="18" x14ac:dyDescent="0.25">
      <c r="A22" s="61"/>
      <c r="B22" s="50"/>
      <c r="C22" s="62"/>
      <c r="D22" s="63"/>
      <c r="E22" s="63"/>
      <c r="F22" s="20"/>
      <c r="G22" s="57"/>
      <c r="H22" s="57">
        <f>COUNT(H8:H21)</f>
        <v>7</v>
      </c>
      <c r="I22" s="57"/>
      <c r="J22" s="57"/>
      <c r="K22" s="57">
        <f>COUNT(K8:K21)</f>
        <v>7</v>
      </c>
      <c r="L22" s="57"/>
      <c r="M22" s="57"/>
      <c r="N22" s="60"/>
      <c r="O22" s="32"/>
      <c r="P22" s="31"/>
      <c r="Q22" s="22"/>
      <c r="S22" s="20">
        <f>COUNT(G8:G21)</f>
        <v>13</v>
      </c>
      <c r="X22" s="20">
        <f>COUNT(M8:M21)</f>
        <v>13</v>
      </c>
    </row>
    <row r="23" spans="1:24" ht="18.75" x14ac:dyDescent="0.25">
      <c r="A23" s="61"/>
      <c r="B23" s="342"/>
      <c r="C23" s="62"/>
      <c r="D23" s="63"/>
      <c r="E23" s="63"/>
      <c r="F23" s="57"/>
      <c r="G23" s="60"/>
      <c r="H23" s="57"/>
      <c r="I23" s="57"/>
      <c r="J23" s="57"/>
      <c r="K23" s="57"/>
      <c r="L23" s="57"/>
      <c r="M23" s="57"/>
      <c r="N23" s="57"/>
      <c r="O23" s="31"/>
      <c r="P23" s="32"/>
      <c r="Q23" s="31"/>
      <c r="R23" s="22"/>
    </row>
    <row r="24" spans="1:24" ht="18" x14ac:dyDescent="0.25">
      <c r="A24" s="61"/>
      <c r="B24" s="50"/>
      <c r="C24" s="62"/>
      <c r="D24" s="63"/>
      <c r="E24" s="63"/>
      <c r="F24" s="57"/>
      <c r="G24" s="60"/>
      <c r="H24" s="57"/>
      <c r="I24" s="57"/>
      <c r="J24" s="57"/>
      <c r="K24" s="57"/>
      <c r="L24" s="57"/>
      <c r="M24" s="57"/>
      <c r="N24" s="57"/>
      <c r="O24" s="31"/>
      <c r="P24" s="32"/>
      <c r="Q24" s="31"/>
      <c r="R24" s="22"/>
    </row>
    <row r="25" spans="1:24" ht="15" x14ac:dyDescent="0.2">
      <c r="A25" s="36"/>
      <c r="B25" s="34"/>
      <c r="C25" s="23"/>
      <c r="D25" s="23"/>
      <c r="E25" s="23"/>
      <c r="H25" s="26"/>
      <c r="I25" s="26"/>
      <c r="J25" s="26"/>
      <c r="K25" s="26"/>
      <c r="M25" s="26"/>
    </row>
    <row r="26" spans="1:24" ht="15" x14ac:dyDescent="0.2">
      <c r="A26" s="36"/>
      <c r="B26" s="34"/>
      <c r="C26" s="23"/>
      <c r="D26" s="23"/>
      <c r="E26" s="23"/>
    </row>
    <row r="27" spans="1:24" ht="15" x14ac:dyDescent="0.2">
      <c r="A27" s="36"/>
      <c r="B27" s="34"/>
      <c r="C27" s="23"/>
      <c r="D27" s="23"/>
      <c r="E27" s="23"/>
    </row>
    <row r="28" spans="1:24" ht="15" x14ac:dyDescent="0.2">
      <c r="A28" s="36"/>
      <c r="B28" s="34"/>
      <c r="C28" s="23"/>
      <c r="D28" s="23"/>
      <c r="E28" s="23"/>
    </row>
    <row r="29" spans="1:24" ht="15" x14ac:dyDescent="0.2">
      <c r="A29" s="36"/>
      <c r="B29" s="34"/>
      <c r="C29" s="23"/>
      <c r="D29" s="23"/>
      <c r="E29" s="23"/>
    </row>
    <row r="30" spans="1:24" ht="15" x14ac:dyDescent="0.2">
      <c r="A30" s="36"/>
      <c r="B30" s="34"/>
      <c r="C30" s="23"/>
      <c r="D30" s="23"/>
      <c r="E30" s="23"/>
    </row>
    <row r="31" spans="1:24" x14ac:dyDescent="0.2">
      <c r="A31" s="35"/>
      <c r="B31" s="37"/>
    </row>
    <row r="32" spans="1:24" x14ac:dyDescent="0.2">
      <c r="A32" s="35"/>
      <c r="B32" s="37"/>
    </row>
    <row r="33" spans="1:2" x14ac:dyDescent="0.2">
      <c r="A33" s="35"/>
      <c r="B33" s="37"/>
    </row>
    <row r="34" spans="1:2" x14ac:dyDescent="0.2">
      <c r="A34" s="35"/>
      <c r="B34" s="37"/>
    </row>
    <row r="35" spans="1:2" x14ac:dyDescent="0.2">
      <c r="A35" s="35"/>
      <c r="B35" s="37"/>
    </row>
    <row r="36" spans="1:2" x14ac:dyDescent="0.2">
      <c r="A36" s="35"/>
      <c r="B36" s="37"/>
    </row>
    <row r="37" spans="1:2" x14ac:dyDescent="0.2">
      <c r="A37" s="35"/>
      <c r="B37" s="37"/>
    </row>
    <row r="38" spans="1:2" x14ac:dyDescent="0.2">
      <c r="A38" s="35"/>
      <c r="B38" s="37"/>
    </row>
    <row r="39" spans="1:2" x14ac:dyDescent="0.2">
      <c r="A39" s="35"/>
      <c r="B39" s="37"/>
    </row>
    <row r="40" spans="1:2" x14ac:dyDescent="0.2">
      <c r="A40" s="35"/>
      <c r="B40" s="37"/>
    </row>
    <row r="41" spans="1:2" x14ac:dyDescent="0.2">
      <c r="A41" s="35"/>
      <c r="B41" s="37"/>
    </row>
    <row r="42" spans="1:2" x14ac:dyDescent="0.2">
      <c r="A42" s="35"/>
      <c r="B42" s="37"/>
    </row>
    <row r="43" spans="1:2" x14ac:dyDescent="0.2">
      <c r="A43" s="35"/>
      <c r="B43" s="37"/>
    </row>
    <row r="44" spans="1:2" x14ac:dyDescent="0.2">
      <c r="A44" s="35"/>
      <c r="B44" s="37"/>
    </row>
    <row r="45" spans="1:2" x14ac:dyDescent="0.2">
      <c r="A45" s="35"/>
      <c r="B45" s="37"/>
    </row>
    <row r="46" spans="1:2" x14ac:dyDescent="0.2">
      <c r="A46" s="35"/>
      <c r="B46" s="37"/>
    </row>
    <row r="47" spans="1:2" x14ac:dyDescent="0.2">
      <c r="A47" s="35"/>
      <c r="B47" s="37"/>
    </row>
    <row r="48" spans="1:2" x14ac:dyDescent="0.2">
      <c r="A48" s="35"/>
      <c r="B48" s="37"/>
    </row>
    <row r="49" spans="1:2" x14ac:dyDescent="0.2">
      <c r="A49" s="35"/>
      <c r="B49" s="37"/>
    </row>
    <row r="50" spans="1:2" x14ac:dyDescent="0.2">
      <c r="A50" s="35"/>
      <c r="B50" s="37"/>
    </row>
    <row r="51" spans="1:2" x14ac:dyDescent="0.2">
      <c r="A51" s="35"/>
      <c r="B51" s="37"/>
    </row>
    <row r="52" spans="1:2" x14ac:dyDescent="0.2">
      <c r="A52" s="35"/>
      <c r="B52" s="37"/>
    </row>
    <row r="53" spans="1:2" x14ac:dyDescent="0.2">
      <c r="A53" s="35"/>
      <c r="B53" s="37"/>
    </row>
    <row r="54" spans="1:2" x14ac:dyDescent="0.2">
      <c r="A54" s="35"/>
      <c r="B54" s="37"/>
    </row>
    <row r="55" spans="1:2" x14ac:dyDescent="0.2">
      <c r="A55" s="35"/>
      <c r="B55" s="37"/>
    </row>
    <row r="56" spans="1:2" x14ac:dyDescent="0.2">
      <c r="A56" s="35"/>
      <c r="B56" s="37"/>
    </row>
    <row r="57" spans="1:2" x14ac:dyDescent="0.2">
      <c r="A57" s="35"/>
      <c r="B57" s="37"/>
    </row>
    <row r="58" spans="1:2" x14ac:dyDescent="0.2">
      <c r="A58" s="35"/>
      <c r="B58" s="37"/>
    </row>
    <row r="59" spans="1:2" x14ac:dyDescent="0.2">
      <c r="A59" s="35"/>
      <c r="B59" s="37"/>
    </row>
    <row r="60" spans="1:2" x14ac:dyDescent="0.2">
      <c r="A60" s="35"/>
      <c r="B60" s="37"/>
    </row>
    <row r="61" spans="1:2" x14ac:dyDescent="0.2">
      <c r="A61" s="35"/>
      <c r="B61" s="37"/>
    </row>
    <row r="62" spans="1:2" x14ac:dyDescent="0.2">
      <c r="A62" s="35"/>
      <c r="B62" s="37"/>
    </row>
    <row r="63" spans="1:2" x14ac:dyDescent="0.2">
      <c r="A63" s="35"/>
      <c r="B63" s="37"/>
    </row>
    <row r="64" spans="1:2" x14ac:dyDescent="0.2">
      <c r="A64" s="35"/>
      <c r="B64" s="37"/>
    </row>
    <row r="65" spans="1:2" x14ac:dyDescent="0.2">
      <c r="A65" s="35"/>
      <c r="B65" s="37"/>
    </row>
    <row r="66" spans="1:2" x14ac:dyDescent="0.2">
      <c r="A66" s="35"/>
      <c r="B66" s="37"/>
    </row>
    <row r="67" spans="1:2" x14ac:dyDescent="0.2">
      <c r="A67" s="35"/>
      <c r="B67" s="37"/>
    </row>
    <row r="68" spans="1:2" x14ac:dyDescent="0.2">
      <c r="A68" s="35"/>
      <c r="B68" s="37"/>
    </row>
    <row r="69" spans="1:2" x14ac:dyDescent="0.2">
      <c r="A69" s="35"/>
      <c r="B69" s="37"/>
    </row>
    <row r="70" spans="1:2" x14ac:dyDescent="0.2">
      <c r="A70" s="35"/>
      <c r="B70" s="37"/>
    </row>
    <row r="71" spans="1:2" x14ac:dyDescent="0.2">
      <c r="A71" s="35"/>
      <c r="B71" s="37"/>
    </row>
    <row r="72" spans="1:2" x14ac:dyDescent="0.2">
      <c r="A72" s="35"/>
      <c r="B72" s="37"/>
    </row>
    <row r="73" spans="1:2" x14ac:dyDescent="0.2">
      <c r="A73" s="35"/>
      <c r="B73" s="37"/>
    </row>
    <row r="74" spans="1:2" x14ac:dyDescent="0.2">
      <c r="A74" s="35"/>
      <c r="B74" s="37"/>
    </row>
    <row r="75" spans="1:2" x14ac:dyDescent="0.2">
      <c r="A75" s="35"/>
      <c r="B75" s="37"/>
    </row>
    <row r="76" spans="1:2" x14ac:dyDescent="0.2">
      <c r="A76" s="35"/>
      <c r="B76" s="37"/>
    </row>
    <row r="77" spans="1:2" x14ac:dyDescent="0.2">
      <c r="A77" s="35"/>
      <c r="B77" s="37"/>
    </row>
    <row r="78" spans="1:2" x14ac:dyDescent="0.2">
      <c r="A78" s="35"/>
      <c r="B78" s="37"/>
    </row>
    <row r="79" spans="1:2" x14ac:dyDescent="0.2">
      <c r="A79" s="35"/>
      <c r="B79" s="37"/>
    </row>
    <row r="80" spans="1:2" x14ac:dyDescent="0.2">
      <c r="A80" s="35"/>
      <c r="B80" s="37"/>
    </row>
    <row r="81" spans="1:2" x14ac:dyDescent="0.2">
      <c r="A81" s="35"/>
      <c r="B81" s="37"/>
    </row>
    <row r="82" spans="1:2" x14ac:dyDescent="0.2">
      <c r="A82" s="35"/>
      <c r="B82" s="37"/>
    </row>
    <row r="83" spans="1:2" x14ac:dyDescent="0.2">
      <c r="A83" s="35"/>
      <c r="B83" s="37"/>
    </row>
    <row r="84" spans="1:2" x14ac:dyDescent="0.2">
      <c r="A84" s="35"/>
      <c r="B84" s="37"/>
    </row>
    <row r="85" spans="1:2" x14ac:dyDescent="0.2">
      <c r="A85" s="35"/>
      <c r="B85" s="37"/>
    </row>
    <row r="86" spans="1:2" x14ac:dyDescent="0.2">
      <c r="A86" s="35"/>
      <c r="B86" s="37"/>
    </row>
    <row r="87" spans="1:2" x14ac:dyDescent="0.2">
      <c r="A87" s="35"/>
      <c r="B87" s="37"/>
    </row>
    <row r="88" spans="1:2" x14ac:dyDescent="0.2">
      <c r="A88" s="35"/>
      <c r="B88" s="37"/>
    </row>
    <row r="89" spans="1:2" x14ac:dyDescent="0.2">
      <c r="A89" s="35"/>
      <c r="B89" s="37"/>
    </row>
    <row r="90" spans="1:2" x14ac:dyDescent="0.2">
      <c r="A90" s="35"/>
      <c r="B90" s="37"/>
    </row>
    <row r="91" spans="1:2" x14ac:dyDescent="0.2">
      <c r="A91" s="35"/>
      <c r="B91" s="37"/>
    </row>
    <row r="92" spans="1:2" x14ac:dyDescent="0.2">
      <c r="A92" s="35"/>
      <c r="B92" s="37"/>
    </row>
    <row r="93" spans="1:2" x14ac:dyDescent="0.2">
      <c r="A93" s="35"/>
      <c r="B93" s="37"/>
    </row>
    <row r="94" spans="1:2" x14ac:dyDescent="0.2">
      <c r="A94" s="35"/>
      <c r="B94" s="37"/>
    </row>
    <row r="95" spans="1:2" x14ac:dyDescent="0.2">
      <c r="A95" s="35"/>
      <c r="B95" s="37"/>
    </row>
    <row r="96" spans="1:2" x14ac:dyDescent="0.2">
      <c r="A96" s="35"/>
      <c r="B96" s="37"/>
    </row>
    <row r="97" spans="1:2" x14ac:dyDescent="0.2">
      <c r="A97" s="35"/>
      <c r="B97" s="37"/>
    </row>
    <row r="98" spans="1:2" x14ac:dyDescent="0.2">
      <c r="A98" s="35"/>
      <c r="B98" s="37"/>
    </row>
    <row r="99" spans="1:2" x14ac:dyDescent="0.2">
      <c r="A99" s="35"/>
      <c r="B99" s="37"/>
    </row>
    <row r="100" spans="1:2" x14ac:dyDescent="0.2">
      <c r="A100" s="35"/>
      <c r="B100" s="37"/>
    </row>
    <row r="101" spans="1:2" x14ac:dyDescent="0.2">
      <c r="A101" s="35"/>
      <c r="B101" s="37"/>
    </row>
    <row r="102" spans="1:2" x14ac:dyDescent="0.2">
      <c r="A102" s="35"/>
      <c r="B102" s="37"/>
    </row>
    <row r="103" spans="1:2" x14ac:dyDescent="0.2">
      <c r="A103" s="35"/>
      <c r="B103" s="37"/>
    </row>
    <row r="104" spans="1:2" x14ac:dyDescent="0.2">
      <c r="A104" s="35"/>
      <c r="B104" s="37"/>
    </row>
    <row r="105" spans="1:2" x14ac:dyDescent="0.2">
      <c r="A105" s="35"/>
      <c r="B105" s="37"/>
    </row>
    <row r="106" spans="1:2" x14ac:dyDescent="0.2">
      <c r="A106" s="35"/>
      <c r="B106" s="37"/>
    </row>
    <row r="107" spans="1:2" x14ac:dyDescent="0.2">
      <c r="A107" s="35"/>
      <c r="B107" s="37"/>
    </row>
    <row r="108" spans="1:2" x14ac:dyDescent="0.2">
      <c r="A108" s="35"/>
      <c r="B108" s="37"/>
    </row>
    <row r="109" spans="1:2" x14ac:dyDescent="0.2">
      <c r="A109" s="35"/>
      <c r="B109" s="37"/>
    </row>
    <row r="110" spans="1:2" x14ac:dyDescent="0.2">
      <c r="A110" s="35"/>
      <c r="B110" s="37"/>
    </row>
    <row r="111" spans="1:2" x14ac:dyDescent="0.2">
      <c r="A111" s="35"/>
      <c r="B111" s="37"/>
    </row>
    <row r="112" spans="1:2" x14ac:dyDescent="0.2">
      <c r="A112" s="35"/>
      <c r="B112" s="37"/>
    </row>
    <row r="113" spans="1:2" x14ac:dyDescent="0.2">
      <c r="A113" s="35"/>
      <c r="B113" s="37"/>
    </row>
    <row r="114" spans="1:2" x14ac:dyDescent="0.2">
      <c r="A114" s="35"/>
      <c r="B114" s="37"/>
    </row>
    <row r="115" spans="1:2" x14ac:dyDescent="0.2">
      <c r="A115" s="35"/>
      <c r="B115" s="37"/>
    </row>
    <row r="116" spans="1:2" x14ac:dyDescent="0.2">
      <c r="A116" s="35"/>
      <c r="B116" s="37"/>
    </row>
    <row r="117" spans="1:2" x14ac:dyDescent="0.2">
      <c r="A117" s="35"/>
      <c r="B117" s="37"/>
    </row>
    <row r="118" spans="1:2" x14ac:dyDescent="0.2">
      <c r="A118" s="35"/>
      <c r="B118" s="37"/>
    </row>
  </sheetData>
  <customSheetViews>
    <customSheetView guid="{17400EAF-4B0B-49FE-8262-4A59DA70D10F}" scale="70" showGridLines="0" fitToPage="1">
      <pane xSplit="5" ySplit="6" topLeftCell="F7" activePane="bottomRight" state="frozen"/>
      <selection pane="bottomRight" activeCell="E18" sqref="E18"/>
      <pageMargins left="0.56000000000000005" right="0.25" top="0.64" bottom="0.65" header="0.5" footer="0.5"/>
      <pageSetup paperSize="9" scale="59" fitToWidth="2" orientation="portrait" r:id="rId1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6" topLeftCell="G7" activePane="bottomRight" state="frozen"/>
      <selection pane="bottomRight" activeCell="O23" sqref="O23"/>
      <pageMargins left="0.56000000000000005" right="0.25" top="0.64" bottom="0.65" header="0.5" footer="0.5"/>
      <pageSetup scale="36" fitToWidth="2" orientation="portrait" verticalDpi="0" r:id="rId2"/>
      <headerFooter alignWithMargins="0">
        <oddHeader>&amp;C</oddHeader>
      </headerFooter>
    </customSheetView>
    <customSheetView guid="{4BCF288A-A595-4C42-82E7-535EDC2AC415}" scale="70" showGridLines="0" fitToPage="1">
      <pane xSplit="5" ySplit="6" topLeftCell="F7" activePane="bottomRight" state="frozen"/>
      <selection pane="bottomRight" activeCell="P21" sqref="P21"/>
      <pageMargins left="0.56000000000000005" right="0.25" top="0.64" bottom="0.65" header="0.5" footer="0.5"/>
      <pageSetup paperSize="0" fitToWidth="2" orientation="portrait" horizontalDpi="0" verticalDpi="0" copies="0" r:id="rId3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6" topLeftCell="G7" activePane="bottomRight" state="frozen"/>
      <selection pane="bottomRight" activeCell="N12" sqref="N12"/>
      <pageMargins left="0.56000000000000005" right="0.25" top="0.64" bottom="0.65" header="0.5" footer="0.5"/>
      <pageSetup paperSize="9" scale="59" fitToWidth="2" orientation="portrait" r:id="rId4"/>
      <headerFooter alignWithMargins="0">
        <oddHeader>&amp;C</oddHeader>
      </headerFooter>
    </customSheetView>
  </customSheetViews>
  <mergeCells count="13">
    <mergeCell ref="F7:G7"/>
    <mergeCell ref="L7:N7"/>
    <mergeCell ref="F5:F6"/>
    <mergeCell ref="G5:G6"/>
    <mergeCell ref="A3:A7"/>
    <mergeCell ref="B3:B7"/>
    <mergeCell ref="C3:C7"/>
    <mergeCell ref="D3:D7"/>
    <mergeCell ref="E3:E7"/>
    <mergeCell ref="L5:L6"/>
    <mergeCell ref="M5:M6"/>
    <mergeCell ref="F3:H3"/>
    <mergeCell ref="L3:N3"/>
  </mergeCells>
  <conditionalFormatting sqref="E8:E21">
    <cfRule type="cellIs" dxfId="2" priority="1" stopIfTrue="1" operator="greaterThan">
      <formula>21</formula>
    </cfRule>
  </conditionalFormatting>
  <pageMargins left="0.56000000000000005" right="0.25" top="0.64" bottom="0.65" header="0.5" footer="0.5"/>
  <pageSetup paperSize="9" scale="59" fitToWidth="2" orientation="portrait" r:id="rId5"/>
  <headerFooter alignWithMargins="0">
    <oddHeader>&amp;C</oddHeader>
  </headerFooter>
  <legacy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C118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23" sqref="J23"/>
    </sheetView>
  </sheetViews>
  <sheetFormatPr defaultColWidth="9.28515625" defaultRowHeight="12.75" x14ac:dyDescent="0.2"/>
  <cols>
    <col min="1" max="1" width="4.28515625" style="1" customWidth="1"/>
    <col min="2" max="2" width="51.2851562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2.85546875" style="1" customWidth="1"/>
    <col min="7" max="7" width="11.7109375" style="1" customWidth="1"/>
    <col min="8" max="8" width="14.85546875" style="1" customWidth="1"/>
    <col min="9" max="11" width="11.5703125" style="1" customWidth="1"/>
    <col min="12" max="12" width="10.5703125" style="1" customWidth="1"/>
    <col min="13" max="13" width="11" style="1" customWidth="1"/>
    <col min="14" max="14" width="15.42578125" style="1" customWidth="1"/>
    <col min="15" max="15" width="10.7109375" style="1" customWidth="1"/>
    <col min="16" max="16" width="10" style="1" customWidth="1"/>
    <col min="17" max="17" width="10.28515625" style="1" customWidth="1"/>
    <col min="18" max="18" width="11.28515625" style="1" customWidth="1"/>
    <col min="19" max="19" width="8" style="1" customWidth="1"/>
    <col min="20" max="20" width="10.28515625" style="1" customWidth="1"/>
    <col min="21" max="21" width="10.42578125" style="1" bestFit="1" customWidth="1"/>
    <col min="22" max="22" width="9.7109375" style="1" customWidth="1"/>
    <col min="23" max="23" width="11.42578125" style="1" customWidth="1"/>
    <col min="24" max="24" width="10.42578125" style="1" customWidth="1"/>
    <col min="25" max="25" width="11.28515625" style="1" customWidth="1"/>
    <col min="26" max="26" width="9.28515625" style="1"/>
    <col min="27" max="27" width="12" style="1" customWidth="1"/>
    <col min="28" max="28" width="9.28515625" style="1"/>
    <col min="29" max="29" width="10.42578125" style="1" bestFit="1" customWidth="1"/>
    <col min="30" max="16384" width="9.28515625" style="1"/>
  </cols>
  <sheetData>
    <row r="2" spans="1:19" ht="26.25" customHeight="1" thickBot="1" x14ac:dyDescent="0.25">
      <c r="A2" s="21"/>
      <c r="B2" s="148" t="s">
        <v>266</v>
      </c>
      <c r="C2" s="118" t="s">
        <v>312</v>
      </c>
      <c r="D2" s="21"/>
      <c r="E2" s="21"/>
      <c r="F2" s="29"/>
      <c r="G2" s="83" t="s">
        <v>226</v>
      </c>
      <c r="H2" s="29"/>
      <c r="I2" s="29"/>
      <c r="J2" s="29"/>
      <c r="K2" s="29"/>
      <c r="L2" s="83"/>
      <c r="M2" s="30"/>
      <c r="N2" s="82" t="s">
        <v>153</v>
      </c>
      <c r="O2" s="29"/>
      <c r="P2" s="59"/>
      <c r="Q2" s="59"/>
      <c r="R2" s="29"/>
      <c r="S2" s="29"/>
    </row>
    <row r="3" spans="1:19" ht="22.5" customHeight="1" thickBot="1" x14ac:dyDescent="0.3">
      <c r="A3" s="149"/>
      <c r="B3" s="537" t="s">
        <v>273</v>
      </c>
      <c r="C3" s="531" t="s">
        <v>131</v>
      </c>
      <c r="D3" s="508" t="s">
        <v>150</v>
      </c>
      <c r="E3" s="506" t="s">
        <v>38</v>
      </c>
      <c r="F3" s="518" t="s">
        <v>132</v>
      </c>
      <c r="G3" s="519"/>
      <c r="H3" s="520"/>
      <c r="I3" s="28" t="s">
        <v>133</v>
      </c>
      <c r="J3" s="283"/>
      <c r="K3" s="280"/>
      <c r="L3" s="518" t="s">
        <v>134</v>
      </c>
      <c r="M3" s="519"/>
      <c r="N3" s="520"/>
    </row>
    <row r="4" spans="1:19" ht="22.5" customHeight="1" x14ac:dyDescent="0.25">
      <c r="A4" s="150"/>
      <c r="B4" s="538"/>
      <c r="C4" s="532"/>
      <c r="D4" s="509"/>
      <c r="E4" s="507"/>
      <c r="F4" s="28" t="s">
        <v>227</v>
      </c>
      <c r="G4" s="55" t="s">
        <v>229</v>
      </c>
      <c r="H4" s="84"/>
      <c r="I4" s="28" t="s">
        <v>228</v>
      </c>
      <c r="J4" s="84" t="s">
        <v>193</v>
      </c>
      <c r="K4" s="85" t="s">
        <v>154</v>
      </c>
      <c r="L4" s="28" t="s">
        <v>228</v>
      </c>
      <c r="M4" s="56" t="s">
        <v>207</v>
      </c>
      <c r="N4" s="85" t="s">
        <v>154</v>
      </c>
    </row>
    <row r="5" spans="1:19" ht="37.35" customHeight="1" x14ac:dyDescent="0.2">
      <c r="A5" s="150"/>
      <c r="B5" s="539"/>
      <c r="C5" s="532"/>
      <c r="D5" s="509"/>
      <c r="E5" s="507"/>
      <c r="F5" s="513" t="s">
        <v>149</v>
      </c>
      <c r="G5" s="515" t="s">
        <v>274</v>
      </c>
      <c r="H5" s="33" t="s">
        <v>135</v>
      </c>
      <c r="I5" s="278" t="s">
        <v>149</v>
      </c>
      <c r="J5" s="287" t="s">
        <v>275</v>
      </c>
      <c r="K5" s="33" t="s">
        <v>135</v>
      </c>
      <c r="L5" s="513" t="s">
        <v>149</v>
      </c>
      <c r="M5" s="515" t="s">
        <v>279</v>
      </c>
      <c r="N5" s="33" t="s">
        <v>135</v>
      </c>
    </row>
    <row r="6" spans="1:19" ht="28.9" customHeight="1" thickBot="1" x14ac:dyDescent="0.25">
      <c r="A6" s="150"/>
      <c r="B6" s="539"/>
      <c r="C6" s="532"/>
      <c r="D6" s="509"/>
      <c r="E6" s="507"/>
      <c r="F6" s="514"/>
      <c r="G6" s="516"/>
      <c r="H6" s="58" t="s">
        <v>278</v>
      </c>
      <c r="I6" s="279"/>
      <c r="J6" s="282"/>
      <c r="K6" s="58">
        <v>10</v>
      </c>
      <c r="L6" s="514"/>
      <c r="M6" s="516"/>
      <c r="N6" s="58" t="s">
        <v>282</v>
      </c>
    </row>
    <row r="7" spans="1:19" ht="22.5" customHeight="1" thickBot="1" x14ac:dyDescent="0.3">
      <c r="A7" s="150"/>
      <c r="B7" s="539"/>
      <c r="C7" s="505"/>
      <c r="D7" s="509"/>
      <c r="E7" s="507"/>
      <c r="F7" s="510">
        <v>42873</v>
      </c>
      <c r="G7" s="511"/>
      <c r="H7" s="512"/>
      <c r="I7" s="284">
        <f>F7+14</f>
        <v>42887</v>
      </c>
      <c r="J7" s="285"/>
      <c r="K7" s="285"/>
      <c r="L7" s="510">
        <f>I7+14</f>
        <v>42901</v>
      </c>
      <c r="M7" s="511"/>
      <c r="N7" s="511"/>
    </row>
    <row r="8" spans="1:19" s="236" customFormat="1" ht="26.25" customHeight="1" x14ac:dyDescent="0.25">
      <c r="A8" s="264">
        <v>1</v>
      </c>
      <c r="B8" s="429" t="s">
        <v>377</v>
      </c>
      <c r="C8" s="430">
        <v>2</v>
      </c>
      <c r="D8" s="258">
        <f t="shared" ref="D8:D21" si="0">H8+K8+N8</f>
        <v>55</v>
      </c>
      <c r="E8" s="274">
        <f t="shared" ref="E8:E21" si="1">SUM(D8:D8)</f>
        <v>55</v>
      </c>
      <c r="F8" s="451"/>
      <c r="G8" s="465">
        <f>C8</f>
        <v>2</v>
      </c>
      <c r="H8" s="277">
        <v>15</v>
      </c>
      <c r="I8" s="454" t="s">
        <v>406</v>
      </c>
      <c r="J8" s="465">
        <f>C8</f>
        <v>2</v>
      </c>
      <c r="K8" s="244">
        <v>10</v>
      </c>
      <c r="L8" s="460"/>
      <c r="M8" s="465">
        <f>C8</f>
        <v>2</v>
      </c>
      <c r="N8" s="244">
        <f>25+5</f>
        <v>30</v>
      </c>
    </row>
    <row r="9" spans="1:19" s="245" customFormat="1" ht="18.75" x14ac:dyDescent="0.25">
      <c r="A9" s="261">
        <v>2</v>
      </c>
      <c r="B9" s="429" t="s">
        <v>378</v>
      </c>
      <c r="C9" s="434">
        <v>1</v>
      </c>
      <c r="D9" s="258">
        <f t="shared" si="0"/>
        <v>43</v>
      </c>
      <c r="E9" s="305">
        <f t="shared" si="1"/>
        <v>43</v>
      </c>
      <c r="F9" s="386"/>
      <c r="G9" s="465">
        <f t="shared" ref="G9:G20" si="2">C9</f>
        <v>1</v>
      </c>
      <c r="H9" s="353">
        <v>15</v>
      </c>
      <c r="I9" s="384" t="s">
        <v>406</v>
      </c>
      <c r="J9" s="465">
        <f t="shared" ref="J9:J20" si="3">C9</f>
        <v>1</v>
      </c>
      <c r="K9" s="354">
        <v>10</v>
      </c>
      <c r="L9" s="369"/>
      <c r="M9" s="465">
        <f t="shared" ref="M9:M20" si="4">C9</f>
        <v>1</v>
      </c>
      <c r="N9" s="354">
        <f>13+5</f>
        <v>18</v>
      </c>
    </row>
    <row r="10" spans="1:19" s="236" customFormat="1" ht="18.75" x14ac:dyDescent="0.25">
      <c r="A10" s="265">
        <v>3</v>
      </c>
      <c r="B10" s="429" t="s">
        <v>379</v>
      </c>
      <c r="C10" s="341">
        <v>3</v>
      </c>
      <c r="D10" s="258">
        <f t="shared" si="0"/>
        <v>50</v>
      </c>
      <c r="E10" s="305">
        <f t="shared" si="1"/>
        <v>50</v>
      </c>
      <c r="F10" s="387"/>
      <c r="G10" s="465">
        <f t="shared" si="2"/>
        <v>3</v>
      </c>
      <c r="H10" s="353">
        <f>4+5+6</f>
        <v>15</v>
      </c>
      <c r="I10" s="385" t="s">
        <v>406</v>
      </c>
      <c r="J10" s="465">
        <f t="shared" si="3"/>
        <v>3</v>
      </c>
      <c r="K10" s="354">
        <v>10</v>
      </c>
      <c r="L10" s="370"/>
      <c r="M10" s="465">
        <f t="shared" si="4"/>
        <v>3</v>
      </c>
      <c r="N10" s="354">
        <f>25</f>
        <v>25</v>
      </c>
    </row>
    <row r="11" spans="1:19" s="236" customFormat="1" ht="18.75" x14ac:dyDescent="0.25">
      <c r="A11" s="261">
        <v>4</v>
      </c>
      <c r="B11" s="429" t="s">
        <v>380</v>
      </c>
      <c r="C11" s="434">
        <v>4</v>
      </c>
      <c r="D11" s="258">
        <f t="shared" si="0"/>
        <v>63</v>
      </c>
      <c r="E11" s="305">
        <f t="shared" si="1"/>
        <v>63</v>
      </c>
      <c r="F11" s="386"/>
      <c r="G11" s="465">
        <f t="shared" si="2"/>
        <v>4</v>
      </c>
      <c r="H11" s="247">
        <f>4+5+5</f>
        <v>14</v>
      </c>
      <c r="I11" s="384" t="s">
        <v>406</v>
      </c>
      <c r="J11" s="465">
        <f t="shared" si="3"/>
        <v>4</v>
      </c>
      <c r="K11" s="218">
        <v>9</v>
      </c>
      <c r="L11" s="369"/>
      <c r="M11" s="465">
        <f t="shared" si="4"/>
        <v>4</v>
      </c>
      <c r="N11" s="218">
        <f>22+18</f>
        <v>40</v>
      </c>
    </row>
    <row r="12" spans="1:19" s="236" customFormat="1" ht="18.75" x14ac:dyDescent="0.25">
      <c r="A12" s="265">
        <v>5</v>
      </c>
      <c r="B12" s="428" t="s">
        <v>381</v>
      </c>
      <c r="C12" s="341">
        <v>5</v>
      </c>
      <c r="D12" s="258">
        <f t="shared" si="0"/>
        <v>52.5</v>
      </c>
      <c r="E12" s="305">
        <f t="shared" si="1"/>
        <v>52.5</v>
      </c>
      <c r="F12" s="387"/>
      <c r="G12" s="465">
        <f t="shared" si="2"/>
        <v>5</v>
      </c>
      <c r="H12" s="247">
        <f>4+5+4</f>
        <v>13</v>
      </c>
      <c r="I12" s="385" t="s">
        <v>407</v>
      </c>
      <c r="J12" s="465">
        <f t="shared" si="3"/>
        <v>5</v>
      </c>
      <c r="K12" s="218">
        <v>9.5</v>
      </c>
      <c r="L12" s="370"/>
      <c r="M12" s="465">
        <f t="shared" si="4"/>
        <v>5</v>
      </c>
      <c r="N12" s="218">
        <f>20+10</f>
        <v>30</v>
      </c>
    </row>
    <row r="13" spans="1:19" s="236" customFormat="1" ht="18.75" x14ac:dyDescent="0.25">
      <c r="A13" s="261">
        <v>6</v>
      </c>
      <c r="B13" s="428" t="s">
        <v>382</v>
      </c>
      <c r="C13" s="434">
        <v>13</v>
      </c>
      <c r="D13" s="258">
        <f t="shared" si="0"/>
        <v>63.5</v>
      </c>
      <c r="E13" s="305">
        <f t="shared" si="1"/>
        <v>63.5</v>
      </c>
      <c r="F13" s="386"/>
      <c r="G13" s="465">
        <f t="shared" si="2"/>
        <v>13</v>
      </c>
      <c r="H13" s="247">
        <f>4+5+5</f>
        <v>14</v>
      </c>
      <c r="I13" s="384" t="s">
        <v>407</v>
      </c>
      <c r="J13" s="465">
        <f t="shared" si="3"/>
        <v>13</v>
      </c>
      <c r="K13" s="218">
        <v>9.5</v>
      </c>
      <c r="L13" s="369"/>
      <c r="M13" s="465">
        <f t="shared" si="4"/>
        <v>13</v>
      </c>
      <c r="N13" s="218">
        <f>20+20</f>
        <v>40</v>
      </c>
    </row>
    <row r="14" spans="1:19" s="246" customFormat="1" ht="18.75" x14ac:dyDescent="0.25">
      <c r="A14" s="265">
        <v>7</v>
      </c>
      <c r="B14" s="428" t="s">
        <v>383</v>
      </c>
      <c r="C14" s="341">
        <v>7</v>
      </c>
      <c r="D14" s="258">
        <f t="shared" si="0"/>
        <v>69</v>
      </c>
      <c r="E14" s="305">
        <f t="shared" si="1"/>
        <v>69</v>
      </c>
      <c r="F14" s="387"/>
      <c r="G14" s="465">
        <f t="shared" si="2"/>
        <v>7</v>
      </c>
      <c r="H14" s="247">
        <f>4+5+5</f>
        <v>14</v>
      </c>
      <c r="I14" s="385" t="s">
        <v>406</v>
      </c>
      <c r="J14" s="465">
        <f t="shared" si="3"/>
        <v>7</v>
      </c>
      <c r="K14" s="354">
        <v>10</v>
      </c>
      <c r="L14" s="370"/>
      <c r="M14" s="465">
        <f t="shared" si="4"/>
        <v>7</v>
      </c>
      <c r="N14" s="354">
        <v>45</v>
      </c>
    </row>
    <row r="15" spans="1:19" s="245" customFormat="1" ht="18.75" x14ac:dyDescent="0.25">
      <c r="A15" s="261">
        <v>8</v>
      </c>
      <c r="B15" s="428" t="s">
        <v>384</v>
      </c>
      <c r="C15" s="434">
        <v>8</v>
      </c>
      <c r="D15" s="258">
        <f t="shared" si="0"/>
        <v>70</v>
      </c>
      <c r="E15" s="305">
        <f t="shared" si="1"/>
        <v>70</v>
      </c>
      <c r="F15" s="386"/>
      <c r="G15" s="465">
        <f t="shared" si="2"/>
        <v>8</v>
      </c>
      <c r="H15" s="247">
        <v>15</v>
      </c>
      <c r="I15" s="384" t="s">
        <v>406</v>
      </c>
      <c r="J15" s="465">
        <f t="shared" si="3"/>
        <v>8</v>
      </c>
      <c r="K15" s="354">
        <v>10</v>
      </c>
      <c r="L15" s="369"/>
      <c r="M15" s="465">
        <f t="shared" si="4"/>
        <v>8</v>
      </c>
      <c r="N15" s="354">
        <v>45</v>
      </c>
    </row>
    <row r="16" spans="1:19" s="236" customFormat="1" ht="18.75" x14ac:dyDescent="0.25">
      <c r="A16" s="265">
        <v>9</v>
      </c>
      <c r="B16" s="428" t="s">
        <v>385</v>
      </c>
      <c r="C16" s="341">
        <v>9</v>
      </c>
      <c r="D16" s="258">
        <f t="shared" si="0"/>
        <v>42</v>
      </c>
      <c r="E16" s="305">
        <f t="shared" si="1"/>
        <v>42</v>
      </c>
      <c r="F16" s="387"/>
      <c r="G16" s="465">
        <f t="shared" si="2"/>
        <v>9</v>
      </c>
      <c r="H16" s="247">
        <f>1+0+6</f>
        <v>7</v>
      </c>
      <c r="I16" s="385" t="s">
        <v>406</v>
      </c>
      <c r="J16" s="465">
        <f t="shared" si="3"/>
        <v>9</v>
      </c>
      <c r="K16" s="354">
        <v>10</v>
      </c>
      <c r="L16" s="370"/>
      <c r="M16" s="465">
        <f t="shared" si="4"/>
        <v>9</v>
      </c>
      <c r="N16" s="354">
        <f>25</f>
        <v>25</v>
      </c>
    </row>
    <row r="17" spans="1:29" s="236" customFormat="1" ht="18.75" x14ac:dyDescent="0.25">
      <c r="A17" s="261">
        <v>10</v>
      </c>
      <c r="B17" s="428" t="s">
        <v>386</v>
      </c>
      <c r="C17" s="434">
        <v>10</v>
      </c>
      <c r="D17" s="258">
        <f t="shared" si="0"/>
        <v>21</v>
      </c>
      <c r="E17" s="305">
        <f t="shared" si="1"/>
        <v>21</v>
      </c>
      <c r="F17" s="386"/>
      <c r="G17" s="465">
        <f t="shared" si="2"/>
        <v>10</v>
      </c>
      <c r="H17" s="247">
        <f>4+5+5</f>
        <v>14</v>
      </c>
      <c r="I17" s="384" t="s">
        <v>407</v>
      </c>
      <c r="J17" s="465">
        <f t="shared" si="3"/>
        <v>10</v>
      </c>
      <c r="K17" s="354">
        <v>7</v>
      </c>
      <c r="L17" s="369"/>
      <c r="M17" s="465">
        <f t="shared" si="4"/>
        <v>10</v>
      </c>
      <c r="N17" s="354"/>
    </row>
    <row r="18" spans="1:29" s="236" customFormat="1" ht="18.75" x14ac:dyDescent="0.25">
      <c r="A18" s="265">
        <v>11</v>
      </c>
      <c r="B18" s="428" t="s">
        <v>387</v>
      </c>
      <c r="C18" s="341">
        <v>11</v>
      </c>
      <c r="D18" s="258">
        <f t="shared" si="0"/>
        <v>43</v>
      </c>
      <c r="E18" s="305">
        <f t="shared" si="1"/>
        <v>43</v>
      </c>
      <c r="F18" s="387"/>
      <c r="G18" s="465">
        <f t="shared" si="2"/>
        <v>11</v>
      </c>
      <c r="H18" s="247">
        <f>4+5+4</f>
        <v>13</v>
      </c>
      <c r="I18" s="385" t="s">
        <v>406</v>
      </c>
      <c r="J18" s="465">
        <f t="shared" si="3"/>
        <v>11</v>
      </c>
      <c r="K18" s="354">
        <v>10</v>
      </c>
      <c r="L18" s="370"/>
      <c r="M18" s="465">
        <f t="shared" si="4"/>
        <v>11</v>
      </c>
      <c r="N18" s="354">
        <f>0+20</f>
        <v>20</v>
      </c>
    </row>
    <row r="19" spans="1:29" s="236" customFormat="1" ht="18.75" x14ac:dyDescent="0.25">
      <c r="A19" s="261">
        <v>12</v>
      </c>
      <c r="B19" s="428" t="s">
        <v>388</v>
      </c>
      <c r="C19" s="434">
        <v>12</v>
      </c>
      <c r="D19" s="258">
        <f t="shared" si="0"/>
        <v>70</v>
      </c>
      <c r="E19" s="305">
        <f t="shared" si="1"/>
        <v>70</v>
      </c>
      <c r="F19" s="387"/>
      <c r="G19" s="465">
        <f t="shared" si="2"/>
        <v>12</v>
      </c>
      <c r="H19" s="238">
        <f>15</f>
        <v>15</v>
      </c>
      <c r="I19" s="385" t="s">
        <v>407</v>
      </c>
      <c r="J19" s="465">
        <f t="shared" si="3"/>
        <v>12</v>
      </c>
      <c r="K19" s="263">
        <v>10</v>
      </c>
      <c r="L19" s="370"/>
      <c r="M19" s="465">
        <f t="shared" si="4"/>
        <v>12</v>
      </c>
      <c r="N19" s="263">
        <v>45</v>
      </c>
    </row>
    <row r="20" spans="1:29" s="236" customFormat="1" ht="18" x14ac:dyDescent="0.25">
      <c r="A20" s="265">
        <v>13</v>
      </c>
      <c r="B20" s="438" t="s">
        <v>389</v>
      </c>
      <c r="C20" s="341">
        <v>13</v>
      </c>
      <c r="D20" s="258">
        <f t="shared" si="0"/>
        <v>0</v>
      </c>
      <c r="E20" s="305">
        <f t="shared" si="1"/>
        <v>0</v>
      </c>
      <c r="F20" s="388"/>
      <c r="G20" s="465">
        <f t="shared" si="2"/>
        <v>13</v>
      </c>
      <c r="H20" s="238"/>
      <c r="I20" s="378" t="s">
        <v>407</v>
      </c>
      <c r="J20" s="465">
        <f t="shared" si="3"/>
        <v>13</v>
      </c>
      <c r="K20" s="237"/>
      <c r="L20" s="371"/>
      <c r="M20" s="465">
        <f t="shared" si="4"/>
        <v>13</v>
      </c>
      <c r="N20" s="237"/>
    </row>
    <row r="21" spans="1:29" s="236" customFormat="1" ht="19.5" thickBot="1" x14ac:dyDescent="0.3">
      <c r="A21" s="266">
        <v>14</v>
      </c>
      <c r="B21" s="267"/>
      <c r="C21" s="217"/>
      <c r="D21" s="258">
        <f t="shared" si="0"/>
        <v>0</v>
      </c>
      <c r="E21" s="275">
        <f t="shared" si="1"/>
        <v>0</v>
      </c>
      <c r="F21" s="352"/>
      <c r="G21" s="467"/>
      <c r="H21" s="240"/>
      <c r="I21" s="273"/>
      <c r="J21" s="467"/>
      <c r="K21" s="239"/>
      <c r="L21" s="351"/>
      <c r="M21" s="467"/>
      <c r="N21" s="239"/>
    </row>
    <row r="22" spans="1:29" ht="18" x14ac:dyDescent="0.25">
      <c r="A22" s="61"/>
      <c r="B22" s="50"/>
      <c r="C22" s="62"/>
      <c r="D22" s="63"/>
      <c r="E22" s="63"/>
      <c r="F22" s="64">
        <f>COUNT(#REF!)</f>
        <v>0</v>
      </c>
      <c r="G22" s="57"/>
      <c r="H22" s="57"/>
      <c r="I22" s="57"/>
      <c r="J22" s="57"/>
      <c r="K22" s="57"/>
      <c r="L22" s="57"/>
      <c r="M22" s="57"/>
      <c r="N22" s="60"/>
      <c r="O22" s="32"/>
      <c r="P22" s="31"/>
      <c r="Q22" s="22"/>
      <c r="S22" s="64">
        <f>COUNT(G8:G21)</f>
        <v>13</v>
      </c>
      <c r="X22" s="64">
        <f>COUNT(M8:M21)</f>
        <v>13</v>
      </c>
      <c r="AA22" s="24"/>
      <c r="AB22" s="24"/>
      <c r="AC22" s="24"/>
    </row>
    <row r="23" spans="1:29" ht="18" x14ac:dyDescent="0.25">
      <c r="A23" s="61"/>
      <c r="B23" s="50"/>
      <c r="C23" s="62"/>
      <c r="D23" s="63"/>
      <c r="E23" s="63"/>
      <c r="F23" s="57"/>
      <c r="G23" s="60"/>
      <c r="H23" s="57"/>
      <c r="I23" s="57"/>
      <c r="J23" s="57"/>
      <c r="K23" s="57"/>
      <c r="L23" s="57"/>
      <c r="M23" s="57"/>
      <c r="N23" s="57"/>
      <c r="O23" s="31"/>
      <c r="P23" s="32"/>
      <c r="Q23" s="31"/>
      <c r="R23" s="22"/>
    </row>
    <row r="24" spans="1:29" ht="15" x14ac:dyDescent="0.2">
      <c r="A24" s="36"/>
      <c r="B24" s="34"/>
      <c r="C24" s="23"/>
      <c r="D24" s="23"/>
      <c r="E24" s="23"/>
      <c r="H24" s="26"/>
      <c r="I24" s="26"/>
      <c r="J24" s="26"/>
      <c r="K24" s="26"/>
      <c r="M24" s="26"/>
    </row>
    <row r="25" spans="1:29" ht="15" x14ac:dyDescent="0.2">
      <c r="A25" s="36"/>
      <c r="B25" s="34"/>
      <c r="C25" s="23"/>
      <c r="D25" s="23"/>
      <c r="E25" s="23"/>
    </row>
    <row r="26" spans="1:29" ht="15" x14ac:dyDescent="0.2">
      <c r="A26" s="36"/>
      <c r="B26" s="34"/>
      <c r="C26" s="23"/>
      <c r="D26" s="23"/>
      <c r="E26" s="23"/>
    </row>
    <row r="27" spans="1:29" ht="15" x14ac:dyDescent="0.2">
      <c r="A27" s="36"/>
      <c r="B27" s="34"/>
      <c r="C27" s="23"/>
      <c r="D27" s="23"/>
      <c r="E27" s="23"/>
    </row>
    <row r="28" spans="1:29" ht="15" x14ac:dyDescent="0.2">
      <c r="A28" s="36"/>
      <c r="B28" s="34"/>
      <c r="C28" s="23"/>
      <c r="D28" s="23"/>
      <c r="E28" s="23"/>
    </row>
    <row r="29" spans="1:29" ht="15" x14ac:dyDescent="0.2">
      <c r="A29" s="36"/>
      <c r="B29" s="34"/>
      <c r="C29" s="23"/>
      <c r="D29" s="23"/>
      <c r="E29" s="23"/>
    </row>
    <row r="30" spans="1:29" ht="15" x14ac:dyDescent="0.2">
      <c r="A30" s="36"/>
      <c r="B30" s="34"/>
      <c r="C30" s="23"/>
      <c r="D30" s="23"/>
      <c r="E30" s="23"/>
    </row>
    <row r="31" spans="1:29" x14ac:dyDescent="0.2">
      <c r="A31" s="35"/>
      <c r="B31" s="37"/>
    </row>
    <row r="32" spans="1:29" x14ac:dyDescent="0.2">
      <c r="A32" s="35"/>
      <c r="B32" s="37"/>
    </row>
    <row r="33" spans="1:2" x14ac:dyDescent="0.2">
      <c r="A33" s="35"/>
      <c r="B33" s="37"/>
    </row>
    <row r="34" spans="1:2" x14ac:dyDescent="0.2">
      <c r="A34" s="35"/>
      <c r="B34" s="37"/>
    </row>
    <row r="35" spans="1:2" x14ac:dyDescent="0.2">
      <c r="A35" s="35"/>
      <c r="B35" s="37"/>
    </row>
    <row r="36" spans="1:2" x14ac:dyDescent="0.2">
      <c r="A36" s="35"/>
      <c r="B36" s="37"/>
    </row>
    <row r="37" spans="1:2" x14ac:dyDescent="0.2">
      <c r="A37" s="35"/>
      <c r="B37" s="37"/>
    </row>
    <row r="38" spans="1:2" x14ac:dyDescent="0.2">
      <c r="A38" s="35"/>
      <c r="B38" s="37"/>
    </row>
    <row r="39" spans="1:2" x14ac:dyDescent="0.2">
      <c r="A39" s="35"/>
      <c r="B39" s="37"/>
    </row>
    <row r="40" spans="1:2" x14ac:dyDescent="0.2">
      <c r="A40" s="35"/>
      <c r="B40" s="37"/>
    </row>
    <row r="41" spans="1:2" x14ac:dyDescent="0.2">
      <c r="A41" s="35"/>
      <c r="B41" s="37"/>
    </row>
    <row r="42" spans="1:2" x14ac:dyDescent="0.2">
      <c r="A42" s="35"/>
      <c r="B42" s="37"/>
    </row>
    <row r="43" spans="1:2" x14ac:dyDescent="0.2">
      <c r="A43" s="35"/>
      <c r="B43" s="37"/>
    </row>
    <row r="44" spans="1:2" x14ac:dyDescent="0.2">
      <c r="A44" s="35"/>
      <c r="B44" s="37"/>
    </row>
    <row r="45" spans="1:2" x14ac:dyDescent="0.2">
      <c r="A45" s="35"/>
      <c r="B45" s="37"/>
    </row>
    <row r="46" spans="1:2" x14ac:dyDescent="0.2">
      <c r="A46" s="35"/>
      <c r="B46" s="37"/>
    </row>
    <row r="47" spans="1:2" x14ac:dyDescent="0.2">
      <c r="A47" s="35"/>
      <c r="B47" s="37"/>
    </row>
    <row r="48" spans="1:2" x14ac:dyDescent="0.2">
      <c r="A48" s="35"/>
      <c r="B48" s="37"/>
    </row>
    <row r="49" spans="1:2" x14ac:dyDescent="0.2">
      <c r="A49" s="35"/>
      <c r="B49" s="37"/>
    </row>
    <row r="50" spans="1:2" x14ac:dyDescent="0.2">
      <c r="A50" s="35"/>
      <c r="B50" s="37"/>
    </row>
    <row r="51" spans="1:2" x14ac:dyDescent="0.2">
      <c r="A51" s="35"/>
      <c r="B51" s="37"/>
    </row>
    <row r="52" spans="1:2" x14ac:dyDescent="0.2">
      <c r="A52" s="35"/>
      <c r="B52" s="37"/>
    </row>
    <row r="53" spans="1:2" x14ac:dyDescent="0.2">
      <c r="A53" s="35"/>
      <c r="B53" s="37"/>
    </row>
    <row r="54" spans="1:2" x14ac:dyDescent="0.2">
      <c r="A54" s="35"/>
      <c r="B54" s="37"/>
    </row>
    <row r="55" spans="1:2" x14ac:dyDescent="0.2">
      <c r="A55" s="35"/>
      <c r="B55" s="37"/>
    </row>
    <row r="56" spans="1:2" x14ac:dyDescent="0.2">
      <c r="A56" s="35"/>
      <c r="B56" s="37"/>
    </row>
    <row r="57" spans="1:2" x14ac:dyDescent="0.2">
      <c r="A57" s="35"/>
      <c r="B57" s="37"/>
    </row>
    <row r="58" spans="1:2" x14ac:dyDescent="0.2">
      <c r="A58" s="35"/>
      <c r="B58" s="37"/>
    </row>
    <row r="59" spans="1:2" x14ac:dyDescent="0.2">
      <c r="A59" s="35"/>
      <c r="B59" s="37"/>
    </row>
    <row r="60" spans="1:2" x14ac:dyDescent="0.2">
      <c r="A60" s="35"/>
      <c r="B60" s="37"/>
    </row>
    <row r="61" spans="1:2" x14ac:dyDescent="0.2">
      <c r="A61" s="35"/>
      <c r="B61" s="37"/>
    </row>
    <row r="62" spans="1:2" x14ac:dyDescent="0.2">
      <c r="A62" s="35"/>
      <c r="B62" s="37"/>
    </row>
    <row r="63" spans="1:2" x14ac:dyDescent="0.2">
      <c r="A63" s="35"/>
      <c r="B63" s="37"/>
    </row>
    <row r="64" spans="1:2" x14ac:dyDescent="0.2">
      <c r="A64" s="35"/>
      <c r="B64" s="37"/>
    </row>
    <row r="65" spans="1:2" x14ac:dyDescent="0.2">
      <c r="A65" s="35"/>
      <c r="B65" s="37"/>
    </row>
    <row r="66" spans="1:2" x14ac:dyDescent="0.2">
      <c r="A66" s="35"/>
      <c r="B66" s="37"/>
    </row>
    <row r="67" spans="1:2" x14ac:dyDescent="0.2">
      <c r="A67" s="35"/>
      <c r="B67" s="37"/>
    </row>
    <row r="68" spans="1:2" x14ac:dyDescent="0.2">
      <c r="A68" s="35"/>
      <c r="B68" s="37"/>
    </row>
    <row r="69" spans="1:2" x14ac:dyDescent="0.2">
      <c r="A69" s="35"/>
      <c r="B69" s="37"/>
    </row>
    <row r="70" spans="1:2" x14ac:dyDescent="0.2">
      <c r="A70" s="35"/>
      <c r="B70" s="37"/>
    </row>
    <row r="71" spans="1:2" x14ac:dyDescent="0.2">
      <c r="A71" s="35"/>
      <c r="B71" s="37"/>
    </row>
    <row r="72" spans="1:2" x14ac:dyDescent="0.2">
      <c r="A72" s="35"/>
      <c r="B72" s="37"/>
    </row>
    <row r="73" spans="1:2" x14ac:dyDescent="0.2">
      <c r="A73" s="35"/>
      <c r="B73" s="37"/>
    </row>
    <row r="74" spans="1:2" x14ac:dyDescent="0.2">
      <c r="A74" s="35"/>
      <c r="B74" s="37"/>
    </row>
    <row r="75" spans="1:2" x14ac:dyDescent="0.2">
      <c r="A75" s="35"/>
      <c r="B75" s="37"/>
    </row>
    <row r="76" spans="1:2" x14ac:dyDescent="0.2">
      <c r="A76" s="35"/>
      <c r="B76" s="37"/>
    </row>
    <row r="77" spans="1:2" x14ac:dyDescent="0.2">
      <c r="A77" s="35"/>
      <c r="B77" s="37"/>
    </row>
    <row r="78" spans="1:2" x14ac:dyDescent="0.2">
      <c r="A78" s="35"/>
      <c r="B78" s="37"/>
    </row>
    <row r="79" spans="1:2" x14ac:dyDescent="0.2">
      <c r="A79" s="35"/>
      <c r="B79" s="37"/>
    </row>
    <row r="80" spans="1:2" x14ac:dyDescent="0.2">
      <c r="A80" s="35"/>
      <c r="B80" s="37"/>
    </row>
    <row r="81" spans="1:2" x14ac:dyDescent="0.2">
      <c r="A81" s="35"/>
      <c r="B81" s="37"/>
    </row>
    <row r="82" spans="1:2" x14ac:dyDescent="0.2">
      <c r="A82" s="35"/>
      <c r="B82" s="37"/>
    </row>
    <row r="83" spans="1:2" x14ac:dyDescent="0.2">
      <c r="A83" s="35"/>
      <c r="B83" s="37"/>
    </row>
    <row r="84" spans="1:2" x14ac:dyDescent="0.2">
      <c r="A84" s="35"/>
      <c r="B84" s="37"/>
    </row>
    <row r="85" spans="1:2" x14ac:dyDescent="0.2">
      <c r="A85" s="35"/>
      <c r="B85" s="37"/>
    </row>
    <row r="86" spans="1:2" x14ac:dyDescent="0.2">
      <c r="A86" s="35"/>
      <c r="B86" s="37"/>
    </row>
    <row r="87" spans="1:2" x14ac:dyDescent="0.2">
      <c r="A87" s="35"/>
      <c r="B87" s="37"/>
    </row>
    <row r="88" spans="1:2" x14ac:dyDescent="0.2">
      <c r="A88" s="35"/>
      <c r="B88" s="37"/>
    </row>
    <row r="89" spans="1:2" x14ac:dyDescent="0.2">
      <c r="A89" s="35"/>
      <c r="B89" s="37"/>
    </row>
    <row r="90" spans="1:2" x14ac:dyDescent="0.2">
      <c r="A90" s="35"/>
      <c r="B90" s="37"/>
    </row>
    <row r="91" spans="1:2" x14ac:dyDescent="0.2">
      <c r="A91" s="35"/>
      <c r="B91" s="37"/>
    </row>
    <row r="92" spans="1:2" x14ac:dyDescent="0.2">
      <c r="A92" s="35"/>
      <c r="B92" s="37"/>
    </row>
    <row r="93" spans="1:2" x14ac:dyDescent="0.2">
      <c r="A93" s="35"/>
      <c r="B93" s="37"/>
    </row>
    <row r="94" spans="1:2" x14ac:dyDescent="0.2">
      <c r="A94" s="35"/>
      <c r="B94" s="37"/>
    </row>
    <row r="95" spans="1:2" x14ac:dyDescent="0.2">
      <c r="A95" s="35"/>
      <c r="B95" s="37"/>
    </row>
    <row r="96" spans="1:2" x14ac:dyDescent="0.2">
      <c r="A96" s="35"/>
      <c r="B96" s="37"/>
    </row>
    <row r="97" spans="1:2" x14ac:dyDescent="0.2">
      <c r="A97" s="35"/>
      <c r="B97" s="37"/>
    </row>
    <row r="98" spans="1:2" x14ac:dyDescent="0.2">
      <c r="A98" s="35"/>
      <c r="B98" s="37"/>
    </row>
    <row r="99" spans="1:2" x14ac:dyDescent="0.2">
      <c r="A99" s="35"/>
      <c r="B99" s="37"/>
    </row>
    <row r="100" spans="1:2" x14ac:dyDescent="0.2">
      <c r="A100" s="35"/>
      <c r="B100" s="37"/>
    </row>
    <row r="101" spans="1:2" x14ac:dyDescent="0.2">
      <c r="A101" s="35"/>
      <c r="B101" s="37"/>
    </row>
    <row r="102" spans="1:2" x14ac:dyDescent="0.2">
      <c r="A102" s="35"/>
      <c r="B102" s="37"/>
    </row>
    <row r="103" spans="1:2" x14ac:dyDescent="0.2">
      <c r="A103" s="35"/>
      <c r="B103" s="37"/>
    </row>
    <row r="104" spans="1:2" x14ac:dyDescent="0.2">
      <c r="A104" s="35"/>
      <c r="B104" s="37"/>
    </row>
    <row r="105" spans="1:2" x14ac:dyDescent="0.2">
      <c r="A105" s="35"/>
      <c r="B105" s="37"/>
    </row>
    <row r="106" spans="1:2" x14ac:dyDescent="0.2">
      <c r="A106" s="35"/>
      <c r="B106" s="37"/>
    </row>
    <row r="107" spans="1:2" x14ac:dyDescent="0.2">
      <c r="A107" s="35"/>
      <c r="B107" s="37"/>
    </row>
    <row r="108" spans="1:2" x14ac:dyDescent="0.2">
      <c r="A108" s="35"/>
      <c r="B108" s="37"/>
    </row>
    <row r="109" spans="1:2" x14ac:dyDescent="0.2">
      <c r="A109" s="35"/>
      <c r="B109" s="37"/>
    </row>
    <row r="110" spans="1:2" x14ac:dyDescent="0.2">
      <c r="A110" s="35"/>
      <c r="B110" s="37"/>
    </row>
    <row r="111" spans="1:2" x14ac:dyDescent="0.2">
      <c r="A111" s="35"/>
      <c r="B111" s="37"/>
    </row>
    <row r="112" spans="1:2" x14ac:dyDescent="0.2">
      <c r="A112" s="35"/>
      <c r="B112" s="37"/>
    </row>
    <row r="113" spans="1:2" x14ac:dyDescent="0.2">
      <c r="A113" s="35"/>
      <c r="B113" s="37"/>
    </row>
    <row r="114" spans="1:2" x14ac:dyDescent="0.2">
      <c r="A114" s="35"/>
      <c r="B114" s="37"/>
    </row>
    <row r="115" spans="1:2" x14ac:dyDescent="0.2">
      <c r="A115" s="35"/>
      <c r="B115" s="37"/>
    </row>
    <row r="116" spans="1:2" x14ac:dyDescent="0.2">
      <c r="A116" s="35"/>
      <c r="B116" s="37"/>
    </row>
    <row r="117" spans="1:2" x14ac:dyDescent="0.2">
      <c r="A117" s="35"/>
      <c r="B117" s="37"/>
    </row>
    <row r="118" spans="1:2" x14ac:dyDescent="0.2">
      <c r="A118" s="35"/>
      <c r="B118" s="37"/>
    </row>
  </sheetData>
  <customSheetViews>
    <customSheetView guid="{17400EAF-4B0B-49FE-8262-4A59DA70D10F}" scale="80" showGridLines="0" fitToPage="1">
      <pane xSplit="5" ySplit="6" topLeftCell="F7" activePane="bottomRight" state="frozen"/>
      <selection pane="bottomRight" activeCell="J23" sqref="J23"/>
      <pageMargins left="0.56000000000000005" right="0.57999999999999996" top="0.64" bottom="0.65" header="0.5" footer="0.5"/>
      <pageSetup paperSize="9" scale="57" fitToWidth="2" orientation="portrait" r:id="rId1"/>
      <headerFooter alignWithMargins="0">
        <oddHeader>&amp;C2006/2007 уч.рік 5 трим</oddHeader>
      </headerFooter>
    </customSheetView>
    <customSheetView guid="{6C8D603E-9A1B-49F4-AEFE-06707C7BCD53}" scale="60" showPageBreaks="1" showGridLines="0" fitToPage="1" printArea="1">
      <pane xSplit="6" ySplit="6" topLeftCell="G7" activePane="bottomRight" state="frozen"/>
      <selection pane="bottomRight" activeCell="S21" sqref="S21"/>
      <pageMargins left="0.56000000000000005" right="0.57999999999999996" top="0.64" bottom="0.65" header="0.5" footer="0.5"/>
      <pageSetup scale="32" fitToWidth="2" orientation="portrait" r:id="rId2"/>
      <headerFooter alignWithMargins="0">
        <oddHeader>&amp;C2006/2007 уч.рік 5 трим</oddHeader>
      </headerFooter>
    </customSheetView>
    <customSheetView guid="{4BCF288A-A595-4C42-82E7-535EDC2AC415}" scale="80" showGridLines="0" fitToPage="1">
      <pane xSplit="5" ySplit="6" topLeftCell="F7" activePane="bottomRight" state="frozen"/>
      <selection pane="bottomRight" activeCell="P8" sqref="P8:P21"/>
      <pageMargins left="0.56000000000000005" right="0.57999999999999996" top="0.64" bottom="0.65" header="0.5" footer="0.5"/>
      <pageSetup paperSize="0" fitToWidth="2" orientation="portrait" horizontalDpi="0" verticalDpi="0" copies="0" r:id="rId3"/>
      <headerFooter alignWithMargins="0">
        <oddHeader>&amp;C2006/2007 уч.рік 5 трим</oddHeader>
      </headerFooter>
    </customSheetView>
    <customSheetView guid="{C5D960BD-C1A6-4228-A267-A87ADCF0AB55}" scale="80" showPageBreaks="1" showGridLines="0" fitToPage="1" printArea="1">
      <pane xSplit="5" ySplit="6" topLeftCell="F7" activePane="bottomRight" state="frozen"/>
      <selection pane="bottomRight" activeCell="J23" sqref="J23"/>
      <pageMargins left="0.56000000000000005" right="0.57999999999999996" top="0.64" bottom="0.65" header="0.5" footer="0.5"/>
      <pageSetup paperSize="9" scale="57" fitToWidth="2" orientation="portrait" r:id="rId4"/>
      <headerFooter alignWithMargins="0">
        <oddHeader>&amp;C2006/2007 уч.рік 5 трим</oddHeader>
      </headerFooter>
    </customSheetView>
  </customSheetViews>
  <mergeCells count="12">
    <mergeCell ref="L3:N3"/>
    <mergeCell ref="F3:H3"/>
    <mergeCell ref="B3:B7"/>
    <mergeCell ref="C3:C7"/>
    <mergeCell ref="D3:D7"/>
    <mergeCell ref="E3:E7"/>
    <mergeCell ref="F7:H7"/>
    <mergeCell ref="L7:N7"/>
    <mergeCell ref="F5:F6"/>
    <mergeCell ref="G5:G6"/>
    <mergeCell ref="L5:L6"/>
    <mergeCell ref="M5:M6"/>
  </mergeCells>
  <conditionalFormatting sqref="E8:E21">
    <cfRule type="cellIs" dxfId="1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57" fitToWidth="2" orientation="portrait" r:id="rId5"/>
  <headerFooter alignWithMargins="0">
    <oddHeader>&amp;C2006/2007 уч.рік 5 трим</oddHeader>
  </headerFooter>
  <legacy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"/>
    </sheetView>
  </sheetViews>
  <sheetFormatPr defaultRowHeight="12.75" x14ac:dyDescent="0.2"/>
  <sheetData/>
  <customSheetViews>
    <customSheetView guid="{17400EAF-4B0B-49FE-8262-4A59DA70D10F}" state="hidden">
      <selection sqref="A1:B3"/>
      <pageMargins left="0.7" right="0.7" top="0.75" bottom="0.75" header="0.3" footer="0.3"/>
    </customSheetView>
    <customSheetView guid="{C5D960BD-C1A6-4228-A267-A87ADCF0AB55}" state="hidden">
      <selection sqref="A1: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118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3" sqref="B3:B7"/>
    </sheetView>
  </sheetViews>
  <sheetFormatPr defaultColWidth="9.28515625" defaultRowHeight="12.75" x14ac:dyDescent="0.2"/>
  <cols>
    <col min="1" max="1" width="4.28515625" style="1" customWidth="1"/>
    <col min="2" max="2" width="51.2851562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2.85546875" style="1" customWidth="1"/>
    <col min="7" max="7" width="11.7109375" style="1" customWidth="1"/>
    <col min="8" max="8" width="14.85546875" style="1" customWidth="1"/>
    <col min="9" max="11" width="11.5703125" style="1" customWidth="1"/>
    <col min="12" max="12" width="10.5703125" style="1" customWidth="1"/>
    <col min="13" max="13" width="11" style="1" customWidth="1"/>
    <col min="14" max="14" width="15.42578125" style="1" customWidth="1"/>
    <col min="15" max="15" width="10.7109375" style="1" customWidth="1"/>
    <col min="16" max="16" width="10" style="1" customWidth="1"/>
    <col min="17" max="17" width="10.28515625" style="1" customWidth="1"/>
    <col min="18" max="18" width="11.28515625" style="1" customWidth="1"/>
    <col min="19" max="19" width="8" style="1" customWidth="1"/>
    <col min="20" max="20" width="10.28515625" style="1" customWidth="1"/>
    <col min="21" max="21" width="10.42578125" style="1" bestFit="1" customWidth="1"/>
    <col min="22" max="22" width="9.7109375" style="1" customWidth="1"/>
    <col min="23" max="23" width="11.42578125" style="1" customWidth="1"/>
    <col min="24" max="24" width="10.42578125" style="1" customWidth="1"/>
    <col min="25" max="25" width="11.28515625" style="1" customWidth="1"/>
    <col min="26" max="26" width="9.28515625" style="1"/>
    <col min="27" max="27" width="12" style="1" customWidth="1"/>
    <col min="28" max="28" width="9.28515625" style="1"/>
    <col min="29" max="29" width="10.42578125" style="1" bestFit="1" customWidth="1"/>
    <col min="30" max="16384" width="9.28515625" style="1"/>
  </cols>
  <sheetData>
    <row r="2" spans="1:19" ht="26.25" customHeight="1" thickBot="1" x14ac:dyDescent="0.25">
      <c r="A2" s="21"/>
      <c r="B2" s="148" t="s">
        <v>409</v>
      </c>
      <c r="C2" s="118" t="s">
        <v>312</v>
      </c>
      <c r="D2" s="21"/>
      <c r="E2" s="21"/>
      <c r="F2" s="29"/>
      <c r="G2" s="83" t="s">
        <v>226</v>
      </c>
      <c r="H2" s="29"/>
      <c r="I2" s="29"/>
      <c r="J2" s="29"/>
      <c r="K2" s="29"/>
      <c r="L2" s="83"/>
      <c r="M2" s="30"/>
      <c r="N2" s="82" t="s">
        <v>153</v>
      </c>
      <c r="O2" s="29"/>
      <c r="P2" s="59"/>
      <c r="Q2" s="59"/>
      <c r="R2" s="29"/>
      <c r="S2" s="29"/>
    </row>
    <row r="3" spans="1:19" ht="22.5" customHeight="1" thickBot="1" x14ac:dyDescent="0.3">
      <c r="A3" s="149"/>
      <c r="B3" s="537" t="s">
        <v>405</v>
      </c>
      <c r="C3" s="531" t="s">
        <v>131</v>
      </c>
      <c r="D3" s="508" t="s">
        <v>150</v>
      </c>
      <c r="E3" s="506" t="s">
        <v>38</v>
      </c>
      <c r="F3" s="518" t="s">
        <v>132</v>
      </c>
      <c r="G3" s="519"/>
      <c r="H3" s="520"/>
      <c r="I3" s="28" t="s">
        <v>133</v>
      </c>
      <c r="J3" s="423"/>
      <c r="K3" s="424"/>
      <c r="L3" s="518" t="s">
        <v>134</v>
      </c>
      <c r="M3" s="519"/>
      <c r="N3" s="520"/>
    </row>
    <row r="4" spans="1:19" ht="22.5" customHeight="1" x14ac:dyDescent="0.25">
      <c r="A4" s="150"/>
      <c r="B4" s="538"/>
      <c r="C4" s="532"/>
      <c r="D4" s="509"/>
      <c r="E4" s="507"/>
      <c r="F4" s="28" t="s">
        <v>227</v>
      </c>
      <c r="G4" s="55" t="s">
        <v>229</v>
      </c>
      <c r="H4" s="84"/>
      <c r="I4" s="28" t="s">
        <v>228</v>
      </c>
      <c r="J4" s="84" t="s">
        <v>193</v>
      </c>
      <c r="K4" s="85" t="s">
        <v>154</v>
      </c>
      <c r="L4" s="28" t="s">
        <v>228</v>
      </c>
      <c r="M4" s="56" t="s">
        <v>207</v>
      </c>
      <c r="N4" s="85" t="s">
        <v>154</v>
      </c>
    </row>
    <row r="5" spans="1:19" ht="37.35" customHeight="1" x14ac:dyDescent="0.2">
      <c r="A5" s="150"/>
      <c r="B5" s="539"/>
      <c r="C5" s="532"/>
      <c r="D5" s="509"/>
      <c r="E5" s="507"/>
      <c r="F5" s="513" t="s">
        <v>149</v>
      </c>
      <c r="G5" s="515" t="s">
        <v>274</v>
      </c>
      <c r="H5" s="33" t="s">
        <v>135</v>
      </c>
      <c r="I5" s="419" t="s">
        <v>149</v>
      </c>
      <c r="J5" s="421" t="s">
        <v>275</v>
      </c>
      <c r="K5" s="33" t="s">
        <v>135</v>
      </c>
      <c r="L5" s="513" t="s">
        <v>149</v>
      </c>
      <c r="M5" s="515" t="s">
        <v>279</v>
      </c>
      <c r="N5" s="33" t="s">
        <v>135</v>
      </c>
    </row>
    <row r="6" spans="1:19" ht="28.9" customHeight="1" thickBot="1" x14ac:dyDescent="0.25">
      <c r="A6" s="150"/>
      <c r="B6" s="539"/>
      <c r="C6" s="532"/>
      <c r="D6" s="509"/>
      <c r="E6" s="507"/>
      <c r="F6" s="514"/>
      <c r="G6" s="516"/>
      <c r="H6" s="58" t="s">
        <v>278</v>
      </c>
      <c r="I6" s="420"/>
      <c r="J6" s="422"/>
      <c r="K6" s="58">
        <v>10</v>
      </c>
      <c r="L6" s="514"/>
      <c r="M6" s="516"/>
      <c r="N6" s="58" t="s">
        <v>282</v>
      </c>
    </row>
    <row r="7" spans="1:19" ht="22.5" customHeight="1" thickBot="1" x14ac:dyDescent="0.3">
      <c r="A7" s="150"/>
      <c r="B7" s="539"/>
      <c r="C7" s="505"/>
      <c r="D7" s="509"/>
      <c r="E7" s="507"/>
      <c r="F7" s="510" t="e">
        <f>#REF!+7</f>
        <v>#REF!</v>
      </c>
      <c r="G7" s="511"/>
      <c r="H7" s="512"/>
      <c r="I7" s="425" t="e">
        <f>#REF!+7</f>
        <v>#REF!</v>
      </c>
      <c r="J7" s="426"/>
      <c r="K7" s="426"/>
      <c r="L7" s="510" t="e">
        <f>I7+7</f>
        <v>#REF!</v>
      </c>
      <c r="M7" s="511"/>
      <c r="N7" s="511"/>
    </row>
    <row r="8" spans="1:19" s="236" customFormat="1" ht="26.25" customHeight="1" x14ac:dyDescent="0.25">
      <c r="A8" s="264">
        <v>1</v>
      </c>
      <c r="B8" s="428" t="s">
        <v>390</v>
      </c>
      <c r="C8" s="430">
        <v>1</v>
      </c>
      <c r="D8" s="307">
        <f t="shared" ref="D8:D21" si="0">H8+K8+N8</f>
        <v>0</v>
      </c>
      <c r="E8" s="274">
        <f t="shared" ref="E8:E21" si="1">SUM(D8:D8)</f>
        <v>0</v>
      </c>
      <c r="F8" s="451"/>
      <c r="G8" s="465">
        <f>C8</f>
        <v>1</v>
      </c>
      <c r="H8" s="277"/>
      <c r="I8" s="454"/>
      <c r="J8" s="465">
        <f>C8</f>
        <v>1</v>
      </c>
      <c r="K8" s="244"/>
      <c r="L8" s="460"/>
      <c r="M8" s="465">
        <f>C8</f>
        <v>1</v>
      </c>
      <c r="N8" s="244"/>
    </row>
    <row r="9" spans="1:19" s="245" customFormat="1" ht="18.75" x14ac:dyDescent="0.25">
      <c r="A9" s="261">
        <v>2</v>
      </c>
      <c r="B9" s="428" t="s">
        <v>391</v>
      </c>
      <c r="C9" s="434">
        <v>2</v>
      </c>
      <c r="D9" s="258">
        <f t="shared" si="0"/>
        <v>0</v>
      </c>
      <c r="E9" s="305">
        <f t="shared" si="1"/>
        <v>0</v>
      </c>
      <c r="F9" s="386"/>
      <c r="G9" s="465">
        <f t="shared" ref="G9:G20" si="2">C9</f>
        <v>2</v>
      </c>
      <c r="H9" s="353"/>
      <c r="I9" s="384"/>
      <c r="J9" s="465">
        <f t="shared" ref="J9:J20" si="3">C9</f>
        <v>2</v>
      </c>
      <c r="K9" s="354"/>
      <c r="L9" s="369"/>
      <c r="M9" s="465">
        <f t="shared" ref="M9:M20" si="4">C9</f>
        <v>2</v>
      </c>
      <c r="N9" s="354"/>
    </row>
    <row r="10" spans="1:19" s="236" customFormat="1" ht="18.75" x14ac:dyDescent="0.25">
      <c r="A10" s="265">
        <v>3</v>
      </c>
      <c r="B10" s="428" t="s">
        <v>392</v>
      </c>
      <c r="C10" s="341">
        <v>3</v>
      </c>
      <c r="D10" s="258">
        <f t="shared" si="0"/>
        <v>0</v>
      </c>
      <c r="E10" s="305">
        <f t="shared" si="1"/>
        <v>0</v>
      </c>
      <c r="F10" s="387"/>
      <c r="G10" s="465">
        <f t="shared" si="2"/>
        <v>3</v>
      </c>
      <c r="H10" s="353"/>
      <c r="I10" s="385"/>
      <c r="J10" s="465">
        <f t="shared" si="3"/>
        <v>3</v>
      </c>
      <c r="K10" s="354"/>
      <c r="L10" s="370"/>
      <c r="M10" s="465">
        <f t="shared" si="4"/>
        <v>3</v>
      </c>
      <c r="N10" s="354"/>
    </row>
    <row r="11" spans="1:19" s="236" customFormat="1" ht="18.75" x14ac:dyDescent="0.25">
      <c r="A11" s="261">
        <v>4</v>
      </c>
      <c r="B11" s="428" t="s">
        <v>393</v>
      </c>
      <c r="C11" s="434">
        <v>4</v>
      </c>
      <c r="D11" s="258">
        <f t="shared" si="0"/>
        <v>0</v>
      </c>
      <c r="E11" s="305">
        <f t="shared" si="1"/>
        <v>0</v>
      </c>
      <c r="F11" s="386"/>
      <c r="G11" s="465">
        <f t="shared" si="2"/>
        <v>4</v>
      </c>
      <c r="H11" s="247"/>
      <c r="I11" s="384"/>
      <c r="J11" s="465">
        <f t="shared" si="3"/>
        <v>4</v>
      </c>
      <c r="K11" s="218"/>
      <c r="L11" s="369"/>
      <c r="M11" s="465">
        <f t="shared" si="4"/>
        <v>4</v>
      </c>
      <c r="N11" s="218"/>
    </row>
    <row r="12" spans="1:19" s="236" customFormat="1" ht="18.75" x14ac:dyDescent="0.25">
      <c r="A12" s="265">
        <v>5</v>
      </c>
      <c r="B12" s="428" t="s">
        <v>394</v>
      </c>
      <c r="C12" s="341">
        <v>5</v>
      </c>
      <c r="D12" s="258">
        <f t="shared" si="0"/>
        <v>0</v>
      </c>
      <c r="E12" s="305">
        <f t="shared" si="1"/>
        <v>0</v>
      </c>
      <c r="F12" s="387"/>
      <c r="G12" s="465">
        <f t="shared" si="2"/>
        <v>5</v>
      </c>
      <c r="H12" s="247"/>
      <c r="I12" s="385"/>
      <c r="J12" s="465">
        <f t="shared" si="3"/>
        <v>5</v>
      </c>
      <c r="K12" s="218"/>
      <c r="L12" s="370"/>
      <c r="M12" s="465">
        <f t="shared" si="4"/>
        <v>5</v>
      </c>
      <c r="N12" s="218"/>
    </row>
    <row r="13" spans="1:19" s="236" customFormat="1" ht="18.75" x14ac:dyDescent="0.25">
      <c r="A13" s="261">
        <v>6</v>
      </c>
      <c r="B13" s="428" t="s">
        <v>395</v>
      </c>
      <c r="C13" s="434">
        <v>6</v>
      </c>
      <c r="D13" s="258">
        <f t="shared" si="0"/>
        <v>0</v>
      </c>
      <c r="E13" s="305">
        <f t="shared" si="1"/>
        <v>0</v>
      </c>
      <c r="F13" s="386"/>
      <c r="G13" s="465">
        <f t="shared" si="2"/>
        <v>6</v>
      </c>
      <c r="H13" s="247"/>
      <c r="I13" s="384"/>
      <c r="J13" s="465">
        <f t="shared" si="3"/>
        <v>6</v>
      </c>
      <c r="K13" s="218"/>
      <c r="L13" s="369"/>
      <c r="M13" s="465">
        <f t="shared" si="4"/>
        <v>6</v>
      </c>
      <c r="N13" s="218"/>
    </row>
    <row r="14" spans="1:19" s="246" customFormat="1" ht="18.75" x14ac:dyDescent="0.25">
      <c r="A14" s="265">
        <v>7</v>
      </c>
      <c r="B14" s="428" t="s">
        <v>396</v>
      </c>
      <c r="C14" s="341">
        <v>7</v>
      </c>
      <c r="D14" s="258">
        <f t="shared" si="0"/>
        <v>0</v>
      </c>
      <c r="E14" s="305">
        <f t="shared" si="1"/>
        <v>0</v>
      </c>
      <c r="F14" s="387"/>
      <c r="G14" s="465">
        <f t="shared" si="2"/>
        <v>7</v>
      </c>
      <c r="H14" s="247"/>
      <c r="I14" s="385"/>
      <c r="J14" s="465">
        <f t="shared" si="3"/>
        <v>7</v>
      </c>
      <c r="K14" s="354"/>
      <c r="L14" s="370"/>
      <c r="M14" s="465">
        <f t="shared" si="4"/>
        <v>7</v>
      </c>
      <c r="N14" s="354"/>
    </row>
    <row r="15" spans="1:19" s="245" customFormat="1" ht="18.75" x14ac:dyDescent="0.25">
      <c r="A15" s="261">
        <v>8</v>
      </c>
      <c r="B15" s="428" t="s">
        <v>397</v>
      </c>
      <c r="C15" s="434">
        <v>8</v>
      </c>
      <c r="D15" s="258">
        <f t="shared" si="0"/>
        <v>0</v>
      </c>
      <c r="E15" s="305">
        <f t="shared" si="1"/>
        <v>0</v>
      </c>
      <c r="F15" s="386"/>
      <c r="G15" s="465">
        <f t="shared" si="2"/>
        <v>8</v>
      </c>
      <c r="H15" s="247"/>
      <c r="I15" s="384"/>
      <c r="J15" s="465">
        <f t="shared" si="3"/>
        <v>8</v>
      </c>
      <c r="K15" s="354"/>
      <c r="L15" s="369"/>
      <c r="M15" s="465">
        <f t="shared" si="4"/>
        <v>8</v>
      </c>
      <c r="N15" s="354"/>
    </row>
    <row r="16" spans="1:19" s="236" customFormat="1" ht="18.75" x14ac:dyDescent="0.25">
      <c r="A16" s="265">
        <v>9</v>
      </c>
      <c r="B16" s="428" t="s">
        <v>398</v>
      </c>
      <c r="C16" s="341">
        <v>9</v>
      </c>
      <c r="D16" s="258">
        <f t="shared" si="0"/>
        <v>0</v>
      </c>
      <c r="E16" s="305">
        <f t="shared" si="1"/>
        <v>0</v>
      </c>
      <c r="F16" s="387"/>
      <c r="G16" s="465">
        <f t="shared" si="2"/>
        <v>9</v>
      </c>
      <c r="H16" s="247"/>
      <c r="I16" s="385"/>
      <c r="J16" s="465">
        <f t="shared" si="3"/>
        <v>9</v>
      </c>
      <c r="K16" s="354"/>
      <c r="L16" s="370"/>
      <c r="M16" s="465">
        <f t="shared" si="4"/>
        <v>9</v>
      </c>
      <c r="N16" s="354"/>
    </row>
    <row r="17" spans="1:29" s="236" customFormat="1" ht="18.75" x14ac:dyDescent="0.25">
      <c r="A17" s="261">
        <v>10</v>
      </c>
      <c r="B17" s="428" t="s">
        <v>399</v>
      </c>
      <c r="C17" s="434">
        <v>10</v>
      </c>
      <c r="D17" s="258">
        <f t="shared" si="0"/>
        <v>0</v>
      </c>
      <c r="E17" s="305">
        <f t="shared" si="1"/>
        <v>0</v>
      </c>
      <c r="F17" s="386"/>
      <c r="G17" s="465">
        <f t="shared" si="2"/>
        <v>10</v>
      </c>
      <c r="H17" s="247"/>
      <c r="I17" s="384"/>
      <c r="J17" s="465">
        <f t="shared" si="3"/>
        <v>10</v>
      </c>
      <c r="K17" s="354"/>
      <c r="L17" s="369"/>
      <c r="M17" s="465">
        <f t="shared" si="4"/>
        <v>10</v>
      </c>
      <c r="N17" s="354"/>
    </row>
    <row r="18" spans="1:29" s="236" customFormat="1" ht="18.75" x14ac:dyDescent="0.25">
      <c r="A18" s="265">
        <v>11</v>
      </c>
      <c r="B18" s="428" t="s">
        <v>400</v>
      </c>
      <c r="C18" s="341">
        <v>11</v>
      </c>
      <c r="D18" s="258">
        <f t="shared" si="0"/>
        <v>0</v>
      </c>
      <c r="E18" s="305">
        <f t="shared" si="1"/>
        <v>0</v>
      </c>
      <c r="F18" s="387"/>
      <c r="G18" s="465">
        <f t="shared" si="2"/>
        <v>11</v>
      </c>
      <c r="H18" s="247"/>
      <c r="I18" s="385"/>
      <c r="J18" s="465">
        <f t="shared" si="3"/>
        <v>11</v>
      </c>
      <c r="K18" s="354"/>
      <c r="L18" s="370"/>
      <c r="M18" s="465">
        <f t="shared" si="4"/>
        <v>11</v>
      </c>
      <c r="N18" s="354"/>
    </row>
    <row r="19" spans="1:29" s="236" customFormat="1" ht="37.5" x14ac:dyDescent="0.25">
      <c r="A19" s="261">
        <v>12</v>
      </c>
      <c r="B19" s="428" t="s">
        <v>401</v>
      </c>
      <c r="C19" s="434">
        <v>12</v>
      </c>
      <c r="D19" s="258">
        <f t="shared" si="0"/>
        <v>0</v>
      </c>
      <c r="E19" s="305">
        <f t="shared" si="1"/>
        <v>0</v>
      </c>
      <c r="F19" s="387"/>
      <c r="G19" s="465">
        <f t="shared" si="2"/>
        <v>12</v>
      </c>
      <c r="H19" s="238"/>
      <c r="I19" s="385"/>
      <c r="J19" s="465">
        <f t="shared" si="3"/>
        <v>12</v>
      </c>
      <c r="K19" s="263"/>
      <c r="L19" s="370"/>
      <c r="M19" s="465">
        <f t="shared" si="4"/>
        <v>12</v>
      </c>
      <c r="N19" s="263"/>
    </row>
    <row r="20" spans="1:29" s="236" customFormat="1" ht="18.75" x14ac:dyDescent="0.25">
      <c r="A20" s="265">
        <v>13</v>
      </c>
      <c r="B20" s="428" t="s">
        <v>402</v>
      </c>
      <c r="C20" s="341">
        <v>13</v>
      </c>
      <c r="D20" s="258">
        <f t="shared" si="0"/>
        <v>0</v>
      </c>
      <c r="E20" s="446">
        <f t="shared" si="1"/>
        <v>0</v>
      </c>
      <c r="F20" s="452"/>
      <c r="G20" s="465">
        <f t="shared" si="2"/>
        <v>13</v>
      </c>
      <c r="H20" s="448"/>
      <c r="I20" s="458"/>
      <c r="J20" s="465">
        <f t="shared" si="3"/>
        <v>13</v>
      </c>
      <c r="K20" s="448"/>
      <c r="L20" s="452"/>
      <c r="M20" s="465">
        <f t="shared" si="4"/>
        <v>13</v>
      </c>
      <c r="N20" s="448"/>
    </row>
    <row r="21" spans="1:29" s="236" customFormat="1" ht="19.5" thickBot="1" x14ac:dyDescent="0.3">
      <c r="A21" s="266">
        <v>14</v>
      </c>
      <c r="B21" s="428" t="s">
        <v>403</v>
      </c>
      <c r="C21" s="434">
        <v>14</v>
      </c>
      <c r="D21" s="258">
        <f t="shared" si="0"/>
        <v>0</v>
      </c>
      <c r="E21" s="446">
        <f t="shared" si="1"/>
        <v>0</v>
      </c>
      <c r="F21" s="447"/>
      <c r="G21" s="466"/>
      <c r="H21" s="448"/>
      <c r="I21" s="449"/>
      <c r="J21" s="466"/>
      <c r="K21" s="448"/>
      <c r="L21" s="447"/>
      <c r="M21" s="466"/>
      <c r="N21" s="448"/>
    </row>
    <row r="22" spans="1:29" ht="19.5" thickBot="1" x14ac:dyDescent="0.3">
      <c r="A22" s="265">
        <v>15</v>
      </c>
      <c r="B22" s="428" t="s">
        <v>404</v>
      </c>
      <c r="C22" s="341">
        <v>15</v>
      </c>
      <c r="D22" s="309">
        <f t="shared" ref="D22" si="5">H22+K22+N22</f>
        <v>0</v>
      </c>
      <c r="E22" s="439">
        <f t="shared" ref="E22" si="6">SUM(D22:D22)</f>
        <v>0</v>
      </c>
      <c r="F22" s="440"/>
      <c r="G22" s="441"/>
      <c r="H22" s="442"/>
      <c r="I22" s="443"/>
      <c r="J22" s="441"/>
      <c r="K22" s="444"/>
      <c r="L22" s="445"/>
      <c r="M22" s="441"/>
      <c r="N22" s="444"/>
      <c r="O22" s="32"/>
      <c r="P22" s="31"/>
      <c r="Q22" s="22"/>
      <c r="S22" s="64">
        <f>COUNT(G8:G21)</f>
        <v>13</v>
      </c>
      <c r="X22" s="64">
        <f>COUNT(M8:M21)</f>
        <v>13</v>
      </c>
      <c r="AA22" s="24"/>
      <c r="AB22" s="24"/>
      <c r="AC22" s="24"/>
    </row>
    <row r="23" spans="1:29" ht="18" x14ac:dyDescent="0.25">
      <c r="A23" s="61"/>
      <c r="B23" s="50"/>
      <c r="C23" s="62"/>
      <c r="D23" s="63"/>
      <c r="E23" s="63"/>
      <c r="F23" s="57"/>
      <c r="G23" s="60"/>
      <c r="H23" s="57"/>
      <c r="I23" s="57"/>
      <c r="J23" s="57"/>
      <c r="K23" s="57"/>
      <c r="L23" s="57"/>
      <c r="M23" s="57"/>
      <c r="N23" s="57"/>
      <c r="O23" s="31"/>
      <c r="P23" s="32"/>
      <c r="Q23" s="31"/>
      <c r="R23" s="22"/>
    </row>
    <row r="24" spans="1:29" ht="15" x14ac:dyDescent="0.2">
      <c r="A24" s="36"/>
      <c r="B24" s="34"/>
      <c r="C24" s="23"/>
      <c r="D24" s="23"/>
      <c r="E24" s="23"/>
      <c r="H24" s="26"/>
      <c r="I24" s="26"/>
      <c r="J24" s="26"/>
      <c r="K24" s="26"/>
      <c r="M24" s="26"/>
    </row>
    <row r="25" spans="1:29" ht="15" x14ac:dyDescent="0.2">
      <c r="A25" s="36"/>
      <c r="B25" s="34"/>
      <c r="C25" s="23"/>
      <c r="D25" s="23"/>
      <c r="E25" s="23"/>
    </row>
    <row r="26" spans="1:29" ht="15" x14ac:dyDescent="0.2">
      <c r="A26" s="36"/>
      <c r="B26" s="34"/>
      <c r="C26" s="23"/>
      <c r="D26" s="23"/>
      <c r="E26" s="23"/>
    </row>
    <row r="27" spans="1:29" ht="15" x14ac:dyDescent="0.2">
      <c r="A27" s="36"/>
      <c r="B27" s="34"/>
      <c r="C27" s="23"/>
      <c r="D27" s="23"/>
      <c r="E27" s="23"/>
    </row>
    <row r="28" spans="1:29" ht="15" x14ac:dyDescent="0.2">
      <c r="A28" s="36"/>
      <c r="B28" s="34"/>
      <c r="C28" s="23"/>
      <c r="D28" s="23"/>
      <c r="E28" s="23"/>
    </row>
    <row r="29" spans="1:29" ht="15" x14ac:dyDescent="0.2">
      <c r="A29" s="36"/>
      <c r="B29" s="34"/>
      <c r="C29" s="23"/>
      <c r="D29" s="23"/>
      <c r="E29" s="23"/>
    </row>
    <row r="30" spans="1:29" ht="15" x14ac:dyDescent="0.2">
      <c r="A30" s="36"/>
      <c r="B30" s="34"/>
      <c r="C30" s="23"/>
      <c r="D30" s="23"/>
      <c r="E30" s="23"/>
    </row>
    <row r="31" spans="1:29" x14ac:dyDescent="0.2">
      <c r="A31" s="35"/>
      <c r="B31" s="37"/>
    </row>
    <row r="32" spans="1:29" x14ac:dyDescent="0.2">
      <c r="A32" s="35"/>
      <c r="B32" s="37"/>
    </row>
    <row r="33" spans="1:2" x14ac:dyDescent="0.2">
      <c r="A33" s="35"/>
      <c r="B33" s="37"/>
    </row>
    <row r="34" spans="1:2" x14ac:dyDescent="0.2">
      <c r="A34" s="35"/>
      <c r="B34" s="37"/>
    </row>
    <row r="35" spans="1:2" x14ac:dyDescent="0.2">
      <c r="A35" s="35"/>
      <c r="B35" s="37"/>
    </row>
    <row r="36" spans="1:2" x14ac:dyDescent="0.2">
      <c r="A36" s="35"/>
      <c r="B36" s="37"/>
    </row>
    <row r="37" spans="1:2" x14ac:dyDescent="0.2">
      <c r="A37" s="35"/>
      <c r="B37" s="37"/>
    </row>
    <row r="38" spans="1:2" x14ac:dyDescent="0.2">
      <c r="A38" s="35"/>
      <c r="B38" s="37"/>
    </row>
    <row r="39" spans="1:2" x14ac:dyDescent="0.2">
      <c r="A39" s="35"/>
      <c r="B39" s="37"/>
    </row>
    <row r="40" spans="1:2" x14ac:dyDescent="0.2">
      <c r="A40" s="35"/>
      <c r="B40" s="37"/>
    </row>
    <row r="41" spans="1:2" x14ac:dyDescent="0.2">
      <c r="A41" s="35"/>
      <c r="B41" s="37"/>
    </row>
    <row r="42" spans="1:2" x14ac:dyDescent="0.2">
      <c r="A42" s="35"/>
      <c r="B42" s="37"/>
    </row>
    <row r="43" spans="1:2" x14ac:dyDescent="0.2">
      <c r="A43" s="35"/>
      <c r="B43" s="37"/>
    </row>
    <row r="44" spans="1:2" x14ac:dyDescent="0.2">
      <c r="A44" s="35"/>
      <c r="B44" s="37"/>
    </row>
    <row r="45" spans="1:2" x14ac:dyDescent="0.2">
      <c r="A45" s="35"/>
      <c r="B45" s="37"/>
    </row>
    <row r="46" spans="1:2" x14ac:dyDescent="0.2">
      <c r="A46" s="35"/>
      <c r="B46" s="37"/>
    </row>
    <row r="47" spans="1:2" x14ac:dyDescent="0.2">
      <c r="A47" s="35"/>
      <c r="B47" s="37"/>
    </row>
    <row r="48" spans="1:2" x14ac:dyDescent="0.2">
      <c r="A48" s="35"/>
      <c r="B48" s="37"/>
    </row>
    <row r="49" spans="1:2" x14ac:dyDescent="0.2">
      <c r="A49" s="35"/>
      <c r="B49" s="37"/>
    </row>
    <row r="50" spans="1:2" x14ac:dyDescent="0.2">
      <c r="A50" s="35"/>
      <c r="B50" s="37"/>
    </row>
    <row r="51" spans="1:2" x14ac:dyDescent="0.2">
      <c r="A51" s="35"/>
      <c r="B51" s="37"/>
    </row>
    <row r="52" spans="1:2" x14ac:dyDescent="0.2">
      <c r="A52" s="35"/>
      <c r="B52" s="37"/>
    </row>
    <row r="53" spans="1:2" x14ac:dyDescent="0.2">
      <c r="A53" s="35"/>
      <c r="B53" s="37"/>
    </row>
    <row r="54" spans="1:2" x14ac:dyDescent="0.2">
      <c r="A54" s="35"/>
      <c r="B54" s="37"/>
    </row>
    <row r="55" spans="1:2" x14ac:dyDescent="0.2">
      <c r="A55" s="35"/>
      <c r="B55" s="37"/>
    </row>
    <row r="56" spans="1:2" x14ac:dyDescent="0.2">
      <c r="A56" s="35"/>
      <c r="B56" s="37"/>
    </row>
    <row r="57" spans="1:2" x14ac:dyDescent="0.2">
      <c r="A57" s="35"/>
      <c r="B57" s="37"/>
    </row>
    <row r="58" spans="1:2" x14ac:dyDescent="0.2">
      <c r="A58" s="35"/>
      <c r="B58" s="37"/>
    </row>
    <row r="59" spans="1:2" x14ac:dyDescent="0.2">
      <c r="A59" s="35"/>
      <c r="B59" s="37"/>
    </row>
    <row r="60" spans="1:2" x14ac:dyDescent="0.2">
      <c r="A60" s="35"/>
      <c r="B60" s="37"/>
    </row>
    <row r="61" spans="1:2" x14ac:dyDescent="0.2">
      <c r="A61" s="35"/>
      <c r="B61" s="37"/>
    </row>
    <row r="62" spans="1:2" x14ac:dyDescent="0.2">
      <c r="A62" s="35"/>
      <c r="B62" s="37"/>
    </row>
    <row r="63" spans="1:2" x14ac:dyDescent="0.2">
      <c r="A63" s="35"/>
      <c r="B63" s="37"/>
    </row>
    <row r="64" spans="1:2" x14ac:dyDescent="0.2">
      <c r="A64" s="35"/>
      <c r="B64" s="37"/>
    </row>
    <row r="65" spans="1:2" x14ac:dyDescent="0.2">
      <c r="A65" s="35"/>
      <c r="B65" s="37"/>
    </row>
    <row r="66" spans="1:2" x14ac:dyDescent="0.2">
      <c r="A66" s="35"/>
      <c r="B66" s="37"/>
    </row>
    <row r="67" spans="1:2" x14ac:dyDescent="0.2">
      <c r="A67" s="35"/>
      <c r="B67" s="37"/>
    </row>
    <row r="68" spans="1:2" x14ac:dyDescent="0.2">
      <c r="A68" s="35"/>
      <c r="B68" s="37"/>
    </row>
    <row r="69" spans="1:2" x14ac:dyDescent="0.2">
      <c r="A69" s="35"/>
      <c r="B69" s="37"/>
    </row>
    <row r="70" spans="1:2" x14ac:dyDescent="0.2">
      <c r="A70" s="35"/>
      <c r="B70" s="37"/>
    </row>
    <row r="71" spans="1:2" x14ac:dyDescent="0.2">
      <c r="A71" s="35"/>
      <c r="B71" s="37"/>
    </row>
    <row r="72" spans="1:2" x14ac:dyDescent="0.2">
      <c r="A72" s="35"/>
      <c r="B72" s="37"/>
    </row>
    <row r="73" spans="1:2" x14ac:dyDescent="0.2">
      <c r="A73" s="35"/>
      <c r="B73" s="37"/>
    </row>
    <row r="74" spans="1:2" x14ac:dyDescent="0.2">
      <c r="A74" s="35"/>
      <c r="B74" s="37"/>
    </row>
    <row r="75" spans="1:2" x14ac:dyDescent="0.2">
      <c r="A75" s="35"/>
      <c r="B75" s="37"/>
    </row>
    <row r="76" spans="1:2" x14ac:dyDescent="0.2">
      <c r="A76" s="35"/>
      <c r="B76" s="37"/>
    </row>
    <row r="77" spans="1:2" x14ac:dyDescent="0.2">
      <c r="A77" s="35"/>
      <c r="B77" s="37"/>
    </row>
    <row r="78" spans="1:2" x14ac:dyDescent="0.2">
      <c r="A78" s="35"/>
      <c r="B78" s="37"/>
    </row>
    <row r="79" spans="1:2" x14ac:dyDescent="0.2">
      <c r="A79" s="35"/>
      <c r="B79" s="37"/>
    </row>
    <row r="80" spans="1:2" x14ac:dyDescent="0.2">
      <c r="A80" s="35"/>
      <c r="B80" s="37"/>
    </row>
    <row r="81" spans="1:2" x14ac:dyDescent="0.2">
      <c r="A81" s="35"/>
      <c r="B81" s="37"/>
    </row>
    <row r="82" spans="1:2" x14ac:dyDescent="0.2">
      <c r="A82" s="35"/>
      <c r="B82" s="37"/>
    </row>
    <row r="83" spans="1:2" x14ac:dyDescent="0.2">
      <c r="A83" s="35"/>
      <c r="B83" s="37"/>
    </row>
    <row r="84" spans="1:2" x14ac:dyDescent="0.2">
      <c r="A84" s="35"/>
      <c r="B84" s="37"/>
    </row>
    <row r="85" spans="1:2" x14ac:dyDescent="0.2">
      <c r="A85" s="35"/>
      <c r="B85" s="37"/>
    </row>
    <row r="86" spans="1:2" x14ac:dyDescent="0.2">
      <c r="A86" s="35"/>
      <c r="B86" s="37"/>
    </row>
    <row r="87" spans="1:2" x14ac:dyDescent="0.2">
      <c r="A87" s="35"/>
      <c r="B87" s="37"/>
    </row>
    <row r="88" spans="1:2" x14ac:dyDescent="0.2">
      <c r="A88" s="35"/>
      <c r="B88" s="37"/>
    </row>
    <row r="89" spans="1:2" x14ac:dyDescent="0.2">
      <c r="A89" s="35"/>
      <c r="B89" s="37"/>
    </row>
    <row r="90" spans="1:2" x14ac:dyDescent="0.2">
      <c r="A90" s="35"/>
      <c r="B90" s="37"/>
    </row>
    <row r="91" spans="1:2" x14ac:dyDescent="0.2">
      <c r="A91" s="35"/>
      <c r="B91" s="37"/>
    </row>
    <row r="92" spans="1:2" x14ac:dyDescent="0.2">
      <c r="A92" s="35"/>
      <c r="B92" s="37"/>
    </row>
    <row r="93" spans="1:2" x14ac:dyDescent="0.2">
      <c r="A93" s="35"/>
      <c r="B93" s="37"/>
    </row>
    <row r="94" spans="1:2" x14ac:dyDescent="0.2">
      <c r="A94" s="35"/>
      <c r="B94" s="37"/>
    </row>
    <row r="95" spans="1:2" x14ac:dyDescent="0.2">
      <c r="A95" s="35"/>
      <c r="B95" s="37"/>
    </row>
    <row r="96" spans="1:2" x14ac:dyDescent="0.2">
      <c r="A96" s="35"/>
      <c r="B96" s="37"/>
    </row>
    <row r="97" spans="1:2" x14ac:dyDescent="0.2">
      <c r="A97" s="35"/>
      <c r="B97" s="37"/>
    </row>
    <row r="98" spans="1:2" x14ac:dyDescent="0.2">
      <c r="A98" s="35"/>
      <c r="B98" s="37"/>
    </row>
    <row r="99" spans="1:2" x14ac:dyDescent="0.2">
      <c r="A99" s="35"/>
      <c r="B99" s="37"/>
    </row>
    <row r="100" spans="1:2" x14ac:dyDescent="0.2">
      <c r="A100" s="35"/>
      <c r="B100" s="37"/>
    </row>
    <row r="101" spans="1:2" x14ac:dyDescent="0.2">
      <c r="A101" s="35"/>
      <c r="B101" s="37"/>
    </row>
    <row r="102" spans="1:2" x14ac:dyDescent="0.2">
      <c r="A102" s="35"/>
      <c r="B102" s="37"/>
    </row>
    <row r="103" spans="1:2" x14ac:dyDescent="0.2">
      <c r="A103" s="35"/>
      <c r="B103" s="37"/>
    </row>
    <row r="104" spans="1:2" x14ac:dyDescent="0.2">
      <c r="A104" s="35"/>
      <c r="B104" s="37"/>
    </row>
    <row r="105" spans="1:2" x14ac:dyDescent="0.2">
      <c r="A105" s="35"/>
      <c r="B105" s="37"/>
    </row>
    <row r="106" spans="1:2" x14ac:dyDescent="0.2">
      <c r="A106" s="35"/>
      <c r="B106" s="37"/>
    </row>
    <row r="107" spans="1:2" x14ac:dyDescent="0.2">
      <c r="A107" s="35"/>
      <c r="B107" s="37"/>
    </row>
    <row r="108" spans="1:2" x14ac:dyDescent="0.2">
      <c r="A108" s="35"/>
      <c r="B108" s="37"/>
    </row>
    <row r="109" spans="1:2" x14ac:dyDescent="0.2">
      <c r="A109" s="35"/>
      <c r="B109" s="37"/>
    </row>
    <row r="110" spans="1:2" x14ac:dyDescent="0.2">
      <c r="A110" s="35"/>
      <c r="B110" s="37"/>
    </row>
    <row r="111" spans="1:2" x14ac:dyDescent="0.2">
      <c r="A111" s="35"/>
      <c r="B111" s="37"/>
    </row>
    <row r="112" spans="1:2" x14ac:dyDescent="0.2">
      <c r="A112" s="35"/>
      <c r="B112" s="37"/>
    </row>
    <row r="113" spans="1:2" x14ac:dyDescent="0.2">
      <c r="A113" s="35"/>
      <c r="B113" s="37"/>
    </row>
    <row r="114" spans="1:2" x14ac:dyDescent="0.2">
      <c r="A114" s="35"/>
      <c r="B114" s="37"/>
    </row>
    <row r="115" spans="1:2" x14ac:dyDescent="0.2">
      <c r="A115" s="35"/>
      <c r="B115" s="37"/>
    </row>
    <row r="116" spans="1:2" x14ac:dyDescent="0.2">
      <c r="A116" s="35"/>
      <c r="B116" s="37"/>
    </row>
    <row r="117" spans="1:2" x14ac:dyDescent="0.2">
      <c r="A117" s="35"/>
      <c r="B117" s="37"/>
    </row>
    <row r="118" spans="1:2" x14ac:dyDescent="0.2">
      <c r="A118" s="35"/>
      <c r="B118" s="37"/>
    </row>
  </sheetData>
  <customSheetViews>
    <customSheetView guid="{17400EAF-4B0B-49FE-8262-4A59DA70D10F}" scale="80" showGridLines="0" fitToPage="1">
      <pane xSplit="5" ySplit="6" topLeftCell="F7" activePane="bottomRight" state="frozen"/>
      <selection pane="bottomRight" activeCell="B3" sqref="B3:B7"/>
      <pageMargins left="0.56000000000000005" right="0.57999999999999996" top="0.64" bottom="0.65" header="0.5" footer="0.5"/>
      <pageSetup paperSize="9" scale="57" fitToWidth="2" orientation="portrait" r:id="rId1"/>
      <headerFooter alignWithMargins="0">
        <oddHeader>&amp;C2006/2007 уч.рік 5 трим</oddHeader>
      </headerFooter>
    </customSheetView>
    <customSheetView guid="{C5D960BD-C1A6-4228-A267-A87ADCF0AB55}" scale="80" showPageBreaks="1" showGridLines="0" fitToPage="1" printArea="1">
      <pane xSplit="5" ySplit="6" topLeftCell="F7" activePane="bottomRight" state="frozen"/>
      <selection pane="bottomRight" activeCell="B3" sqref="B3:B7"/>
      <pageMargins left="0.56000000000000005" right="0.57999999999999996" top="0.64" bottom="0.65" header="0.5" footer="0.5"/>
      <pageSetup paperSize="9" scale="57" fitToWidth="2" orientation="portrait" r:id="rId2"/>
      <headerFooter alignWithMargins="0">
        <oddHeader>&amp;C2006/2007 уч.рік 5 трим</oddHeader>
      </headerFooter>
    </customSheetView>
  </customSheetViews>
  <mergeCells count="12">
    <mergeCell ref="F7:H7"/>
    <mergeCell ref="L7:N7"/>
    <mergeCell ref="B3:B7"/>
    <mergeCell ref="C3:C7"/>
    <mergeCell ref="D3:D7"/>
    <mergeCell ref="E3:E7"/>
    <mergeCell ref="F3:H3"/>
    <mergeCell ref="L3:N3"/>
    <mergeCell ref="F5:F6"/>
    <mergeCell ref="G5:G6"/>
    <mergeCell ref="L5:L6"/>
    <mergeCell ref="M5:M6"/>
  </mergeCells>
  <conditionalFormatting sqref="E8:E22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57" fitToWidth="2" orientation="portrait" r:id="rId3"/>
  <headerFooter alignWithMargins="0">
    <oddHeader>&amp;C2006/2007 уч.рік 5 трим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A17" sqref="A17:B21"/>
    </sheetView>
  </sheetViews>
  <sheetFormatPr defaultRowHeight="12.75" x14ac:dyDescent="0.2"/>
  <cols>
    <col min="1" max="1" width="68" customWidth="1"/>
  </cols>
  <sheetData>
    <row r="1" spans="1:2" x14ac:dyDescent="0.2">
      <c r="A1" s="350" t="s">
        <v>284</v>
      </c>
      <c r="B1" s="347">
        <v>58.217391304347828</v>
      </c>
    </row>
    <row r="2" spans="1:2" x14ac:dyDescent="0.2">
      <c r="A2" s="350" t="s">
        <v>285</v>
      </c>
      <c r="B2" s="347">
        <v>88.217391304347828</v>
      </c>
    </row>
    <row r="3" spans="1:2" x14ac:dyDescent="0.2">
      <c r="A3" s="350" t="s">
        <v>286</v>
      </c>
      <c r="B3" s="347">
        <v>74.326086956521735</v>
      </c>
    </row>
    <row r="4" spans="1:2" x14ac:dyDescent="0.2">
      <c r="A4" s="350" t="s">
        <v>287</v>
      </c>
      <c r="B4" s="347">
        <v>92.826086956521735</v>
      </c>
    </row>
    <row r="5" spans="1:2" x14ac:dyDescent="0.2">
      <c r="A5" s="350" t="s">
        <v>288</v>
      </c>
      <c r="B5" s="347">
        <v>78.130434782608688</v>
      </c>
    </row>
    <row r="6" spans="1:2" x14ac:dyDescent="0.2">
      <c r="A6" s="350" t="s">
        <v>289</v>
      </c>
      <c r="B6" s="347">
        <v>93.15217391304347</v>
      </c>
    </row>
    <row r="7" spans="1:2" x14ac:dyDescent="0.2">
      <c r="A7" s="350" t="s">
        <v>290</v>
      </c>
      <c r="B7" s="347">
        <v>92.478260869565219</v>
      </c>
    </row>
    <row r="8" spans="1:2" x14ac:dyDescent="0.2">
      <c r="A8" s="350" t="s">
        <v>291</v>
      </c>
      <c r="B8" s="347">
        <v>73.521739130434781</v>
      </c>
    </row>
    <row r="9" spans="1:2" x14ac:dyDescent="0.2">
      <c r="A9" s="350" t="s">
        <v>292</v>
      </c>
      <c r="B9" s="347">
        <v>83.826086956521735</v>
      </c>
    </row>
    <row r="10" spans="1:2" x14ac:dyDescent="0.2">
      <c r="A10" s="350" t="s">
        <v>293</v>
      </c>
      <c r="B10" s="347">
        <v>78.217391304347828</v>
      </c>
    </row>
    <row r="11" spans="1:2" x14ac:dyDescent="0.2">
      <c r="A11" s="350" t="s">
        <v>294</v>
      </c>
      <c r="B11" s="347">
        <v>10.869565217391305</v>
      </c>
    </row>
    <row r="12" spans="1:2" x14ac:dyDescent="0.2">
      <c r="A12" s="350" t="s">
        <v>295</v>
      </c>
      <c r="B12" s="347">
        <v>77.130434782608688</v>
      </c>
    </row>
    <row r="13" spans="1:2" x14ac:dyDescent="0.2">
      <c r="A13" s="350" t="s">
        <v>296</v>
      </c>
      <c r="B13" s="347">
        <v>86.478260869565219</v>
      </c>
    </row>
    <row r="14" spans="1:2" x14ac:dyDescent="0.2">
      <c r="A14" s="350" t="s">
        <v>297</v>
      </c>
      <c r="B14" s="347">
        <v>71.956521739130437</v>
      </c>
    </row>
    <row r="15" spans="1:2" x14ac:dyDescent="0.2">
      <c r="A15" s="350" t="s">
        <v>298</v>
      </c>
      <c r="B15" s="347">
        <v>92.739130434782609</v>
      </c>
    </row>
    <row r="16" spans="1:2" x14ac:dyDescent="0.2">
      <c r="A16" s="350" t="s">
        <v>299</v>
      </c>
      <c r="B16" s="347">
        <v>86.043478260869563</v>
      </c>
    </row>
    <row r="17" spans="1:2" x14ac:dyDescent="0.2">
      <c r="A17" s="350" t="s">
        <v>300</v>
      </c>
      <c r="B17" s="347">
        <v>67.282608695652172</v>
      </c>
    </row>
    <row r="18" spans="1:2" x14ac:dyDescent="0.2">
      <c r="A18" s="350" t="s">
        <v>301</v>
      </c>
      <c r="B18" s="347">
        <v>92.413043478260875</v>
      </c>
    </row>
    <row r="19" spans="1:2" x14ac:dyDescent="0.2">
      <c r="A19" s="350" t="s">
        <v>302</v>
      </c>
      <c r="B19" s="347">
        <v>57.369565217391305</v>
      </c>
    </row>
    <row r="20" spans="1:2" x14ac:dyDescent="0.2">
      <c r="A20" s="350" t="s">
        <v>303</v>
      </c>
      <c r="B20" s="347">
        <v>64.347826086956516</v>
      </c>
    </row>
    <row r="21" spans="1:2" x14ac:dyDescent="0.2">
      <c r="A21" s="350" t="s">
        <v>304</v>
      </c>
      <c r="B21" s="347">
        <v>88.804347826086953</v>
      </c>
    </row>
    <row r="22" spans="1:2" x14ac:dyDescent="0.2">
      <c r="A22" s="350" t="s">
        <v>305</v>
      </c>
      <c r="B22" s="347">
        <v>91.84782608695653</v>
      </c>
    </row>
    <row r="23" spans="1:2" x14ac:dyDescent="0.2">
      <c r="A23" s="350" t="s">
        <v>306</v>
      </c>
      <c r="B23" s="347">
        <v>82.065217391304344</v>
      </c>
    </row>
    <row r="24" spans="1:2" x14ac:dyDescent="0.2">
      <c r="A24" s="350"/>
      <c r="B24" s="347"/>
    </row>
    <row r="25" spans="1:2" x14ac:dyDescent="0.2">
      <c r="A25" s="350"/>
    </row>
    <row r="26" spans="1:2" x14ac:dyDescent="0.2">
      <c r="A26" s="350"/>
    </row>
    <row r="27" spans="1:2" x14ac:dyDescent="0.2">
      <c r="A27" s="350"/>
    </row>
    <row r="28" spans="1:2" ht="18.75" x14ac:dyDescent="0.2">
      <c r="A28" s="429" t="s">
        <v>326</v>
      </c>
    </row>
    <row r="29" spans="1:2" ht="18.75" x14ac:dyDescent="0.2">
      <c r="A29" s="429" t="s">
        <v>327</v>
      </c>
    </row>
    <row r="30" spans="1:2" ht="18.75" x14ac:dyDescent="0.2">
      <c r="A30" s="429" t="s">
        <v>328</v>
      </c>
    </row>
    <row r="31" spans="1:2" ht="18.75" x14ac:dyDescent="0.2">
      <c r="A31" s="429" t="s">
        <v>329</v>
      </c>
    </row>
    <row r="32" spans="1:2" ht="18.75" x14ac:dyDescent="0.2">
      <c r="A32" s="429" t="s">
        <v>330</v>
      </c>
    </row>
    <row r="33" spans="1:1" ht="18.75" x14ac:dyDescent="0.2">
      <c r="A33" s="429" t="s">
        <v>331</v>
      </c>
    </row>
    <row r="34" spans="1:1" ht="18.75" x14ac:dyDescent="0.2">
      <c r="A34" s="429" t="s">
        <v>332</v>
      </c>
    </row>
    <row r="35" spans="1:1" ht="18.75" x14ac:dyDescent="0.2">
      <c r="A35" s="429" t="s">
        <v>333</v>
      </c>
    </row>
    <row r="36" spans="1:1" ht="18.75" x14ac:dyDescent="0.2">
      <c r="A36" s="429" t="s">
        <v>334</v>
      </c>
    </row>
    <row r="37" spans="1:1" ht="18.75" x14ac:dyDescent="0.2">
      <c r="A37" s="429" t="s">
        <v>335</v>
      </c>
    </row>
    <row r="38" spans="1:1" ht="18.75" x14ac:dyDescent="0.2">
      <c r="A38" s="429" t="s">
        <v>336</v>
      </c>
    </row>
    <row r="39" spans="1:1" ht="18.75" x14ac:dyDescent="0.2">
      <c r="A39" s="429" t="s">
        <v>337</v>
      </c>
    </row>
  </sheetData>
  <customSheetViews>
    <customSheetView guid="{17400EAF-4B0B-49FE-8262-4A59DA70D10F}">
      <selection activeCell="A17" sqref="A17:B21"/>
      <pageMargins left="0.7" right="0.7" top="0.75" bottom="0.75" header="0.3" footer="0.3"/>
      <pageSetup orientation="portrait" r:id="rId1"/>
    </customSheetView>
    <customSheetView guid="{C5D960BD-C1A6-4228-A267-A87ADCF0AB55}">
      <selection activeCell="A17" sqref="A17:B21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2.75" x14ac:dyDescent="0.2"/>
  <sheetData>
    <row r="1" spans="1:2" x14ac:dyDescent="0.2">
      <c r="A1" s="65" t="s">
        <v>244</v>
      </c>
      <c r="B1" s="65"/>
    </row>
    <row r="2" spans="1:2" x14ac:dyDescent="0.2">
      <c r="A2" s="65">
        <v>0</v>
      </c>
      <c r="B2" s="65" t="s">
        <v>245</v>
      </c>
    </row>
    <row r="3" spans="1:2" x14ac:dyDescent="0.2">
      <c r="A3" s="65">
        <v>35</v>
      </c>
      <c r="B3" s="65" t="s">
        <v>246</v>
      </c>
    </row>
    <row r="4" spans="1:2" x14ac:dyDescent="0.2">
      <c r="A4" s="65">
        <v>60</v>
      </c>
      <c r="B4" s="65" t="s">
        <v>247</v>
      </c>
    </row>
    <row r="5" spans="1:2" x14ac:dyDescent="0.2">
      <c r="A5" s="65">
        <v>67</v>
      </c>
      <c r="B5" s="65" t="s">
        <v>248</v>
      </c>
    </row>
    <row r="6" spans="1:2" x14ac:dyDescent="0.2">
      <c r="A6" s="65">
        <v>75</v>
      </c>
      <c r="B6" s="65" t="s">
        <v>249</v>
      </c>
    </row>
    <row r="7" spans="1:2" x14ac:dyDescent="0.2">
      <c r="A7" s="65">
        <v>82</v>
      </c>
      <c r="B7" s="65" t="s">
        <v>250</v>
      </c>
    </row>
    <row r="8" spans="1:2" x14ac:dyDescent="0.2">
      <c r="A8" s="65">
        <v>89</v>
      </c>
      <c r="B8" s="65" t="s">
        <v>251</v>
      </c>
    </row>
    <row r="9" spans="1:2" x14ac:dyDescent="0.2">
      <c r="A9" s="65">
        <v>100</v>
      </c>
      <c r="B9" s="65" t="s">
        <v>251</v>
      </c>
    </row>
  </sheetData>
  <customSheetViews>
    <customSheetView guid="{17400EAF-4B0B-49FE-8262-4A59DA70D10F}">
      <selection sqref="A1:B9"/>
      <pageMargins left="0.7" right="0.7" top="0.75" bottom="0.75" header="0.3" footer="0.3"/>
      <pageSetup paperSize="9" orientation="portrait" r:id="rId1"/>
    </customSheetView>
    <customSheetView guid="{33A37079-C128-4ED3-AE01-CFA8F2347C5B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134EDDCA-7309-47EE-BAAB-632C7B2A96A3}">
      <selection sqref="A1:B9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2"/>
    </customSheetView>
    <customSheetView guid="{1C44C54F-C0A4-451D-B8A0-B8C17D7E284D}">
      <selection sqref="A1:B9"/>
      <pageMargins left="0.7" right="0.7" top="0.75" bottom="0.75" header="0.3" footer="0.3"/>
    </customSheetView>
    <customSheetView guid="{6C8D603E-9A1B-49F4-AEFE-06707C7BCD53}">
      <selection sqref="A1:B9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  <pageSetup paperSize="0" orientation="portrait" horizontalDpi="0" verticalDpi="0" copies="0" r:id="rId3"/>
    </customSheetView>
    <customSheetView guid="{C5D960BD-C1A6-4228-A267-A87ADCF0AB55}">
      <selection sqref="A1:B9"/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25" activePane="bottomRight" state="frozen"/>
      <selection activeCell="B3" sqref="B3"/>
      <selection pane="topRight" activeCell="D3" sqref="D3"/>
      <selection pane="bottomLeft" activeCell="B5" sqref="B5"/>
      <selection pane="bottomRight" activeCell="J42" sqref="J42"/>
    </sheetView>
  </sheetViews>
  <sheetFormatPr defaultColWidth="9.28515625" defaultRowHeight="15" x14ac:dyDescent="0.2"/>
  <cols>
    <col min="1" max="1" width="9.28515625" style="167"/>
    <col min="2" max="2" width="9.28515625" style="163"/>
    <col min="3" max="3" width="14.42578125" style="163" customWidth="1"/>
    <col min="4" max="4" width="30.42578125" style="197" customWidth="1"/>
    <col min="5" max="5" width="9.28515625" style="163"/>
    <col min="6" max="6" width="9" style="166" customWidth="1"/>
    <col min="7" max="7" width="8.7109375" style="163" customWidth="1"/>
    <col min="8" max="8" width="13.5703125" style="165" customWidth="1"/>
    <col min="9" max="16384" width="9.28515625" style="167"/>
  </cols>
  <sheetData>
    <row r="1" spans="2:11" ht="18.75" x14ac:dyDescent="0.2">
      <c r="C1" s="164" t="s">
        <v>235</v>
      </c>
    </row>
    <row r="2" spans="2:11" ht="20.25" customHeight="1" x14ac:dyDescent="0.2">
      <c r="C2" s="168" t="s">
        <v>234</v>
      </c>
      <c r="D2" s="198"/>
    </row>
    <row r="3" spans="2:11" ht="15.75" thickBot="1" x14ac:dyDescent="0.25">
      <c r="C3" s="169"/>
      <c r="D3" s="198"/>
      <c r="G3" s="170">
        <f>SUM(G5:G39)</f>
        <v>140</v>
      </c>
    </row>
    <row r="4" spans="2:11" s="163" customFormat="1" ht="51" x14ac:dyDescent="0.2">
      <c r="B4" s="208" t="s">
        <v>155</v>
      </c>
      <c r="C4" s="171" t="s">
        <v>156</v>
      </c>
      <c r="D4" s="209" t="s">
        <v>157</v>
      </c>
      <c r="E4" s="171" t="s">
        <v>158</v>
      </c>
      <c r="F4" s="210" t="s">
        <v>148</v>
      </c>
      <c r="G4" s="171" t="s">
        <v>159</v>
      </c>
      <c r="H4" s="172" t="s">
        <v>160</v>
      </c>
    </row>
    <row r="5" spans="2:11" ht="15.75" x14ac:dyDescent="0.2">
      <c r="B5" s="175">
        <v>1</v>
      </c>
      <c r="C5" s="176" t="s">
        <v>0</v>
      </c>
      <c r="D5" s="199"/>
      <c r="E5" s="176"/>
      <c r="F5" s="211">
        <v>1</v>
      </c>
      <c r="G5" s="176">
        <f>SUM(E6:E8)</f>
        <v>6</v>
      </c>
      <c r="H5" s="173"/>
      <c r="I5" s="167">
        <v>6</v>
      </c>
    </row>
    <row r="6" spans="2:11" ht="15.75" x14ac:dyDescent="0.2">
      <c r="B6" s="175"/>
      <c r="C6" s="176"/>
      <c r="D6" s="199" t="s">
        <v>161</v>
      </c>
      <c r="E6" s="176">
        <v>2</v>
      </c>
      <c r="F6" s="211"/>
      <c r="G6" s="174"/>
      <c r="H6" s="173"/>
    </row>
    <row r="7" spans="2:11" ht="30" x14ac:dyDescent="0.2">
      <c r="B7" s="175"/>
      <c r="C7" s="176"/>
      <c r="D7" s="199" t="s">
        <v>162</v>
      </c>
      <c r="E7" s="176">
        <v>2</v>
      </c>
      <c r="F7" s="211"/>
      <c r="G7" s="174"/>
      <c r="H7" s="173"/>
    </row>
    <row r="8" spans="2:11" ht="15.75" x14ac:dyDescent="0.2">
      <c r="B8" s="175"/>
      <c r="C8" s="176"/>
      <c r="D8" s="199" t="s">
        <v>163</v>
      </c>
      <c r="E8" s="176">
        <v>2</v>
      </c>
      <c r="F8" s="211"/>
      <c r="G8" s="174"/>
      <c r="H8" s="173"/>
    </row>
    <row r="9" spans="2:11" ht="15.75" x14ac:dyDescent="0.2">
      <c r="B9" s="175">
        <v>2</v>
      </c>
      <c r="C9" s="176" t="s">
        <v>145</v>
      </c>
      <c r="D9" s="199"/>
      <c r="E9" s="176"/>
      <c r="F9" s="211">
        <v>2</v>
      </c>
      <c r="G9" s="176">
        <f>SUM(E10:E16)</f>
        <v>16</v>
      </c>
      <c r="H9" s="173"/>
      <c r="I9" s="167">
        <v>16</v>
      </c>
    </row>
    <row r="10" spans="2:11" ht="15.75" x14ac:dyDescent="0.2">
      <c r="B10" s="175" t="s">
        <v>1</v>
      </c>
      <c r="C10" s="176"/>
      <c r="D10" s="199" t="s">
        <v>2</v>
      </c>
      <c r="E10" s="176">
        <v>2</v>
      </c>
      <c r="F10" s="211"/>
      <c r="G10" s="174"/>
      <c r="H10" s="173"/>
    </row>
    <row r="11" spans="2:11" ht="15.75" x14ac:dyDescent="0.2">
      <c r="B11" s="175" t="s">
        <v>3</v>
      </c>
      <c r="C11" s="176"/>
      <c r="D11" s="199" t="s">
        <v>4</v>
      </c>
      <c r="E11" s="176">
        <v>2</v>
      </c>
      <c r="F11" s="211"/>
      <c r="G11" s="174"/>
      <c r="H11" s="173"/>
    </row>
    <row r="12" spans="2:11" ht="31.15" customHeight="1" x14ac:dyDescent="0.2">
      <c r="B12" s="175" t="s">
        <v>5</v>
      </c>
      <c r="C12" s="176"/>
      <c r="D12" s="199" t="s">
        <v>164</v>
      </c>
      <c r="E12" s="176">
        <v>2</v>
      </c>
      <c r="F12" s="211"/>
      <c r="G12" s="174"/>
      <c r="H12" s="173"/>
    </row>
    <row r="13" spans="2:11" ht="15.75" x14ac:dyDescent="0.2">
      <c r="B13" s="175" t="s">
        <v>6</v>
      </c>
      <c r="C13" s="176"/>
      <c r="D13" s="199" t="s">
        <v>137</v>
      </c>
      <c r="E13" s="176">
        <v>2</v>
      </c>
      <c r="F13" s="211"/>
      <c r="G13" s="174"/>
      <c r="H13" s="173"/>
      <c r="K13" s="167">
        <f>34/70</f>
        <v>0.48571428571428571</v>
      </c>
    </row>
    <row r="14" spans="2:11" ht="15.75" x14ac:dyDescent="0.2">
      <c r="B14" s="175" t="s">
        <v>7</v>
      </c>
      <c r="C14" s="176"/>
      <c r="D14" s="200" t="s">
        <v>138</v>
      </c>
      <c r="E14" s="176">
        <v>4</v>
      </c>
      <c r="F14" s="211"/>
      <c r="G14" s="174"/>
      <c r="H14" s="173"/>
    </row>
    <row r="15" spans="2:11" ht="15.75" x14ac:dyDescent="0.2">
      <c r="B15" s="175" t="s">
        <v>8</v>
      </c>
      <c r="C15" s="176"/>
      <c r="D15" s="199" t="s">
        <v>144</v>
      </c>
      <c r="E15" s="176">
        <v>2</v>
      </c>
      <c r="F15" s="211"/>
      <c r="G15" s="174"/>
      <c r="H15" s="173"/>
    </row>
    <row r="16" spans="2:11" ht="15.75" x14ac:dyDescent="0.2">
      <c r="B16" s="175" t="s">
        <v>139</v>
      </c>
      <c r="C16" s="176"/>
      <c r="D16" s="199" t="s">
        <v>165</v>
      </c>
      <c r="E16" s="176">
        <v>2</v>
      </c>
      <c r="F16" s="211"/>
      <c r="G16" s="174"/>
      <c r="H16" s="173"/>
    </row>
    <row r="17" spans="2:10" ht="15.75" x14ac:dyDescent="0.2">
      <c r="B17" s="175" t="s">
        <v>9</v>
      </c>
      <c r="C17" s="176" t="s">
        <v>166</v>
      </c>
      <c r="D17" s="199"/>
      <c r="E17" s="176"/>
      <c r="F17" s="211">
        <v>3</v>
      </c>
      <c r="G17" s="176">
        <f>SUM(E18)</f>
        <v>6</v>
      </c>
      <c r="H17" s="173"/>
      <c r="I17" s="167">
        <v>6</v>
      </c>
    </row>
    <row r="18" spans="2:10" ht="30" x14ac:dyDescent="0.2">
      <c r="B18" s="175" t="s">
        <v>197</v>
      </c>
      <c r="C18" s="176"/>
      <c r="D18" s="199" t="s">
        <v>198</v>
      </c>
      <c r="E18" s="176">
        <v>6</v>
      </c>
      <c r="F18" s="177"/>
      <c r="G18" s="174"/>
      <c r="H18" s="173"/>
    </row>
    <row r="19" spans="2:10" ht="15.75" x14ac:dyDescent="0.2">
      <c r="B19" s="175" t="s">
        <v>11</v>
      </c>
      <c r="C19" s="176" t="s">
        <v>10</v>
      </c>
      <c r="D19" s="199"/>
      <c r="E19" s="176"/>
      <c r="F19" s="211"/>
      <c r="G19" s="176">
        <f>SUM(E20:E23)</f>
        <v>20</v>
      </c>
      <c r="H19" s="173"/>
      <c r="I19" s="167">
        <v>20</v>
      </c>
    </row>
    <row r="20" spans="2:10" ht="30" x14ac:dyDescent="0.2">
      <c r="B20" s="175" t="s">
        <v>13</v>
      </c>
      <c r="C20" s="176"/>
      <c r="D20" s="199" t="s">
        <v>206</v>
      </c>
      <c r="E20" s="176">
        <v>10</v>
      </c>
      <c r="F20" s="211">
        <v>4</v>
      </c>
      <c r="G20" s="174"/>
      <c r="H20" s="173"/>
    </row>
    <row r="21" spans="2:10" ht="30" x14ac:dyDescent="0.25">
      <c r="B21" s="175" t="s">
        <v>140</v>
      </c>
      <c r="C21" s="177"/>
      <c r="D21" s="201" t="s">
        <v>203</v>
      </c>
      <c r="E21" s="176">
        <v>2</v>
      </c>
      <c r="F21" s="211">
        <v>4</v>
      </c>
      <c r="G21" s="174"/>
      <c r="H21" s="173"/>
    </row>
    <row r="22" spans="2:10" ht="75" x14ac:dyDescent="0.25">
      <c r="B22" s="175" t="s">
        <v>15</v>
      </c>
      <c r="C22" s="176"/>
      <c r="D22" s="202" t="s">
        <v>204</v>
      </c>
      <c r="E22" s="176">
        <v>4</v>
      </c>
      <c r="F22" s="211">
        <v>4</v>
      </c>
      <c r="G22" s="174"/>
      <c r="H22" s="173"/>
    </row>
    <row r="23" spans="2:10" ht="45" x14ac:dyDescent="0.25">
      <c r="B23" s="175" t="s">
        <v>202</v>
      </c>
      <c r="C23" s="176"/>
      <c r="D23" s="202" t="s">
        <v>205</v>
      </c>
      <c r="E23" s="176">
        <v>4</v>
      </c>
      <c r="F23" s="211">
        <v>4</v>
      </c>
      <c r="G23" s="174"/>
      <c r="H23" s="173"/>
    </row>
    <row r="24" spans="2:10" ht="15.75" x14ac:dyDescent="0.2">
      <c r="B24" s="175" t="s">
        <v>17</v>
      </c>
      <c r="C24" s="176" t="s">
        <v>12</v>
      </c>
      <c r="D24" s="199"/>
      <c r="E24" s="176"/>
      <c r="F24" s="211"/>
      <c r="G24" s="176">
        <f>SUM(E25:E27)</f>
        <v>11</v>
      </c>
      <c r="H24" s="173"/>
      <c r="I24" s="167">
        <v>11</v>
      </c>
    </row>
    <row r="25" spans="2:10" ht="15.75" x14ac:dyDescent="0.2">
      <c r="B25" s="175" t="s">
        <v>19</v>
      </c>
      <c r="C25" s="176"/>
      <c r="D25" s="199" t="s">
        <v>14</v>
      </c>
      <c r="E25" s="176">
        <v>2</v>
      </c>
      <c r="F25" s="211">
        <v>5</v>
      </c>
      <c r="G25" s="174"/>
      <c r="H25" s="173"/>
    </row>
    <row r="26" spans="2:10" ht="15.75" x14ac:dyDescent="0.2">
      <c r="B26" s="175" t="s">
        <v>21</v>
      </c>
      <c r="C26" s="176"/>
      <c r="D26" s="199" t="s">
        <v>16</v>
      </c>
      <c r="E26" s="176">
        <v>3</v>
      </c>
      <c r="F26" s="211">
        <v>5</v>
      </c>
      <c r="G26" s="174"/>
      <c r="H26" s="173"/>
    </row>
    <row r="27" spans="2:10" ht="15.75" x14ac:dyDescent="0.2">
      <c r="B27" s="175" t="s">
        <v>23</v>
      </c>
      <c r="C27" s="176"/>
      <c r="D27" s="199" t="s">
        <v>167</v>
      </c>
      <c r="E27" s="176">
        <v>6</v>
      </c>
      <c r="F27" s="211">
        <v>5</v>
      </c>
      <c r="G27" s="174"/>
      <c r="H27" s="173"/>
    </row>
    <row r="28" spans="2:10" ht="15.75" x14ac:dyDescent="0.2">
      <c r="B28" s="175" t="s">
        <v>25</v>
      </c>
      <c r="C28" s="176" t="s">
        <v>18</v>
      </c>
      <c r="D28" s="199"/>
      <c r="E28" s="176"/>
      <c r="F28" s="211"/>
      <c r="G28" s="176">
        <f>SUM(E29:E31)</f>
        <v>11</v>
      </c>
      <c r="H28" s="173"/>
    </row>
    <row r="29" spans="2:10" ht="15.75" x14ac:dyDescent="0.2">
      <c r="B29" s="175" t="s">
        <v>27</v>
      </c>
      <c r="C29" s="176"/>
      <c r="D29" s="199" t="s">
        <v>20</v>
      </c>
      <c r="E29" s="176">
        <v>3</v>
      </c>
      <c r="F29" s="211">
        <v>6</v>
      </c>
      <c r="G29" s="174"/>
      <c r="H29" s="173"/>
    </row>
    <row r="30" spans="2:10" ht="15.75" x14ac:dyDescent="0.2">
      <c r="B30" s="175" t="s">
        <v>29</v>
      </c>
      <c r="C30" s="176"/>
      <c r="D30" s="199" t="s">
        <v>22</v>
      </c>
      <c r="E30" s="176">
        <v>2</v>
      </c>
      <c r="F30" s="211">
        <v>6</v>
      </c>
      <c r="G30" s="174"/>
      <c r="H30" s="173"/>
    </row>
    <row r="31" spans="2:10" ht="16.5" thickBot="1" x14ac:dyDescent="0.25">
      <c r="B31" s="297" t="s">
        <v>30</v>
      </c>
      <c r="C31" s="178"/>
      <c r="D31" s="203" t="s">
        <v>24</v>
      </c>
      <c r="E31" s="178">
        <v>6</v>
      </c>
      <c r="F31" s="298">
        <v>6</v>
      </c>
      <c r="G31" s="180"/>
      <c r="H31" s="181"/>
      <c r="I31" s="167" t="s">
        <v>276</v>
      </c>
      <c r="J31" s="167">
        <f>SUM(G5:G31)</f>
        <v>70</v>
      </c>
    </row>
    <row r="32" spans="2:10" ht="15.75" x14ac:dyDescent="0.2">
      <c r="B32" s="299" t="s">
        <v>32</v>
      </c>
      <c r="C32" s="300" t="s">
        <v>26</v>
      </c>
      <c r="D32" s="301"/>
      <c r="E32" s="300"/>
      <c r="F32" s="302"/>
      <c r="G32" s="300">
        <f>SUM(E33:E35)</f>
        <v>15</v>
      </c>
      <c r="H32" s="303"/>
    </row>
    <row r="33" spans="2:29" x14ac:dyDescent="0.2">
      <c r="B33" s="175" t="s">
        <v>34</v>
      </c>
      <c r="C33" s="176"/>
      <c r="D33" s="199" t="s">
        <v>28</v>
      </c>
      <c r="E33" s="176">
        <v>4</v>
      </c>
      <c r="F33" s="177">
        <v>7</v>
      </c>
      <c r="G33" s="174"/>
      <c r="H33" s="173"/>
    </row>
    <row r="34" spans="2:29" ht="30" x14ac:dyDescent="0.2">
      <c r="B34" s="175" t="s">
        <v>36</v>
      </c>
      <c r="C34" s="176"/>
      <c r="D34" s="199" t="s">
        <v>143</v>
      </c>
      <c r="E34" s="176">
        <v>5</v>
      </c>
      <c r="F34" s="177">
        <v>7</v>
      </c>
      <c r="G34" s="174"/>
      <c r="H34" s="173"/>
    </row>
    <row r="35" spans="2:29" x14ac:dyDescent="0.2">
      <c r="B35" s="175" t="s">
        <v>168</v>
      </c>
      <c r="C35" s="176"/>
      <c r="D35" s="199" t="s">
        <v>31</v>
      </c>
      <c r="E35" s="176">
        <v>6</v>
      </c>
      <c r="F35" s="177">
        <v>7</v>
      </c>
      <c r="G35" s="174"/>
      <c r="H35" s="173"/>
    </row>
    <row r="36" spans="2:29" ht="15.75" x14ac:dyDescent="0.2">
      <c r="B36" s="175" t="s">
        <v>146</v>
      </c>
      <c r="C36" s="182" t="s">
        <v>141</v>
      </c>
      <c r="D36" s="199" t="s">
        <v>142</v>
      </c>
      <c r="E36" s="182">
        <v>10</v>
      </c>
      <c r="F36" s="211">
        <v>8</v>
      </c>
      <c r="G36" s="174">
        <f>E36</f>
        <v>10</v>
      </c>
      <c r="H36" s="173"/>
    </row>
    <row r="37" spans="2:29" x14ac:dyDescent="0.2">
      <c r="B37" s="175" t="s">
        <v>169</v>
      </c>
      <c r="C37" s="176" t="s">
        <v>33</v>
      </c>
      <c r="D37" s="199"/>
      <c r="E37" s="176"/>
      <c r="F37" s="177"/>
      <c r="G37" s="176">
        <f>SUM(E38:E39)</f>
        <v>45</v>
      </c>
      <c r="H37" s="173"/>
    </row>
    <row r="38" spans="2:29" x14ac:dyDescent="0.2">
      <c r="B38" s="175" t="s">
        <v>269</v>
      </c>
      <c r="C38" s="176"/>
      <c r="D38" s="199" t="s">
        <v>35</v>
      </c>
      <c r="E38" s="176">
        <v>25</v>
      </c>
      <c r="F38" s="177">
        <v>9</v>
      </c>
      <c r="G38" s="174"/>
      <c r="H38" s="173"/>
    </row>
    <row r="39" spans="2:29" x14ac:dyDescent="0.2">
      <c r="B39" s="175" t="s">
        <v>270</v>
      </c>
      <c r="C39" s="176"/>
      <c r="D39" s="199" t="s">
        <v>37</v>
      </c>
      <c r="E39" s="176">
        <v>20</v>
      </c>
      <c r="F39" s="177">
        <v>9</v>
      </c>
      <c r="G39" s="174"/>
      <c r="H39" s="173"/>
    </row>
    <row r="40" spans="2:29" ht="16.5" thickBot="1" x14ac:dyDescent="0.25">
      <c r="B40" s="183"/>
      <c r="C40" s="178"/>
      <c r="D40" s="203"/>
      <c r="E40" s="178"/>
      <c r="F40" s="179"/>
      <c r="G40" s="180"/>
      <c r="H40" s="181"/>
      <c r="I40" s="167" t="s">
        <v>277</v>
      </c>
      <c r="J40" s="167">
        <f>SUM(G32:G40)</f>
        <v>70</v>
      </c>
    </row>
    <row r="41" spans="2:29" ht="15.75" thickBot="1" x14ac:dyDescent="0.25">
      <c r="B41" s="184"/>
      <c r="C41" s="185"/>
      <c r="D41" s="204" t="s">
        <v>38</v>
      </c>
      <c r="E41" s="186">
        <f>SUM(E5:E39)</f>
        <v>140</v>
      </c>
      <c r="F41" s="187"/>
      <c r="G41" s="188">
        <f>SUM(G5:G39)</f>
        <v>140</v>
      </c>
      <c r="H41" s="189"/>
    </row>
    <row r="42" spans="2:29" x14ac:dyDescent="0.2">
      <c r="B42" s="190"/>
      <c r="C42" s="190"/>
    </row>
    <row r="43" spans="2:29" x14ac:dyDescent="0.2">
      <c r="B43" s="191"/>
      <c r="C43" s="191"/>
    </row>
    <row r="44" spans="2:29" x14ac:dyDescent="0.2">
      <c r="B44" s="190"/>
      <c r="C44" s="190"/>
    </row>
    <row r="45" spans="2:29" x14ac:dyDescent="0.2">
      <c r="C45" s="165"/>
      <c r="D45" s="205"/>
      <c r="E45" s="190"/>
      <c r="F45" s="168"/>
      <c r="G45" s="190"/>
      <c r="H45" s="192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</row>
    <row r="46" spans="2:29" x14ac:dyDescent="0.2">
      <c r="D46" s="206"/>
      <c r="E46" s="191"/>
      <c r="F46" s="194"/>
      <c r="G46" s="191"/>
      <c r="H46" s="195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</row>
    <row r="47" spans="2:29" x14ac:dyDescent="0.2">
      <c r="D47" s="205"/>
      <c r="E47" s="190"/>
      <c r="F47" s="168"/>
      <c r="G47" s="190"/>
      <c r="H47" s="192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</row>
    <row r="48" spans="2:29" x14ac:dyDescent="0.2">
      <c r="D48" s="207"/>
    </row>
  </sheetData>
  <customSheetViews>
    <customSheetView guid="{17400EAF-4B0B-49FE-8262-4A59DA70D10F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9" orientation="portrait" r:id="rId1"/>
      <headerFooter alignWithMargins="0"/>
    </customSheetView>
    <customSheetView guid="{4BCF288A-A595-4C42-82E7-535EDC2AC415}" topLeftCell="B3">
      <pane xSplit="2" ySplit="2" topLeftCell="D25" activePane="bottomRight" state="frozen"/>
      <selection pane="bottomRight" activeCell="E43" sqref="E43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C5D960BD-C1A6-4228-A267-A87ADCF0AB55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9" orientation="portrait" r:id="rId3"/>
      <headerFooter alignWithMargins="0"/>
    </customSheetView>
  </customSheetViews>
  <pageMargins left="0.75" right="0.75" top="1" bottom="1" header="0.5" footer="0.5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3" activePane="bottomLeft" state="frozen"/>
      <selection pane="bottomLeft" activeCell="C24" sqref="C24"/>
    </sheetView>
  </sheetViews>
  <sheetFormatPr defaultRowHeight="12.75" x14ac:dyDescent="0.2"/>
  <cols>
    <col min="1" max="1" width="10.7109375" style="47" customWidth="1"/>
    <col min="2" max="2" width="42.28515625" style="48" customWidth="1"/>
    <col min="3" max="3" width="12" style="54" customWidth="1"/>
    <col min="4" max="4" width="12" style="49" customWidth="1"/>
  </cols>
  <sheetData>
    <row r="1" spans="1:5" ht="13.5" thickBot="1" x14ac:dyDescent="0.25">
      <c r="B1" s="48" t="s">
        <v>240</v>
      </c>
    </row>
    <row r="2" spans="1:5" ht="13.15" customHeight="1" x14ac:dyDescent="0.2">
      <c r="A2" s="499" t="s">
        <v>216</v>
      </c>
      <c r="B2" s="495" t="s">
        <v>170</v>
      </c>
      <c r="C2" s="497" t="s">
        <v>171</v>
      </c>
      <c r="D2" s="493" t="s">
        <v>172</v>
      </c>
      <c r="E2" s="76" t="s">
        <v>135</v>
      </c>
    </row>
    <row r="3" spans="1:5" ht="13.5" customHeight="1" thickBot="1" x14ac:dyDescent="0.25">
      <c r="A3" s="500"/>
      <c r="B3" s="496"/>
      <c r="C3" s="498"/>
      <c r="D3" s="494"/>
      <c r="E3" s="75"/>
    </row>
    <row r="4" spans="1:5" ht="44.25" customHeight="1" x14ac:dyDescent="0.2">
      <c r="A4" s="71">
        <v>1</v>
      </c>
      <c r="B4" s="38" t="s">
        <v>194</v>
      </c>
      <c r="C4" s="51" t="s">
        <v>147</v>
      </c>
      <c r="D4" s="39">
        <v>1</v>
      </c>
      <c r="E4" s="159"/>
    </row>
    <row r="5" spans="1:5" ht="39" customHeight="1" x14ac:dyDescent="0.2">
      <c r="A5" s="72" t="s">
        <v>267</v>
      </c>
      <c r="B5" s="40" t="s">
        <v>195</v>
      </c>
      <c r="C5" s="52" t="s">
        <v>0</v>
      </c>
      <c r="D5" s="41">
        <v>2</v>
      </c>
      <c r="E5" s="160"/>
    </row>
    <row r="6" spans="1:5" ht="38.25" x14ac:dyDescent="0.2">
      <c r="A6" s="72" t="s">
        <v>11</v>
      </c>
      <c r="B6" s="40" t="s">
        <v>173</v>
      </c>
      <c r="C6" s="52" t="s">
        <v>174</v>
      </c>
      <c r="D6" s="41">
        <v>3</v>
      </c>
      <c r="E6" s="160"/>
    </row>
    <row r="7" spans="1:5" x14ac:dyDescent="0.2">
      <c r="A7" s="72" t="s">
        <v>11</v>
      </c>
      <c r="B7" s="42" t="s">
        <v>199</v>
      </c>
      <c r="C7" s="151" t="s">
        <v>175</v>
      </c>
      <c r="D7" s="41"/>
      <c r="E7" s="161">
        <v>3</v>
      </c>
    </row>
    <row r="8" spans="1:5" ht="51.75" x14ac:dyDescent="0.2">
      <c r="A8" s="72" t="s">
        <v>222</v>
      </c>
      <c r="B8" s="43" t="s">
        <v>196</v>
      </c>
      <c r="C8" s="52" t="s">
        <v>151</v>
      </c>
      <c r="D8" s="41">
        <v>4</v>
      </c>
      <c r="E8" s="161"/>
    </row>
    <row r="9" spans="1:5" ht="25.5" x14ac:dyDescent="0.2">
      <c r="A9" s="72" t="s">
        <v>32</v>
      </c>
      <c r="B9" s="44" t="s">
        <v>176</v>
      </c>
      <c r="C9" s="52" t="s">
        <v>151</v>
      </c>
      <c r="D9" s="41">
        <v>5</v>
      </c>
      <c r="E9" s="161"/>
    </row>
    <row r="10" spans="1:5" x14ac:dyDescent="0.2">
      <c r="A10" s="72" t="s">
        <v>32</v>
      </c>
      <c r="B10" s="42" t="s">
        <v>200</v>
      </c>
      <c r="C10" s="52" t="s">
        <v>177</v>
      </c>
      <c r="D10" s="41"/>
      <c r="E10" s="161">
        <v>8</v>
      </c>
    </row>
    <row r="11" spans="1:5" ht="51" x14ac:dyDescent="0.2">
      <c r="A11" s="72" t="s">
        <v>146</v>
      </c>
      <c r="B11" s="40" t="s">
        <v>178</v>
      </c>
      <c r="C11" s="52" t="s">
        <v>166</v>
      </c>
      <c r="D11" s="41">
        <v>6</v>
      </c>
      <c r="E11" s="161"/>
    </row>
    <row r="12" spans="1:5" x14ac:dyDescent="0.2">
      <c r="A12" s="72" t="s">
        <v>146</v>
      </c>
      <c r="B12" s="42" t="s">
        <v>201</v>
      </c>
      <c r="C12" s="52" t="s">
        <v>179</v>
      </c>
      <c r="D12" s="41"/>
      <c r="E12" s="161">
        <v>3</v>
      </c>
    </row>
    <row r="13" spans="1:5" ht="25.5" x14ac:dyDescent="0.2">
      <c r="A13" s="72" t="s">
        <v>169</v>
      </c>
      <c r="B13" s="40" t="s">
        <v>180</v>
      </c>
      <c r="C13" s="52" t="s">
        <v>152</v>
      </c>
      <c r="D13" s="41">
        <v>7</v>
      </c>
      <c r="E13" s="161"/>
    </row>
    <row r="14" spans="1:5" ht="25.5" x14ac:dyDescent="0.2">
      <c r="A14" s="72" t="s">
        <v>217</v>
      </c>
      <c r="B14" s="40" t="s">
        <v>181</v>
      </c>
      <c r="C14" s="52" t="s">
        <v>152</v>
      </c>
      <c r="D14" s="41">
        <v>7</v>
      </c>
      <c r="E14" s="161"/>
    </row>
    <row r="15" spans="1:5" x14ac:dyDescent="0.2">
      <c r="A15" s="72" t="s">
        <v>218</v>
      </c>
      <c r="B15" s="40" t="s">
        <v>182</v>
      </c>
      <c r="C15" s="52" t="s">
        <v>152</v>
      </c>
      <c r="D15" s="41">
        <v>7</v>
      </c>
      <c r="E15" s="161"/>
    </row>
    <row r="16" spans="1:5" x14ac:dyDescent="0.2">
      <c r="A16" s="72" t="s">
        <v>218</v>
      </c>
      <c r="B16" s="42" t="s">
        <v>183</v>
      </c>
      <c r="C16" s="52" t="s">
        <v>184</v>
      </c>
      <c r="D16" s="41"/>
      <c r="E16" s="161">
        <v>10</v>
      </c>
    </row>
    <row r="17" spans="1:9" ht="30" customHeight="1" x14ac:dyDescent="0.2">
      <c r="A17" s="72" t="s">
        <v>223</v>
      </c>
      <c r="B17" s="40" t="s">
        <v>185</v>
      </c>
      <c r="C17" s="52" t="s">
        <v>12</v>
      </c>
      <c r="D17" s="41">
        <v>8</v>
      </c>
      <c r="E17" s="161"/>
    </row>
    <row r="18" spans="1:9" ht="30" customHeight="1" x14ac:dyDescent="0.2">
      <c r="A18" s="72" t="s">
        <v>219</v>
      </c>
      <c r="B18" s="40" t="s">
        <v>186</v>
      </c>
      <c r="C18" s="52" t="s">
        <v>18</v>
      </c>
      <c r="D18" s="41">
        <v>9</v>
      </c>
      <c r="E18" s="161"/>
    </row>
    <row r="19" spans="1:9" ht="20.25" customHeight="1" x14ac:dyDescent="0.3">
      <c r="A19" s="72" t="s">
        <v>219</v>
      </c>
      <c r="B19" s="42" t="s">
        <v>187</v>
      </c>
      <c r="C19" s="52" t="s">
        <v>188</v>
      </c>
      <c r="D19" s="41"/>
      <c r="E19" s="161">
        <v>10</v>
      </c>
      <c r="F19" s="152"/>
      <c r="G19" s="153"/>
      <c r="H19" s="153"/>
      <c r="I19" s="153"/>
    </row>
    <row r="20" spans="1:9" ht="21.75" customHeight="1" x14ac:dyDescent="0.25">
      <c r="A20" s="72" t="s">
        <v>220</v>
      </c>
      <c r="B20" s="40" t="s">
        <v>189</v>
      </c>
      <c r="C20" s="52" t="s">
        <v>26</v>
      </c>
      <c r="D20" s="41">
        <v>10</v>
      </c>
      <c r="E20" s="161"/>
      <c r="F20" s="73"/>
    </row>
    <row r="21" spans="1:9" ht="50.25" customHeight="1" x14ac:dyDescent="0.2">
      <c r="A21" s="72" t="s">
        <v>221</v>
      </c>
      <c r="B21" s="40" t="s">
        <v>192</v>
      </c>
      <c r="C21" s="52" t="s">
        <v>191</v>
      </c>
      <c r="D21" s="41">
        <v>11</v>
      </c>
      <c r="E21" s="161"/>
      <c r="F21" s="74"/>
    </row>
    <row r="22" spans="1:9" ht="45.75" customHeight="1" x14ac:dyDescent="0.25">
      <c r="A22" s="72" t="s">
        <v>224</v>
      </c>
      <c r="B22" s="42" t="s">
        <v>208</v>
      </c>
      <c r="C22" s="52" t="s">
        <v>193</v>
      </c>
      <c r="D22" s="41">
        <v>11</v>
      </c>
      <c r="E22" s="161">
        <v>11</v>
      </c>
      <c r="F22" s="73"/>
    </row>
    <row r="23" spans="1:9" ht="21" customHeight="1" x14ac:dyDescent="0.25">
      <c r="A23" s="72" t="s">
        <v>225</v>
      </c>
      <c r="B23" s="40" t="s">
        <v>190</v>
      </c>
      <c r="C23" s="52" t="s">
        <v>153</v>
      </c>
      <c r="D23" s="41">
        <v>12</v>
      </c>
      <c r="E23" s="161"/>
      <c r="F23" s="73"/>
    </row>
    <row r="24" spans="1:9" ht="19.5" thickBot="1" x14ac:dyDescent="0.35">
      <c r="A24" s="70" t="s">
        <v>268</v>
      </c>
      <c r="B24" s="45" t="s">
        <v>241</v>
      </c>
      <c r="C24" s="53" t="s">
        <v>242</v>
      </c>
      <c r="D24" s="46"/>
      <c r="E24" s="162">
        <v>15</v>
      </c>
      <c r="F24" s="152"/>
      <c r="G24" s="153"/>
      <c r="H24" s="153"/>
      <c r="I24" s="153"/>
    </row>
    <row r="25" spans="1:9" ht="13.5" thickBot="1" x14ac:dyDescent="0.25">
      <c r="A25" s="154"/>
      <c r="B25" s="155"/>
      <c r="C25" s="156"/>
      <c r="D25" s="157" t="s">
        <v>38</v>
      </c>
      <c r="E25" s="158">
        <f>SUM(E5:E24)</f>
        <v>60</v>
      </c>
    </row>
    <row r="26" spans="1:9" ht="16.5" customHeight="1" x14ac:dyDescent="0.2"/>
  </sheetData>
  <customSheetViews>
    <customSheetView guid="{17400EAF-4B0B-49FE-8262-4A59DA70D10F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1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2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6C8D603E-9A1B-49F4-AEFE-06707C7BCD5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8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9"/>
      <headerFooter alignWithMargins="0"/>
    </customSheetView>
    <customSheetView guid="{C5D960BD-C1A6-4228-A267-A87ADCF0AB55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r:id="rId10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 x14ac:dyDescent="0.2"/>
  <cols>
    <col min="1" max="1" width="9.28515625" style="1"/>
    <col min="2" max="2" width="37.7109375" style="1" customWidth="1"/>
    <col min="3" max="16384" width="9.28515625" style="1"/>
  </cols>
  <sheetData>
    <row r="1" spans="1:4" x14ac:dyDescent="0.2">
      <c r="B1" s="1">
        <v>201</v>
      </c>
    </row>
    <row r="2" spans="1:4" ht="16.5" thickBot="1" x14ac:dyDescent="0.3">
      <c r="B2" s="2"/>
    </row>
    <row r="3" spans="1:4" ht="16.5" thickBot="1" x14ac:dyDescent="0.3">
      <c r="A3" s="1">
        <v>1</v>
      </c>
      <c r="B3" s="2" t="s">
        <v>53</v>
      </c>
      <c r="C3" s="26" t="s">
        <v>103</v>
      </c>
      <c r="D3" s="1" t="s">
        <v>41</v>
      </c>
    </row>
    <row r="4" spans="1:4" ht="16.5" thickBot="1" x14ac:dyDescent="0.3">
      <c r="A4" s="1">
        <v>2</v>
      </c>
      <c r="B4" s="2" t="s">
        <v>57</v>
      </c>
      <c r="C4" s="26" t="s">
        <v>103</v>
      </c>
    </row>
    <row r="5" spans="1:4" ht="16.5" thickBot="1" x14ac:dyDescent="0.3">
      <c r="A5" s="1">
        <v>3</v>
      </c>
      <c r="B5" s="2" t="s">
        <v>65</v>
      </c>
      <c r="C5" s="27" t="s">
        <v>103</v>
      </c>
    </row>
    <row r="6" spans="1:4" ht="16.5" thickBot="1" x14ac:dyDescent="0.3">
      <c r="A6" s="1">
        <v>4</v>
      </c>
      <c r="B6" s="3" t="s">
        <v>39</v>
      </c>
      <c r="C6" s="4" t="s">
        <v>40</v>
      </c>
    </row>
    <row r="7" spans="1:4" ht="16.5" thickBot="1" x14ac:dyDescent="0.3">
      <c r="A7" s="1">
        <v>5</v>
      </c>
      <c r="B7" s="3" t="s">
        <v>42</v>
      </c>
      <c r="C7" s="4" t="s">
        <v>43</v>
      </c>
    </row>
    <row r="8" spans="1:4" ht="16.5" thickBot="1" x14ac:dyDescent="0.3">
      <c r="A8" s="1">
        <v>6</v>
      </c>
      <c r="B8" s="3" t="s">
        <v>44</v>
      </c>
      <c r="C8" s="4" t="s">
        <v>45</v>
      </c>
    </row>
    <row r="9" spans="1:4" ht="16.5" thickBot="1" x14ac:dyDescent="0.3">
      <c r="A9" s="1">
        <v>7</v>
      </c>
      <c r="B9" s="3" t="s">
        <v>46</v>
      </c>
      <c r="C9" s="4" t="s">
        <v>47</v>
      </c>
    </row>
    <row r="10" spans="1:4" ht="16.5" thickBot="1" x14ac:dyDescent="0.3">
      <c r="A10" s="1">
        <v>8</v>
      </c>
      <c r="B10" s="3" t="s">
        <v>48</v>
      </c>
      <c r="C10" s="4" t="s">
        <v>49</v>
      </c>
    </row>
    <row r="11" spans="1:4" ht="16.5" thickBot="1" x14ac:dyDescent="0.3">
      <c r="A11" s="1">
        <v>9</v>
      </c>
      <c r="B11" s="3" t="s">
        <v>50</v>
      </c>
      <c r="C11" s="4" t="s">
        <v>51</v>
      </c>
    </row>
    <row r="12" spans="1:4" ht="16.5" thickBot="1" x14ac:dyDescent="0.3">
      <c r="A12" s="1">
        <v>10</v>
      </c>
      <c r="B12" s="2" t="s">
        <v>52</v>
      </c>
      <c r="C12" s="26" t="s">
        <v>103</v>
      </c>
    </row>
    <row r="13" spans="1:4" ht="16.5" thickBot="1" x14ac:dyDescent="0.3">
      <c r="A13" s="1">
        <v>11</v>
      </c>
      <c r="B13" s="2" t="s">
        <v>54</v>
      </c>
    </row>
    <row r="14" spans="1:4" ht="16.5" thickBot="1" x14ac:dyDescent="0.3">
      <c r="A14" s="1">
        <v>12</v>
      </c>
      <c r="B14" s="2" t="s">
        <v>55</v>
      </c>
    </row>
    <row r="15" spans="1:4" ht="16.5" thickBot="1" x14ac:dyDescent="0.3">
      <c r="A15" s="1">
        <v>13</v>
      </c>
      <c r="B15" s="2" t="s">
        <v>56</v>
      </c>
    </row>
    <row r="16" spans="1:4" ht="16.5" thickBot="1" x14ac:dyDescent="0.3">
      <c r="A16" s="1">
        <v>14</v>
      </c>
      <c r="B16" s="2" t="s">
        <v>58</v>
      </c>
    </row>
    <row r="17" spans="1:3" ht="16.5" thickBot="1" x14ac:dyDescent="0.3">
      <c r="A17" s="1">
        <v>15</v>
      </c>
      <c r="B17" s="2" t="s">
        <v>59</v>
      </c>
    </row>
    <row r="18" spans="1:3" ht="16.5" thickBot="1" x14ac:dyDescent="0.3">
      <c r="A18" s="1">
        <v>16</v>
      </c>
      <c r="B18" s="2" t="s">
        <v>60</v>
      </c>
    </row>
    <row r="19" spans="1:3" ht="16.5" thickBot="1" x14ac:dyDescent="0.3">
      <c r="A19" s="1">
        <v>17</v>
      </c>
      <c r="B19" s="2" t="s">
        <v>61</v>
      </c>
    </row>
    <row r="20" spans="1:3" ht="16.5" thickBot="1" x14ac:dyDescent="0.3">
      <c r="A20" s="1">
        <v>18</v>
      </c>
      <c r="B20" s="2" t="s">
        <v>62</v>
      </c>
    </row>
    <row r="21" spans="1:3" ht="16.5" thickBot="1" x14ac:dyDescent="0.3">
      <c r="A21" s="1">
        <v>19</v>
      </c>
      <c r="B21" s="2" t="s">
        <v>63</v>
      </c>
    </row>
    <row r="22" spans="1:3" ht="16.5" thickBot="1" x14ac:dyDescent="0.3">
      <c r="A22" s="1">
        <v>20</v>
      </c>
      <c r="B22" s="2" t="s">
        <v>64</v>
      </c>
    </row>
    <row r="23" spans="1:3" ht="16.5" thickBot="1" x14ac:dyDescent="0.3">
      <c r="A23" s="1">
        <v>21</v>
      </c>
      <c r="B23" s="2" t="s">
        <v>66</v>
      </c>
    </row>
    <row r="24" spans="1:3" ht="16.5" thickBot="1" x14ac:dyDescent="0.3">
      <c r="A24" s="1">
        <v>22</v>
      </c>
      <c r="B24" s="2" t="s">
        <v>67</v>
      </c>
    </row>
    <row r="25" spans="1:3" ht="16.5" thickBot="1" x14ac:dyDescent="0.3">
      <c r="A25" s="1">
        <v>23</v>
      </c>
      <c r="B25" s="2" t="s">
        <v>136</v>
      </c>
    </row>
    <row r="26" spans="1:3" ht="16.5" thickBot="1" x14ac:dyDescent="0.3">
      <c r="B26" s="2"/>
    </row>
    <row r="27" spans="1:3" ht="16.5" thickBot="1" x14ac:dyDescent="0.3">
      <c r="B27" s="2"/>
    </row>
    <row r="28" spans="1:3" ht="16.5" thickBot="1" x14ac:dyDescent="0.3">
      <c r="B28" s="2"/>
    </row>
    <row r="29" spans="1:3" ht="16.5" thickBot="1" x14ac:dyDescent="0.3">
      <c r="B29" s="2">
        <v>202</v>
      </c>
    </row>
    <row r="31" spans="1:3" ht="15.75" x14ac:dyDescent="0.25">
      <c r="B31" s="5" t="s">
        <v>68</v>
      </c>
    </row>
    <row r="32" spans="1:3" ht="15.75" x14ac:dyDescent="0.25">
      <c r="A32" s="1">
        <v>1</v>
      </c>
      <c r="B32" s="7" t="s">
        <v>69</v>
      </c>
      <c r="C32" s="6" t="s">
        <v>51</v>
      </c>
    </row>
    <row r="33" spans="1:4" ht="15.75" x14ac:dyDescent="0.25">
      <c r="A33" s="1">
        <v>2</v>
      </c>
      <c r="B33" s="7" t="s">
        <v>70</v>
      </c>
      <c r="C33" s="8" t="s">
        <v>40</v>
      </c>
    </row>
    <row r="34" spans="1:4" ht="15.75" x14ac:dyDescent="0.25">
      <c r="A34" s="1">
        <v>3</v>
      </c>
      <c r="B34" s="7" t="s">
        <v>71</v>
      </c>
      <c r="C34" s="8" t="s">
        <v>43</v>
      </c>
    </row>
    <row r="35" spans="1:4" ht="15.75" x14ac:dyDescent="0.25">
      <c r="A35" s="1">
        <v>4</v>
      </c>
      <c r="B35" s="7" t="s">
        <v>73</v>
      </c>
      <c r="C35" s="8" t="s">
        <v>72</v>
      </c>
    </row>
    <row r="36" spans="1:4" ht="15.75" x14ac:dyDescent="0.25">
      <c r="A36" s="1">
        <v>5</v>
      </c>
      <c r="B36" s="7" t="s">
        <v>75</v>
      </c>
      <c r="C36" s="8" t="s">
        <v>74</v>
      </c>
    </row>
    <row r="37" spans="1:4" ht="15.75" x14ac:dyDescent="0.25">
      <c r="A37" s="1">
        <v>6</v>
      </c>
      <c r="B37" s="7" t="s">
        <v>77</v>
      </c>
      <c r="C37" s="8" t="s">
        <v>76</v>
      </c>
    </row>
    <row r="38" spans="1:4" ht="15.75" x14ac:dyDescent="0.25">
      <c r="A38" s="1">
        <v>7</v>
      </c>
      <c r="B38" s="7" t="s">
        <v>79</v>
      </c>
      <c r="C38" s="8" t="s">
        <v>78</v>
      </c>
    </row>
    <row r="39" spans="1:4" ht="15.75" x14ac:dyDescent="0.25">
      <c r="A39" s="1">
        <v>8</v>
      </c>
      <c r="B39" s="7" t="s">
        <v>81</v>
      </c>
      <c r="C39" s="8" t="s">
        <v>80</v>
      </c>
    </row>
    <row r="40" spans="1:4" ht="15.75" x14ac:dyDescent="0.25">
      <c r="A40" s="1">
        <v>9</v>
      </c>
      <c r="B40" s="7" t="s">
        <v>82</v>
      </c>
      <c r="C40" s="8" t="s">
        <v>45</v>
      </c>
    </row>
    <row r="41" spans="1:4" ht="15.75" x14ac:dyDescent="0.2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 x14ac:dyDescent="0.25">
      <c r="A42" s="1">
        <v>11</v>
      </c>
      <c r="B42" s="7" t="s">
        <v>85</v>
      </c>
      <c r="C42" s="8" t="s">
        <v>84</v>
      </c>
    </row>
    <row r="43" spans="1:4" ht="15.75" x14ac:dyDescent="0.25">
      <c r="A43" s="1">
        <v>12</v>
      </c>
      <c r="B43" s="9" t="s">
        <v>87</v>
      </c>
      <c r="C43" s="8" t="s">
        <v>86</v>
      </c>
    </row>
    <row r="44" spans="1:4" ht="15.75" x14ac:dyDescent="0.25">
      <c r="A44" s="1">
        <v>13</v>
      </c>
      <c r="B44" s="11" t="s">
        <v>88</v>
      </c>
      <c r="C44" s="10" t="s">
        <v>49</v>
      </c>
    </row>
    <row r="45" spans="1:4" ht="15.75" x14ac:dyDescent="0.25">
      <c r="A45" s="1">
        <v>14</v>
      </c>
      <c r="B45" s="11" t="s">
        <v>89</v>
      </c>
    </row>
    <row r="46" spans="1:4" ht="15.75" x14ac:dyDescent="0.25">
      <c r="A46" s="1">
        <v>15</v>
      </c>
      <c r="B46" s="11" t="s">
        <v>90</v>
      </c>
    </row>
    <row r="47" spans="1:4" ht="15.75" x14ac:dyDescent="0.25">
      <c r="A47" s="1">
        <v>16</v>
      </c>
      <c r="B47" s="11" t="s">
        <v>91</v>
      </c>
    </row>
    <row r="48" spans="1:4" ht="15.75" x14ac:dyDescent="0.25">
      <c r="A48" s="1">
        <v>17</v>
      </c>
      <c r="B48" s="11" t="s">
        <v>92</v>
      </c>
    </row>
    <row r="49" spans="1:3" ht="15.75" x14ac:dyDescent="0.25">
      <c r="A49" s="1">
        <v>18</v>
      </c>
      <c r="B49" s="11" t="s">
        <v>94</v>
      </c>
      <c r="C49" s="1" t="s">
        <v>93</v>
      </c>
    </row>
    <row r="50" spans="1:3" ht="15.75" x14ac:dyDescent="0.25">
      <c r="A50" s="1">
        <v>19</v>
      </c>
      <c r="B50" s="11" t="s">
        <v>95</v>
      </c>
    </row>
    <row r="51" spans="1:3" ht="15.75" x14ac:dyDescent="0.25">
      <c r="A51" s="1">
        <v>20</v>
      </c>
      <c r="B51" s="11" t="s">
        <v>96</v>
      </c>
    </row>
    <row r="52" spans="1:3" ht="15.75" x14ac:dyDescent="0.25">
      <c r="A52" s="1">
        <v>21</v>
      </c>
      <c r="B52" s="11" t="s">
        <v>97</v>
      </c>
    </row>
    <row r="53" spans="1:3" ht="15.75" x14ac:dyDescent="0.25">
      <c r="A53" s="1">
        <v>22</v>
      </c>
      <c r="B53" s="11" t="s">
        <v>98</v>
      </c>
    </row>
    <row r="54" spans="1:3" ht="15.75" x14ac:dyDescent="0.25">
      <c r="A54" s="1">
        <v>23</v>
      </c>
      <c r="B54" s="11" t="s">
        <v>99</v>
      </c>
    </row>
    <row r="55" spans="1:3" ht="15.75" x14ac:dyDescent="0.25">
      <c r="A55" s="1">
        <v>24</v>
      </c>
      <c r="B55" s="11" t="s">
        <v>100</v>
      </c>
    </row>
    <row r="56" spans="1:3" ht="15.75" x14ac:dyDescent="0.25">
      <c r="A56" s="1">
        <v>25</v>
      </c>
      <c r="B56" s="11" t="s">
        <v>101</v>
      </c>
    </row>
    <row r="57" spans="1:3" ht="16.5" thickBot="1" x14ac:dyDescent="0.3">
      <c r="A57" s="1">
        <v>26</v>
      </c>
      <c r="B57" s="2"/>
    </row>
    <row r="58" spans="1:3" ht="16.5" thickBot="1" x14ac:dyDescent="0.3">
      <c r="B58" s="2"/>
    </row>
    <row r="59" spans="1:3" ht="15.75" x14ac:dyDescent="0.25">
      <c r="B59" s="12"/>
    </row>
    <row r="60" spans="1:3" x14ac:dyDescent="0.2">
      <c r="B60" s="1">
        <v>203</v>
      </c>
    </row>
    <row r="61" spans="1:3" ht="15.75" x14ac:dyDescent="0.25">
      <c r="B61" s="13" t="s">
        <v>102</v>
      </c>
    </row>
    <row r="62" spans="1:3" ht="15.75" x14ac:dyDescent="0.25">
      <c r="A62" s="1">
        <v>1</v>
      </c>
      <c r="B62" s="13" t="s">
        <v>104</v>
      </c>
      <c r="C62" s="14" t="s">
        <v>103</v>
      </c>
    </row>
    <row r="63" spans="1:3" ht="15.75" x14ac:dyDescent="0.25">
      <c r="A63" s="1">
        <v>2</v>
      </c>
      <c r="B63" s="13" t="s">
        <v>105</v>
      </c>
      <c r="C63" s="14" t="s">
        <v>103</v>
      </c>
    </row>
    <row r="64" spans="1:3" ht="15.75" x14ac:dyDescent="0.25">
      <c r="A64" s="1">
        <v>3</v>
      </c>
      <c r="B64" s="13" t="s">
        <v>106</v>
      </c>
      <c r="C64" s="14" t="s">
        <v>103</v>
      </c>
    </row>
    <row r="65" spans="1:4" ht="15.75" x14ac:dyDescent="0.25">
      <c r="A65" s="1">
        <v>4</v>
      </c>
      <c r="B65" s="13" t="s">
        <v>107</v>
      </c>
      <c r="C65" s="14" t="s">
        <v>103</v>
      </c>
    </row>
    <row r="66" spans="1:4" ht="15.75" x14ac:dyDescent="0.25">
      <c r="A66" s="1">
        <v>5</v>
      </c>
      <c r="B66" s="13" t="s">
        <v>108</v>
      </c>
      <c r="C66" s="14" t="s">
        <v>103</v>
      </c>
    </row>
    <row r="67" spans="1:4" ht="15.75" x14ac:dyDescent="0.25">
      <c r="A67" s="1">
        <v>6</v>
      </c>
      <c r="B67" s="13" t="s">
        <v>109</v>
      </c>
      <c r="C67" s="14" t="s">
        <v>103</v>
      </c>
    </row>
    <row r="68" spans="1:4" ht="15.75" x14ac:dyDescent="0.25">
      <c r="A68" s="1">
        <v>7</v>
      </c>
      <c r="B68" s="13" t="s">
        <v>110</v>
      </c>
      <c r="C68" s="14" t="s">
        <v>103</v>
      </c>
    </row>
    <row r="69" spans="1:4" ht="15.75" x14ac:dyDescent="0.2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 x14ac:dyDescent="0.25">
      <c r="A70" s="1">
        <v>9</v>
      </c>
      <c r="B70" s="13" t="s">
        <v>113</v>
      </c>
      <c r="C70" s="14" t="s">
        <v>103</v>
      </c>
    </row>
    <row r="71" spans="1:4" ht="15.75" x14ac:dyDescent="0.25">
      <c r="A71" s="1">
        <v>10</v>
      </c>
      <c r="B71" s="13" t="s">
        <v>114</v>
      </c>
      <c r="C71" s="14" t="s">
        <v>103</v>
      </c>
    </row>
    <row r="72" spans="1:4" ht="15.75" x14ac:dyDescent="0.25">
      <c r="A72" s="1">
        <v>11</v>
      </c>
      <c r="B72" s="13" t="s">
        <v>115</v>
      </c>
      <c r="C72" s="14" t="s">
        <v>103</v>
      </c>
    </row>
    <row r="73" spans="1:4" ht="15.75" x14ac:dyDescent="0.25">
      <c r="A73" s="1">
        <v>12</v>
      </c>
      <c r="B73" s="13" t="s">
        <v>116</v>
      </c>
      <c r="C73" s="14" t="s">
        <v>103</v>
      </c>
    </row>
    <row r="74" spans="1:4" ht="15.75" x14ac:dyDescent="0.25">
      <c r="A74" s="1">
        <v>13</v>
      </c>
      <c r="B74" s="13" t="s">
        <v>117</v>
      </c>
      <c r="C74" s="14" t="s">
        <v>103</v>
      </c>
    </row>
    <row r="75" spans="1:4" ht="15.75" x14ac:dyDescent="0.25">
      <c r="A75" s="1">
        <v>14</v>
      </c>
      <c r="B75" s="15" t="s">
        <v>118</v>
      </c>
      <c r="C75" s="14" t="s">
        <v>103</v>
      </c>
    </row>
    <row r="76" spans="1:4" ht="15.75" x14ac:dyDescent="0.25">
      <c r="A76" s="1">
        <v>15</v>
      </c>
      <c r="B76" s="15" t="s">
        <v>119</v>
      </c>
      <c r="C76" s="16" t="s">
        <v>40</v>
      </c>
    </row>
    <row r="77" spans="1:4" ht="15.75" x14ac:dyDescent="0.25">
      <c r="A77" s="1">
        <v>16</v>
      </c>
      <c r="B77" s="17" t="s">
        <v>120</v>
      </c>
      <c r="C77" s="16" t="s">
        <v>43</v>
      </c>
    </row>
    <row r="78" spans="1:4" ht="15.75" x14ac:dyDescent="0.2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 x14ac:dyDescent="0.25">
      <c r="A79" s="1">
        <v>18</v>
      </c>
      <c r="B79" s="15" t="s">
        <v>122</v>
      </c>
      <c r="C79" s="16" t="s">
        <v>47</v>
      </c>
    </row>
    <row r="80" spans="1:4" ht="15.75" x14ac:dyDescent="0.25">
      <c r="A80" s="1">
        <v>19</v>
      </c>
      <c r="B80" s="15" t="s">
        <v>123</v>
      </c>
      <c r="C80" s="16" t="s">
        <v>49</v>
      </c>
    </row>
    <row r="81" spans="1:3" ht="15.75" x14ac:dyDescent="0.25">
      <c r="A81" s="1">
        <v>20</v>
      </c>
      <c r="B81" s="15" t="s">
        <v>124</v>
      </c>
      <c r="C81" s="16" t="s">
        <v>51</v>
      </c>
    </row>
    <row r="82" spans="1:3" ht="15.75" x14ac:dyDescent="0.25">
      <c r="A82" s="1">
        <v>21</v>
      </c>
      <c r="B82" s="15" t="s">
        <v>125</v>
      </c>
      <c r="C82" s="16" t="s">
        <v>72</v>
      </c>
    </row>
    <row r="83" spans="1:3" ht="15.75" x14ac:dyDescent="0.25">
      <c r="A83" s="1">
        <v>22</v>
      </c>
      <c r="B83" s="15" t="s">
        <v>126</v>
      </c>
      <c r="C83" s="16" t="s">
        <v>74</v>
      </c>
    </row>
    <row r="84" spans="1:3" ht="15.75" x14ac:dyDescent="0.25">
      <c r="A84" s="1">
        <v>23</v>
      </c>
      <c r="B84" s="15" t="s">
        <v>127</v>
      </c>
      <c r="C84" s="16" t="s">
        <v>76</v>
      </c>
    </row>
    <row r="85" spans="1:3" ht="15.75" x14ac:dyDescent="0.25">
      <c r="A85" s="1">
        <v>24</v>
      </c>
      <c r="B85" s="15" t="s">
        <v>128</v>
      </c>
      <c r="C85" s="16" t="s">
        <v>78</v>
      </c>
    </row>
    <row r="86" spans="1:3" ht="15.75" x14ac:dyDescent="0.25">
      <c r="A86" s="1">
        <v>25</v>
      </c>
      <c r="B86" s="15" t="s">
        <v>129</v>
      </c>
      <c r="C86" s="16" t="s">
        <v>80</v>
      </c>
    </row>
    <row r="87" spans="1:3" ht="15.75" x14ac:dyDescent="0.25">
      <c r="A87" s="1">
        <v>26</v>
      </c>
      <c r="B87" s="15" t="s">
        <v>130</v>
      </c>
      <c r="C87" s="16" t="s">
        <v>84</v>
      </c>
    </row>
    <row r="88" spans="1:3" ht="15.75" x14ac:dyDescent="0.25">
      <c r="A88" s="1">
        <v>27</v>
      </c>
      <c r="B88" s="19"/>
      <c r="C88" s="18" t="s">
        <v>86</v>
      </c>
    </row>
    <row r="89" spans="1:3" x14ac:dyDescent="0.2">
      <c r="C89" s="14"/>
    </row>
  </sheetData>
  <customSheetViews>
    <customSheetView guid="{17400EAF-4B0B-49FE-8262-4A59DA70D10F}" state="hidden">
      <selection activeCell="E19" sqref="E19"/>
      <pageMargins left="0.75" right="0.75" top="1" bottom="1" header="0.5" footer="0.5"/>
      <pageSetup paperSize="9" orientation="portrait" r:id="rId1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2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3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4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5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6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42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43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45"/>
      <headerFooter alignWithMargins="0"/>
    </customSheetView>
    <customSheetView guid="{6C8D603E-9A1B-49F4-AEFE-06707C7BCD53}" state="hidden">
      <selection activeCell="E19" sqref="E19"/>
      <pageMargins left="0.75" right="0.75" top="1" bottom="1" header="0.5" footer="0.5"/>
      <pageSetup paperSize="0" orientation="portrait" horizontalDpi="0" verticalDpi="0" copies="0" r:id="rId46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47"/>
      <headerFooter alignWithMargins="0"/>
    </customSheetView>
    <customSheetView guid="{C5D960BD-C1A6-4228-A267-A87ADCF0AB55}" state="hidden">
      <selection activeCell="E19" sqref="E19"/>
      <pageMargins left="0.75" right="0.75" top="1" bottom="1" header="0.5" footer="0.5"/>
      <pageSetup paperSize="9" orientation="portrait" r:id="rId48"/>
      <headerFooter alignWithMargins="0"/>
    </customSheetView>
  </customSheetViews>
  <phoneticPr fontId="1" type="noConversion"/>
  <pageMargins left="0.75" right="0.75" top="1" bottom="1" header="0.5" footer="0.5"/>
  <pageSetup paperSize="9" orientation="portrait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22" zoomScaleNormal="95" workbookViewId="0">
      <selection activeCell="K2" sqref="K2"/>
    </sheetView>
  </sheetViews>
  <sheetFormatPr defaultRowHeight="12.75" outlineLevelCol="1" x14ac:dyDescent="0.2"/>
  <cols>
    <col min="1" max="1" width="4.5703125" customWidth="1"/>
    <col min="2" max="2" width="4.7109375" customWidth="1"/>
    <col min="3" max="3" width="37.28515625" customWidth="1"/>
    <col min="4" max="4" width="14.5703125" customWidth="1" outlineLevel="1"/>
    <col min="5" max="5" width="8.5703125" customWidth="1" outlineLevel="1"/>
    <col min="6" max="6" width="5.28515625" customWidth="1" outlineLevel="1"/>
    <col min="7" max="8" width="8" customWidth="1" outlineLevel="1"/>
    <col min="9" max="9" width="13.28515625" customWidth="1"/>
    <col min="10" max="10" width="7.42578125" style="233" customWidth="1"/>
    <col min="12" max="12" width="15.140625" customWidth="1"/>
    <col min="13" max="13" width="11.140625" customWidth="1"/>
    <col min="14" max="14" width="25.85546875" customWidth="1"/>
  </cols>
  <sheetData>
    <row r="1" spans="1:13" ht="29.65" customHeight="1" thickBot="1" x14ac:dyDescent="0.25">
      <c r="C1" s="137" t="s">
        <v>307</v>
      </c>
      <c r="G1" s="81"/>
      <c r="H1" s="356"/>
    </row>
    <row r="2" spans="1:13" ht="66.75" customHeight="1" thickBot="1" x14ac:dyDescent="0.35">
      <c r="A2" s="140" t="s">
        <v>209</v>
      </c>
      <c r="B2" s="81" t="s">
        <v>210</v>
      </c>
      <c r="C2" s="143" t="s">
        <v>211</v>
      </c>
      <c r="D2" s="81" t="s">
        <v>212</v>
      </c>
      <c r="E2" s="141" t="s">
        <v>213</v>
      </c>
      <c r="F2" s="219" t="s">
        <v>271</v>
      </c>
      <c r="G2" s="81" t="s">
        <v>408</v>
      </c>
      <c r="H2" s="81" t="s">
        <v>311</v>
      </c>
      <c r="I2" s="491" t="s">
        <v>410</v>
      </c>
      <c r="J2" s="234" t="s">
        <v>243</v>
      </c>
      <c r="K2" s="310" t="s">
        <v>283</v>
      </c>
      <c r="L2" s="492" t="s">
        <v>280</v>
      </c>
      <c r="M2" s="86"/>
    </row>
    <row r="3" spans="1:13" s="86" customFormat="1" ht="15.75" x14ac:dyDescent="0.25">
      <c r="A3" s="139">
        <v>1</v>
      </c>
      <c r="B3" s="139">
        <v>201</v>
      </c>
      <c r="C3" s="144" t="str">
        <f>'201_1'!B8</f>
        <v>Бардук Юрій Васильович</v>
      </c>
      <c r="D3" s="127">
        <f>'201_1'!E8</f>
        <v>0</v>
      </c>
      <c r="E3" s="128">
        <f t="shared" ref="E3:E30" si="0">SUM(D3:D3)</f>
        <v>0</v>
      </c>
      <c r="F3" s="132"/>
      <c r="G3" s="128">
        <f t="shared" ref="G3:G27" si="1">SUM(F3:F3)</f>
        <v>0</v>
      </c>
      <c r="H3" s="131"/>
      <c r="I3" s="131">
        <f>(IF((E3+G3+H3)&gt;100,100,E3+G3+H3))/70*60</f>
        <v>0</v>
      </c>
      <c r="J3" s="89" t="str">
        <f t="shared" ref="J3:J27" si="2">VLOOKUP(I3,ESTC,2)</f>
        <v>F</v>
      </c>
      <c r="K3" s="390"/>
      <c r="L3" s="432">
        <f>[2]Підсумки!$L3</f>
        <v>1</v>
      </c>
      <c r="M3" s="86" t="str">
        <f>IF(L3&lt;60,"Борг за 5 трим"," ")</f>
        <v>Борг за 5 трим</v>
      </c>
    </row>
    <row r="4" spans="1:13" ht="15.75" x14ac:dyDescent="0.25">
      <c r="A4" s="65">
        <v>2</v>
      </c>
      <c r="B4" s="65">
        <v>201</v>
      </c>
      <c r="C4" s="144" t="str">
        <f>'201_1'!B9</f>
        <v>Бондаренко Уляна Анатоліївна</v>
      </c>
      <c r="D4" s="127">
        <f>'201_1'!E9</f>
        <v>62</v>
      </c>
      <c r="E4" s="80">
        <f t="shared" si="0"/>
        <v>62</v>
      </c>
      <c r="F4" s="220"/>
      <c r="G4" s="129">
        <f t="shared" si="1"/>
        <v>0</v>
      </c>
      <c r="H4" s="69"/>
      <c r="I4" s="131">
        <f t="shared" ref="I4:I68" si="3">(IF((E4+G4+H4)&gt;100,100,E4+G4+H4))/70*60</f>
        <v>53.142857142857139</v>
      </c>
      <c r="J4" s="92" t="str">
        <f t="shared" si="2"/>
        <v>FX</v>
      </c>
      <c r="K4" s="391"/>
      <c r="L4" s="432">
        <f>[2]Підсумки!$L4</f>
        <v>85.392857142857139</v>
      </c>
      <c r="M4" s="86" t="str">
        <f t="shared" ref="M4:M15" si="4">IF(L4&lt;60,"Борг за 5 трим"," ")</f>
        <v xml:space="preserve"> </v>
      </c>
    </row>
    <row r="5" spans="1:13" s="86" customFormat="1" ht="15.75" x14ac:dyDescent="0.25">
      <c r="A5" s="126">
        <v>3</v>
      </c>
      <c r="B5" s="126">
        <v>201</v>
      </c>
      <c r="C5" s="144" t="str">
        <f>'201_1'!B10</f>
        <v>Гиляка Василь Олександрович</v>
      </c>
      <c r="D5" s="127">
        <f>'201_1'!E10</f>
        <v>65</v>
      </c>
      <c r="E5" s="128">
        <f t="shared" si="0"/>
        <v>65</v>
      </c>
      <c r="F5" s="220"/>
      <c r="G5" s="129">
        <f t="shared" si="1"/>
        <v>0</v>
      </c>
      <c r="H5" s="69"/>
      <c r="I5" s="131">
        <f t="shared" si="3"/>
        <v>55.714285714285715</v>
      </c>
      <c r="J5" s="92" t="str">
        <f t="shared" si="2"/>
        <v>FX</v>
      </c>
      <c r="K5" s="391"/>
      <c r="L5" s="432">
        <f>[2]Підсумки!$L5</f>
        <v>89.571428571428569</v>
      </c>
      <c r="M5" s="86" t="str">
        <f t="shared" si="4"/>
        <v xml:space="preserve"> </v>
      </c>
    </row>
    <row r="6" spans="1:13" ht="15.75" x14ac:dyDescent="0.25">
      <c r="A6" s="65">
        <v>4</v>
      </c>
      <c r="B6" s="65">
        <v>201</v>
      </c>
      <c r="C6" s="144" t="str">
        <f>'201_1'!B11</f>
        <v>Головатий Владислав Русланович</v>
      </c>
      <c r="D6" s="127">
        <f>'201_1'!E11</f>
        <v>70</v>
      </c>
      <c r="E6" s="80">
        <f t="shared" si="0"/>
        <v>70</v>
      </c>
      <c r="F6" s="220"/>
      <c r="G6" s="129">
        <f t="shared" si="1"/>
        <v>0</v>
      </c>
      <c r="H6" s="69"/>
      <c r="I6" s="131">
        <f t="shared" si="3"/>
        <v>60</v>
      </c>
      <c r="J6" s="92" t="str">
        <f t="shared" si="2"/>
        <v>E</v>
      </c>
      <c r="K6" s="391"/>
      <c r="L6" s="432">
        <f>[2]Підсумки!$L6</f>
        <v>86.071428571428569</v>
      </c>
      <c r="M6" s="86" t="str">
        <f t="shared" si="4"/>
        <v xml:space="preserve"> </v>
      </c>
    </row>
    <row r="7" spans="1:13" ht="15.75" x14ac:dyDescent="0.25">
      <c r="A7" s="65">
        <v>5</v>
      </c>
      <c r="B7" s="65">
        <v>201</v>
      </c>
      <c r="C7" s="144" t="str">
        <f>'201_1'!B12</f>
        <v>Доробанський Максим Юрійович</v>
      </c>
      <c r="D7" s="127">
        <f>'201_1'!E12</f>
        <v>0</v>
      </c>
      <c r="E7" s="80">
        <f t="shared" si="0"/>
        <v>0</v>
      </c>
      <c r="F7" s="220"/>
      <c r="G7" s="129">
        <f t="shared" si="1"/>
        <v>0</v>
      </c>
      <c r="H7" s="69"/>
      <c r="I7" s="131">
        <f t="shared" si="3"/>
        <v>0</v>
      </c>
      <c r="J7" s="92" t="str">
        <f t="shared" si="2"/>
        <v>F</v>
      </c>
      <c r="K7" s="391"/>
      <c r="L7" s="432">
        <f>[2]Підсумки!$L7</f>
        <v>0</v>
      </c>
      <c r="M7" s="86" t="str">
        <f t="shared" si="4"/>
        <v>Борг за 5 трим</v>
      </c>
    </row>
    <row r="8" spans="1:13" ht="15.75" x14ac:dyDescent="0.25">
      <c r="A8" s="65">
        <v>6</v>
      </c>
      <c r="B8" s="65">
        <v>201</v>
      </c>
      <c r="C8" s="144" t="str">
        <f>'201_1'!B13</f>
        <v>Задорожна Олена Андріївна</v>
      </c>
      <c r="D8" s="127">
        <f>'201_1'!E13</f>
        <v>69</v>
      </c>
      <c r="E8" s="80">
        <f t="shared" si="0"/>
        <v>69</v>
      </c>
      <c r="F8" s="220"/>
      <c r="G8" s="129">
        <f t="shared" si="1"/>
        <v>0</v>
      </c>
      <c r="H8" s="69"/>
      <c r="I8" s="131">
        <f t="shared" si="3"/>
        <v>59.142857142857146</v>
      </c>
      <c r="J8" s="92" t="str">
        <f t="shared" si="2"/>
        <v>FX</v>
      </c>
      <c r="K8" s="391"/>
      <c r="L8" s="432">
        <f>[2]Підсумки!$L8</f>
        <v>85.428571428571431</v>
      </c>
      <c r="M8" s="86" t="str">
        <f t="shared" si="4"/>
        <v xml:space="preserve"> </v>
      </c>
    </row>
    <row r="9" spans="1:13" ht="15.75" x14ac:dyDescent="0.25">
      <c r="A9" s="65">
        <v>7</v>
      </c>
      <c r="B9" s="65">
        <v>201</v>
      </c>
      <c r="C9" s="144" t="str">
        <f>'201_1'!B14</f>
        <v>Іващенко Сергій Вікторович</v>
      </c>
      <c r="D9" s="127">
        <f>'201_1'!E14</f>
        <v>0</v>
      </c>
      <c r="E9" s="80">
        <f t="shared" si="0"/>
        <v>0</v>
      </c>
      <c r="F9" s="220"/>
      <c r="G9" s="129">
        <f t="shared" si="1"/>
        <v>0</v>
      </c>
      <c r="H9" s="69"/>
      <c r="I9" s="131">
        <f t="shared" si="3"/>
        <v>0</v>
      </c>
      <c r="J9" s="92" t="str">
        <f t="shared" si="2"/>
        <v>F</v>
      </c>
      <c r="K9" s="391"/>
      <c r="L9" s="432">
        <f>[2]Підсумки!$L9</f>
        <v>0</v>
      </c>
      <c r="M9" s="86" t="str">
        <f t="shared" si="4"/>
        <v>Борг за 5 трим</v>
      </c>
    </row>
    <row r="10" spans="1:13" ht="15.75" x14ac:dyDescent="0.25">
      <c r="A10" s="65">
        <v>8</v>
      </c>
      <c r="B10" s="65">
        <v>201</v>
      </c>
      <c r="C10" s="144" t="str">
        <f>'201_1'!B15</f>
        <v>Каланжова Анастасія Сергіївна</v>
      </c>
      <c r="D10" s="127">
        <f>'201_1'!E15</f>
        <v>70</v>
      </c>
      <c r="E10" s="80">
        <f t="shared" si="0"/>
        <v>70</v>
      </c>
      <c r="F10" s="220"/>
      <c r="G10" s="129">
        <f t="shared" si="1"/>
        <v>0</v>
      </c>
      <c r="H10" s="69"/>
      <c r="I10" s="131">
        <f t="shared" si="3"/>
        <v>60</v>
      </c>
      <c r="J10" s="92" t="str">
        <f t="shared" si="2"/>
        <v>E</v>
      </c>
      <c r="K10" s="391"/>
      <c r="L10" s="432">
        <f>[2]Підсумки!$L10</f>
        <v>60.178571428571431</v>
      </c>
      <c r="M10" s="86" t="str">
        <f t="shared" si="4"/>
        <v xml:space="preserve"> </v>
      </c>
    </row>
    <row r="11" spans="1:13" ht="15.75" x14ac:dyDescent="0.25">
      <c r="A11" s="65">
        <v>9</v>
      </c>
      <c r="B11" s="65">
        <v>201</v>
      </c>
      <c r="C11" s="144" t="str">
        <f>'201_1'!B16</f>
        <v>Кліменко Дмитро Олександрович</v>
      </c>
      <c r="D11" s="127">
        <f>'201_1'!E16</f>
        <v>46</v>
      </c>
      <c r="E11" s="80">
        <f t="shared" si="0"/>
        <v>46</v>
      </c>
      <c r="F11" s="220"/>
      <c r="G11" s="129">
        <f t="shared" si="1"/>
        <v>0</v>
      </c>
      <c r="H11" s="69"/>
      <c r="I11" s="131">
        <f t="shared" si="3"/>
        <v>39.428571428571431</v>
      </c>
      <c r="J11" s="92" t="str">
        <f t="shared" si="2"/>
        <v>FX</v>
      </c>
      <c r="K11" s="391"/>
      <c r="L11" s="432">
        <f>[2]Підсумки!$L11</f>
        <v>59.75</v>
      </c>
      <c r="M11" s="86"/>
    </row>
    <row r="12" spans="1:13" ht="15.75" x14ac:dyDescent="0.25">
      <c r="A12" s="65">
        <v>10</v>
      </c>
      <c r="B12" s="65">
        <v>201</v>
      </c>
      <c r="C12" s="144" t="str">
        <f>'201_1'!B17</f>
        <v>Лепетинський Едуард Романович</v>
      </c>
      <c r="D12" s="127">
        <f>'201_1'!E17</f>
        <v>58</v>
      </c>
      <c r="E12" s="80">
        <f t="shared" si="0"/>
        <v>58</v>
      </c>
      <c r="F12" s="220"/>
      <c r="G12" s="129">
        <f t="shared" si="1"/>
        <v>0</v>
      </c>
      <c r="H12" s="69"/>
      <c r="I12" s="131">
        <f t="shared" si="3"/>
        <v>49.714285714285715</v>
      </c>
      <c r="J12" s="92" t="str">
        <f t="shared" si="2"/>
        <v>FX</v>
      </c>
      <c r="K12" s="391"/>
      <c r="L12" s="432">
        <f>[2]Підсумки!$L12</f>
        <v>79.285714285714278</v>
      </c>
      <c r="M12" s="86" t="str">
        <f t="shared" si="4"/>
        <v xml:space="preserve"> </v>
      </c>
    </row>
    <row r="13" spans="1:13" ht="15.75" x14ac:dyDescent="0.25">
      <c r="A13" s="65">
        <v>11</v>
      </c>
      <c r="B13" s="65">
        <v>201</v>
      </c>
      <c r="C13" s="144" t="str">
        <f>'201_1'!B18</f>
        <v>Місюк Тетяна Олегівна</v>
      </c>
      <c r="D13" s="127">
        <f>'201_1'!E18</f>
        <v>63</v>
      </c>
      <c r="E13" s="80">
        <f t="shared" si="0"/>
        <v>63</v>
      </c>
      <c r="F13" s="68"/>
      <c r="G13" s="129">
        <f t="shared" si="1"/>
        <v>0</v>
      </c>
      <c r="H13" s="69"/>
      <c r="I13" s="131">
        <f t="shared" si="3"/>
        <v>54</v>
      </c>
      <c r="J13" s="92" t="str">
        <f t="shared" si="2"/>
        <v>FX</v>
      </c>
      <c r="K13" s="391"/>
      <c r="L13" s="432">
        <f>[2]Підсумки!$L13</f>
        <v>96.071428571428569</v>
      </c>
      <c r="M13" s="86" t="str">
        <f t="shared" si="4"/>
        <v xml:space="preserve"> </v>
      </c>
    </row>
    <row r="14" spans="1:13" ht="15.75" x14ac:dyDescent="0.25">
      <c r="A14" s="65">
        <v>12</v>
      </c>
      <c r="B14" s="65">
        <v>201</v>
      </c>
      <c r="C14" s="144" t="str">
        <f>'201_1'!B19</f>
        <v>Олейніченко Євген Євгенович</v>
      </c>
      <c r="D14" s="127">
        <f>'201_1'!E19</f>
        <v>66</v>
      </c>
      <c r="E14" s="80">
        <f t="shared" si="0"/>
        <v>66</v>
      </c>
      <c r="F14" s="220"/>
      <c r="G14" s="129">
        <f t="shared" si="1"/>
        <v>0</v>
      </c>
      <c r="H14" s="69"/>
      <c r="I14" s="131">
        <f t="shared" si="3"/>
        <v>56.571428571428569</v>
      </c>
      <c r="J14" s="92" t="str">
        <f t="shared" si="2"/>
        <v>FX</v>
      </c>
      <c r="K14" s="391"/>
      <c r="L14" s="432">
        <f>[2]Підсумки!$L14</f>
        <v>81.321428571428569</v>
      </c>
      <c r="M14" s="86" t="str">
        <f t="shared" si="4"/>
        <v xml:space="preserve"> </v>
      </c>
    </row>
    <row r="15" spans="1:13" ht="15.75" x14ac:dyDescent="0.25">
      <c r="A15" s="65">
        <v>13</v>
      </c>
      <c r="B15" s="65">
        <v>201</v>
      </c>
      <c r="C15" s="144" t="str">
        <f>'201_1'!B20</f>
        <v>Осадчий Антон Олегович</v>
      </c>
      <c r="D15" s="127">
        <f>'201_1'!E20</f>
        <v>56</v>
      </c>
      <c r="E15" s="80">
        <f t="shared" si="0"/>
        <v>56</v>
      </c>
      <c r="F15" s="220"/>
      <c r="G15" s="129">
        <f t="shared" si="1"/>
        <v>0</v>
      </c>
      <c r="H15" s="69"/>
      <c r="I15" s="131">
        <f t="shared" si="3"/>
        <v>48</v>
      </c>
      <c r="J15" s="92" t="str">
        <f t="shared" si="2"/>
        <v>FX</v>
      </c>
      <c r="K15" s="392"/>
      <c r="L15" s="432">
        <f>[2]Підсумки!$L15</f>
        <v>60.071428571428569</v>
      </c>
      <c r="M15" s="86" t="str">
        <f t="shared" si="4"/>
        <v xml:space="preserve"> </v>
      </c>
    </row>
    <row r="16" spans="1:13" ht="15.75" x14ac:dyDescent="0.25">
      <c r="A16" s="65">
        <v>14</v>
      </c>
      <c r="B16" s="65">
        <v>201</v>
      </c>
      <c r="C16" s="144">
        <f>'201_1'!B21</f>
        <v>0</v>
      </c>
      <c r="D16" s="127">
        <f>'201_1'!E21</f>
        <v>0</v>
      </c>
      <c r="E16" s="80">
        <f t="shared" ref="E16" si="5">SUM(D16:D16)</f>
        <v>0</v>
      </c>
      <c r="F16" s="220"/>
      <c r="G16" s="129">
        <f t="shared" ref="G16" si="6">SUM(F16:F16)</f>
        <v>0</v>
      </c>
      <c r="H16" s="69"/>
      <c r="I16" s="131">
        <f t="shared" si="3"/>
        <v>0</v>
      </c>
      <c r="J16" s="92" t="str">
        <f t="shared" ref="J16" si="7">VLOOKUP(I16,ESTC,2)</f>
        <v>F</v>
      </c>
      <c r="K16" s="392"/>
      <c r="L16" s="432">
        <f>[2]Підсумки!$L16</f>
        <v>0</v>
      </c>
      <c r="M16" s="86"/>
    </row>
    <row r="17" spans="1:17" s="366" customFormat="1" ht="15.75" x14ac:dyDescent="0.25">
      <c r="A17" s="361">
        <v>15</v>
      </c>
      <c r="B17" s="361">
        <v>201</v>
      </c>
      <c r="C17" s="144" t="str">
        <f>'201_2'!B8</f>
        <v>Поливач Андрій Юрійович</v>
      </c>
      <c r="D17" s="362">
        <f>'201_2'!E8</f>
        <v>68</v>
      </c>
      <c r="E17" s="363">
        <f t="shared" si="0"/>
        <v>68</v>
      </c>
      <c r="F17" s="414"/>
      <c r="G17" s="415">
        <f t="shared" si="1"/>
        <v>0</v>
      </c>
      <c r="H17" s="364"/>
      <c r="I17" s="131">
        <f t="shared" si="3"/>
        <v>58.285714285714285</v>
      </c>
      <c r="J17" s="365" t="str">
        <f t="shared" si="2"/>
        <v>FX</v>
      </c>
      <c r="K17" s="416"/>
      <c r="L17" s="432">
        <f>[2]Підсумки!$L17</f>
        <v>76.5</v>
      </c>
    </row>
    <row r="18" spans="1:17" ht="15.75" x14ac:dyDescent="0.25">
      <c r="A18" s="65">
        <v>16</v>
      </c>
      <c r="B18" s="65">
        <v>201</v>
      </c>
      <c r="C18" s="144" t="str">
        <f>'201_2'!B9</f>
        <v>Рубан Олександр Сергійович</v>
      </c>
      <c r="D18" s="127">
        <f>'201_2'!E9</f>
        <v>69</v>
      </c>
      <c r="E18" s="80">
        <f t="shared" si="0"/>
        <v>69</v>
      </c>
      <c r="F18" s="220"/>
      <c r="G18" s="129">
        <f t="shared" si="1"/>
        <v>0</v>
      </c>
      <c r="H18" s="69"/>
      <c r="I18" s="131">
        <f t="shared" si="3"/>
        <v>59.142857142857146</v>
      </c>
      <c r="J18" s="92" t="str">
        <f t="shared" si="2"/>
        <v>FX</v>
      </c>
      <c r="K18" s="311"/>
      <c r="L18" s="432">
        <f>[2]Підсумки!$L18</f>
        <v>81.107142857142861</v>
      </c>
      <c r="M18" s="86" t="str">
        <f t="shared" ref="M18:M69" si="8">IF(L18&lt;60,"Борг за 5 трим"," ")</f>
        <v xml:space="preserve"> </v>
      </c>
    </row>
    <row r="19" spans="1:17" ht="15.75" x14ac:dyDescent="0.25">
      <c r="A19" s="65">
        <v>17</v>
      </c>
      <c r="B19" s="65">
        <v>201</v>
      </c>
      <c r="C19" s="144" t="str">
        <f>'201_2'!B10</f>
        <v>Самойленко Віталій Олександрович</v>
      </c>
      <c r="D19" s="127">
        <f>'201_2'!E10</f>
        <v>70</v>
      </c>
      <c r="E19" s="80">
        <f t="shared" si="0"/>
        <v>70</v>
      </c>
      <c r="F19" s="220"/>
      <c r="G19" s="129">
        <f t="shared" si="1"/>
        <v>0</v>
      </c>
      <c r="H19" s="69"/>
      <c r="I19" s="131">
        <f t="shared" si="3"/>
        <v>60</v>
      </c>
      <c r="J19" s="92" t="str">
        <f t="shared" si="2"/>
        <v>E</v>
      </c>
      <c r="K19" s="311"/>
      <c r="L19" s="432">
        <f>[2]Підсумки!$L19</f>
        <v>65.964285714285708</v>
      </c>
      <c r="M19" s="86" t="str">
        <f t="shared" si="8"/>
        <v xml:space="preserve"> </v>
      </c>
    </row>
    <row r="20" spans="1:17" ht="15.75" x14ac:dyDescent="0.25">
      <c r="A20" s="65">
        <v>18</v>
      </c>
      <c r="B20" s="65">
        <v>201</v>
      </c>
      <c r="C20" s="144">
        <f>'201_2'!B11</f>
        <v>0</v>
      </c>
      <c r="D20" s="127">
        <f>'201_2'!E11</f>
        <v>0</v>
      </c>
      <c r="E20" s="80">
        <f t="shared" si="0"/>
        <v>0</v>
      </c>
      <c r="F20" s="220"/>
      <c r="G20" s="129">
        <f t="shared" si="1"/>
        <v>0</v>
      </c>
      <c r="H20" s="69"/>
      <c r="I20" s="131">
        <f t="shared" si="3"/>
        <v>0</v>
      </c>
      <c r="J20" s="92" t="str">
        <f t="shared" si="2"/>
        <v>F</v>
      </c>
      <c r="K20" s="311"/>
      <c r="L20" s="432">
        <f>[2]Підсумки!$L20</f>
        <v>0</v>
      </c>
      <c r="M20" s="86" t="str">
        <f t="shared" si="8"/>
        <v>Борг за 5 трим</v>
      </c>
    </row>
    <row r="21" spans="1:17" ht="15.75" x14ac:dyDescent="0.25">
      <c r="A21" s="65">
        <v>19</v>
      </c>
      <c r="B21" s="65">
        <v>201</v>
      </c>
      <c r="C21" s="144" t="str">
        <f>'201_2'!B12</f>
        <v>Тарасова Анастасія Олександрівна</v>
      </c>
      <c r="D21" s="127">
        <f>'201_2'!E12</f>
        <v>47</v>
      </c>
      <c r="E21" s="80">
        <f t="shared" si="0"/>
        <v>47</v>
      </c>
      <c r="F21" s="220"/>
      <c r="G21" s="129">
        <f t="shared" si="1"/>
        <v>0</v>
      </c>
      <c r="H21" s="69"/>
      <c r="I21" s="131">
        <f t="shared" si="3"/>
        <v>40.285714285714285</v>
      </c>
      <c r="J21" s="92" t="str">
        <f t="shared" si="2"/>
        <v>FX</v>
      </c>
      <c r="K21" s="311"/>
      <c r="L21" s="432">
        <f>[2]Підсумки!$L21</f>
        <v>89.017857142857139</v>
      </c>
      <c r="M21" s="86" t="str">
        <f t="shared" si="8"/>
        <v xml:space="preserve"> </v>
      </c>
    </row>
    <row r="22" spans="1:17" ht="15.75" x14ac:dyDescent="0.25">
      <c r="A22" s="65">
        <v>20</v>
      </c>
      <c r="B22" s="65">
        <v>201</v>
      </c>
      <c r="C22" s="144">
        <f>'201_2'!B13</f>
        <v>0</v>
      </c>
      <c r="D22" s="127">
        <f>'201_2'!E13</f>
        <v>0</v>
      </c>
      <c r="E22" s="80">
        <f t="shared" si="0"/>
        <v>0</v>
      </c>
      <c r="F22" s="220"/>
      <c r="G22" s="129">
        <f t="shared" si="1"/>
        <v>0</v>
      </c>
      <c r="H22" s="69"/>
      <c r="I22" s="131">
        <f t="shared" si="3"/>
        <v>0</v>
      </c>
      <c r="J22" s="92" t="str">
        <f t="shared" si="2"/>
        <v>F</v>
      </c>
      <c r="K22" s="311"/>
      <c r="L22" s="432">
        <f>[2]Підсумки!$L22</f>
        <v>0</v>
      </c>
      <c r="M22" s="86" t="str">
        <f t="shared" si="8"/>
        <v>Борг за 5 трим</v>
      </c>
    </row>
    <row r="23" spans="1:17" s="86" customFormat="1" ht="15.75" x14ac:dyDescent="0.25">
      <c r="A23" s="65">
        <v>21</v>
      </c>
      <c r="B23" s="126">
        <v>201</v>
      </c>
      <c r="C23" s="144" t="str">
        <f>'201_2'!B14</f>
        <v>Трухов Артем Сергійович</v>
      </c>
      <c r="D23" s="127">
        <f>'201_2'!E14</f>
        <v>70</v>
      </c>
      <c r="E23" s="128">
        <f t="shared" si="0"/>
        <v>70</v>
      </c>
      <c r="F23" s="220"/>
      <c r="G23" s="129">
        <f t="shared" si="1"/>
        <v>0</v>
      </c>
      <c r="H23" s="69"/>
      <c r="I23" s="131">
        <f t="shared" si="3"/>
        <v>60</v>
      </c>
      <c r="J23" s="92" t="str">
        <f t="shared" si="2"/>
        <v>E</v>
      </c>
      <c r="K23" s="311"/>
      <c r="L23" s="432">
        <f>[2]Підсумки!$L23</f>
        <v>95.178571428571431</v>
      </c>
      <c r="M23" s="86" t="str">
        <f t="shared" si="8"/>
        <v xml:space="preserve"> </v>
      </c>
    </row>
    <row r="24" spans="1:17" s="86" customFormat="1" ht="15.75" x14ac:dyDescent="0.25">
      <c r="A24" s="65">
        <v>22</v>
      </c>
      <c r="B24" s="126">
        <v>201</v>
      </c>
      <c r="C24" s="144" t="str">
        <f>'201_2'!B15</f>
        <v>Фоменко Іван Вікторович</v>
      </c>
      <c r="D24" s="127">
        <f>'201_2'!E15</f>
        <v>45</v>
      </c>
      <c r="E24" s="128">
        <f t="shared" si="0"/>
        <v>45</v>
      </c>
      <c r="F24" s="220"/>
      <c r="G24" s="129">
        <f t="shared" si="1"/>
        <v>0</v>
      </c>
      <c r="H24" s="69"/>
      <c r="I24" s="131">
        <f t="shared" si="3"/>
        <v>38.571428571428577</v>
      </c>
      <c r="J24" s="92" t="str">
        <f t="shared" si="2"/>
        <v>FX</v>
      </c>
      <c r="K24" s="311"/>
      <c r="L24" s="432">
        <f>[2]Підсумки!$L24</f>
        <v>66</v>
      </c>
      <c r="M24" s="86" t="str">
        <f t="shared" si="8"/>
        <v xml:space="preserve"> </v>
      </c>
    </row>
    <row r="25" spans="1:17" ht="15.75" x14ac:dyDescent="0.25">
      <c r="A25" s="65">
        <v>23</v>
      </c>
      <c r="B25" s="65">
        <v>201</v>
      </c>
      <c r="C25" s="144" t="str">
        <f>'201_2'!B16</f>
        <v>Хачатрян Олександра Леонідівна</v>
      </c>
      <c r="D25" s="127">
        <f>'201_2'!E16</f>
        <v>70</v>
      </c>
      <c r="E25" s="80">
        <f t="shared" si="0"/>
        <v>70</v>
      </c>
      <c r="F25" s="220"/>
      <c r="G25" s="129">
        <f t="shared" si="1"/>
        <v>0</v>
      </c>
      <c r="H25" s="69"/>
      <c r="I25" s="131">
        <f t="shared" si="3"/>
        <v>60</v>
      </c>
      <c r="J25" s="92" t="str">
        <f t="shared" si="2"/>
        <v>E</v>
      </c>
      <c r="K25" s="311"/>
      <c r="L25" s="432">
        <f>[2]Підсумки!$L25</f>
        <v>86.642857142857139</v>
      </c>
      <c r="M25" s="86" t="str">
        <f t="shared" si="8"/>
        <v xml:space="preserve"> </v>
      </c>
    </row>
    <row r="26" spans="1:17" ht="15.75" x14ac:dyDescent="0.25">
      <c r="A26" s="65">
        <v>24</v>
      </c>
      <c r="B26" s="65">
        <v>201</v>
      </c>
      <c r="C26" s="144" t="str">
        <f>'201_2'!B17</f>
        <v>Хрищук Олександр Сергійович</v>
      </c>
      <c r="D26" s="127">
        <f>'201_2'!E17</f>
        <v>70</v>
      </c>
      <c r="E26" s="80">
        <f t="shared" ref="E26" si="9">SUM(D26:D26)</f>
        <v>70</v>
      </c>
      <c r="F26" s="221"/>
      <c r="G26" s="343">
        <f t="shared" si="1"/>
        <v>0</v>
      </c>
      <c r="H26" s="344"/>
      <c r="I26" s="131">
        <f t="shared" si="3"/>
        <v>60</v>
      </c>
      <c r="J26" s="345"/>
      <c r="K26" s="346"/>
      <c r="L26" s="432">
        <f>[2]Підсумки!$L26</f>
        <v>83.017857142857139</v>
      </c>
      <c r="M26" s="86"/>
    </row>
    <row r="27" spans="1:17" ht="16.5" thickBot="1" x14ac:dyDescent="0.3">
      <c r="A27" s="65">
        <v>25</v>
      </c>
      <c r="B27" s="65">
        <v>201</v>
      </c>
      <c r="C27" s="144" t="str">
        <f>'201_2'!B18</f>
        <v>Шелудько Анастасія Вікторівна</v>
      </c>
      <c r="D27" s="127">
        <f>'201_2'!E18</f>
        <v>0</v>
      </c>
      <c r="E27" s="80">
        <f t="shared" si="0"/>
        <v>0</v>
      </c>
      <c r="F27" s="221"/>
      <c r="G27" s="222">
        <f t="shared" si="1"/>
        <v>0</v>
      </c>
      <c r="H27" s="357"/>
      <c r="I27" s="131">
        <f t="shared" si="3"/>
        <v>0</v>
      </c>
      <c r="J27" s="94" t="str">
        <f t="shared" si="2"/>
        <v>F</v>
      </c>
      <c r="K27" s="312"/>
      <c r="L27" s="432">
        <f>[2]Підсумки!$L27</f>
        <v>0</v>
      </c>
      <c r="M27" s="86" t="str">
        <f t="shared" si="8"/>
        <v>Борг за 5 трим</v>
      </c>
    </row>
    <row r="28" spans="1:17" ht="16.5" thickBot="1" x14ac:dyDescent="0.3">
      <c r="A28" s="65">
        <v>25</v>
      </c>
      <c r="B28" s="65">
        <v>201</v>
      </c>
      <c r="C28" s="144" t="str">
        <f>'201_2'!B19</f>
        <v>Шеремет Анастасія Олександрівна</v>
      </c>
      <c r="D28" s="127">
        <f>'201_2'!E19</f>
        <v>70</v>
      </c>
      <c r="E28" s="80">
        <f t="shared" si="0"/>
        <v>70</v>
      </c>
      <c r="F28" s="417"/>
      <c r="G28" s="222">
        <f t="shared" ref="G28:G30" si="10">SUM(F28:F28)</f>
        <v>0</v>
      </c>
      <c r="H28" s="357"/>
      <c r="I28" s="131">
        <f t="shared" si="3"/>
        <v>60</v>
      </c>
      <c r="J28" s="94" t="str">
        <f t="shared" ref="J28:J30" si="11">VLOOKUP(I28,ESTC,2)</f>
        <v>E</v>
      </c>
      <c r="K28" s="312"/>
      <c r="L28" s="432">
        <f>[2]Підсумки!$L28</f>
        <v>92.678571428571431</v>
      </c>
      <c r="M28" s="86"/>
    </row>
    <row r="29" spans="1:17" ht="16.5" thickBot="1" x14ac:dyDescent="0.3">
      <c r="A29" s="65">
        <v>25</v>
      </c>
      <c r="B29" s="65">
        <v>201</v>
      </c>
      <c r="C29" s="144" t="str">
        <f>'201_2'!B20</f>
        <v>Шиманович Валерія Миколаївна</v>
      </c>
      <c r="D29" s="127">
        <f>'201_2'!E20</f>
        <v>0</v>
      </c>
      <c r="E29" s="80">
        <f t="shared" ref="E29" si="12">SUM(D29:D29)</f>
        <v>0</v>
      </c>
      <c r="F29" s="417"/>
      <c r="G29" s="222">
        <f t="shared" ref="G29" si="13">SUM(F29:F29)</f>
        <v>0</v>
      </c>
      <c r="H29" s="357"/>
      <c r="I29" s="131">
        <f t="shared" ref="I29" si="14">(IF((E29+G29+H29)&gt;100,100,E29+G29+H29))/70*60</f>
        <v>0</v>
      </c>
      <c r="J29" s="94" t="str">
        <f t="shared" ref="J29" si="15">VLOOKUP(I29,ESTC,2)</f>
        <v>F</v>
      </c>
      <c r="K29" s="312"/>
      <c r="L29" s="432">
        <f>[2]Підсумки!$L29</f>
        <v>27.5</v>
      </c>
      <c r="M29" s="86"/>
    </row>
    <row r="30" spans="1:17" ht="16.5" thickBot="1" x14ac:dyDescent="0.3">
      <c r="A30" s="65">
        <v>25</v>
      </c>
      <c r="B30" s="65">
        <v>201</v>
      </c>
      <c r="C30" s="144" t="str">
        <f>'201_2'!B21</f>
        <v>Яблоновський Володимир Станіславович</v>
      </c>
      <c r="D30" s="127">
        <f>'201_2'!E21</f>
        <v>70</v>
      </c>
      <c r="E30" s="80">
        <f t="shared" si="0"/>
        <v>70</v>
      </c>
      <c r="F30" s="417"/>
      <c r="G30" s="222">
        <f t="shared" si="10"/>
        <v>0</v>
      </c>
      <c r="H30" s="357"/>
      <c r="I30" s="131">
        <f t="shared" si="3"/>
        <v>60</v>
      </c>
      <c r="J30" s="94" t="str">
        <f t="shared" si="11"/>
        <v>E</v>
      </c>
      <c r="K30" s="312"/>
      <c r="L30" s="432">
        <f>[2]Підсумки!$L30</f>
        <v>61</v>
      </c>
      <c r="M30" s="86"/>
    </row>
    <row r="31" spans="1:17" ht="51.75" thickBot="1" x14ac:dyDescent="0.25">
      <c r="A31" s="140" t="s">
        <v>209</v>
      </c>
      <c r="B31" s="81" t="s">
        <v>210</v>
      </c>
      <c r="C31" s="143" t="s">
        <v>211</v>
      </c>
      <c r="D31" s="81" t="s">
        <v>212</v>
      </c>
      <c r="E31" s="141" t="s">
        <v>213</v>
      </c>
      <c r="F31" s="219" t="s">
        <v>271</v>
      </c>
      <c r="G31" s="81" t="s">
        <v>408</v>
      </c>
      <c r="H31" s="81"/>
      <c r="I31" s="142" t="s">
        <v>239</v>
      </c>
      <c r="J31" s="234" t="s">
        <v>243</v>
      </c>
      <c r="K31" s="310"/>
      <c r="L31" s="314" t="s">
        <v>280</v>
      </c>
      <c r="M31" s="86" t="str">
        <f t="shared" si="8"/>
        <v xml:space="preserve"> </v>
      </c>
      <c r="O31" t="s">
        <v>308</v>
      </c>
      <c r="P31" t="s">
        <v>309</v>
      </c>
      <c r="Q31" t="s">
        <v>310</v>
      </c>
    </row>
    <row r="32" spans="1:17" s="350" customFormat="1" ht="15.75" x14ac:dyDescent="0.25">
      <c r="A32" s="393">
        <v>1</v>
      </c>
      <c r="B32" s="406">
        <v>202</v>
      </c>
      <c r="C32" s="394" t="str">
        <f>'202_1'!B8</f>
        <v>Бабенко Володимир Миколайович</v>
      </c>
      <c r="D32" s="394">
        <f>'202_1'!E8</f>
        <v>0</v>
      </c>
      <c r="E32" s="395">
        <f t="shared" ref="E32:E56" si="16">SUM(D32:D32)</f>
        <v>0</v>
      </c>
      <c r="F32" s="407"/>
      <c r="G32" s="408">
        <f t="shared" ref="G32:G56" si="17">SUM(F32:F32)</f>
        <v>0</v>
      </c>
      <c r="H32" s="409"/>
      <c r="I32" s="131">
        <f t="shared" si="3"/>
        <v>0</v>
      </c>
      <c r="J32" s="399" t="str">
        <f t="shared" ref="J32:J56" si="18">VLOOKUP(I32,ESTC,2)</f>
        <v>F</v>
      </c>
      <c r="K32" s="355"/>
      <c r="L32" s="432">
        <f>[2]Підсумки!$L32</f>
        <v>0</v>
      </c>
      <c r="M32" s="350" t="str">
        <f t="shared" si="8"/>
        <v>Борг за 5 трим</v>
      </c>
      <c r="O32" s="400">
        <v>0</v>
      </c>
      <c r="P32" s="400">
        <v>1</v>
      </c>
      <c r="Q32" s="400">
        <v>1</v>
      </c>
    </row>
    <row r="33" spans="1:17" s="350" customFormat="1" ht="15.75" x14ac:dyDescent="0.25">
      <c r="A33" s="393">
        <v>2</v>
      </c>
      <c r="B33" s="393">
        <v>202</v>
      </c>
      <c r="C33" s="394" t="str">
        <f>'202_1'!B9</f>
        <v>Бабіч Євгеній Андріанович</v>
      </c>
      <c r="D33" s="394">
        <f>'202_1'!E9</f>
        <v>0</v>
      </c>
      <c r="E33" s="395">
        <f t="shared" si="16"/>
        <v>0</v>
      </c>
      <c r="F33" s="396"/>
      <c r="G33" s="397">
        <f t="shared" si="17"/>
        <v>0</v>
      </c>
      <c r="H33" s="398"/>
      <c r="I33" s="131">
        <f t="shared" si="3"/>
        <v>0</v>
      </c>
      <c r="J33" s="399" t="str">
        <f t="shared" si="18"/>
        <v>F</v>
      </c>
      <c r="K33" s="348"/>
      <c r="L33" s="432">
        <f>[2]Підсумки!$L33</f>
        <v>4.5178571428571432</v>
      </c>
      <c r="M33" s="350" t="str">
        <f t="shared" si="8"/>
        <v>Борг за 5 трим</v>
      </c>
      <c r="O33" s="400">
        <v>67</v>
      </c>
      <c r="P33" s="400">
        <v>24.847826086956523</v>
      </c>
      <c r="Q33" s="400">
        <v>91.84782608695653</v>
      </c>
    </row>
    <row r="34" spans="1:17" s="350" customFormat="1" ht="15.75" x14ac:dyDescent="0.25">
      <c r="A34" s="393">
        <v>3</v>
      </c>
      <c r="B34" s="393">
        <v>202</v>
      </c>
      <c r="C34" s="394" t="str">
        <f>'202_1'!B10</f>
        <v>Васюта Ганна Сергіївна</v>
      </c>
      <c r="D34" s="394">
        <f>'202_1'!E10</f>
        <v>23</v>
      </c>
      <c r="E34" s="395">
        <f t="shared" si="16"/>
        <v>23</v>
      </c>
      <c r="F34" s="396"/>
      <c r="G34" s="397">
        <f t="shared" si="17"/>
        <v>0</v>
      </c>
      <c r="H34" s="398"/>
      <c r="I34" s="131">
        <f t="shared" si="3"/>
        <v>19.714285714285715</v>
      </c>
      <c r="J34" s="399" t="str">
        <f t="shared" si="18"/>
        <v>F</v>
      </c>
      <c r="K34" s="348"/>
      <c r="L34" s="432">
        <f>[2]Підсумки!$L34</f>
        <v>60.625</v>
      </c>
      <c r="M34" s="350" t="str">
        <f t="shared" si="8"/>
        <v xml:space="preserve"> </v>
      </c>
      <c r="O34" s="400">
        <v>50.5</v>
      </c>
      <c r="P34" s="400">
        <v>25.978260869565219</v>
      </c>
      <c r="Q34" s="400">
        <v>76.478260869565219</v>
      </c>
    </row>
    <row r="35" spans="1:17" s="350" customFormat="1" ht="15.75" x14ac:dyDescent="0.25">
      <c r="A35" s="393">
        <v>4</v>
      </c>
      <c r="B35" s="393">
        <v>202</v>
      </c>
      <c r="C35" s="394" t="str">
        <f>'202_1'!B11</f>
        <v>Вострікова Марія Василівна</v>
      </c>
      <c r="D35" s="394">
        <f>'202_1'!E11</f>
        <v>25</v>
      </c>
      <c r="E35" s="395">
        <f t="shared" si="16"/>
        <v>25</v>
      </c>
      <c r="F35" s="396"/>
      <c r="G35" s="397">
        <f t="shared" si="17"/>
        <v>0</v>
      </c>
      <c r="H35" s="398"/>
      <c r="I35" s="131">
        <f t="shared" si="3"/>
        <v>21.428571428571431</v>
      </c>
      <c r="J35" s="399" t="str">
        <f t="shared" si="18"/>
        <v>F</v>
      </c>
      <c r="K35" s="348"/>
      <c r="L35" s="432">
        <f>[2]Підсумки!$L35</f>
        <v>59.892857142857139</v>
      </c>
      <c r="M35" s="350" t="str">
        <f t="shared" si="8"/>
        <v>Борг за 5 трим</v>
      </c>
      <c r="O35" s="400">
        <v>56</v>
      </c>
      <c r="P35" s="400">
        <v>22.239130434782609</v>
      </c>
      <c r="Q35" s="400">
        <v>78.239130434782609</v>
      </c>
    </row>
    <row r="36" spans="1:17" s="350" customFormat="1" ht="15.75" x14ac:dyDescent="0.25">
      <c r="A36" s="393">
        <v>5</v>
      </c>
      <c r="B36" s="393">
        <v>202</v>
      </c>
      <c r="C36" s="394" t="str">
        <f>'202_1'!B12</f>
        <v>Гуска Анастасія Олегівна</v>
      </c>
      <c r="D36" s="394">
        <f>'202_1'!E12</f>
        <v>17</v>
      </c>
      <c r="E36" s="395">
        <f t="shared" si="16"/>
        <v>17</v>
      </c>
      <c r="F36" s="396"/>
      <c r="G36" s="397">
        <f t="shared" si="17"/>
        <v>0</v>
      </c>
      <c r="H36" s="398"/>
      <c r="I36" s="131">
        <f t="shared" si="3"/>
        <v>14.571428571428571</v>
      </c>
      <c r="J36" s="399" t="str">
        <f t="shared" si="18"/>
        <v>F</v>
      </c>
      <c r="K36" s="348"/>
      <c r="L36" s="432">
        <f>[2]Підсумки!$L36</f>
        <v>63.785714285714285</v>
      </c>
      <c r="M36" s="350" t="str">
        <f t="shared" si="8"/>
        <v xml:space="preserve"> </v>
      </c>
      <c r="O36" s="400">
        <v>0</v>
      </c>
      <c r="P36" s="400">
        <v>16.826086956521738</v>
      </c>
      <c r="Q36" s="400">
        <v>16.826086956521738</v>
      </c>
    </row>
    <row r="37" spans="1:17" s="350" customFormat="1" ht="15.75" x14ac:dyDescent="0.25">
      <c r="A37" s="393">
        <v>6</v>
      </c>
      <c r="B37" s="393">
        <v>202</v>
      </c>
      <c r="C37" s="394" t="str">
        <f>'202_1'!B13</f>
        <v>Зейналова Наталія Русланівна</v>
      </c>
      <c r="D37" s="394">
        <f>'202_1'!E13</f>
        <v>25</v>
      </c>
      <c r="E37" s="395">
        <f t="shared" si="16"/>
        <v>25</v>
      </c>
      <c r="F37" s="396"/>
      <c r="G37" s="397">
        <f t="shared" si="17"/>
        <v>0</v>
      </c>
      <c r="H37" s="398"/>
      <c r="I37" s="131">
        <f t="shared" si="3"/>
        <v>21.428571428571431</v>
      </c>
      <c r="J37" s="399" t="str">
        <f t="shared" si="18"/>
        <v>F</v>
      </c>
      <c r="K37" s="348"/>
      <c r="L37" s="432">
        <f>[2]Підсумки!$L37</f>
        <v>44.5</v>
      </c>
      <c r="M37" s="350" t="str">
        <f t="shared" si="8"/>
        <v>Борг за 5 трим</v>
      </c>
      <c r="O37" s="400">
        <v>48</v>
      </c>
      <c r="P37" s="400">
        <v>17.5</v>
      </c>
      <c r="Q37" s="400">
        <v>65.5</v>
      </c>
    </row>
    <row r="38" spans="1:17" s="350" customFormat="1" ht="15.75" x14ac:dyDescent="0.25">
      <c r="A38" s="393">
        <v>7</v>
      </c>
      <c r="B38" s="393">
        <v>202</v>
      </c>
      <c r="C38" s="394" t="str">
        <f>'202_1'!B14</f>
        <v>Казакевич Дмитро Андрійович</v>
      </c>
      <c r="D38" s="394">
        <f>'202_1'!E14</f>
        <v>70</v>
      </c>
      <c r="E38" s="395">
        <f t="shared" si="16"/>
        <v>70</v>
      </c>
      <c r="F38" s="396"/>
      <c r="G38" s="397">
        <f t="shared" si="17"/>
        <v>0</v>
      </c>
      <c r="H38" s="398"/>
      <c r="I38" s="131">
        <f t="shared" si="3"/>
        <v>60</v>
      </c>
      <c r="J38" s="399" t="str">
        <f t="shared" si="18"/>
        <v>E</v>
      </c>
      <c r="K38" s="349"/>
      <c r="L38" s="432">
        <f>[2]Підсумки!$L38</f>
        <v>82.857142857142861</v>
      </c>
      <c r="M38" s="350" t="str">
        <f t="shared" si="8"/>
        <v xml:space="preserve"> </v>
      </c>
      <c r="O38" s="400">
        <v>67.5</v>
      </c>
      <c r="P38" s="400">
        <v>12.608695652173912</v>
      </c>
      <c r="Q38" s="400">
        <v>80.108695652173907</v>
      </c>
    </row>
    <row r="39" spans="1:17" s="350" customFormat="1" ht="15.75" x14ac:dyDescent="0.25">
      <c r="A39" s="393">
        <v>8</v>
      </c>
      <c r="B39" s="393">
        <v>202</v>
      </c>
      <c r="C39" s="394">
        <f>'202_1'!B15</f>
        <v>0</v>
      </c>
      <c r="D39" s="394">
        <f>'202_1'!E15</f>
        <v>0</v>
      </c>
      <c r="E39" s="395">
        <f t="shared" si="16"/>
        <v>0</v>
      </c>
      <c r="F39" s="396"/>
      <c r="G39" s="397">
        <f t="shared" si="17"/>
        <v>0</v>
      </c>
      <c r="H39" s="398"/>
      <c r="I39" s="131">
        <f t="shared" si="3"/>
        <v>0</v>
      </c>
      <c r="J39" s="399" t="str">
        <f t="shared" si="18"/>
        <v>F</v>
      </c>
      <c r="K39" s="348"/>
      <c r="L39" s="432">
        <f>[2]Підсумки!$L39</f>
        <v>0</v>
      </c>
      <c r="M39" s="350" t="str">
        <f t="shared" si="8"/>
        <v>Борг за 5 трим</v>
      </c>
      <c r="O39" s="400">
        <v>70</v>
      </c>
      <c r="P39" s="400">
        <v>19.956521739130434</v>
      </c>
      <c r="Q39" s="400">
        <v>89.956521739130437</v>
      </c>
    </row>
    <row r="40" spans="1:17" s="350" customFormat="1" ht="15.75" x14ac:dyDescent="0.25">
      <c r="A40" s="393">
        <v>9</v>
      </c>
      <c r="B40" s="393">
        <v>202</v>
      </c>
      <c r="C40" s="394" t="str">
        <f>'202_1'!B16</f>
        <v>Клочко Анастасія Сергіївна</v>
      </c>
      <c r="D40" s="394">
        <f>'202_1'!E16</f>
        <v>25</v>
      </c>
      <c r="E40" s="395">
        <f t="shared" si="16"/>
        <v>25</v>
      </c>
      <c r="F40" s="396"/>
      <c r="G40" s="397">
        <f t="shared" si="17"/>
        <v>0</v>
      </c>
      <c r="H40" s="398"/>
      <c r="I40" s="131">
        <f t="shared" si="3"/>
        <v>21.428571428571431</v>
      </c>
      <c r="J40" s="399" t="str">
        <f t="shared" si="18"/>
        <v>F</v>
      </c>
      <c r="K40" s="348"/>
      <c r="L40" s="432">
        <f>[2]Підсумки!$L40</f>
        <v>75.25</v>
      </c>
      <c r="M40" s="350" t="str">
        <f t="shared" si="8"/>
        <v xml:space="preserve"> </v>
      </c>
      <c r="O40" s="400">
        <v>38</v>
      </c>
      <c r="P40" s="400">
        <v>22.239130434782609</v>
      </c>
      <c r="Q40" s="400">
        <v>60.239130434782609</v>
      </c>
    </row>
    <row r="41" spans="1:17" s="350" customFormat="1" ht="15.75" x14ac:dyDescent="0.25">
      <c r="A41" s="393">
        <v>10</v>
      </c>
      <c r="B41" s="393">
        <v>202</v>
      </c>
      <c r="C41" s="394" t="str">
        <f>'202_1'!B17</f>
        <v>Коротін Ілля Олександрович</v>
      </c>
      <c r="D41" s="394">
        <f>'202_1'!E17</f>
        <v>0</v>
      </c>
      <c r="E41" s="395">
        <f t="shared" si="16"/>
        <v>0</v>
      </c>
      <c r="F41" s="396"/>
      <c r="G41" s="397">
        <f t="shared" si="17"/>
        <v>0</v>
      </c>
      <c r="H41" s="398"/>
      <c r="I41" s="131">
        <f t="shared" si="3"/>
        <v>0</v>
      </c>
      <c r="J41" s="399" t="str">
        <f t="shared" si="18"/>
        <v>F</v>
      </c>
      <c r="K41" s="348"/>
      <c r="L41" s="432">
        <f>[2]Підсумки!$L41</f>
        <v>0</v>
      </c>
      <c r="M41" s="350" t="str">
        <f t="shared" si="8"/>
        <v>Борг за 5 трим</v>
      </c>
      <c r="O41" s="400">
        <v>0</v>
      </c>
      <c r="P41" s="400">
        <v>0</v>
      </c>
      <c r="Q41" s="400">
        <v>0</v>
      </c>
    </row>
    <row r="42" spans="1:17" s="350" customFormat="1" ht="15.75" x14ac:dyDescent="0.25">
      <c r="A42" s="393">
        <v>11</v>
      </c>
      <c r="B42" s="393">
        <v>202</v>
      </c>
      <c r="C42" s="394" t="str">
        <f>'202_1'!B18</f>
        <v>Литовченко Олександра Вадимівна</v>
      </c>
      <c r="D42" s="394">
        <f>'202_1'!E18</f>
        <v>70</v>
      </c>
      <c r="E42" s="395">
        <f t="shared" si="16"/>
        <v>70</v>
      </c>
      <c r="F42" s="396"/>
      <c r="G42" s="397">
        <f t="shared" si="17"/>
        <v>0</v>
      </c>
      <c r="H42" s="398"/>
      <c r="I42" s="131">
        <f t="shared" si="3"/>
        <v>60</v>
      </c>
      <c r="J42" s="399" t="str">
        <f t="shared" si="18"/>
        <v>E</v>
      </c>
      <c r="K42" s="348"/>
      <c r="L42" s="432">
        <f>[2]Підсумки!$L42</f>
        <v>65.392857142857139</v>
      </c>
      <c r="M42" s="350" t="str">
        <f t="shared" si="8"/>
        <v xml:space="preserve"> </v>
      </c>
      <c r="O42" s="400">
        <v>70</v>
      </c>
      <c r="P42" s="400">
        <v>28.086956521739129</v>
      </c>
      <c r="Q42" s="400">
        <v>98.086956521739125</v>
      </c>
    </row>
    <row r="43" spans="1:17" s="350" customFormat="1" ht="15.75" x14ac:dyDescent="0.25">
      <c r="A43" s="393">
        <v>12</v>
      </c>
      <c r="B43" s="393">
        <v>202</v>
      </c>
      <c r="C43" s="394">
        <f>'202_1'!B19</f>
        <v>0</v>
      </c>
      <c r="D43" s="394">
        <f>'202_1'!E19</f>
        <v>0</v>
      </c>
      <c r="E43" s="395">
        <f t="shared" si="16"/>
        <v>0</v>
      </c>
      <c r="F43" s="396"/>
      <c r="G43" s="397">
        <f t="shared" si="17"/>
        <v>0</v>
      </c>
      <c r="H43" s="398"/>
      <c r="I43" s="131">
        <f t="shared" si="3"/>
        <v>0</v>
      </c>
      <c r="J43" s="399" t="str">
        <f t="shared" si="18"/>
        <v>F</v>
      </c>
      <c r="K43" s="349"/>
      <c r="L43" s="432">
        <f>[2]Підсумки!$L43</f>
        <v>0</v>
      </c>
    </row>
    <row r="44" spans="1:17" s="350" customFormat="1" ht="15.75" x14ac:dyDescent="0.25">
      <c r="A44" s="393">
        <v>13</v>
      </c>
      <c r="B44" s="393">
        <v>202</v>
      </c>
      <c r="C44" s="394" t="str">
        <f>'202_1'!B20</f>
        <v>Мішуков Кирило Павлович</v>
      </c>
      <c r="D44" s="394">
        <f>'202_1'!E20</f>
        <v>0</v>
      </c>
      <c r="E44" s="395">
        <f t="shared" si="16"/>
        <v>0</v>
      </c>
      <c r="F44" s="396"/>
      <c r="G44" s="397">
        <f t="shared" si="17"/>
        <v>0</v>
      </c>
      <c r="H44" s="398"/>
      <c r="I44" s="131">
        <f t="shared" si="3"/>
        <v>0</v>
      </c>
      <c r="J44" s="399" t="str">
        <f t="shared" si="18"/>
        <v>F</v>
      </c>
      <c r="K44" s="348"/>
      <c r="L44" s="432">
        <f>[2]Підсумки!$L44</f>
        <v>0</v>
      </c>
    </row>
    <row r="45" spans="1:17" s="350" customFormat="1" ht="15.75" x14ac:dyDescent="0.25">
      <c r="A45" s="361">
        <v>14</v>
      </c>
      <c r="B45" s="361">
        <v>202</v>
      </c>
      <c r="C45" s="362" t="str">
        <f>'202_2'!B8</f>
        <v>Мельничук Іван Олегович</v>
      </c>
      <c r="D45" s="394">
        <f>'202_2'!E8</f>
        <v>49</v>
      </c>
      <c r="E45" s="401">
        <f t="shared" si="16"/>
        <v>49</v>
      </c>
      <c r="F45" s="396"/>
      <c r="G45" s="397">
        <f t="shared" si="17"/>
        <v>0</v>
      </c>
      <c r="H45" s="398"/>
      <c r="I45" s="131">
        <f t="shared" si="3"/>
        <v>42</v>
      </c>
      <c r="J45" s="399" t="str">
        <f t="shared" si="18"/>
        <v>FX</v>
      </c>
      <c r="K45" s="348"/>
      <c r="L45" s="432">
        <f>[2]Підсумки!$L45</f>
        <v>69.446428571428569</v>
      </c>
      <c r="M45" s="350" t="str">
        <f t="shared" si="8"/>
        <v xml:space="preserve"> </v>
      </c>
      <c r="O45" s="400">
        <v>33.5</v>
      </c>
      <c r="P45" s="400">
        <v>5.9130434782608692</v>
      </c>
      <c r="Q45" s="400">
        <v>39.413043478260867</v>
      </c>
    </row>
    <row r="46" spans="1:17" s="350" customFormat="1" ht="15.75" x14ac:dyDescent="0.25">
      <c r="A46" s="393">
        <v>15</v>
      </c>
      <c r="B46" s="393">
        <v>202</v>
      </c>
      <c r="C46" s="394" t="str">
        <f>'202_2'!B9</f>
        <v>Пересунько Ігор Сергійович</v>
      </c>
      <c r="D46" s="394">
        <f>'202_2'!E9</f>
        <v>55</v>
      </c>
      <c r="E46" s="401">
        <f t="shared" si="16"/>
        <v>55</v>
      </c>
      <c r="F46" s="396"/>
      <c r="G46" s="397">
        <f t="shared" si="17"/>
        <v>0</v>
      </c>
      <c r="H46" s="398"/>
      <c r="I46" s="131">
        <f t="shared" si="3"/>
        <v>47.142857142857139</v>
      </c>
      <c r="J46" s="399" t="str">
        <f t="shared" si="18"/>
        <v>FX</v>
      </c>
      <c r="K46" s="348"/>
      <c r="L46" s="432">
        <f>[2]Підсумки!$L46</f>
        <v>73.053571428571431</v>
      </c>
      <c r="M46" s="350" t="str">
        <f t="shared" si="8"/>
        <v xml:space="preserve"> </v>
      </c>
      <c r="O46" s="400">
        <v>4</v>
      </c>
      <c r="P46" s="400">
        <v>6.5434782608695654</v>
      </c>
      <c r="Q46" s="400">
        <v>10.543478260869566</v>
      </c>
    </row>
    <row r="47" spans="1:17" s="350" customFormat="1" ht="15.75" x14ac:dyDescent="0.25">
      <c r="A47" s="393">
        <v>16</v>
      </c>
      <c r="B47" s="393">
        <v>202</v>
      </c>
      <c r="C47" s="394" t="str">
        <f>'202_2'!B10</f>
        <v>Піскун Марія Віталіївна</v>
      </c>
      <c r="D47" s="394">
        <f>'202_2'!E10</f>
        <v>0</v>
      </c>
      <c r="E47" s="401">
        <f t="shared" si="16"/>
        <v>0</v>
      </c>
      <c r="F47" s="396"/>
      <c r="G47" s="397">
        <f t="shared" si="17"/>
        <v>0</v>
      </c>
      <c r="H47" s="398"/>
      <c r="I47" s="131">
        <f t="shared" si="3"/>
        <v>0</v>
      </c>
      <c r="J47" s="399" t="str">
        <f t="shared" si="18"/>
        <v>F</v>
      </c>
      <c r="K47" s="348"/>
      <c r="L47" s="432">
        <f>[2]Підсумки!$L47</f>
        <v>0</v>
      </c>
      <c r="M47" s="350" t="str">
        <f t="shared" si="8"/>
        <v>Борг за 5 трим</v>
      </c>
      <c r="O47" s="400">
        <v>0</v>
      </c>
      <c r="P47" s="400">
        <v>7.1956521739130439</v>
      </c>
      <c r="Q47" s="400">
        <v>7.1956521739130439</v>
      </c>
    </row>
    <row r="48" spans="1:17" s="350" customFormat="1" ht="15.75" x14ac:dyDescent="0.25">
      <c r="A48" s="393">
        <v>17</v>
      </c>
      <c r="B48" s="393">
        <v>202</v>
      </c>
      <c r="C48" s="394" t="str">
        <f>'202_2'!B11</f>
        <v>Сатура Андрій Віталійович</v>
      </c>
      <c r="D48" s="394">
        <f>'202_2'!E11</f>
        <v>50</v>
      </c>
      <c r="E48" s="401">
        <f t="shared" si="16"/>
        <v>50</v>
      </c>
      <c r="F48" s="396"/>
      <c r="G48" s="397">
        <f t="shared" si="17"/>
        <v>0</v>
      </c>
      <c r="H48" s="398"/>
      <c r="I48" s="131">
        <f t="shared" si="3"/>
        <v>42.857142857142861</v>
      </c>
      <c r="J48" s="399" t="str">
        <f t="shared" si="18"/>
        <v>FX</v>
      </c>
      <c r="K48" s="349"/>
      <c r="L48" s="432">
        <f>[2]Підсумки!$L48</f>
        <v>76.428571428571431</v>
      </c>
      <c r="M48" s="350" t="str">
        <f t="shared" si="8"/>
        <v xml:space="preserve"> </v>
      </c>
      <c r="O48" s="400">
        <v>68</v>
      </c>
      <c r="P48" s="400">
        <v>9.3260869565217384</v>
      </c>
      <c r="Q48" s="400">
        <v>77.326086956521735</v>
      </c>
    </row>
    <row r="49" spans="1:17" s="350" customFormat="1" ht="15.75" x14ac:dyDescent="0.25">
      <c r="A49" s="393">
        <v>18</v>
      </c>
      <c r="B49" s="393">
        <v>202</v>
      </c>
      <c r="C49" s="394" t="str">
        <f>'202_2'!B12</f>
        <v>Січевський Станіслав Вікторович</v>
      </c>
      <c r="D49" s="394">
        <f>'202_2'!E12</f>
        <v>70</v>
      </c>
      <c r="E49" s="401">
        <f t="shared" si="16"/>
        <v>70</v>
      </c>
      <c r="F49" s="396"/>
      <c r="G49" s="397">
        <f t="shared" si="17"/>
        <v>0</v>
      </c>
      <c r="H49" s="398"/>
      <c r="I49" s="131">
        <f t="shared" si="3"/>
        <v>60</v>
      </c>
      <c r="J49" s="399" t="str">
        <f t="shared" si="18"/>
        <v>E</v>
      </c>
      <c r="K49" s="348"/>
      <c r="L49" s="432">
        <f>[2]Підсумки!$L49</f>
        <v>90.517857142857139</v>
      </c>
      <c r="M49" s="350" t="str">
        <f t="shared" si="8"/>
        <v xml:space="preserve"> </v>
      </c>
      <c r="O49" s="400">
        <v>0</v>
      </c>
      <c r="P49" s="400">
        <v>14.043478260869565</v>
      </c>
      <c r="Q49" s="400">
        <v>14.043478260869565</v>
      </c>
    </row>
    <row r="50" spans="1:17" s="350" customFormat="1" ht="15.75" x14ac:dyDescent="0.25">
      <c r="A50" s="393">
        <v>19</v>
      </c>
      <c r="B50" s="393">
        <v>202</v>
      </c>
      <c r="C50" s="394" t="str">
        <f>'202_2'!B13</f>
        <v>Cтанкевіч Андрій Олександрович</v>
      </c>
      <c r="D50" s="394">
        <f>'202_2'!E13</f>
        <v>68</v>
      </c>
      <c r="E50" s="401">
        <f t="shared" si="16"/>
        <v>68</v>
      </c>
      <c r="F50" s="396"/>
      <c r="G50" s="397">
        <f t="shared" si="17"/>
        <v>0</v>
      </c>
      <c r="H50" s="398"/>
      <c r="I50" s="131">
        <f t="shared" si="3"/>
        <v>58.285714285714285</v>
      </c>
      <c r="J50" s="399" t="str">
        <f t="shared" si="18"/>
        <v>FX</v>
      </c>
      <c r="K50" s="348"/>
      <c r="L50" s="432">
        <f>[2]Підсумки!$L50</f>
        <v>74.053571428571431</v>
      </c>
      <c r="M50" s="350" t="str">
        <f t="shared" si="8"/>
        <v xml:space="preserve"> </v>
      </c>
      <c r="O50" s="400">
        <v>44</v>
      </c>
      <c r="P50" s="400">
        <v>16.195652173913043</v>
      </c>
      <c r="Q50" s="400">
        <v>60.195652173913047</v>
      </c>
    </row>
    <row r="51" spans="1:17" s="350" customFormat="1" ht="15.75" x14ac:dyDescent="0.25">
      <c r="A51" s="393">
        <v>20</v>
      </c>
      <c r="B51" s="393">
        <v>202</v>
      </c>
      <c r="C51" s="394" t="str">
        <f>'202_2'!B14</f>
        <v>Стець Єлизавета Петрівна</v>
      </c>
      <c r="D51" s="394">
        <f>'202_2'!E14</f>
        <v>64</v>
      </c>
      <c r="E51" s="401">
        <f t="shared" si="16"/>
        <v>64</v>
      </c>
      <c r="F51" s="396"/>
      <c r="G51" s="397">
        <f t="shared" si="17"/>
        <v>0</v>
      </c>
      <c r="H51" s="398"/>
      <c r="I51" s="131">
        <f t="shared" si="3"/>
        <v>54.857142857142854</v>
      </c>
      <c r="J51" s="399" t="str">
        <f t="shared" si="18"/>
        <v>FX</v>
      </c>
      <c r="K51" s="348"/>
      <c r="L51" s="432">
        <f>[2]Підсумки!$L51</f>
        <v>67.392857142857139</v>
      </c>
      <c r="M51" s="350" t="str">
        <f t="shared" si="8"/>
        <v xml:space="preserve"> </v>
      </c>
      <c r="O51" s="400">
        <v>52</v>
      </c>
      <c r="P51" s="400">
        <v>8.0434782608695663</v>
      </c>
      <c r="Q51" s="400">
        <v>60.043478260869563</v>
      </c>
    </row>
    <row r="52" spans="1:17" s="350" customFormat="1" ht="15.75" x14ac:dyDescent="0.25">
      <c r="A52" s="393">
        <v>21</v>
      </c>
      <c r="B52" s="393">
        <v>202</v>
      </c>
      <c r="C52" s="394" t="str">
        <f>'202_2'!B15</f>
        <v>Розторгуєв Василь Аркадійович</v>
      </c>
      <c r="D52" s="394">
        <f>'202_2'!E15</f>
        <v>0</v>
      </c>
      <c r="E52" s="401">
        <f t="shared" si="16"/>
        <v>0</v>
      </c>
      <c r="F52" s="396"/>
      <c r="G52" s="397">
        <f t="shared" si="17"/>
        <v>0</v>
      </c>
      <c r="H52" s="398"/>
      <c r="I52" s="131">
        <f t="shared" si="3"/>
        <v>0</v>
      </c>
      <c r="J52" s="399" t="str">
        <f t="shared" si="18"/>
        <v>F</v>
      </c>
      <c r="K52" s="348"/>
      <c r="L52" s="432">
        <f>[2]Підсумки!$L52</f>
        <v>0</v>
      </c>
      <c r="M52" s="350" t="str">
        <f t="shared" si="8"/>
        <v>Борг за 5 трим</v>
      </c>
      <c r="O52" s="400">
        <v>14</v>
      </c>
      <c r="P52" s="400">
        <v>1.8043478260869565</v>
      </c>
      <c r="Q52" s="400">
        <v>15.804347826086957</v>
      </c>
    </row>
    <row r="53" spans="1:17" s="350" customFormat="1" ht="15.75" x14ac:dyDescent="0.25">
      <c r="A53" s="393">
        <v>22</v>
      </c>
      <c r="B53" s="393">
        <v>202</v>
      </c>
      <c r="C53" s="394" t="str">
        <f>'202_2'!B16</f>
        <v>Федоров Олександр Сергійович</v>
      </c>
      <c r="D53" s="394">
        <f>'202_2'!E16</f>
        <v>0</v>
      </c>
      <c r="E53" s="401">
        <f t="shared" si="16"/>
        <v>0</v>
      </c>
      <c r="F53" s="396"/>
      <c r="G53" s="397">
        <f t="shared" si="17"/>
        <v>0</v>
      </c>
      <c r="H53" s="398"/>
      <c r="I53" s="131">
        <f t="shared" si="3"/>
        <v>0</v>
      </c>
      <c r="J53" s="399" t="str">
        <f t="shared" si="18"/>
        <v>F</v>
      </c>
      <c r="K53" s="348"/>
      <c r="L53" s="432">
        <f>[2]Підсумки!$L53</f>
        <v>44.071428571428569</v>
      </c>
      <c r="M53" s="350" t="str">
        <f t="shared" si="8"/>
        <v>Борг за 5 трим</v>
      </c>
      <c r="O53" s="400">
        <v>15</v>
      </c>
      <c r="P53" s="400">
        <v>7.1956521739130439</v>
      </c>
      <c r="Q53" s="400">
        <v>22.195652173913043</v>
      </c>
    </row>
    <row r="54" spans="1:17" s="350" customFormat="1" ht="15.75" x14ac:dyDescent="0.25">
      <c r="A54" s="393">
        <v>23</v>
      </c>
      <c r="B54" s="393">
        <v>202</v>
      </c>
      <c r="C54" s="394" t="str">
        <f>'202_2'!B17</f>
        <v>Хачатрян Єлизавета Арсенівна</v>
      </c>
      <c r="D54" s="394">
        <f>'202_2'!E17</f>
        <v>20</v>
      </c>
      <c r="E54" s="395">
        <f t="shared" si="16"/>
        <v>20</v>
      </c>
      <c r="F54" s="402"/>
      <c r="G54" s="397">
        <f t="shared" si="17"/>
        <v>0</v>
      </c>
      <c r="H54" s="398"/>
      <c r="I54" s="131">
        <f t="shared" si="3"/>
        <v>17.142857142857142</v>
      </c>
      <c r="J54" s="399" t="str">
        <f t="shared" si="18"/>
        <v>F</v>
      </c>
      <c r="K54" s="348"/>
      <c r="L54" s="432">
        <f>[2]Підсумки!$L54</f>
        <v>55.571428571428569</v>
      </c>
      <c r="M54" s="350" t="str">
        <f t="shared" si="8"/>
        <v>Борг за 5 трим</v>
      </c>
      <c r="O54" s="400">
        <v>48</v>
      </c>
      <c r="P54" s="400">
        <v>12.434782608695652</v>
      </c>
      <c r="Q54" s="400">
        <v>60.434782608695656</v>
      </c>
    </row>
    <row r="55" spans="1:17" s="350" customFormat="1" ht="15.75" x14ac:dyDescent="0.25">
      <c r="A55" s="393">
        <v>24</v>
      </c>
      <c r="B55" s="393">
        <v>202</v>
      </c>
      <c r="C55" s="394" t="str">
        <f>'202_2'!B18</f>
        <v>Хоруженко Вікторія Олександрівна</v>
      </c>
      <c r="D55" s="394">
        <f>'202_2'!E18</f>
        <v>0</v>
      </c>
      <c r="E55" s="395">
        <f t="shared" si="16"/>
        <v>0</v>
      </c>
      <c r="F55" s="402"/>
      <c r="G55" s="397">
        <f t="shared" si="17"/>
        <v>0</v>
      </c>
      <c r="H55" s="398"/>
      <c r="I55" s="131">
        <f t="shared" si="3"/>
        <v>0</v>
      </c>
      <c r="J55" s="399" t="str">
        <f t="shared" si="18"/>
        <v>F</v>
      </c>
      <c r="K55" s="348"/>
      <c r="L55" s="432">
        <f>[2]Підсумки!$L55</f>
        <v>13.214285714285714</v>
      </c>
      <c r="M55" s="350" t="str">
        <f t="shared" si="8"/>
        <v>Борг за 5 трим</v>
      </c>
      <c r="O55" s="400">
        <v>48</v>
      </c>
      <c r="P55" s="400">
        <v>1.8043478260869565</v>
      </c>
      <c r="Q55" s="400">
        <v>49.804347826086953</v>
      </c>
    </row>
    <row r="56" spans="1:17" s="350" customFormat="1" ht="15.75" x14ac:dyDescent="0.25">
      <c r="A56" s="393">
        <v>25</v>
      </c>
      <c r="B56" s="393">
        <v>202</v>
      </c>
      <c r="C56" s="394" t="str">
        <f>'202_2'!B19</f>
        <v>Шапошнікова Марія Дмитрівна</v>
      </c>
      <c r="D56" s="394">
        <f>'202_2'!E19</f>
        <v>0</v>
      </c>
      <c r="E56" s="403">
        <f t="shared" si="16"/>
        <v>0</v>
      </c>
      <c r="F56" s="402"/>
      <c r="G56" s="404">
        <f t="shared" si="17"/>
        <v>0</v>
      </c>
      <c r="H56" s="405"/>
      <c r="I56" s="131">
        <f t="shared" si="3"/>
        <v>0</v>
      </c>
      <c r="J56" s="399" t="str">
        <f t="shared" si="18"/>
        <v>F</v>
      </c>
      <c r="K56" s="348"/>
      <c r="L56" s="432">
        <f>[2]Підсумки!$L56</f>
        <v>2</v>
      </c>
      <c r="M56" s="350" t="str">
        <f t="shared" si="8"/>
        <v>Борг за 5 трим</v>
      </c>
      <c r="O56" s="400">
        <v>0</v>
      </c>
      <c r="P56" s="400">
        <v>0</v>
      </c>
      <c r="Q56" s="400">
        <v>0</v>
      </c>
    </row>
    <row r="57" spans="1:17" s="350" customFormat="1" ht="15.75" x14ac:dyDescent="0.25">
      <c r="A57" s="393">
        <v>26</v>
      </c>
      <c r="B57" s="393">
        <v>202</v>
      </c>
      <c r="C57" s="394" t="str">
        <f>'202_2'!B20</f>
        <v>Шкляров Валерій Миколайович</v>
      </c>
      <c r="D57" s="394">
        <f>'202_2'!E20</f>
        <v>68</v>
      </c>
      <c r="E57" s="403">
        <f t="shared" ref="E57:E58" si="19">SUM(D57:D57)</f>
        <v>68</v>
      </c>
      <c r="F57" s="402"/>
      <c r="G57" s="404">
        <f t="shared" ref="G57:G58" si="20">SUM(F57:F57)</f>
        <v>0</v>
      </c>
      <c r="H57" s="405"/>
      <c r="I57" s="131">
        <f t="shared" si="3"/>
        <v>58.285714285714285</v>
      </c>
      <c r="J57" s="399" t="str">
        <f t="shared" ref="J57:J58" si="21">VLOOKUP(I57,ESTC,2)</f>
        <v>FX</v>
      </c>
      <c r="K57" s="348"/>
      <c r="L57" s="432">
        <f>[2]Підсумки!$L57</f>
        <v>69.625</v>
      </c>
      <c r="M57" s="350" t="str">
        <f t="shared" si="8"/>
        <v xml:space="preserve"> </v>
      </c>
      <c r="O57" s="400">
        <v>62</v>
      </c>
      <c r="P57" s="400">
        <v>14.891304347826088</v>
      </c>
      <c r="Q57" s="400">
        <v>76.891304347826093</v>
      </c>
    </row>
    <row r="58" spans="1:17" s="350" customFormat="1" ht="16.5" thickBot="1" x14ac:dyDescent="0.3">
      <c r="A58" s="393">
        <v>27</v>
      </c>
      <c r="B58" s="393">
        <v>202</v>
      </c>
      <c r="C58" s="394" t="str">
        <f>'202_2'!B21</f>
        <v>Яценко Максим Михайлович</v>
      </c>
      <c r="D58" s="394">
        <f>'202_2'!E21</f>
        <v>0</v>
      </c>
      <c r="E58" s="403">
        <f t="shared" si="19"/>
        <v>0</v>
      </c>
      <c r="F58" s="402"/>
      <c r="G58" s="404">
        <f t="shared" si="20"/>
        <v>0</v>
      </c>
      <c r="H58" s="405"/>
      <c r="I58" s="131">
        <f t="shared" si="3"/>
        <v>0</v>
      </c>
      <c r="J58" s="399" t="str">
        <f t="shared" si="21"/>
        <v>F</v>
      </c>
      <c r="K58" s="348"/>
      <c r="L58" s="432">
        <f>[2]Підсумки!$L58</f>
        <v>0</v>
      </c>
      <c r="M58" s="350" t="str">
        <f t="shared" si="8"/>
        <v>Борг за 5 трим</v>
      </c>
      <c r="O58" s="400">
        <v>14</v>
      </c>
      <c r="P58" s="400">
        <v>13.086956521739131</v>
      </c>
      <c r="Q58" s="400">
        <v>27.086956521739133</v>
      </c>
    </row>
    <row r="59" spans="1:17" ht="51.75" thickBot="1" x14ac:dyDescent="0.25">
      <c r="A59" s="140" t="s">
        <v>209</v>
      </c>
      <c r="B59" s="81" t="s">
        <v>210</v>
      </c>
      <c r="C59" s="143" t="s">
        <v>211</v>
      </c>
      <c r="D59" s="81" t="s">
        <v>212</v>
      </c>
      <c r="E59" s="141" t="s">
        <v>213</v>
      </c>
      <c r="F59" s="219" t="s">
        <v>271</v>
      </c>
      <c r="G59" s="81" t="s">
        <v>408</v>
      </c>
      <c r="H59" s="81"/>
      <c r="I59" s="142" t="s">
        <v>239</v>
      </c>
      <c r="J59" s="234" t="s">
        <v>243</v>
      </c>
      <c r="K59" s="310" t="s">
        <v>214</v>
      </c>
      <c r="L59" s="314" t="s">
        <v>280</v>
      </c>
      <c r="M59" s="86" t="str">
        <f t="shared" si="8"/>
        <v xml:space="preserve"> </v>
      </c>
    </row>
    <row r="60" spans="1:17" ht="15.75" x14ac:dyDescent="0.25">
      <c r="A60" s="65">
        <v>1</v>
      </c>
      <c r="B60" s="67">
        <v>203</v>
      </c>
      <c r="C60" s="79" t="str">
        <f>'203_1'!B8</f>
        <v>Геращенко Вікторія Андріївна</v>
      </c>
      <c r="D60" s="79">
        <f>'203_1'!E8</f>
        <v>60</v>
      </c>
      <c r="E60" s="80">
        <f t="shared" ref="E60:E86" si="22">SUM(D60:D60)</f>
        <v>60</v>
      </c>
      <c r="F60" s="410"/>
      <c r="G60" s="413">
        <f t="shared" ref="G60:G86" si="23">SUM(F60:F60)</f>
        <v>0</v>
      </c>
      <c r="H60" s="358"/>
      <c r="I60" s="131">
        <f t="shared" si="3"/>
        <v>51.428571428571423</v>
      </c>
      <c r="J60" s="92" t="str">
        <f t="shared" ref="J60:J86" si="24">VLOOKUP(I60,ESTC,2)</f>
        <v>FX</v>
      </c>
      <c r="K60" s="355"/>
      <c r="L60" s="432">
        <f>[2]Підсумки!$L60</f>
        <v>85</v>
      </c>
      <c r="M60" s="86" t="str">
        <f t="shared" si="8"/>
        <v xml:space="preserve"> </v>
      </c>
      <c r="N60" s="350"/>
      <c r="O60" s="347">
        <v>58.217391304347828</v>
      </c>
    </row>
    <row r="61" spans="1:17" ht="15.75" x14ac:dyDescent="0.25">
      <c r="A61" s="65">
        <v>2</v>
      </c>
      <c r="B61" s="65">
        <v>203</v>
      </c>
      <c r="C61" s="79" t="str">
        <f>'203_1'!B9</f>
        <v>Катанова Вікторія Сергіївна</v>
      </c>
      <c r="D61" s="79">
        <f>'203_1'!E9</f>
        <v>44</v>
      </c>
      <c r="E61" s="103">
        <f t="shared" si="22"/>
        <v>44</v>
      </c>
      <c r="F61" s="412"/>
      <c r="G61" s="121">
        <f t="shared" si="23"/>
        <v>0</v>
      </c>
      <c r="H61" s="359"/>
      <c r="I61" s="131">
        <f t="shared" si="3"/>
        <v>37.714285714285715</v>
      </c>
      <c r="J61" s="92" t="str">
        <f t="shared" si="24"/>
        <v>FX</v>
      </c>
      <c r="K61" s="348"/>
      <c r="L61" s="432">
        <f>[2]Підсумки!$L61</f>
        <v>86.267857142857139</v>
      </c>
      <c r="M61" s="86" t="str">
        <f t="shared" si="8"/>
        <v xml:space="preserve"> </v>
      </c>
      <c r="N61" s="350"/>
      <c r="O61" s="347">
        <v>88.217391304347828</v>
      </c>
    </row>
    <row r="62" spans="1:17" ht="15.75" x14ac:dyDescent="0.25">
      <c r="A62" s="65">
        <v>3</v>
      </c>
      <c r="B62" s="65">
        <v>203</v>
      </c>
      <c r="C62" s="79" t="str">
        <f>'203_1'!B10</f>
        <v>Князєва Ольга Олексіївна</v>
      </c>
      <c r="D62" s="79">
        <f>'203_1'!E10</f>
        <v>70</v>
      </c>
      <c r="E62" s="103">
        <f t="shared" si="22"/>
        <v>70</v>
      </c>
      <c r="F62" s="412"/>
      <c r="G62" s="121">
        <f t="shared" si="23"/>
        <v>0</v>
      </c>
      <c r="H62" s="359"/>
      <c r="I62" s="131">
        <f t="shared" si="3"/>
        <v>60</v>
      </c>
      <c r="J62" s="92" t="str">
        <f t="shared" si="24"/>
        <v>E</v>
      </c>
      <c r="K62" s="348"/>
      <c r="L62" s="432">
        <f>[2]Підсумки!$L62</f>
        <v>84.446428571428569</v>
      </c>
      <c r="M62" s="86" t="str">
        <f t="shared" si="8"/>
        <v xml:space="preserve"> </v>
      </c>
      <c r="N62" s="350"/>
      <c r="O62" s="347">
        <v>74.326086956521735</v>
      </c>
    </row>
    <row r="63" spans="1:17" ht="15.75" x14ac:dyDescent="0.25">
      <c r="A63" s="65">
        <v>4</v>
      </c>
      <c r="B63" s="65">
        <v>203</v>
      </c>
      <c r="C63" s="79" t="str">
        <f>'203_1'!B11</f>
        <v>Коваль Сергій Олександрович</v>
      </c>
      <c r="D63" s="79">
        <f>'203_1'!E11</f>
        <v>49</v>
      </c>
      <c r="E63" s="103">
        <f t="shared" si="22"/>
        <v>49</v>
      </c>
      <c r="F63" s="412"/>
      <c r="G63" s="121">
        <f t="shared" si="23"/>
        <v>0</v>
      </c>
      <c r="H63" s="359"/>
      <c r="I63" s="131">
        <f t="shared" si="3"/>
        <v>42</v>
      </c>
      <c r="J63" s="92" t="str">
        <f t="shared" si="24"/>
        <v>FX</v>
      </c>
      <c r="K63" s="348"/>
      <c r="L63" s="432">
        <f>[2]Підсумки!$L63</f>
        <v>92.910714285714278</v>
      </c>
      <c r="M63" s="86" t="str">
        <f t="shared" si="8"/>
        <v xml:space="preserve"> </v>
      </c>
      <c r="N63" s="350"/>
      <c r="O63" s="347">
        <v>78.130434782608688</v>
      </c>
    </row>
    <row r="64" spans="1:17" ht="15.75" x14ac:dyDescent="0.25">
      <c r="A64" s="65">
        <v>5</v>
      </c>
      <c r="B64" s="65">
        <v>203</v>
      </c>
      <c r="C64" s="79" t="str">
        <f>'203_1'!B12</f>
        <v>Ковальський Микита Олексійович</v>
      </c>
      <c r="D64" s="79">
        <f>'203_1'!E12</f>
        <v>0</v>
      </c>
      <c r="E64" s="103">
        <f t="shared" si="22"/>
        <v>0</v>
      </c>
      <c r="F64" s="412"/>
      <c r="G64" s="121">
        <f t="shared" si="23"/>
        <v>0</v>
      </c>
      <c r="H64" s="359"/>
      <c r="I64" s="131">
        <f t="shared" si="3"/>
        <v>0</v>
      </c>
      <c r="J64" s="92" t="str">
        <f t="shared" si="24"/>
        <v>F</v>
      </c>
      <c r="K64" s="348"/>
      <c r="L64" s="432">
        <f>[2]Підсумки!$L64</f>
        <v>0</v>
      </c>
      <c r="M64" s="86" t="str">
        <f t="shared" si="8"/>
        <v>Борг за 5 трим</v>
      </c>
      <c r="N64" s="350"/>
      <c r="O64" s="347">
        <v>93.15217391304347</v>
      </c>
    </row>
    <row r="65" spans="1:15" ht="15.75" x14ac:dyDescent="0.25">
      <c r="A65" s="65">
        <v>6</v>
      </c>
      <c r="B65" s="65">
        <v>203</v>
      </c>
      <c r="C65" s="79" t="str">
        <f>'203_1'!B13</f>
        <v>Колотюк Ольга Олександрівна</v>
      </c>
      <c r="D65" s="79">
        <f>'203_1'!E13</f>
        <v>46</v>
      </c>
      <c r="E65" s="103">
        <f t="shared" si="22"/>
        <v>46</v>
      </c>
      <c r="F65" s="412"/>
      <c r="G65" s="121">
        <f t="shared" si="23"/>
        <v>0</v>
      </c>
      <c r="H65" s="359"/>
      <c r="I65" s="131">
        <f t="shared" si="3"/>
        <v>39.428571428571431</v>
      </c>
      <c r="J65" s="92" t="str">
        <f t="shared" si="24"/>
        <v>FX</v>
      </c>
      <c r="K65" s="348"/>
      <c r="L65" s="432">
        <f>[2]Підсумки!$L65</f>
        <v>82.428571428571431</v>
      </c>
      <c r="M65" s="86"/>
      <c r="N65" s="350"/>
      <c r="O65" s="347">
        <v>92.478260869565219</v>
      </c>
    </row>
    <row r="66" spans="1:15" ht="15.75" x14ac:dyDescent="0.25">
      <c r="A66" s="65">
        <v>7</v>
      </c>
      <c r="B66" s="65">
        <v>203</v>
      </c>
      <c r="C66" s="79" t="str">
        <f>'203_1'!B14</f>
        <v>Крамар Герман Дмитрович</v>
      </c>
      <c r="D66" s="79">
        <f>'203_1'!E14</f>
        <v>0</v>
      </c>
      <c r="E66" s="103">
        <f t="shared" si="22"/>
        <v>0</v>
      </c>
      <c r="F66" s="412"/>
      <c r="G66" s="121">
        <f t="shared" si="23"/>
        <v>0</v>
      </c>
      <c r="H66" s="359"/>
      <c r="I66" s="131">
        <f t="shared" si="3"/>
        <v>0</v>
      </c>
      <c r="J66" s="92" t="str">
        <f t="shared" si="24"/>
        <v>F</v>
      </c>
      <c r="K66" s="349"/>
      <c r="L66" s="432">
        <f>[2]Підсумки!$L66</f>
        <v>22.857142857142858</v>
      </c>
      <c r="M66" s="86" t="str">
        <f t="shared" si="8"/>
        <v>Борг за 5 трим</v>
      </c>
      <c r="N66" s="350"/>
      <c r="O66" s="347">
        <v>73.521739130434781</v>
      </c>
    </row>
    <row r="67" spans="1:15" ht="15.75" x14ac:dyDescent="0.25">
      <c r="A67" s="65">
        <v>8</v>
      </c>
      <c r="B67" s="65">
        <v>203</v>
      </c>
      <c r="C67" s="79" t="str">
        <f>'203_1'!B15</f>
        <v>Кутовий Євген Олегович</v>
      </c>
      <c r="D67" s="79">
        <f>'203_1'!E15</f>
        <v>0</v>
      </c>
      <c r="E67" s="103">
        <f t="shared" si="22"/>
        <v>0</v>
      </c>
      <c r="F67" s="412"/>
      <c r="G67" s="121">
        <f t="shared" si="23"/>
        <v>0</v>
      </c>
      <c r="H67" s="359"/>
      <c r="I67" s="131">
        <f t="shared" si="3"/>
        <v>0</v>
      </c>
      <c r="J67" s="92" t="str">
        <f t="shared" si="24"/>
        <v>F</v>
      </c>
      <c r="K67" s="348"/>
      <c r="L67" s="432">
        <f>[2]Підсумки!$L67</f>
        <v>0</v>
      </c>
      <c r="M67" s="86" t="str">
        <f t="shared" si="8"/>
        <v>Борг за 5 трим</v>
      </c>
      <c r="N67" s="350"/>
      <c r="O67" s="347">
        <v>83.826086956521735</v>
      </c>
    </row>
    <row r="68" spans="1:15" ht="15.75" x14ac:dyDescent="0.25">
      <c r="A68" s="65">
        <v>9</v>
      </c>
      <c r="B68" s="65">
        <v>203</v>
      </c>
      <c r="C68" s="79" t="str">
        <f>'203_1'!B16</f>
        <v>Малкова Каріна Вікторівна</v>
      </c>
      <c r="D68" s="79">
        <f>'203_1'!E16</f>
        <v>47</v>
      </c>
      <c r="E68" s="103">
        <f t="shared" si="22"/>
        <v>47</v>
      </c>
      <c r="F68" s="412"/>
      <c r="G68" s="121">
        <f t="shared" si="23"/>
        <v>0</v>
      </c>
      <c r="H68" s="359"/>
      <c r="I68" s="131">
        <f t="shared" si="3"/>
        <v>40.285714285714285</v>
      </c>
      <c r="J68" s="92" t="str">
        <f t="shared" si="24"/>
        <v>FX</v>
      </c>
      <c r="K68" s="348"/>
      <c r="L68" s="432">
        <f>[2]Підсумки!$L68</f>
        <v>83.142857142857139</v>
      </c>
      <c r="M68" s="86" t="str">
        <f>IF(L68&lt;59.5,"Борг за 5 трим"," ")</f>
        <v xml:space="preserve"> </v>
      </c>
      <c r="N68" s="350"/>
      <c r="O68" s="347">
        <v>78.217391304347828</v>
      </c>
    </row>
    <row r="69" spans="1:15" ht="15.75" x14ac:dyDescent="0.25">
      <c r="A69" s="65">
        <v>10</v>
      </c>
      <c r="B69" s="65">
        <v>203</v>
      </c>
      <c r="C69" s="79" t="str">
        <f>'203_1'!B17</f>
        <v>Пустіка Роман Ігорович</v>
      </c>
      <c r="D69" s="79">
        <f>'203_1'!E17</f>
        <v>0</v>
      </c>
      <c r="E69" s="103">
        <f t="shared" si="22"/>
        <v>0</v>
      </c>
      <c r="F69" s="412"/>
      <c r="G69" s="121">
        <f t="shared" si="23"/>
        <v>0</v>
      </c>
      <c r="H69" s="359"/>
      <c r="I69" s="131">
        <f t="shared" ref="I69:I86" si="25">(IF((E69+G69+H69)&gt;100,100,E69+G69+H69))/70*60</f>
        <v>0</v>
      </c>
      <c r="J69" s="92" t="str">
        <f t="shared" si="24"/>
        <v>F</v>
      </c>
      <c r="K69" s="348"/>
      <c r="L69" s="432">
        <f>[2]Підсумки!$L69</f>
        <v>0</v>
      </c>
      <c r="M69" s="86" t="str">
        <f t="shared" si="8"/>
        <v>Борг за 5 трим</v>
      </c>
      <c r="N69" s="350"/>
      <c r="O69" s="347">
        <v>86.043478260869563</v>
      </c>
    </row>
    <row r="70" spans="1:15" ht="15.75" x14ac:dyDescent="0.25">
      <c r="A70" s="65">
        <v>11</v>
      </c>
      <c r="B70" s="65">
        <v>203</v>
      </c>
      <c r="C70" s="79" t="str">
        <f>'203_1'!B18</f>
        <v>Рослякова Юлія Антонівна</v>
      </c>
      <c r="D70" s="79">
        <f>'203_1'!E18</f>
        <v>63</v>
      </c>
      <c r="E70" s="103">
        <f t="shared" si="22"/>
        <v>63</v>
      </c>
      <c r="F70" s="412"/>
      <c r="G70" s="121">
        <f t="shared" si="23"/>
        <v>0</v>
      </c>
      <c r="H70" s="359"/>
      <c r="I70" s="131">
        <f t="shared" si="25"/>
        <v>54</v>
      </c>
      <c r="J70" s="92" t="str">
        <f t="shared" si="24"/>
        <v>FX</v>
      </c>
      <c r="K70" s="348"/>
      <c r="L70" s="432">
        <f>[2]Підсумки!$L70</f>
        <v>65.714285714285722</v>
      </c>
      <c r="M70" s="86" t="s">
        <v>411</v>
      </c>
      <c r="N70" s="350"/>
      <c r="O70" s="347">
        <v>91.84782608695653</v>
      </c>
    </row>
    <row r="71" spans="1:15" ht="15.75" x14ac:dyDescent="0.25">
      <c r="A71" s="65">
        <v>12</v>
      </c>
      <c r="B71" s="65">
        <v>203</v>
      </c>
      <c r="C71" s="79" t="str">
        <f>'203_1'!B19</f>
        <v>Сергієва Анастасія Олександрівна</v>
      </c>
      <c r="D71" s="79">
        <f>'203_1'!E19</f>
        <v>0</v>
      </c>
      <c r="E71" s="103">
        <f t="shared" si="22"/>
        <v>0</v>
      </c>
      <c r="F71" s="412"/>
      <c r="G71" s="121">
        <f t="shared" si="23"/>
        <v>0</v>
      </c>
      <c r="H71" s="359"/>
      <c r="I71" s="131">
        <f t="shared" si="25"/>
        <v>0</v>
      </c>
      <c r="J71" s="92" t="str">
        <f t="shared" si="24"/>
        <v>F</v>
      </c>
      <c r="K71" s="349"/>
      <c r="L71" s="432">
        <f>[2]Підсумки!$L71</f>
        <v>51.517857142857139</v>
      </c>
      <c r="M71" s="86"/>
      <c r="N71" s="350"/>
      <c r="O71" s="347">
        <v>82.065217391304344</v>
      </c>
    </row>
    <row r="72" spans="1:15" ht="15.75" x14ac:dyDescent="0.25">
      <c r="A72" s="65">
        <v>13</v>
      </c>
      <c r="B72" s="65">
        <v>203</v>
      </c>
      <c r="C72" s="79" t="str">
        <f>'203_2'!B8</f>
        <v>Білецький Віктор Романович</v>
      </c>
      <c r="D72" s="79">
        <f>'203_2'!E8</f>
        <v>55</v>
      </c>
      <c r="E72" s="103">
        <f t="shared" si="22"/>
        <v>55</v>
      </c>
      <c r="F72" s="412"/>
      <c r="G72" s="121">
        <f t="shared" si="23"/>
        <v>0</v>
      </c>
      <c r="H72" s="359"/>
      <c r="I72" s="131">
        <f t="shared" si="25"/>
        <v>47.142857142857139</v>
      </c>
      <c r="J72" s="92" t="str">
        <f t="shared" si="24"/>
        <v>FX</v>
      </c>
      <c r="K72" s="348"/>
      <c r="L72" s="432">
        <f>[2]Підсумки!$L72</f>
        <v>0</v>
      </c>
      <c r="M72" s="350"/>
      <c r="N72" s="350"/>
      <c r="O72" s="347">
        <v>92.826086956521735</v>
      </c>
    </row>
    <row r="73" spans="1:15" ht="15.75" x14ac:dyDescent="0.25">
      <c r="A73" s="65">
        <v>14</v>
      </c>
      <c r="B73" s="65">
        <v>203</v>
      </c>
      <c r="C73" s="79" t="str">
        <f>'203_2'!B9</f>
        <v>Біла Поліна В`ячеславівна</v>
      </c>
      <c r="D73" s="79">
        <f>'203_2'!E9</f>
        <v>43</v>
      </c>
      <c r="E73" s="103">
        <f t="shared" si="22"/>
        <v>43</v>
      </c>
      <c r="F73" s="412"/>
      <c r="G73" s="121">
        <f t="shared" si="23"/>
        <v>0</v>
      </c>
      <c r="H73" s="359"/>
      <c r="I73" s="131">
        <f t="shared" si="25"/>
        <v>36.857142857142861</v>
      </c>
      <c r="J73" s="92" t="str">
        <f t="shared" si="24"/>
        <v>FX</v>
      </c>
      <c r="K73" s="348"/>
      <c r="L73" s="432">
        <f>[2]Підсумки!$L73</f>
        <v>82.5</v>
      </c>
      <c r="M73" s="86" t="str">
        <f t="shared" ref="M73:M83" si="26">IF(L73&lt;60,"Борг за 5 трим"," ")</f>
        <v xml:space="preserve"> </v>
      </c>
      <c r="N73" s="350"/>
      <c r="O73" s="347">
        <v>10.869565217391305</v>
      </c>
    </row>
    <row r="74" spans="1:15" ht="15.75" x14ac:dyDescent="0.25">
      <c r="A74" s="65">
        <v>15</v>
      </c>
      <c r="B74" s="65">
        <v>203</v>
      </c>
      <c r="C74" s="79" t="str">
        <f>'203_2'!B10</f>
        <v>Григор`єв Даниїл Олександрович</v>
      </c>
      <c r="D74" s="79">
        <f>'203_2'!E10</f>
        <v>50</v>
      </c>
      <c r="E74" s="103">
        <f t="shared" si="22"/>
        <v>50</v>
      </c>
      <c r="F74" s="412"/>
      <c r="G74" s="121">
        <f t="shared" si="23"/>
        <v>0</v>
      </c>
      <c r="H74" s="359"/>
      <c r="I74" s="131">
        <f t="shared" si="25"/>
        <v>42.857142857142861</v>
      </c>
      <c r="J74" s="92" t="str">
        <f t="shared" si="24"/>
        <v>FX</v>
      </c>
      <c r="K74" s="348"/>
      <c r="L74" s="432">
        <f>[2]Підсумки!$L74</f>
        <v>81.571428571428569</v>
      </c>
      <c r="M74" s="86" t="str">
        <f t="shared" si="26"/>
        <v xml:space="preserve"> </v>
      </c>
      <c r="N74" s="350"/>
      <c r="O74" s="347">
        <v>77.130434782608688</v>
      </c>
    </row>
    <row r="75" spans="1:15" ht="15.75" x14ac:dyDescent="0.25">
      <c r="A75" s="65">
        <v>16</v>
      </c>
      <c r="B75" s="65">
        <v>203</v>
      </c>
      <c r="C75" s="79" t="str">
        <f>'203_2'!B11</f>
        <v>Зеленков Денис Сергійович</v>
      </c>
      <c r="D75" s="79">
        <f>'203_2'!E11</f>
        <v>63</v>
      </c>
      <c r="E75" s="103">
        <f t="shared" si="22"/>
        <v>63</v>
      </c>
      <c r="F75" s="412"/>
      <c r="G75" s="121">
        <f t="shared" si="23"/>
        <v>0</v>
      </c>
      <c r="H75" s="359"/>
      <c r="I75" s="131">
        <f t="shared" si="25"/>
        <v>54</v>
      </c>
      <c r="J75" s="92" t="str">
        <f t="shared" si="24"/>
        <v>FX</v>
      </c>
      <c r="K75" s="348"/>
      <c r="L75" s="432">
        <f>[2]Підсумки!$L75</f>
        <v>80.714285714285722</v>
      </c>
      <c r="M75" s="86" t="str">
        <f t="shared" si="26"/>
        <v xml:space="preserve"> </v>
      </c>
      <c r="N75" s="350"/>
      <c r="O75" s="347">
        <v>86.478260869565219</v>
      </c>
    </row>
    <row r="76" spans="1:15" ht="15.75" x14ac:dyDescent="0.25">
      <c r="A76" s="65">
        <v>17</v>
      </c>
      <c r="B76" s="65">
        <v>203</v>
      </c>
      <c r="C76" s="79" t="str">
        <f>'203_2'!B12</f>
        <v>Молдован Максим Олександрович</v>
      </c>
      <c r="D76" s="79">
        <f>'203_2'!E12</f>
        <v>52.5</v>
      </c>
      <c r="E76" s="103">
        <f t="shared" si="22"/>
        <v>52.5</v>
      </c>
      <c r="F76" s="412"/>
      <c r="G76" s="121">
        <f t="shared" si="23"/>
        <v>0</v>
      </c>
      <c r="H76" s="359"/>
      <c r="I76" s="131">
        <f t="shared" si="25"/>
        <v>45</v>
      </c>
      <c r="J76" s="92" t="str">
        <f t="shared" si="24"/>
        <v>FX</v>
      </c>
      <c r="K76" s="349"/>
      <c r="L76" s="432">
        <f>[2]Підсумки!$L76</f>
        <v>96.035714285714278</v>
      </c>
      <c r="M76" s="86" t="str">
        <f t="shared" si="26"/>
        <v xml:space="preserve"> </v>
      </c>
      <c r="N76" s="350"/>
      <c r="O76" s="347">
        <v>71.956521739130437</v>
      </c>
    </row>
    <row r="77" spans="1:15" ht="15.75" x14ac:dyDescent="0.25">
      <c r="A77" s="65">
        <v>18</v>
      </c>
      <c r="B77" s="65">
        <v>203</v>
      </c>
      <c r="C77" s="79" t="str">
        <f>'203_2'!B13</f>
        <v>Носенко Микола В'ячеславович</v>
      </c>
      <c r="D77" s="79">
        <f>'203_2'!E13</f>
        <v>63.5</v>
      </c>
      <c r="E77" s="131">
        <f t="shared" si="22"/>
        <v>63.5</v>
      </c>
      <c r="F77" s="412"/>
      <c r="G77" s="121">
        <f t="shared" si="23"/>
        <v>0</v>
      </c>
      <c r="H77" s="359"/>
      <c r="I77" s="131">
        <f t="shared" si="25"/>
        <v>54.428571428571431</v>
      </c>
      <c r="J77" s="92" t="str">
        <f t="shared" si="24"/>
        <v>FX</v>
      </c>
      <c r="K77" s="349"/>
      <c r="L77" s="432">
        <f>[2]Підсумки!$L77</f>
        <v>81</v>
      </c>
      <c r="M77" s="86" t="str">
        <f t="shared" si="26"/>
        <v xml:space="preserve"> </v>
      </c>
      <c r="N77" s="350"/>
      <c r="O77" s="347">
        <v>92.739130434782609</v>
      </c>
    </row>
    <row r="78" spans="1:15" ht="15.75" x14ac:dyDescent="0.25">
      <c r="A78" s="65">
        <v>19</v>
      </c>
      <c r="B78" s="65">
        <v>203</v>
      </c>
      <c r="C78" s="79" t="str">
        <f>'203_2'!B14</f>
        <v>Оліфіренко Ксенія Валентинівна</v>
      </c>
      <c r="D78" s="79">
        <f>'203_2'!E14</f>
        <v>69</v>
      </c>
      <c r="E78" s="103">
        <f t="shared" si="22"/>
        <v>69</v>
      </c>
      <c r="F78" s="412"/>
      <c r="G78" s="121">
        <f t="shared" si="23"/>
        <v>0</v>
      </c>
      <c r="H78" s="359"/>
      <c r="I78" s="131">
        <f t="shared" si="25"/>
        <v>59.142857142857146</v>
      </c>
      <c r="J78" s="92" t="str">
        <f t="shared" si="24"/>
        <v>FX</v>
      </c>
      <c r="K78" s="348"/>
      <c r="L78" s="432">
        <f>[2]Підсумки!$L78</f>
        <v>82.892857142857139</v>
      </c>
      <c r="M78" s="86" t="str">
        <f t="shared" si="26"/>
        <v xml:space="preserve"> </v>
      </c>
      <c r="N78" s="350"/>
      <c r="O78" s="347">
        <v>67.282608695652172</v>
      </c>
    </row>
    <row r="79" spans="1:15" ht="15.75" x14ac:dyDescent="0.25">
      <c r="A79" s="65">
        <v>20</v>
      </c>
      <c r="B79" s="65">
        <v>203</v>
      </c>
      <c r="C79" s="79" t="str">
        <f>'203_2'!B15</f>
        <v>Салмін Артур Ігорович</v>
      </c>
      <c r="D79" s="79">
        <f>'203_2'!E15</f>
        <v>70</v>
      </c>
      <c r="E79" s="103">
        <f t="shared" si="22"/>
        <v>70</v>
      </c>
      <c r="F79" s="412"/>
      <c r="G79" s="121">
        <f t="shared" si="23"/>
        <v>0</v>
      </c>
      <c r="H79" s="359"/>
      <c r="I79" s="131">
        <f t="shared" si="25"/>
        <v>60</v>
      </c>
      <c r="J79" s="92" t="str">
        <f t="shared" si="24"/>
        <v>E</v>
      </c>
      <c r="K79" s="348"/>
      <c r="L79" s="432">
        <f>[2]Підсумки!$L79</f>
        <v>98.982142857142861</v>
      </c>
      <c r="M79" s="86" t="str">
        <f t="shared" si="26"/>
        <v xml:space="preserve"> </v>
      </c>
      <c r="N79" s="350"/>
      <c r="O79" s="347">
        <v>92.413043478260875</v>
      </c>
    </row>
    <row r="80" spans="1:15" ht="15.75" x14ac:dyDescent="0.25">
      <c r="A80" s="65">
        <v>21</v>
      </c>
      <c r="B80" s="65">
        <v>203</v>
      </c>
      <c r="C80" s="79" t="str">
        <f>'203_2'!B16</f>
        <v>Стовманенко Владислав Олегович</v>
      </c>
      <c r="D80" s="79">
        <f>'203_2'!E16</f>
        <v>42</v>
      </c>
      <c r="E80" s="103">
        <f t="shared" si="22"/>
        <v>42</v>
      </c>
      <c r="F80" s="412"/>
      <c r="G80" s="121">
        <f t="shared" si="23"/>
        <v>0</v>
      </c>
      <c r="H80" s="359"/>
      <c r="I80" s="131">
        <f t="shared" si="25"/>
        <v>36</v>
      </c>
      <c r="J80" s="92" t="str">
        <f t="shared" si="24"/>
        <v>FX</v>
      </c>
      <c r="K80" s="348"/>
      <c r="L80" s="432">
        <f>[2]Підсумки!$L80</f>
        <v>82.035714285714278</v>
      </c>
      <c r="M80" s="86" t="str">
        <f t="shared" si="26"/>
        <v xml:space="preserve"> </v>
      </c>
      <c r="N80" s="350"/>
      <c r="O80" s="347">
        <v>57.369565217391305</v>
      </c>
    </row>
    <row r="81" spans="1:15" ht="15.75" x14ac:dyDescent="0.25">
      <c r="A81" s="65">
        <v>22</v>
      </c>
      <c r="B81" s="65">
        <v>203</v>
      </c>
      <c r="C81" s="79" t="str">
        <f>'203_2'!B17</f>
        <v>Хруставка Михайло Володимирович</v>
      </c>
      <c r="D81" s="79">
        <f>'203_2'!E17</f>
        <v>21</v>
      </c>
      <c r="E81" s="103">
        <f t="shared" si="22"/>
        <v>21</v>
      </c>
      <c r="F81" s="412"/>
      <c r="G81" s="121">
        <f t="shared" si="23"/>
        <v>0</v>
      </c>
      <c r="H81" s="359"/>
      <c r="I81" s="131">
        <f t="shared" si="25"/>
        <v>18</v>
      </c>
      <c r="J81" s="92" t="str">
        <f t="shared" si="24"/>
        <v>F</v>
      </c>
      <c r="K81" s="348"/>
      <c r="L81" s="432">
        <f>[2]Підсумки!$L81</f>
        <v>89.035714285714278</v>
      </c>
      <c r="M81" s="86" t="str">
        <f t="shared" si="26"/>
        <v xml:space="preserve"> </v>
      </c>
      <c r="N81" s="350"/>
      <c r="O81" s="347">
        <v>64.347826086956516</v>
      </c>
    </row>
    <row r="82" spans="1:15" ht="15.75" x14ac:dyDescent="0.25">
      <c r="A82" s="65">
        <v>23</v>
      </c>
      <c r="B82" s="65">
        <v>203</v>
      </c>
      <c r="C82" s="79" t="str">
        <f>'203_2'!B18</f>
        <v>Чигір Галина Сергіївна</v>
      </c>
      <c r="D82" s="79">
        <f>'203_2'!E18</f>
        <v>43</v>
      </c>
      <c r="E82" s="103">
        <f t="shared" si="22"/>
        <v>43</v>
      </c>
      <c r="F82" s="412"/>
      <c r="G82" s="121">
        <f t="shared" si="23"/>
        <v>0</v>
      </c>
      <c r="H82" s="359"/>
      <c r="I82" s="131">
        <f t="shared" si="25"/>
        <v>36.857142857142861</v>
      </c>
      <c r="J82" s="92" t="str">
        <f t="shared" si="24"/>
        <v>FX</v>
      </c>
      <c r="K82" s="348"/>
      <c r="L82" s="432">
        <f>[2]Підсумки!$L82</f>
        <v>73.839285714285722</v>
      </c>
      <c r="M82" s="86" t="str">
        <f t="shared" si="26"/>
        <v xml:space="preserve"> </v>
      </c>
      <c r="N82" s="350"/>
      <c r="O82" s="347">
        <v>88.804347826086953</v>
      </c>
    </row>
    <row r="83" spans="1:15" ht="15.75" x14ac:dyDescent="0.25">
      <c r="A83" s="65">
        <v>24</v>
      </c>
      <c r="B83" s="65">
        <v>203</v>
      </c>
      <c r="C83" s="79" t="str">
        <f>'203_2'!B19</f>
        <v>Штефан Валентина Володимирівна</v>
      </c>
      <c r="D83" s="79">
        <f>'203_2'!E19</f>
        <v>70</v>
      </c>
      <c r="E83" s="80">
        <f t="shared" si="22"/>
        <v>70</v>
      </c>
      <c r="F83" s="411"/>
      <c r="G83" s="138">
        <f t="shared" si="23"/>
        <v>0</v>
      </c>
      <c r="H83" s="359"/>
      <c r="I83" s="131">
        <f t="shared" si="25"/>
        <v>60</v>
      </c>
      <c r="J83" s="92" t="str">
        <f t="shared" si="24"/>
        <v>E</v>
      </c>
      <c r="K83" s="348"/>
      <c r="L83" s="432">
        <f>[2]Підсумки!$L83</f>
        <v>90.357142857142861</v>
      </c>
      <c r="M83" s="86" t="str">
        <f t="shared" si="26"/>
        <v xml:space="preserve"> </v>
      </c>
      <c r="N83" s="350"/>
      <c r="O83" s="347"/>
    </row>
    <row r="84" spans="1:15" ht="15.75" x14ac:dyDescent="0.25">
      <c r="A84" s="65">
        <v>25</v>
      </c>
      <c r="B84" s="65">
        <v>203</v>
      </c>
      <c r="C84" s="79" t="str">
        <f>'203_2'!B20</f>
        <v>Якименко І.В.</v>
      </c>
      <c r="D84" s="79">
        <f>'203_2'!E20</f>
        <v>0</v>
      </c>
      <c r="E84" s="102">
        <f t="shared" si="22"/>
        <v>0</v>
      </c>
      <c r="F84" s="101"/>
      <c r="G84" s="122">
        <f t="shared" si="23"/>
        <v>0</v>
      </c>
      <c r="H84" s="360"/>
      <c r="I84" s="131">
        <f t="shared" si="25"/>
        <v>0</v>
      </c>
      <c r="J84" s="92" t="str">
        <f t="shared" si="24"/>
        <v>F</v>
      </c>
      <c r="K84" s="313"/>
      <c r="L84" s="432">
        <f>[2]Підсумки!$L84</f>
        <v>53.125</v>
      </c>
      <c r="M84" s="418">
        <v>42537</v>
      </c>
    </row>
    <row r="85" spans="1:15" ht="15.75" x14ac:dyDescent="0.25">
      <c r="A85" s="65">
        <v>26</v>
      </c>
      <c r="B85" s="65">
        <v>203</v>
      </c>
      <c r="C85" s="79">
        <f>'203_2'!B21</f>
        <v>0</v>
      </c>
      <c r="D85" s="79">
        <f>'203_2'!E21</f>
        <v>0</v>
      </c>
      <c r="E85" s="102">
        <f t="shared" si="22"/>
        <v>0</v>
      </c>
      <c r="F85" s="101"/>
      <c r="G85" s="122">
        <f t="shared" si="23"/>
        <v>0</v>
      </c>
      <c r="H85" s="360"/>
      <c r="I85" s="131">
        <f t="shared" si="25"/>
        <v>0</v>
      </c>
      <c r="J85" s="92" t="str">
        <f t="shared" si="24"/>
        <v>F</v>
      </c>
      <c r="K85" s="313"/>
      <c r="L85" s="432">
        <f>[2]Підсумки!$L85</f>
        <v>4.1071428571428577</v>
      </c>
      <c r="M85" s="86"/>
    </row>
    <row r="86" spans="1:15" ht="15.75" x14ac:dyDescent="0.25">
      <c r="A86" s="65">
        <v>27</v>
      </c>
      <c r="B86" s="65">
        <v>203</v>
      </c>
      <c r="C86" s="79">
        <f>'203_2'!B21</f>
        <v>0</v>
      </c>
      <c r="D86" s="79">
        <f>'203_2'!E22</f>
        <v>0</v>
      </c>
      <c r="E86" s="102">
        <f t="shared" si="22"/>
        <v>0</v>
      </c>
      <c r="F86" s="101"/>
      <c r="G86" s="122">
        <f t="shared" si="23"/>
        <v>0</v>
      </c>
      <c r="H86" s="360"/>
      <c r="I86" s="131">
        <f t="shared" si="25"/>
        <v>0</v>
      </c>
      <c r="J86" s="92" t="str">
        <f t="shared" si="24"/>
        <v>F</v>
      </c>
      <c r="K86" s="313"/>
      <c r="L86" s="432">
        <f>[2]Підсумки!$L86</f>
        <v>0</v>
      </c>
      <c r="M86" s="86"/>
    </row>
  </sheetData>
  <customSheetViews>
    <customSheetView guid="{17400EAF-4B0B-49FE-8262-4A59DA70D10F}" topLeftCell="A22">
      <selection activeCell="K2" sqref="K2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2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3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4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5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6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3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4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5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6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7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18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25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26"/>
      <headerFooter alignWithMargins="0"/>
    </customSheetView>
    <customSheetView guid="{C2F30B35-D639-4BB4-A50F-41AB6A913442}" topLeftCell="D16">
      <selection activeCell="N27" sqref="N27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1C44C54F-C0A4-451D-B8A0-B8C17D7E284D}">
      <selection activeCell="C58" sqref="C58"/>
      <pageMargins left="0.75" right="0.75" top="1" bottom="1" header="0.5" footer="0.5"/>
      <pageSetup paperSize="9" orientation="portrait" horizontalDpi="4294967293" verticalDpi="0" r:id="rId28"/>
      <headerFooter alignWithMargins="0"/>
    </customSheetView>
    <customSheetView guid="{6C8D603E-9A1B-49F4-AEFE-06707C7BCD53}">
      <selection activeCell="G3" sqref="G3"/>
      <pageMargins left="0.75" right="0.75" top="1" bottom="1" header="0.5" footer="0.5"/>
      <pageSetup paperSize="9" orientation="portrait" horizontalDpi="4294967293" verticalDpi="0" r:id="rId29"/>
      <headerFooter alignWithMargins="0"/>
    </customSheetView>
    <customSheetView guid="{4BCF288A-A595-4C42-82E7-535EDC2AC415}">
      <selection activeCell="C93" sqref="C93"/>
      <pageMargins left="0.75" right="0.75" top="1" bottom="1" header="0.5" footer="0.5"/>
      <pageSetup paperSize="9" orientation="portrait" horizontalDpi="4294967293" verticalDpi="0" r:id="rId30"/>
      <headerFooter alignWithMargins="0"/>
    </customSheetView>
    <customSheetView guid="{C5D960BD-C1A6-4228-A267-A87ADCF0AB55}">
      <pane ySplit="2" topLeftCell="A27" activePane="bottomLeft" state="frozen"/>
      <selection pane="bottomLeft" activeCell="I37" sqref="I37"/>
      <pageMargins left="0.75" right="0.75" top="1" bottom="1" header="0.5" footer="0.5"/>
      <pageSetup paperSize="9" orientation="portrait" horizontalDpi="4294967293" r:id="rId31"/>
      <headerFooter alignWithMargins="0"/>
    </customSheetView>
  </customSheetViews>
  <phoneticPr fontId="0" type="noConversion"/>
  <conditionalFormatting sqref="E3:E30 E32:E58">
    <cfRule type="cellIs" dxfId="19" priority="12" operator="greaterThanOrEqual">
      <formula>20</formula>
    </cfRule>
    <cfRule type="cellIs" dxfId="18" priority="13" stopIfTrue="1" operator="lessThan">
      <formula>20</formula>
    </cfRule>
  </conditionalFormatting>
  <conditionalFormatting sqref="I2:I30 I32:I58">
    <cfRule type="cellIs" dxfId="17" priority="14" stopIfTrue="1" operator="lessThan">
      <formula>60</formula>
    </cfRule>
    <cfRule type="cellIs" dxfId="16" priority="15" stopIfTrue="1" operator="greaterThanOrEqual">
      <formula>60</formula>
    </cfRule>
  </conditionalFormatting>
  <conditionalFormatting sqref="I31">
    <cfRule type="cellIs" dxfId="15" priority="10" stopIfTrue="1" operator="lessThan">
      <formula>60</formula>
    </cfRule>
    <cfRule type="cellIs" dxfId="14" priority="11" stopIfTrue="1" operator="greaterThanOrEqual">
      <formula>60</formula>
    </cfRule>
  </conditionalFormatting>
  <conditionalFormatting sqref="E60:E86">
    <cfRule type="cellIs" dxfId="13" priority="6" operator="greaterThanOrEqual">
      <formula>20</formula>
    </cfRule>
    <cfRule type="cellIs" dxfId="12" priority="7" stopIfTrue="1" operator="lessThan">
      <formula>20</formula>
    </cfRule>
  </conditionalFormatting>
  <conditionalFormatting sqref="I59">
    <cfRule type="cellIs" dxfId="11" priority="4" stopIfTrue="1" operator="lessThan">
      <formula>60</formula>
    </cfRule>
    <cfRule type="cellIs" dxfId="10" priority="5" stopIfTrue="1" operator="greaterThanOrEqual">
      <formula>60</formula>
    </cfRule>
  </conditionalFormatting>
  <conditionalFormatting sqref="L3:L86">
    <cfRule type="cellIs" dxfId="9" priority="3" operator="lessThan">
      <formula>60</formula>
    </cfRule>
  </conditionalFormatting>
  <conditionalFormatting sqref="I60:I86">
    <cfRule type="cellIs" dxfId="8" priority="1" stopIfTrue="1" operator="lessThan">
      <formula>60</formula>
    </cfRule>
    <cfRule type="cellIs" dxfId="7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2:X118"/>
  <sheetViews>
    <sheetView showGridLines="0" zoomScale="75" zoomScaleNormal="80" workbookViewId="0">
      <pane xSplit="6" ySplit="6" topLeftCell="AN7" activePane="bottomRight" state="frozen"/>
      <selection pane="topRight" activeCell="G1" sqref="G1"/>
      <selection pane="bottomLeft" activeCell="A7" sqref="A7"/>
      <selection pane="bottomRight" activeCell="AV13" sqref="AV13"/>
    </sheetView>
  </sheetViews>
  <sheetFormatPr defaultColWidth="9.28515625" defaultRowHeight="12.75" x14ac:dyDescent="0.2"/>
  <cols>
    <col min="1" max="1" width="4.28515625" style="1" customWidth="1"/>
    <col min="2" max="2" width="47.710937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2.85546875" style="1" customWidth="1"/>
    <col min="7" max="7" width="11.7109375" style="1" customWidth="1"/>
    <col min="8" max="8" width="14.85546875" style="1" customWidth="1"/>
    <col min="9" max="11" width="11.5703125" style="1" customWidth="1"/>
    <col min="12" max="12" width="16.7109375" style="1" customWidth="1"/>
    <col min="13" max="13" width="11" style="1" customWidth="1"/>
    <col min="14" max="14" width="15.42578125" style="1" customWidth="1"/>
    <col min="15" max="15" width="9.85546875" style="1" customWidth="1"/>
    <col min="16" max="16" width="10" style="1" customWidth="1"/>
    <col min="17" max="17" width="9" style="1" customWidth="1"/>
    <col min="18" max="18" width="11.28515625" style="1" customWidth="1"/>
    <col min="19" max="19" width="8" style="1" customWidth="1"/>
    <col min="20" max="20" width="9.28515625" style="1" customWidth="1"/>
    <col min="21" max="21" width="10.42578125" style="1" bestFit="1" customWidth="1"/>
    <col min="22" max="22" width="9.7109375" style="1" customWidth="1"/>
    <col min="23" max="23" width="11.42578125" style="1" customWidth="1"/>
    <col min="24" max="24" width="10.42578125" style="1" customWidth="1"/>
    <col min="25" max="25" width="11.42578125" style="1" customWidth="1"/>
    <col min="26" max="26" width="9.28515625" style="1"/>
    <col min="27" max="27" width="10.7109375" style="1" customWidth="1"/>
    <col min="28" max="28" width="9.28515625" style="1"/>
    <col min="29" max="29" width="11.42578125" style="1" customWidth="1"/>
    <col min="30" max="16384" width="9.28515625" style="1"/>
  </cols>
  <sheetData>
    <row r="2" spans="1:21" ht="26.25" customHeight="1" thickBot="1" x14ac:dyDescent="0.25">
      <c r="A2" s="20"/>
      <c r="B2" s="148" t="s">
        <v>266</v>
      </c>
      <c r="C2" s="118" t="s">
        <v>312</v>
      </c>
      <c r="D2" s="21"/>
      <c r="E2" s="21"/>
      <c r="F2" s="29"/>
      <c r="G2" s="83" t="s">
        <v>226</v>
      </c>
      <c r="H2" s="29"/>
      <c r="I2" s="29"/>
      <c r="J2" s="29"/>
      <c r="K2" s="29"/>
      <c r="L2" s="83"/>
      <c r="M2" s="30"/>
      <c r="N2" s="82" t="s">
        <v>153</v>
      </c>
      <c r="O2" s="120"/>
      <c r="P2" s="59"/>
      <c r="Q2" s="29"/>
      <c r="R2" s="59"/>
      <c r="S2" s="59"/>
      <c r="T2" s="29"/>
      <c r="U2" s="29"/>
    </row>
    <row r="3" spans="1:21" ht="22.5" customHeight="1" thickBot="1" x14ac:dyDescent="0.3">
      <c r="A3" s="501"/>
      <c r="B3" s="134"/>
      <c r="C3" s="503" t="s">
        <v>131</v>
      </c>
      <c r="D3" s="508" t="s">
        <v>150</v>
      </c>
      <c r="E3" s="506" t="s">
        <v>38</v>
      </c>
      <c r="F3" s="518" t="s">
        <v>132</v>
      </c>
      <c r="G3" s="519"/>
      <c r="H3" s="520"/>
      <c r="I3" s="28" t="s">
        <v>133</v>
      </c>
      <c r="J3" s="283"/>
      <c r="K3" s="280"/>
      <c r="L3" s="518" t="s">
        <v>134</v>
      </c>
      <c r="M3" s="519"/>
      <c r="N3" s="520"/>
    </row>
    <row r="4" spans="1:21" ht="22.5" customHeight="1" x14ac:dyDescent="0.25">
      <c r="A4" s="502"/>
      <c r="B4" s="135"/>
      <c r="C4" s="504"/>
      <c r="D4" s="509"/>
      <c r="E4" s="507"/>
      <c r="F4" s="28" t="s">
        <v>227</v>
      </c>
      <c r="G4" s="55" t="s">
        <v>229</v>
      </c>
      <c r="H4" s="84"/>
      <c r="I4" s="28" t="s">
        <v>228</v>
      </c>
      <c r="J4" s="84" t="s">
        <v>193</v>
      </c>
      <c r="K4" s="85"/>
      <c r="L4" s="28" t="s">
        <v>228</v>
      </c>
      <c r="M4" s="56" t="s">
        <v>207</v>
      </c>
      <c r="N4" s="85"/>
    </row>
    <row r="5" spans="1:21" ht="37.35" customHeight="1" x14ac:dyDescent="0.2">
      <c r="A5" s="502"/>
      <c r="B5" s="135" t="s">
        <v>230</v>
      </c>
      <c r="C5" s="504"/>
      <c r="D5" s="509"/>
      <c r="E5" s="507"/>
      <c r="F5" s="513" t="s">
        <v>149</v>
      </c>
      <c r="G5" s="517" t="s">
        <v>274</v>
      </c>
      <c r="H5" s="33" t="s">
        <v>135</v>
      </c>
      <c r="I5" s="278" t="s">
        <v>149</v>
      </c>
      <c r="J5" s="287" t="s">
        <v>275</v>
      </c>
      <c r="K5" s="33" t="s">
        <v>135</v>
      </c>
      <c r="L5" s="513" t="s">
        <v>149</v>
      </c>
      <c r="M5" s="515" t="s">
        <v>279</v>
      </c>
      <c r="N5" s="33" t="s">
        <v>135</v>
      </c>
    </row>
    <row r="6" spans="1:21" ht="28.9" customHeight="1" thickBot="1" x14ac:dyDescent="0.25">
      <c r="A6" s="502"/>
      <c r="B6" s="136"/>
      <c r="C6" s="504"/>
      <c r="D6" s="509"/>
      <c r="E6" s="507"/>
      <c r="F6" s="514"/>
      <c r="G6" s="516"/>
      <c r="H6" s="58" t="s">
        <v>278</v>
      </c>
      <c r="I6" s="279"/>
      <c r="J6" s="282"/>
      <c r="K6" s="58">
        <v>10</v>
      </c>
      <c r="L6" s="514"/>
      <c r="M6" s="516"/>
      <c r="N6" s="58" t="s">
        <v>282</v>
      </c>
    </row>
    <row r="7" spans="1:21" ht="16.5" thickBot="1" x14ac:dyDescent="0.3">
      <c r="A7" s="502"/>
      <c r="B7" s="235"/>
      <c r="C7" s="505"/>
      <c r="D7" s="509"/>
      <c r="E7" s="507"/>
      <c r="F7" s="510">
        <v>42872</v>
      </c>
      <c r="G7" s="511"/>
      <c r="H7" s="512"/>
      <c r="I7" s="284">
        <f>F7+14</f>
        <v>42886</v>
      </c>
      <c r="J7" s="285"/>
      <c r="K7" s="286"/>
      <c r="L7" s="510">
        <f>I7+14</f>
        <v>42900</v>
      </c>
      <c r="M7" s="511"/>
      <c r="N7" s="512"/>
    </row>
    <row r="8" spans="1:21" s="236" customFormat="1" ht="18.75" x14ac:dyDescent="0.25">
      <c r="A8" s="259">
        <v>1</v>
      </c>
      <c r="B8" s="428" t="s">
        <v>313</v>
      </c>
      <c r="C8" s="430">
        <v>1</v>
      </c>
      <c r="D8" s="258">
        <f t="shared" ref="D8:D21" si="0">H8+K8+N8</f>
        <v>0</v>
      </c>
      <c r="E8" s="242">
        <f t="shared" ref="E8:E21" si="1">SUM(D8:D8)</f>
        <v>0</v>
      </c>
      <c r="F8" s="450"/>
      <c r="G8" s="463">
        <f>C8</f>
        <v>1</v>
      </c>
      <c r="H8" s="244"/>
      <c r="I8" s="457"/>
      <c r="J8" s="463">
        <f>C8</f>
        <v>1</v>
      </c>
      <c r="K8" s="277"/>
      <c r="L8" s="457"/>
      <c r="M8" s="463">
        <f>C8</f>
        <v>1</v>
      </c>
      <c r="N8" s="471"/>
    </row>
    <row r="9" spans="1:21" s="236" customFormat="1" ht="18.75" x14ac:dyDescent="0.25">
      <c r="A9" s="260">
        <v>2</v>
      </c>
      <c r="B9" s="428" t="s">
        <v>314</v>
      </c>
      <c r="C9" s="337">
        <v>2</v>
      </c>
      <c r="D9" s="258">
        <f t="shared" si="0"/>
        <v>62</v>
      </c>
      <c r="E9" s="304">
        <f t="shared" si="1"/>
        <v>62</v>
      </c>
      <c r="F9" s="368"/>
      <c r="G9" s="463">
        <f t="shared" ref="G9:G20" si="2">C9</f>
        <v>2</v>
      </c>
      <c r="H9" s="218">
        <v>15</v>
      </c>
      <c r="I9" s="367"/>
      <c r="J9" s="463">
        <f t="shared" ref="J9:J20" si="3">C9</f>
        <v>2</v>
      </c>
      <c r="K9" s="247">
        <v>10</v>
      </c>
      <c r="L9" s="367"/>
      <c r="M9" s="463">
        <f t="shared" ref="M9:M20" si="4">C9</f>
        <v>2</v>
      </c>
      <c r="N9" s="471">
        <f>22+15</f>
        <v>37</v>
      </c>
    </row>
    <row r="10" spans="1:21" s="236" customFormat="1" ht="18.75" x14ac:dyDescent="0.25">
      <c r="A10" s="261">
        <v>3</v>
      </c>
      <c r="B10" s="428" t="s">
        <v>315</v>
      </c>
      <c r="C10" s="337">
        <v>3</v>
      </c>
      <c r="D10" s="258">
        <f t="shared" si="0"/>
        <v>65</v>
      </c>
      <c r="E10" s="304">
        <f t="shared" si="1"/>
        <v>65</v>
      </c>
      <c r="F10" s="368"/>
      <c r="G10" s="463">
        <f t="shared" si="2"/>
        <v>3</v>
      </c>
      <c r="H10" s="218">
        <v>15</v>
      </c>
      <c r="I10" s="367"/>
      <c r="J10" s="463">
        <f t="shared" si="3"/>
        <v>3</v>
      </c>
      <c r="K10" s="247">
        <v>10</v>
      </c>
      <c r="L10" s="367"/>
      <c r="M10" s="463">
        <f t="shared" si="4"/>
        <v>3</v>
      </c>
      <c r="N10" s="471">
        <f>25+15</f>
        <v>40</v>
      </c>
    </row>
    <row r="11" spans="1:21" s="236" customFormat="1" ht="18.75" x14ac:dyDescent="0.25">
      <c r="A11" s="260">
        <v>4</v>
      </c>
      <c r="B11" s="428" t="s">
        <v>316</v>
      </c>
      <c r="C11" s="337">
        <v>4</v>
      </c>
      <c r="D11" s="258">
        <f t="shared" si="0"/>
        <v>70</v>
      </c>
      <c r="E11" s="304">
        <f t="shared" si="1"/>
        <v>70</v>
      </c>
      <c r="F11" s="368"/>
      <c r="G11" s="463">
        <f t="shared" si="2"/>
        <v>4</v>
      </c>
      <c r="H11" s="218">
        <v>15</v>
      </c>
      <c r="I11" s="367"/>
      <c r="J11" s="463">
        <f t="shared" si="3"/>
        <v>4</v>
      </c>
      <c r="K11" s="247">
        <v>10</v>
      </c>
      <c r="L11" s="367"/>
      <c r="M11" s="463">
        <f t="shared" si="4"/>
        <v>4</v>
      </c>
      <c r="N11" s="471">
        <v>45</v>
      </c>
    </row>
    <row r="12" spans="1:21" s="236" customFormat="1" ht="18.75" x14ac:dyDescent="0.25">
      <c r="A12" s="261">
        <v>5</v>
      </c>
      <c r="B12" s="428" t="s">
        <v>317</v>
      </c>
      <c r="C12" s="337">
        <v>5</v>
      </c>
      <c r="D12" s="258">
        <f t="shared" si="0"/>
        <v>0</v>
      </c>
      <c r="E12" s="304">
        <f t="shared" si="1"/>
        <v>0</v>
      </c>
      <c r="F12" s="368"/>
      <c r="G12" s="463">
        <f t="shared" si="2"/>
        <v>5</v>
      </c>
      <c r="H12" s="218"/>
      <c r="I12" s="368"/>
      <c r="J12" s="463">
        <f t="shared" si="3"/>
        <v>5</v>
      </c>
      <c r="K12" s="247"/>
      <c r="L12" s="368"/>
      <c r="M12" s="463">
        <f t="shared" si="4"/>
        <v>5</v>
      </c>
      <c r="N12" s="471"/>
    </row>
    <row r="13" spans="1:21" s="236" customFormat="1" ht="18.75" x14ac:dyDescent="0.25">
      <c r="A13" s="260">
        <v>6</v>
      </c>
      <c r="B13" s="428" t="s">
        <v>318</v>
      </c>
      <c r="C13" s="337">
        <v>6</v>
      </c>
      <c r="D13" s="258">
        <f t="shared" si="0"/>
        <v>69</v>
      </c>
      <c r="E13" s="304">
        <f t="shared" si="1"/>
        <v>69</v>
      </c>
      <c r="F13" s="368"/>
      <c r="G13" s="463">
        <f t="shared" si="2"/>
        <v>6</v>
      </c>
      <c r="H13" s="218">
        <f>4+4+6</f>
        <v>14</v>
      </c>
      <c r="I13" s="368"/>
      <c r="J13" s="463">
        <f t="shared" si="3"/>
        <v>6</v>
      </c>
      <c r="K13" s="247">
        <v>10</v>
      </c>
      <c r="L13" s="368"/>
      <c r="M13" s="463">
        <f t="shared" si="4"/>
        <v>6</v>
      </c>
      <c r="N13" s="471">
        <f>25+20</f>
        <v>45</v>
      </c>
    </row>
    <row r="14" spans="1:21" s="236" customFormat="1" ht="18.75" x14ac:dyDescent="0.25">
      <c r="A14" s="261">
        <v>7</v>
      </c>
      <c r="B14" s="428" t="s">
        <v>319</v>
      </c>
      <c r="C14" s="337">
        <v>7</v>
      </c>
      <c r="D14" s="258">
        <f t="shared" si="0"/>
        <v>0</v>
      </c>
      <c r="E14" s="304">
        <f t="shared" si="1"/>
        <v>0</v>
      </c>
      <c r="F14" s="368"/>
      <c r="G14" s="463">
        <f t="shared" si="2"/>
        <v>7</v>
      </c>
      <c r="H14" s="218"/>
      <c r="I14" s="368"/>
      <c r="J14" s="463">
        <f t="shared" si="3"/>
        <v>7</v>
      </c>
      <c r="K14" s="247"/>
      <c r="L14" s="368"/>
      <c r="M14" s="463">
        <f t="shared" si="4"/>
        <v>7</v>
      </c>
      <c r="N14" s="471"/>
    </row>
    <row r="15" spans="1:21" s="236" customFormat="1" ht="18.75" x14ac:dyDescent="0.25">
      <c r="A15" s="260">
        <v>8</v>
      </c>
      <c r="B15" s="428" t="s">
        <v>320</v>
      </c>
      <c r="C15" s="337">
        <v>8</v>
      </c>
      <c r="D15" s="258">
        <f t="shared" si="0"/>
        <v>70</v>
      </c>
      <c r="E15" s="304">
        <f t="shared" si="1"/>
        <v>70</v>
      </c>
      <c r="F15" s="368"/>
      <c r="G15" s="463">
        <f t="shared" si="2"/>
        <v>8</v>
      </c>
      <c r="H15" s="218">
        <v>15</v>
      </c>
      <c r="I15" s="368"/>
      <c r="J15" s="463">
        <f t="shared" si="3"/>
        <v>8</v>
      </c>
      <c r="K15" s="247">
        <v>10</v>
      </c>
      <c r="L15" s="368"/>
      <c r="M15" s="463">
        <f t="shared" si="4"/>
        <v>8</v>
      </c>
      <c r="N15" s="471">
        <f>45</f>
        <v>45</v>
      </c>
    </row>
    <row r="16" spans="1:21" s="236" customFormat="1" ht="18.75" x14ac:dyDescent="0.25">
      <c r="A16" s="261">
        <v>9</v>
      </c>
      <c r="B16" s="428" t="s">
        <v>321</v>
      </c>
      <c r="C16" s="337">
        <v>9</v>
      </c>
      <c r="D16" s="258">
        <f t="shared" si="0"/>
        <v>46</v>
      </c>
      <c r="E16" s="304">
        <f t="shared" si="1"/>
        <v>46</v>
      </c>
      <c r="F16" s="368"/>
      <c r="G16" s="463">
        <f t="shared" si="2"/>
        <v>9</v>
      </c>
      <c r="H16" s="218">
        <f>4+4+6</f>
        <v>14</v>
      </c>
      <c r="I16" s="368"/>
      <c r="J16" s="463">
        <f t="shared" si="3"/>
        <v>9</v>
      </c>
      <c r="K16" s="247">
        <v>10</v>
      </c>
      <c r="L16" s="368"/>
      <c r="M16" s="463">
        <f t="shared" si="4"/>
        <v>9</v>
      </c>
      <c r="N16" s="471">
        <f>22</f>
        <v>22</v>
      </c>
    </row>
    <row r="17" spans="1:24" s="236" customFormat="1" ht="18.75" x14ac:dyDescent="0.25">
      <c r="A17" s="260">
        <v>10</v>
      </c>
      <c r="B17" s="428" t="s">
        <v>322</v>
      </c>
      <c r="C17" s="337">
        <v>10</v>
      </c>
      <c r="D17" s="258">
        <f t="shared" si="0"/>
        <v>58</v>
      </c>
      <c r="E17" s="304">
        <f t="shared" si="1"/>
        <v>58</v>
      </c>
      <c r="F17" s="368"/>
      <c r="G17" s="463">
        <f t="shared" si="2"/>
        <v>10</v>
      </c>
      <c r="H17" s="218">
        <v>15</v>
      </c>
      <c r="I17" s="368"/>
      <c r="J17" s="463">
        <f t="shared" si="3"/>
        <v>10</v>
      </c>
      <c r="K17" s="247">
        <v>10</v>
      </c>
      <c r="L17" s="368"/>
      <c r="M17" s="463">
        <f t="shared" si="4"/>
        <v>10</v>
      </c>
      <c r="N17" s="471">
        <f>25+8</f>
        <v>33</v>
      </c>
    </row>
    <row r="18" spans="1:24" s="236" customFormat="1" ht="18.75" x14ac:dyDescent="0.25">
      <c r="A18" s="261">
        <v>11</v>
      </c>
      <c r="B18" s="428" t="s">
        <v>323</v>
      </c>
      <c r="C18" s="337">
        <v>11</v>
      </c>
      <c r="D18" s="258">
        <f t="shared" si="0"/>
        <v>63</v>
      </c>
      <c r="E18" s="304">
        <f t="shared" si="1"/>
        <v>63</v>
      </c>
      <c r="F18" s="368"/>
      <c r="G18" s="463">
        <f t="shared" si="2"/>
        <v>11</v>
      </c>
      <c r="H18" s="218">
        <f>4+0+6</f>
        <v>10</v>
      </c>
      <c r="I18" s="368"/>
      <c r="J18" s="463">
        <f t="shared" si="3"/>
        <v>11</v>
      </c>
      <c r="K18" s="247">
        <v>10</v>
      </c>
      <c r="L18" s="368"/>
      <c r="M18" s="463">
        <f t="shared" si="4"/>
        <v>11</v>
      </c>
      <c r="N18" s="471">
        <f>25+18</f>
        <v>43</v>
      </c>
    </row>
    <row r="19" spans="1:24" s="236" customFormat="1" ht="29.25" customHeight="1" x14ac:dyDescent="0.25">
      <c r="A19" s="260">
        <v>12</v>
      </c>
      <c r="B19" s="428" t="s">
        <v>324</v>
      </c>
      <c r="C19" s="337">
        <v>12</v>
      </c>
      <c r="D19" s="258">
        <f t="shared" si="0"/>
        <v>66</v>
      </c>
      <c r="E19" s="304">
        <f t="shared" si="1"/>
        <v>66</v>
      </c>
      <c r="F19" s="368"/>
      <c r="G19" s="463">
        <f t="shared" si="2"/>
        <v>12</v>
      </c>
      <c r="H19" s="218">
        <f>2+4+6</f>
        <v>12</v>
      </c>
      <c r="I19" s="368"/>
      <c r="J19" s="463">
        <f t="shared" si="3"/>
        <v>12</v>
      </c>
      <c r="K19" s="247">
        <v>9</v>
      </c>
      <c r="L19" s="368"/>
      <c r="M19" s="463">
        <f t="shared" si="4"/>
        <v>12</v>
      </c>
      <c r="N19" s="471">
        <f>25+20</f>
        <v>45</v>
      </c>
    </row>
    <row r="20" spans="1:24" s="236" customFormat="1" ht="18.75" x14ac:dyDescent="0.25">
      <c r="A20" s="261">
        <v>13</v>
      </c>
      <c r="B20" s="428" t="s">
        <v>325</v>
      </c>
      <c r="C20" s="337">
        <v>13</v>
      </c>
      <c r="D20" s="258">
        <f t="shared" si="0"/>
        <v>56</v>
      </c>
      <c r="E20" s="304">
        <f t="shared" si="1"/>
        <v>56</v>
      </c>
      <c r="F20" s="368"/>
      <c r="G20" s="463">
        <f t="shared" si="2"/>
        <v>13</v>
      </c>
      <c r="H20" s="218">
        <f>1+5+6</f>
        <v>12</v>
      </c>
      <c r="I20" s="368"/>
      <c r="J20" s="463">
        <f t="shared" si="3"/>
        <v>13</v>
      </c>
      <c r="K20" s="247">
        <v>9</v>
      </c>
      <c r="L20" s="368"/>
      <c r="M20" s="463">
        <f t="shared" si="4"/>
        <v>13</v>
      </c>
      <c r="N20" s="471">
        <f>20+15</f>
        <v>35</v>
      </c>
    </row>
    <row r="21" spans="1:24" s="236" customFormat="1" ht="19.5" thickBot="1" x14ac:dyDescent="0.3">
      <c r="A21" s="262">
        <v>14</v>
      </c>
      <c r="B21" s="336"/>
      <c r="C21" s="338"/>
      <c r="D21" s="258">
        <f t="shared" si="0"/>
        <v>0</v>
      </c>
      <c r="E21" s="268">
        <f t="shared" si="1"/>
        <v>0</v>
      </c>
      <c r="F21" s="241"/>
      <c r="G21" s="464"/>
      <c r="H21" s="249"/>
      <c r="I21" s="241"/>
      <c r="J21" s="464"/>
      <c r="K21" s="248"/>
      <c r="L21" s="241"/>
      <c r="M21" s="464"/>
      <c r="N21" s="471"/>
    </row>
    <row r="22" spans="1:24" ht="18" x14ac:dyDescent="0.25">
      <c r="A22" s="61"/>
      <c r="B22" s="50"/>
      <c r="C22" s="62"/>
      <c r="D22" s="63"/>
      <c r="E22" s="63"/>
      <c r="F22" s="20">
        <f>COUNT(#REF!)</f>
        <v>0</v>
      </c>
      <c r="G22" s="57"/>
      <c r="H22" s="57">
        <f>COUNT(H8:H21)</f>
        <v>10</v>
      </c>
      <c r="I22" s="57"/>
      <c r="J22" s="57"/>
      <c r="K22" s="57">
        <f>COUNT(K8:K21)</f>
        <v>10</v>
      </c>
      <c r="L22" s="57"/>
      <c r="M22" s="57"/>
      <c r="N22" s="57">
        <f>COUNT(N8:N21)</f>
        <v>10</v>
      </c>
      <c r="O22" s="57"/>
      <c r="P22" s="31"/>
      <c r="Q22" s="32"/>
      <c r="R22" s="31"/>
      <c r="S22" s="20">
        <f>COUNT(H8:H21)</f>
        <v>10</v>
      </c>
      <c r="X22" s="20">
        <f>COUNT(N8:N21)</f>
        <v>10</v>
      </c>
    </row>
    <row r="23" spans="1:24" ht="18" x14ac:dyDescent="0.25">
      <c r="A23" s="61"/>
      <c r="B23" s="50"/>
      <c r="C23" s="62"/>
      <c r="D23" s="63"/>
      <c r="E23" s="63"/>
      <c r="F23" s="57"/>
      <c r="G23" s="60"/>
      <c r="H23" s="57"/>
      <c r="I23" s="57"/>
      <c r="J23" s="57"/>
      <c r="K23" s="57"/>
      <c r="L23" s="57"/>
      <c r="M23" s="57"/>
      <c r="N23" s="57"/>
      <c r="O23" s="57"/>
      <c r="P23" s="57"/>
      <c r="Q23" s="31"/>
      <c r="R23" s="32"/>
      <c r="S23" s="31"/>
      <c r="T23" s="22"/>
    </row>
    <row r="24" spans="1:24" ht="18" x14ac:dyDescent="0.25">
      <c r="A24" s="61"/>
      <c r="B24" s="50"/>
      <c r="C24" s="62"/>
      <c r="D24" s="63"/>
      <c r="E24" s="63"/>
      <c r="F24" s="57"/>
      <c r="G24" s="60"/>
      <c r="H24" s="57"/>
      <c r="I24" s="57"/>
      <c r="J24" s="57"/>
      <c r="K24" s="57"/>
      <c r="L24" s="57"/>
      <c r="M24" s="57"/>
      <c r="N24" s="57"/>
      <c r="O24" s="57"/>
      <c r="P24" s="57"/>
      <c r="Q24" s="31"/>
      <c r="R24" s="32"/>
      <c r="S24" s="31"/>
      <c r="T24" s="22"/>
    </row>
    <row r="25" spans="1:24" ht="15" x14ac:dyDescent="0.2">
      <c r="A25" s="36"/>
      <c r="B25" s="34"/>
      <c r="C25" s="23"/>
      <c r="D25" s="23"/>
      <c r="E25" s="23"/>
      <c r="H25" s="26"/>
      <c r="I25" s="26"/>
      <c r="J25" s="26"/>
      <c r="K25" s="26"/>
      <c r="M25" s="26"/>
    </row>
    <row r="26" spans="1:24" ht="15" x14ac:dyDescent="0.2">
      <c r="A26" s="36"/>
      <c r="B26" s="34"/>
      <c r="C26" s="23"/>
      <c r="D26" s="23"/>
      <c r="E26" s="23"/>
    </row>
    <row r="27" spans="1:24" ht="15" x14ac:dyDescent="0.2">
      <c r="A27" s="36"/>
      <c r="B27" s="34"/>
      <c r="C27" s="23"/>
      <c r="D27" s="23"/>
      <c r="E27" s="23"/>
    </row>
    <row r="28" spans="1:24" ht="15" x14ac:dyDescent="0.2">
      <c r="A28" s="36"/>
      <c r="B28" s="34"/>
      <c r="C28" s="23"/>
      <c r="D28" s="23"/>
      <c r="E28" s="23"/>
    </row>
    <row r="29" spans="1:24" ht="15" x14ac:dyDescent="0.2">
      <c r="A29" s="36"/>
      <c r="B29" s="34"/>
      <c r="C29" s="23"/>
      <c r="D29" s="23"/>
      <c r="E29" s="23"/>
    </row>
    <row r="30" spans="1:24" ht="15" x14ac:dyDescent="0.2">
      <c r="A30" s="36"/>
      <c r="B30" s="34"/>
      <c r="C30" s="23"/>
      <c r="D30" s="23"/>
      <c r="E30" s="23"/>
    </row>
    <row r="31" spans="1:24" x14ac:dyDescent="0.2">
      <c r="A31" s="35"/>
      <c r="B31" s="37"/>
    </row>
    <row r="32" spans="1:24" x14ac:dyDescent="0.2">
      <c r="A32" s="35"/>
      <c r="B32" s="37"/>
    </row>
    <row r="33" spans="1:2" x14ac:dyDescent="0.2">
      <c r="A33" s="35"/>
      <c r="B33" s="37"/>
    </row>
    <row r="34" spans="1:2" x14ac:dyDescent="0.2">
      <c r="A34" s="35"/>
      <c r="B34" s="37"/>
    </row>
    <row r="35" spans="1:2" x14ac:dyDescent="0.2">
      <c r="A35" s="35"/>
      <c r="B35" s="37"/>
    </row>
    <row r="36" spans="1:2" x14ac:dyDescent="0.2">
      <c r="A36" s="35"/>
      <c r="B36" s="37"/>
    </row>
    <row r="37" spans="1:2" x14ac:dyDescent="0.2">
      <c r="A37" s="35"/>
      <c r="B37" s="37"/>
    </row>
    <row r="38" spans="1:2" x14ac:dyDescent="0.2">
      <c r="A38" s="35"/>
      <c r="B38" s="37"/>
    </row>
    <row r="39" spans="1:2" x14ac:dyDescent="0.2">
      <c r="A39" s="35"/>
      <c r="B39" s="37"/>
    </row>
    <row r="40" spans="1:2" x14ac:dyDescent="0.2">
      <c r="A40" s="35"/>
      <c r="B40" s="37"/>
    </row>
    <row r="41" spans="1:2" x14ac:dyDescent="0.2">
      <c r="A41" s="35"/>
      <c r="B41" s="37"/>
    </row>
    <row r="42" spans="1:2" x14ac:dyDescent="0.2">
      <c r="A42" s="35"/>
      <c r="B42" s="37"/>
    </row>
    <row r="43" spans="1:2" x14ac:dyDescent="0.2">
      <c r="A43" s="35"/>
      <c r="B43" s="37"/>
    </row>
    <row r="44" spans="1:2" x14ac:dyDescent="0.2">
      <c r="A44" s="35"/>
      <c r="B44" s="37"/>
    </row>
    <row r="45" spans="1:2" x14ac:dyDescent="0.2">
      <c r="A45" s="35"/>
      <c r="B45" s="37"/>
    </row>
    <row r="46" spans="1:2" x14ac:dyDescent="0.2">
      <c r="A46" s="35"/>
      <c r="B46" s="37"/>
    </row>
    <row r="47" spans="1:2" x14ac:dyDescent="0.2">
      <c r="A47" s="35"/>
      <c r="B47" s="37"/>
    </row>
    <row r="48" spans="1:2" x14ac:dyDescent="0.2">
      <c r="A48" s="35"/>
      <c r="B48" s="37"/>
    </row>
    <row r="49" spans="1:2" x14ac:dyDescent="0.2">
      <c r="A49" s="35"/>
      <c r="B49" s="37"/>
    </row>
    <row r="50" spans="1:2" x14ac:dyDescent="0.2">
      <c r="A50" s="35"/>
      <c r="B50" s="37"/>
    </row>
    <row r="51" spans="1:2" x14ac:dyDescent="0.2">
      <c r="A51" s="35"/>
      <c r="B51" s="37"/>
    </row>
    <row r="52" spans="1:2" x14ac:dyDescent="0.2">
      <c r="A52" s="35"/>
      <c r="B52" s="37"/>
    </row>
    <row r="53" spans="1:2" x14ac:dyDescent="0.2">
      <c r="A53" s="35"/>
      <c r="B53" s="37"/>
    </row>
    <row r="54" spans="1:2" x14ac:dyDescent="0.2">
      <c r="A54" s="35"/>
      <c r="B54" s="37"/>
    </row>
    <row r="55" spans="1:2" x14ac:dyDescent="0.2">
      <c r="A55" s="35"/>
      <c r="B55" s="37"/>
    </row>
    <row r="56" spans="1:2" x14ac:dyDescent="0.2">
      <c r="A56" s="35"/>
      <c r="B56" s="37"/>
    </row>
    <row r="57" spans="1:2" x14ac:dyDescent="0.2">
      <c r="A57" s="35"/>
      <c r="B57" s="37"/>
    </row>
    <row r="58" spans="1:2" x14ac:dyDescent="0.2">
      <c r="A58" s="35"/>
      <c r="B58" s="37"/>
    </row>
    <row r="59" spans="1:2" x14ac:dyDescent="0.2">
      <c r="A59" s="35"/>
      <c r="B59" s="37"/>
    </row>
    <row r="60" spans="1:2" x14ac:dyDescent="0.2">
      <c r="A60" s="35"/>
      <c r="B60" s="37"/>
    </row>
    <row r="61" spans="1:2" x14ac:dyDescent="0.2">
      <c r="A61" s="35"/>
      <c r="B61" s="37"/>
    </row>
    <row r="62" spans="1:2" x14ac:dyDescent="0.2">
      <c r="A62" s="35"/>
      <c r="B62" s="37"/>
    </row>
    <row r="63" spans="1:2" x14ac:dyDescent="0.2">
      <c r="A63" s="35"/>
      <c r="B63" s="37"/>
    </row>
    <row r="64" spans="1:2" x14ac:dyDescent="0.2">
      <c r="A64" s="35"/>
      <c r="B64" s="37"/>
    </row>
    <row r="65" spans="1:2" x14ac:dyDescent="0.2">
      <c r="A65" s="35"/>
      <c r="B65" s="37"/>
    </row>
    <row r="66" spans="1:2" x14ac:dyDescent="0.2">
      <c r="A66" s="35"/>
      <c r="B66" s="37"/>
    </row>
    <row r="67" spans="1:2" x14ac:dyDescent="0.2">
      <c r="A67" s="35"/>
      <c r="B67" s="37"/>
    </row>
    <row r="68" spans="1:2" x14ac:dyDescent="0.2">
      <c r="A68" s="35"/>
      <c r="B68" s="37"/>
    </row>
    <row r="69" spans="1:2" x14ac:dyDescent="0.2">
      <c r="A69" s="35"/>
      <c r="B69" s="37"/>
    </row>
    <row r="70" spans="1:2" x14ac:dyDescent="0.2">
      <c r="A70" s="35"/>
      <c r="B70" s="37"/>
    </row>
    <row r="71" spans="1:2" x14ac:dyDescent="0.2">
      <c r="A71" s="35"/>
      <c r="B71" s="37"/>
    </row>
    <row r="72" spans="1:2" x14ac:dyDescent="0.2">
      <c r="A72" s="35"/>
      <c r="B72" s="37"/>
    </row>
    <row r="73" spans="1:2" x14ac:dyDescent="0.2">
      <c r="A73" s="35"/>
      <c r="B73" s="37"/>
    </row>
    <row r="74" spans="1:2" x14ac:dyDescent="0.2">
      <c r="A74" s="35"/>
      <c r="B74" s="37"/>
    </row>
    <row r="75" spans="1:2" x14ac:dyDescent="0.2">
      <c r="A75" s="35"/>
      <c r="B75" s="37"/>
    </row>
    <row r="76" spans="1:2" x14ac:dyDescent="0.2">
      <c r="A76" s="35"/>
      <c r="B76" s="37"/>
    </row>
    <row r="77" spans="1:2" x14ac:dyDescent="0.2">
      <c r="A77" s="35"/>
      <c r="B77" s="37"/>
    </row>
    <row r="78" spans="1:2" x14ac:dyDescent="0.2">
      <c r="A78" s="35"/>
      <c r="B78" s="37"/>
    </row>
    <row r="79" spans="1:2" x14ac:dyDescent="0.2">
      <c r="A79" s="35"/>
      <c r="B79" s="37"/>
    </row>
    <row r="80" spans="1:2" x14ac:dyDescent="0.2">
      <c r="A80" s="35"/>
      <c r="B80" s="37"/>
    </row>
    <row r="81" spans="1:2" x14ac:dyDescent="0.2">
      <c r="A81" s="35"/>
      <c r="B81" s="37"/>
    </row>
    <row r="82" spans="1:2" x14ac:dyDescent="0.2">
      <c r="A82" s="35"/>
      <c r="B82" s="37"/>
    </row>
    <row r="83" spans="1:2" x14ac:dyDescent="0.2">
      <c r="A83" s="35"/>
      <c r="B83" s="37"/>
    </row>
    <row r="84" spans="1:2" x14ac:dyDescent="0.2">
      <c r="A84" s="35"/>
      <c r="B84" s="37"/>
    </row>
    <row r="85" spans="1:2" x14ac:dyDescent="0.2">
      <c r="A85" s="35"/>
      <c r="B85" s="37"/>
    </row>
    <row r="86" spans="1:2" x14ac:dyDescent="0.2">
      <c r="A86" s="35"/>
      <c r="B86" s="37"/>
    </row>
    <row r="87" spans="1:2" x14ac:dyDescent="0.2">
      <c r="A87" s="35"/>
      <c r="B87" s="37"/>
    </row>
    <row r="88" spans="1:2" x14ac:dyDescent="0.2">
      <c r="A88" s="35"/>
      <c r="B88" s="37"/>
    </row>
    <row r="89" spans="1:2" x14ac:dyDescent="0.2">
      <c r="A89" s="35"/>
      <c r="B89" s="37"/>
    </row>
    <row r="90" spans="1:2" x14ac:dyDescent="0.2">
      <c r="A90" s="35"/>
      <c r="B90" s="37"/>
    </row>
    <row r="91" spans="1:2" x14ac:dyDescent="0.2">
      <c r="A91" s="35"/>
      <c r="B91" s="37"/>
    </row>
    <row r="92" spans="1:2" x14ac:dyDescent="0.2">
      <c r="A92" s="35"/>
      <c r="B92" s="37"/>
    </row>
    <row r="93" spans="1:2" x14ac:dyDescent="0.2">
      <c r="A93" s="35"/>
      <c r="B93" s="37"/>
    </row>
    <row r="94" spans="1:2" x14ac:dyDescent="0.2">
      <c r="A94" s="35"/>
      <c r="B94" s="37"/>
    </row>
    <row r="95" spans="1:2" x14ac:dyDescent="0.2">
      <c r="A95" s="35"/>
      <c r="B95" s="37"/>
    </row>
    <row r="96" spans="1:2" x14ac:dyDescent="0.2">
      <c r="A96" s="35"/>
      <c r="B96" s="37"/>
    </row>
    <row r="97" spans="1:2" x14ac:dyDescent="0.2">
      <c r="A97" s="35"/>
      <c r="B97" s="37"/>
    </row>
    <row r="98" spans="1:2" x14ac:dyDescent="0.2">
      <c r="A98" s="35"/>
      <c r="B98" s="37"/>
    </row>
    <row r="99" spans="1:2" x14ac:dyDescent="0.2">
      <c r="A99" s="35"/>
      <c r="B99" s="37"/>
    </row>
    <row r="100" spans="1:2" x14ac:dyDescent="0.2">
      <c r="A100" s="35"/>
      <c r="B100" s="37"/>
    </row>
    <row r="101" spans="1:2" x14ac:dyDescent="0.2">
      <c r="A101" s="35"/>
      <c r="B101" s="37"/>
    </row>
    <row r="102" spans="1:2" x14ac:dyDescent="0.2">
      <c r="A102" s="35"/>
      <c r="B102" s="37"/>
    </row>
    <row r="103" spans="1:2" x14ac:dyDescent="0.2">
      <c r="A103" s="35"/>
      <c r="B103" s="37"/>
    </row>
    <row r="104" spans="1:2" x14ac:dyDescent="0.2">
      <c r="A104" s="35"/>
      <c r="B104" s="37"/>
    </row>
    <row r="105" spans="1:2" x14ac:dyDescent="0.2">
      <c r="A105" s="35"/>
      <c r="B105" s="37"/>
    </row>
    <row r="106" spans="1:2" x14ac:dyDescent="0.2">
      <c r="A106" s="35"/>
      <c r="B106" s="37"/>
    </row>
    <row r="107" spans="1:2" x14ac:dyDescent="0.2">
      <c r="A107" s="35"/>
      <c r="B107" s="37"/>
    </row>
    <row r="108" spans="1:2" x14ac:dyDescent="0.2">
      <c r="A108" s="35"/>
      <c r="B108" s="37"/>
    </row>
    <row r="109" spans="1:2" x14ac:dyDescent="0.2">
      <c r="A109" s="35"/>
      <c r="B109" s="37"/>
    </row>
    <row r="110" spans="1:2" x14ac:dyDescent="0.2">
      <c r="A110" s="35"/>
      <c r="B110" s="37"/>
    </row>
    <row r="111" spans="1:2" x14ac:dyDescent="0.2">
      <c r="A111" s="35"/>
      <c r="B111" s="37"/>
    </row>
    <row r="112" spans="1:2" x14ac:dyDescent="0.2">
      <c r="A112" s="35"/>
      <c r="B112" s="37"/>
    </row>
    <row r="113" spans="1:2" x14ac:dyDescent="0.2">
      <c r="A113" s="35"/>
      <c r="B113" s="37"/>
    </row>
    <row r="114" spans="1:2" x14ac:dyDescent="0.2">
      <c r="A114" s="35"/>
      <c r="B114" s="37"/>
    </row>
    <row r="115" spans="1:2" x14ac:dyDescent="0.2">
      <c r="A115" s="35"/>
      <c r="B115" s="37"/>
    </row>
    <row r="116" spans="1:2" x14ac:dyDescent="0.2">
      <c r="A116" s="35"/>
      <c r="B116" s="37"/>
    </row>
    <row r="117" spans="1:2" x14ac:dyDescent="0.2">
      <c r="A117" s="35"/>
      <c r="B117" s="37"/>
    </row>
    <row r="118" spans="1:2" x14ac:dyDescent="0.2">
      <c r="A118" s="35"/>
      <c r="B118" s="37"/>
    </row>
  </sheetData>
  <customSheetViews>
    <customSheetView guid="{17400EAF-4B0B-49FE-8262-4A59DA70D10F}" scale="75" showPageBreaks="1" showGridLines="0" fitToPage="1" printArea="1">
      <pane xSplit="6" ySplit="6" topLeftCell="AN7" activePane="bottomRight" state="frozen"/>
      <selection pane="bottomRight" activeCell="AV13" sqref="AV13"/>
      <pageMargins left="0.56000000000000005" right="0.39" top="0.64" bottom="0.65" header="0.5" footer="0.5"/>
      <pageSetup paperSize="9" scale="61" fitToWidth="2" orientation="landscape" r:id="rId1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2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3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4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5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6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7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8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9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1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2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13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19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20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21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22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23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24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25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26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27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28"/>
      <headerFooter alignWithMargins="0">
        <oddHeader>&amp;C</oddHeader>
      </headerFooter>
    </customSheetView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44" fitToWidth="2" orientation="landscape" r:id="rId29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J7" activePane="bottomRight" state="frozen"/>
      <selection pane="bottomRight" activeCell="R12" sqref="R12"/>
      <pageMargins left="0.56000000000000005" right="0.39" top="0.64" bottom="0.65" header="0.5" footer="0.5"/>
      <pageSetup paperSize="9" scale="26" fitToWidth="2" orientation="portrait" horizontalDpi="4294967293" verticalDpi="0" r:id="rId30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7" fitToWidth="2" orientation="portrait" horizontalDpi="4294967293" r:id="rId31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0" fitToWidth="2" orientation="portrait" horizontalDpi="0" verticalDpi="0" copies="0" r:id="rId32"/>
      <headerFooter alignWithMargins="0">
        <oddHeader>&amp;C</oddHeader>
      </headerFooter>
    </customSheetView>
    <customSheetView guid="{C5D960BD-C1A6-4228-A267-A87ADCF0AB55}" scale="80" showPageBreaks="1" showGridLines="0" fitToPage="1" printArea="1">
      <pane xSplit="5" ySplit="6" topLeftCell="K7" activePane="bottomRight" state="frozen"/>
      <selection pane="bottomRight" activeCell="P22" sqref="P22"/>
      <pageMargins left="0.56000000000000005" right="0.39" top="0.64" bottom="0.65" header="0.5" footer="0.5"/>
      <pageSetup paperSize="9" scale="41" fitToWidth="2" orientation="portrait" r:id="rId33"/>
      <headerFooter alignWithMargins="0">
        <oddHeader>&amp;C</oddHeader>
      </headerFooter>
    </customSheetView>
  </customSheetViews>
  <mergeCells count="12">
    <mergeCell ref="A3:A7"/>
    <mergeCell ref="C3:C7"/>
    <mergeCell ref="E3:E7"/>
    <mergeCell ref="D3:D7"/>
    <mergeCell ref="L7:N7"/>
    <mergeCell ref="F7:H7"/>
    <mergeCell ref="L5:L6"/>
    <mergeCell ref="F5:F6"/>
    <mergeCell ref="M5:M6"/>
    <mergeCell ref="G5:G6"/>
    <mergeCell ref="L3:N3"/>
    <mergeCell ref="F3:H3"/>
  </mergeCells>
  <phoneticPr fontId="1" type="noConversion"/>
  <conditionalFormatting sqref="E8:E21">
    <cfRule type="cellIs" dxfId="6" priority="1" stopIfTrue="1" operator="greaterThan">
      <formula>21</formula>
    </cfRule>
  </conditionalFormatting>
  <pageMargins left="0.56000000000000005" right="0.39" top="0.64" bottom="0.65" header="0.5" footer="0.5"/>
  <pageSetup paperSize="9" scale="61" fitToWidth="2" orientation="landscape" r:id="rId34"/>
  <headerFooter alignWithMargins="0">
    <oddHeader>&amp;C</oddHeader>
  </headerFooter>
  <legacy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2:V118"/>
  <sheetViews>
    <sheetView showGridLines="0" zoomScale="75" zoomScaleNormal="77" zoomScalePageLayoutView="50" workbookViewId="0">
      <pane xSplit="6" ySplit="7" topLeftCell="T8" activePane="bottomRight" state="frozen"/>
      <selection pane="topRight" activeCell="G1" sqref="G1"/>
      <selection pane="bottomLeft" activeCell="A8" sqref="A8"/>
      <selection pane="bottomRight" activeCell="T14" sqref="T14"/>
    </sheetView>
  </sheetViews>
  <sheetFormatPr defaultColWidth="9.28515625" defaultRowHeight="12.75" x14ac:dyDescent="0.2"/>
  <cols>
    <col min="1" max="1" width="4.28515625" style="1" customWidth="1"/>
    <col min="2" max="2" width="54.28515625" style="25" customWidth="1"/>
    <col min="3" max="4" width="6.7109375" style="25" customWidth="1"/>
    <col min="5" max="5" width="12.28515625" style="25" customWidth="1"/>
    <col min="6" max="6" width="12.85546875" style="1" customWidth="1"/>
    <col min="7" max="7" width="11.7109375" style="1" customWidth="1"/>
    <col min="8" max="8" width="14.85546875" style="1" customWidth="1"/>
    <col min="9" max="11" width="11.5703125" style="1" customWidth="1"/>
    <col min="12" max="12" width="16.7109375" style="1" customWidth="1"/>
    <col min="13" max="13" width="11" style="1" customWidth="1"/>
    <col min="14" max="14" width="15.42578125" style="1" customWidth="1"/>
    <col min="15" max="15" width="11.5703125" style="1" customWidth="1"/>
    <col min="16" max="16" width="10" style="1" customWidth="1"/>
    <col min="17" max="17" width="10.85546875" style="1" customWidth="1"/>
    <col min="18" max="18" width="11.28515625" style="1" customWidth="1"/>
    <col min="19" max="19" width="8" style="1" customWidth="1"/>
    <col min="20" max="20" width="12.140625" style="1" customWidth="1"/>
    <col min="21" max="21" width="10.42578125" style="1" bestFit="1" customWidth="1"/>
    <col min="22" max="22" width="13" style="1" customWidth="1"/>
    <col min="23" max="23" width="11.42578125" style="1" customWidth="1"/>
    <col min="24" max="24" width="10.42578125" style="1" customWidth="1"/>
    <col min="25" max="25" width="11.42578125" style="1" customWidth="1"/>
    <col min="26" max="26" width="9.28515625" style="1"/>
    <col min="27" max="27" width="10.42578125" style="1" bestFit="1" customWidth="1"/>
    <col min="28" max="28" width="9.28515625" style="1"/>
    <col min="29" max="29" width="10.42578125" style="1" bestFit="1" customWidth="1"/>
    <col min="30" max="16384" width="9.28515625" style="1"/>
  </cols>
  <sheetData>
    <row r="2" spans="1:21" ht="29.25" customHeight="1" thickBot="1" x14ac:dyDescent="0.25">
      <c r="A2" s="20"/>
      <c r="B2" s="148" t="s">
        <v>266</v>
      </c>
      <c r="C2" s="118" t="s">
        <v>312</v>
      </c>
      <c r="D2" s="21"/>
      <c r="E2" s="21"/>
      <c r="F2" s="29"/>
      <c r="G2" s="83" t="s">
        <v>226</v>
      </c>
      <c r="H2" s="29"/>
      <c r="I2" s="29"/>
      <c r="J2" s="29"/>
      <c r="K2" s="29"/>
      <c r="L2" s="83"/>
      <c r="M2" s="30"/>
      <c r="N2" s="82" t="s">
        <v>153</v>
      </c>
      <c r="O2" s="29"/>
      <c r="P2" s="59"/>
      <c r="Q2" s="29"/>
      <c r="R2" s="59"/>
      <c r="S2" s="59"/>
      <c r="T2" s="29"/>
      <c r="U2" s="29"/>
    </row>
    <row r="3" spans="1:21" ht="22.5" customHeight="1" thickBot="1" x14ac:dyDescent="0.3">
      <c r="A3" s="501"/>
      <c r="B3" s="123"/>
      <c r="C3" s="531" t="s">
        <v>131</v>
      </c>
      <c r="D3" s="508" t="s">
        <v>150</v>
      </c>
      <c r="E3" s="506" t="s">
        <v>38</v>
      </c>
      <c r="F3" s="521" t="s">
        <v>132</v>
      </c>
      <c r="G3" s="522"/>
      <c r="H3" s="523"/>
      <c r="I3" s="250" t="s">
        <v>133</v>
      </c>
      <c r="J3" s="296"/>
      <c r="K3" s="293"/>
      <c r="L3" s="521" t="s">
        <v>134</v>
      </c>
      <c r="M3" s="522"/>
      <c r="N3" s="523"/>
    </row>
    <row r="4" spans="1:21" ht="22.5" customHeight="1" x14ac:dyDescent="0.25">
      <c r="A4" s="502"/>
      <c r="B4" s="124"/>
      <c r="C4" s="532"/>
      <c r="D4" s="509"/>
      <c r="E4" s="507"/>
      <c r="F4" s="250" t="s">
        <v>227</v>
      </c>
      <c r="G4" s="251" t="s">
        <v>229</v>
      </c>
      <c r="H4" s="252"/>
      <c r="I4" s="250" t="s">
        <v>228</v>
      </c>
      <c r="J4" s="252" t="s">
        <v>193</v>
      </c>
      <c r="K4" s="254" t="s">
        <v>154</v>
      </c>
      <c r="L4" s="250" t="s">
        <v>228</v>
      </c>
      <c r="M4" s="253" t="s">
        <v>207</v>
      </c>
      <c r="N4" s="254" t="s">
        <v>154</v>
      </c>
    </row>
    <row r="5" spans="1:21" ht="37.35" customHeight="1" x14ac:dyDescent="0.2">
      <c r="A5" s="502"/>
      <c r="B5" s="130" t="s">
        <v>231</v>
      </c>
      <c r="C5" s="532"/>
      <c r="D5" s="509"/>
      <c r="E5" s="507"/>
      <c r="F5" s="527" t="s">
        <v>149</v>
      </c>
      <c r="G5" s="529" t="s">
        <v>274</v>
      </c>
      <c r="H5" s="255" t="s">
        <v>135</v>
      </c>
      <c r="I5" s="291" t="s">
        <v>149</v>
      </c>
      <c r="J5" s="295" t="s">
        <v>275</v>
      </c>
      <c r="K5" s="255" t="s">
        <v>135</v>
      </c>
      <c r="L5" s="527" t="s">
        <v>149</v>
      </c>
      <c r="M5" s="529" t="s">
        <v>279</v>
      </c>
      <c r="N5" s="255" t="s">
        <v>135</v>
      </c>
    </row>
    <row r="6" spans="1:21" ht="28.9" customHeight="1" thickBot="1" x14ac:dyDescent="0.25">
      <c r="A6" s="502"/>
      <c r="B6" s="125"/>
      <c r="C6" s="532"/>
      <c r="D6" s="509"/>
      <c r="E6" s="507"/>
      <c r="F6" s="528"/>
      <c r="G6" s="530"/>
      <c r="H6" s="256" t="s">
        <v>278</v>
      </c>
      <c r="I6" s="292"/>
      <c r="J6" s="294"/>
      <c r="K6" s="256">
        <v>10</v>
      </c>
      <c r="L6" s="528"/>
      <c r="M6" s="530"/>
      <c r="N6" s="256" t="s">
        <v>282</v>
      </c>
    </row>
    <row r="7" spans="1:21" ht="25.5" customHeight="1" thickBot="1" x14ac:dyDescent="0.3">
      <c r="A7" s="502"/>
      <c r="B7" s="136"/>
      <c r="C7" s="505"/>
      <c r="D7" s="509"/>
      <c r="E7" s="507"/>
      <c r="F7" s="524">
        <v>42867</v>
      </c>
      <c r="G7" s="525"/>
      <c r="H7" s="526"/>
      <c r="I7" s="288">
        <f>F7+14</f>
        <v>42881</v>
      </c>
      <c r="J7" s="289"/>
      <c r="K7" s="290"/>
      <c r="L7" s="524">
        <f>I7+14</f>
        <v>42895</v>
      </c>
      <c r="M7" s="525"/>
      <c r="N7" s="526"/>
    </row>
    <row r="8" spans="1:21" s="236" customFormat="1" ht="18.75" x14ac:dyDescent="0.25">
      <c r="A8" s="339">
        <v>1</v>
      </c>
      <c r="B8" s="429" t="s">
        <v>326</v>
      </c>
      <c r="C8" s="431">
        <v>2</v>
      </c>
      <c r="D8" s="306">
        <f t="shared" ref="D8:D21" si="0">H8+K8+N8</f>
        <v>68</v>
      </c>
      <c r="E8" s="242">
        <f t="shared" ref="E8:E21" si="1">SUM(D8:D8)</f>
        <v>68</v>
      </c>
      <c r="F8" s="456"/>
      <c r="G8" s="465">
        <f>C8</f>
        <v>2</v>
      </c>
      <c r="H8" s="244">
        <v>15</v>
      </c>
      <c r="I8" s="456"/>
      <c r="J8" s="465">
        <f>C8</f>
        <v>2</v>
      </c>
      <c r="K8" s="277">
        <v>10</v>
      </c>
      <c r="L8" s="456"/>
      <c r="M8" s="465">
        <f>C8</f>
        <v>2</v>
      </c>
      <c r="N8" s="471">
        <f>25+18</f>
        <v>43</v>
      </c>
    </row>
    <row r="9" spans="1:21" s="236" customFormat="1" ht="18.75" x14ac:dyDescent="0.25">
      <c r="A9" s="340">
        <v>2</v>
      </c>
      <c r="B9" s="429" t="s">
        <v>327</v>
      </c>
      <c r="C9" s="431">
        <v>15</v>
      </c>
      <c r="D9" s="258">
        <f t="shared" si="0"/>
        <v>69</v>
      </c>
      <c r="E9" s="304">
        <f t="shared" si="1"/>
        <v>69</v>
      </c>
      <c r="F9" s="383"/>
      <c r="G9" s="465">
        <f t="shared" ref="G9:G21" si="2">C9</f>
        <v>15</v>
      </c>
      <c r="H9" s="218">
        <v>15</v>
      </c>
      <c r="I9" s="382"/>
      <c r="J9" s="465">
        <f t="shared" ref="J9:J21" si="3">C9</f>
        <v>15</v>
      </c>
      <c r="K9" s="247">
        <v>9</v>
      </c>
      <c r="L9" s="382"/>
      <c r="M9" s="465">
        <f t="shared" ref="M9:M21" si="4">C9</f>
        <v>15</v>
      </c>
      <c r="N9" s="471">
        <v>45</v>
      </c>
    </row>
    <row r="10" spans="1:21" s="236" customFormat="1" ht="24" customHeight="1" x14ac:dyDescent="0.25">
      <c r="A10" s="339">
        <v>3</v>
      </c>
      <c r="B10" s="429" t="s">
        <v>328</v>
      </c>
      <c r="C10" s="431">
        <v>3</v>
      </c>
      <c r="D10" s="258">
        <f t="shared" si="0"/>
        <v>70</v>
      </c>
      <c r="E10" s="304">
        <f t="shared" si="1"/>
        <v>70</v>
      </c>
      <c r="F10" s="383"/>
      <c r="G10" s="465">
        <f t="shared" si="2"/>
        <v>3</v>
      </c>
      <c r="H10" s="218">
        <v>15</v>
      </c>
      <c r="I10" s="383"/>
      <c r="J10" s="465">
        <f t="shared" si="3"/>
        <v>3</v>
      </c>
      <c r="K10" s="247">
        <v>10</v>
      </c>
      <c r="L10" s="383"/>
      <c r="M10" s="465">
        <f t="shared" si="4"/>
        <v>3</v>
      </c>
      <c r="N10" s="471">
        <v>45</v>
      </c>
    </row>
    <row r="11" spans="1:21" s="236" customFormat="1" ht="18.75" x14ac:dyDescent="0.25">
      <c r="A11" s="340">
        <v>4</v>
      </c>
      <c r="B11" s="429"/>
      <c r="C11" s="431"/>
      <c r="D11" s="258">
        <f t="shared" si="0"/>
        <v>0</v>
      </c>
      <c r="E11" s="304">
        <f t="shared" si="1"/>
        <v>0</v>
      </c>
      <c r="F11" s="383"/>
      <c r="G11" s="465">
        <f t="shared" si="2"/>
        <v>0</v>
      </c>
      <c r="H11" s="218"/>
      <c r="I11" s="383"/>
      <c r="J11" s="465">
        <f t="shared" si="3"/>
        <v>0</v>
      </c>
      <c r="K11" s="247"/>
      <c r="L11" s="383"/>
      <c r="M11" s="465">
        <f t="shared" si="4"/>
        <v>0</v>
      </c>
      <c r="N11" s="471"/>
    </row>
    <row r="12" spans="1:21" s="236" customFormat="1" ht="21.75" customHeight="1" x14ac:dyDescent="0.25">
      <c r="A12" s="339">
        <v>5</v>
      </c>
      <c r="B12" s="429" t="s">
        <v>329</v>
      </c>
      <c r="C12" s="431">
        <v>5</v>
      </c>
      <c r="D12" s="258">
        <f t="shared" si="0"/>
        <v>47</v>
      </c>
      <c r="E12" s="304">
        <f t="shared" si="1"/>
        <v>47</v>
      </c>
      <c r="F12" s="383"/>
      <c r="G12" s="465">
        <f t="shared" si="2"/>
        <v>5</v>
      </c>
      <c r="H12" s="218">
        <f>1+5+6</f>
        <v>12</v>
      </c>
      <c r="I12" s="383"/>
      <c r="J12" s="465">
        <f t="shared" si="3"/>
        <v>5</v>
      </c>
      <c r="K12" s="247">
        <v>10</v>
      </c>
      <c r="L12" s="383"/>
      <c r="M12" s="465">
        <f t="shared" si="4"/>
        <v>5</v>
      </c>
      <c r="N12" s="471">
        <f>25+0</f>
        <v>25</v>
      </c>
    </row>
    <row r="13" spans="1:21" s="236" customFormat="1" ht="18.75" x14ac:dyDescent="0.25">
      <c r="A13" s="340">
        <v>6</v>
      </c>
      <c r="B13" s="429"/>
      <c r="C13" s="431">
        <v>10</v>
      </c>
      <c r="D13" s="258">
        <f t="shared" si="0"/>
        <v>0</v>
      </c>
      <c r="E13" s="304">
        <f t="shared" si="1"/>
        <v>0</v>
      </c>
      <c r="F13" s="383"/>
      <c r="G13" s="465">
        <f t="shared" si="2"/>
        <v>10</v>
      </c>
      <c r="H13" s="218"/>
      <c r="I13" s="383"/>
      <c r="J13" s="465">
        <f t="shared" si="3"/>
        <v>10</v>
      </c>
      <c r="K13" s="247"/>
      <c r="L13" s="383"/>
      <c r="M13" s="465">
        <f t="shared" si="4"/>
        <v>10</v>
      </c>
      <c r="N13" s="471"/>
    </row>
    <row r="14" spans="1:21" s="236" customFormat="1" ht="18.75" x14ac:dyDescent="0.25">
      <c r="A14" s="339">
        <v>7</v>
      </c>
      <c r="B14" s="429" t="s">
        <v>330</v>
      </c>
      <c r="C14" s="431">
        <v>7</v>
      </c>
      <c r="D14" s="258">
        <f t="shared" si="0"/>
        <v>70</v>
      </c>
      <c r="E14" s="304">
        <f t="shared" si="1"/>
        <v>70</v>
      </c>
      <c r="F14" s="383"/>
      <c r="G14" s="465">
        <f t="shared" si="2"/>
        <v>7</v>
      </c>
      <c r="H14" s="218">
        <v>15</v>
      </c>
      <c r="I14" s="383"/>
      <c r="J14" s="465">
        <f t="shared" si="3"/>
        <v>7</v>
      </c>
      <c r="K14" s="247">
        <v>10</v>
      </c>
      <c r="L14" s="383"/>
      <c r="M14" s="465">
        <f t="shared" si="4"/>
        <v>7</v>
      </c>
      <c r="N14" s="471">
        <v>45</v>
      </c>
    </row>
    <row r="15" spans="1:21" s="236" customFormat="1" ht="18.75" x14ac:dyDescent="0.25">
      <c r="A15" s="340">
        <v>8</v>
      </c>
      <c r="B15" s="429" t="s">
        <v>331</v>
      </c>
      <c r="C15" s="431">
        <v>8</v>
      </c>
      <c r="D15" s="258">
        <f t="shared" si="0"/>
        <v>45</v>
      </c>
      <c r="E15" s="304">
        <f t="shared" si="1"/>
        <v>45</v>
      </c>
      <c r="F15" s="383"/>
      <c r="G15" s="465">
        <f t="shared" si="2"/>
        <v>8</v>
      </c>
      <c r="H15" s="218">
        <f>1+5+6</f>
        <v>12</v>
      </c>
      <c r="I15" s="383"/>
      <c r="J15" s="465">
        <f t="shared" si="3"/>
        <v>8</v>
      </c>
      <c r="K15" s="247">
        <v>8</v>
      </c>
      <c r="L15" s="383"/>
      <c r="M15" s="465">
        <f t="shared" si="4"/>
        <v>8</v>
      </c>
      <c r="N15" s="471">
        <f>25</f>
        <v>25</v>
      </c>
    </row>
    <row r="16" spans="1:21" s="236" customFormat="1" ht="24" customHeight="1" x14ac:dyDescent="0.25">
      <c r="A16" s="339">
        <v>9</v>
      </c>
      <c r="B16" s="429" t="s">
        <v>332</v>
      </c>
      <c r="C16" s="431">
        <v>7</v>
      </c>
      <c r="D16" s="258">
        <f t="shared" si="0"/>
        <v>70</v>
      </c>
      <c r="E16" s="304">
        <f t="shared" si="1"/>
        <v>70</v>
      </c>
      <c r="F16" s="383"/>
      <c r="G16" s="465">
        <f t="shared" si="2"/>
        <v>7</v>
      </c>
      <c r="H16" s="218">
        <v>15</v>
      </c>
      <c r="I16" s="383"/>
      <c r="J16" s="465">
        <f t="shared" si="3"/>
        <v>7</v>
      </c>
      <c r="K16" s="247">
        <v>10</v>
      </c>
      <c r="L16" s="383"/>
      <c r="M16" s="465">
        <f t="shared" si="4"/>
        <v>7</v>
      </c>
      <c r="N16" s="471">
        <v>45</v>
      </c>
    </row>
    <row r="17" spans="1:22" s="236" customFormat="1" ht="18.75" x14ac:dyDescent="0.25">
      <c r="A17" s="340">
        <v>10</v>
      </c>
      <c r="B17" s="429" t="s">
        <v>333</v>
      </c>
      <c r="C17" s="431">
        <v>6</v>
      </c>
      <c r="D17" s="258">
        <f t="shared" si="0"/>
        <v>70</v>
      </c>
      <c r="E17" s="304">
        <f t="shared" si="1"/>
        <v>70</v>
      </c>
      <c r="F17" s="383"/>
      <c r="G17" s="465">
        <f t="shared" si="2"/>
        <v>6</v>
      </c>
      <c r="H17" s="218">
        <v>15</v>
      </c>
      <c r="I17" s="383"/>
      <c r="J17" s="465">
        <f t="shared" si="3"/>
        <v>6</v>
      </c>
      <c r="K17" s="247">
        <v>10</v>
      </c>
      <c r="L17" s="383"/>
      <c r="M17" s="465">
        <f t="shared" si="4"/>
        <v>6</v>
      </c>
      <c r="N17" s="471">
        <v>45</v>
      </c>
    </row>
    <row r="18" spans="1:22" s="236" customFormat="1" ht="18.75" x14ac:dyDescent="0.25">
      <c r="A18" s="339">
        <v>11</v>
      </c>
      <c r="B18" s="429" t="s">
        <v>334</v>
      </c>
      <c r="C18" s="431">
        <v>11</v>
      </c>
      <c r="D18" s="258">
        <f t="shared" si="0"/>
        <v>0</v>
      </c>
      <c r="E18" s="304">
        <f t="shared" si="1"/>
        <v>0</v>
      </c>
      <c r="F18" s="148"/>
      <c r="G18" s="465">
        <f t="shared" si="2"/>
        <v>11</v>
      </c>
      <c r="H18" s="218"/>
      <c r="I18" s="383"/>
      <c r="J18" s="465">
        <f t="shared" si="3"/>
        <v>11</v>
      </c>
      <c r="K18" s="247"/>
      <c r="L18" s="383"/>
      <c r="M18" s="465">
        <f t="shared" si="4"/>
        <v>11</v>
      </c>
      <c r="N18" s="471"/>
    </row>
    <row r="19" spans="1:22" s="236" customFormat="1" ht="18.75" x14ac:dyDescent="0.25">
      <c r="A19" s="340">
        <v>12</v>
      </c>
      <c r="B19" s="429" t="s">
        <v>335</v>
      </c>
      <c r="C19" s="431">
        <v>12</v>
      </c>
      <c r="D19" s="258">
        <f t="shared" si="0"/>
        <v>70</v>
      </c>
      <c r="E19" s="304">
        <f t="shared" si="1"/>
        <v>70</v>
      </c>
      <c r="F19" s="368"/>
      <c r="G19" s="465">
        <f t="shared" si="2"/>
        <v>12</v>
      </c>
      <c r="H19" s="218">
        <v>15</v>
      </c>
      <c r="I19" s="368"/>
      <c r="J19" s="465">
        <f t="shared" si="3"/>
        <v>12</v>
      </c>
      <c r="K19" s="247">
        <v>10</v>
      </c>
      <c r="L19" s="368"/>
      <c r="M19" s="465">
        <f t="shared" si="4"/>
        <v>12</v>
      </c>
      <c r="N19" s="471">
        <v>45</v>
      </c>
    </row>
    <row r="20" spans="1:22" s="236" customFormat="1" ht="18.75" x14ac:dyDescent="0.25">
      <c r="A20" s="339">
        <v>13</v>
      </c>
      <c r="B20" s="429" t="s">
        <v>336</v>
      </c>
      <c r="C20" s="431">
        <v>13</v>
      </c>
      <c r="D20" s="258">
        <f t="shared" si="0"/>
        <v>0</v>
      </c>
      <c r="E20" s="304">
        <f t="shared" si="1"/>
        <v>0</v>
      </c>
      <c r="F20" s="368"/>
      <c r="G20" s="465">
        <f t="shared" si="2"/>
        <v>13</v>
      </c>
      <c r="H20" s="218"/>
      <c r="I20" s="368"/>
      <c r="J20" s="465">
        <f t="shared" si="3"/>
        <v>13</v>
      </c>
      <c r="K20" s="247"/>
      <c r="L20" s="368"/>
      <c r="M20" s="465">
        <f t="shared" si="4"/>
        <v>13</v>
      </c>
      <c r="N20" s="471"/>
    </row>
    <row r="21" spans="1:22" s="236" customFormat="1" ht="38.25" thickBot="1" x14ac:dyDescent="0.3">
      <c r="A21" s="266"/>
      <c r="B21" s="429" t="s">
        <v>337</v>
      </c>
      <c r="C21" s="488">
        <v>14</v>
      </c>
      <c r="D21" s="308">
        <f t="shared" si="0"/>
        <v>70</v>
      </c>
      <c r="E21" s="268">
        <f t="shared" si="1"/>
        <v>70</v>
      </c>
      <c r="F21" s="241"/>
      <c r="G21" s="465">
        <f t="shared" si="2"/>
        <v>14</v>
      </c>
      <c r="H21" s="249">
        <v>15</v>
      </c>
      <c r="I21" s="241"/>
      <c r="J21" s="465">
        <f t="shared" si="3"/>
        <v>14</v>
      </c>
      <c r="K21" s="248">
        <v>10</v>
      </c>
      <c r="L21" s="241"/>
      <c r="M21" s="465">
        <f t="shared" si="4"/>
        <v>14</v>
      </c>
      <c r="N21" s="471">
        <v>45</v>
      </c>
    </row>
    <row r="22" spans="1:22" ht="18" x14ac:dyDescent="0.25">
      <c r="A22" s="61"/>
      <c r="B22" s="50"/>
      <c r="C22" s="487"/>
      <c r="D22" s="63"/>
      <c r="E22" s="63"/>
      <c r="F22" s="57"/>
      <c r="G22" s="60"/>
      <c r="H22" s="57"/>
      <c r="I22" s="57"/>
      <c r="J22" s="57"/>
      <c r="K22" s="57"/>
      <c r="L22" s="57"/>
      <c r="M22" s="57"/>
      <c r="N22" s="57"/>
      <c r="O22" s="57"/>
      <c r="P22" s="57"/>
      <c r="Q22" s="31"/>
      <c r="R22" s="32"/>
      <c r="S22" s="31"/>
      <c r="T22" s="22"/>
    </row>
    <row r="23" spans="1:22" s="229" customFormat="1" ht="44.25" x14ac:dyDescent="0.55000000000000004">
      <c r="A23" s="224"/>
      <c r="B23" s="231"/>
      <c r="C23" s="225"/>
      <c r="D23" s="226"/>
      <c r="E23" s="226"/>
      <c r="F23" s="223"/>
      <c r="G23" s="232"/>
      <c r="H23" s="223"/>
      <c r="I23" s="223"/>
      <c r="J23" s="223"/>
      <c r="K23" s="223"/>
      <c r="L23" s="223"/>
      <c r="M23" s="223"/>
      <c r="N23" s="223"/>
      <c r="O23" s="223"/>
      <c r="P23" s="223"/>
      <c r="Q23" s="227"/>
      <c r="R23" s="228"/>
      <c r="S23" s="227"/>
      <c r="T23" s="228"/>
      <c r="V23" s="230"/>
    </row>
    <row r="24" spans="1:22" ht="15" x14ac:dyDescent="0.2">
      <c r="A24" s="36"/>
      <c r="B24" s="34"/>
      <c r="C24" s="23"/>
      <c r="D24" s="23"/>
      <c r="E24" s="23"/>
      <c r="H24" s="26"/>
      <c r="I24" s="26"/>
      <c r="J24" s="26"/>
      <c r="K24" s="26"/>
      <c r="M24" s="26"/>
    </row>
    <row r="25" spans="1:22" ht="15" x14ac:dyDescent="0.2">
      <c r="A25" s="36"/>
      <c r="B25" s="34"/>
      <c r="C25" s="23"/>
      <c r="D25" s="23"/>
      <c r="E25" s="23"/>
    </row>
    <row r="26" spans="1:22" ht="15" x14ac:dyDescent="0.2">
      <c r="A26" s="36"/>
      <c r="B26" s="34"/>
      <c r="C26" s="23"/>
      <c r="D26" s="23"/>
      <c r="E26" s="23"/>
    </row>
    <row r="27" spans="1:22" ht="15" x14ac:dyDescent="0.2">
      <c r="A27" s="36"/>
      <c r="B27" s="34"/>
      <c r="C27" s="23"/>
      <c r="D27" s="23"/>
      <c r="E27" s="23"/>
    </row>
    <row r="28" spans="1:22" ht="15" x14ac:dyDescent="0.2">
      <c r="A28" s="36"/>
      <c r="B28" s="34"/>
      <c r="C28" s="23"/>
      <c r="D28" s="23"/>
      <c r="E28" s="23"/>
    </row>
    <row r="29" spans="1:22" ht="15" x14ac:dyDescent="0.2">
      <c r="A29" s="36"/>
      <c r="B29" s="34"/>
      <c r="C29" s="23"/>
      <c r="D29" s="23"/>
      <c r="E29" s="23"/>
    </row>
    <row r="30" spans="1:22" s="216" customFormat="1" ht="56.25" customHeight="1" x14ac:dyDescent="0.25">
      <c r="A30" s="212"/>
      <c r="B30" s="213"/>
      <c r="C30" s="214"/>
      <c r="D30" s="215"/>
      <c r="E30" s="215"/>
    </row>
    <row r="31" spans="1:22" x14ac:dyDescent="0.2">
      <c r="A31" s="35"/>
      <c r="B31" s="37"/>
    </row>
    <row r="32" spans="1:22" x14ac:dyDescent="0.2">
      <c r="A32" s="35"/>
      <c r="B32" s="37"/>
    </row>
    <row r="33" spans="1:2" x14ac:dyDescent="0.2">
      <c r="A33" s="35"/>
      <c r="B33" s="37"/>
    </row>
    <row r="34" spans="1:2" x14ac:dyDescent="0.2">
      <c r="A34" s="35"/>
      <c r="B34" s="37"/>
    </row>
    <row r="35" spans="1:2" x14ac:dyDescent="0.2">
      <c r="A35" s="35"/>
      <c r="B35" s="37"/>
    </row>
    <row r="36" spans="1:2" x14ac:dyDescent="0.2">
      <c r="A36" s="35"/>
      <c r="B36" s="37"/>
    </row>
    <row r="37" spans="1:2" x14ac:dyDescent="0.2">
      <c r="A37" s="35"/>
      <c r="B37" s="37"/>
    </row>
    <row r="38" spans="1:2" x14ac:dyDescent="0.2">
      <c r="A38" s="35"/>
      <c r="B38" s="37"/>
    </row>
    <row r="39" spans="1:2" x14ac:dyDescent="0.2">
      <c r="A39" s="35"/>
      <c r="B39" s="37"/>
    </row>
    <row r="40" spans="1:2" x14ac:dyDescent="0.2">
      <c r="A40" s="35"/>
      <c r="B40" s="37"/>
    </row>
    <row r="41" spans="1:2" x14ac:dyDescent="0.2">
      <c r="A41" s="35"/>
      <c r="B41" s="37"/>
    </row>
    <row r="42" spans="1:2" x14ac:dyDescent="0.2">
      <c r="A42" s="35"/>
      <c r="B42" s="37"/>
    </row>
    <row r="43" spans="1:2" x14ac:dyDescent="0.2">
      <c r="A43" s="35"/>
      <c r="B43" s="37"/>
    </row>
    <row r="44" spans="1:2" x14ac:dyDescent="0.2">
      <c r="A44" s="35"/>
      <c r="B44" s="37"/>
    </row>
    <row r="45" spans="1:2" x14ac:dyDescent="0.2">
      <c r="A45" s="35"/>
      <c r="B45" s="37"/>
    </row>
    <row r="46" spans="1:2" x14ac:dyDescent="0.2">
      <c r="A46" s="35"/>
      <c r="B46" s="37"/>
    </row>
    <row r="47" spans="1:2" x14ac:dyDescent="0.2">
      <c r="A47" s="35"/>
      <c r="B47" s="37"/>
    </row>
    <row r="48" spans="1:2" x14ac:dyDescent="0.2">
      <c r="A48" s="35"/>
      <c r="B48" s="37"/>
    </row>
    <row r="49" spans="1:2" x14ac:dyDescent="0.2">
      <c r="A49" s="35"/>
      <c r="B49" s="37"/>
    </row>
    <row r="50" spans="1:2" x14ac:dyDescent="0.2">
      <c r="A50" s="35"/>
      <c r="B50" s="37"/>
    </row>
    <row r="51" spans="1:2" x14ac:dyDescent="0.2">
      <c r="A51" s="35"/>
      <c r="B51" s="37"/>
    </row>
    <row r="52" spans="1:2" x14ac:dyDescent="0.2">
      <c r="A52" s="35"/>
      <c r="B52" s="37"/>
    </row>
    <row r="53" spans="1:2" x14ac:dyDescent="0.2">
      <c r="A53" s="35"/>
      <c r="B53" s="37"/>
    </row>
    <row r="54" spans="1:2" x14ac:dyDescent="0.2">
      <c r="A54" s="35"/>
      <c r="B54" s="37"/>
    </row>
    <row r="55" spans="1:2" x14ac:dyDescent="0.2">
      <c r="A55" s="35"/>
      <c r="B55" s="37"/>
    </row>
    <row r="56" spans="1:2" x14ac:dyDescent="0.2">
      <c r="A56" s="35"/>
      <c r="B56" s="37"/>
    </row>
    <row r="57" spans="1:2" x14ac:dyDescent="0.2">
      <c r="A57" s="35"/>
      <c r="B57" s="37"/>
    </row>
    <row r="58" spans="1:2" x14ac:dyDescent="0.2">
      <c r="A58" s="35"/>
      <c r="B58" s="37"/>
    </row>
    <row r="59" spans="1:2" x14ac:dyDescent="0.2">
      <c r="A59" s="35"/>
      <c r="B59" s="37"/>
    </row>
    <row r="60" spans="1:2" x14ac:dyDescent="0.2">
      <c r="A60" s="35"/>
      <c r="B60" s="37"/>
    </row>
    <row r="61" spans="1:2" x14ac:dyDescent="0.2">
      <c r="A61" s="35"/>
      <c r="B61" s="37"/>
    </row>
    <row r="62" spans="1:2" x14ac:dyDescent="0.2">
      <c r="A62" s="35"/>
      <c r="B62" s="37"/>
    </row>
    <row r="63" spans="1:2" x14ac:dyDescent="0.2">
      <c r="A63" s="35"/>
      <c r="B63" s="37"/>
    </row>
    <row r="64" spans="1:2" x14ac:dyDescent="0.2">
      <c r="A64" s="35"/>
      <c r="B64" s="37"/>
    </row>
    <row r="65" spans="1:2" x14ac:dyDescent="0.2">
      <c r="A65" s="35"/>
      <c r="B65" s="37"/>
    </row>
    <row r="66" spans="1:2" x14ac:dyDescent="0.2">
      <c r="A66" s="35"/>
      <c r="B66" s="37"/>
    </row>
    <row r="67" spans="1:2" x14ac:dyDescent="0.2">
      <c r="A67" s="35"/>
      <c r="B67" s="37"/>
    </row>
    <row r="68" spans="1:2" x14ac:dyDescent="0.2">
      <c r="A68" s="35"/>
      <c r="B68" s="37"/>
    </row>
    <row r="69" spans="1:2" x14ac:dyDescent="0.2">
      <c r="A69" s="35"/>
      <c r="B69" s="37"/>
    </row>
    <row r="70" spans="1:2" x14ac:dyDescent="0.2">
      <c r="A70" s="35"/>
      <c r="B70" s="37"/>
    </row>
    <row r="71" spans="1:2" x14ac:dyDescent="0.2">
      <c r="A71" s="35"/>
      <c r="B71" s="37"/>
    </row>
    <row r="72" spans="1:2" x14ac:dyDescent="0.2">
      <c r="A72" s="35"/>
      <c r="B72" s="37"/>
    </row>
    <row r="73" spans="1:2" x14ac:dyDescent="0.2">
      <c r="A73" s="35"/>
      <c r="B73" s="37"/>
    </row>
    <row r="74" spans="1:2" x14ac:dyDescent="0.2">
      <c r="A74" s="35"/>
      <c r="B74" s="37"/>
    </row>
    <row r="75" spans="1:2" x14ac:dyDescent="0.2">
      <c r="A75" s="35"/>
      <c r="B75" s="37"/>
    </row>
    <row r="76" spans="1:2" x14ac:dyDescent="0.2">
      <c r="A76" s="35"/>
      <c r="B76" s="37"/>
    </row>
    <row r="77" spans="1:2" x14ac:dyDescent="0.2">
      <c r="A77" s="35"/>
      <c r="B77" s="37"/>
    </row>
    <row r="78" spans="1:2" x14ac:dyDescent="0.2">
      <c r="A78" s="35"/>
      <c r="B78" s="37"/>
    </row>
    <row r="79" spans="1:2" x14ac:dyDescent="0.2">
      <c r="A79" s="35"/>
      <c r="B79" s="37"/>
    </row>
    <row r="80" spans="1:2" x14ac:dyDescent="0.2">
      <c r="A80" s="35"/>
      <c r="B80" s="37"/>
    </row>
    <row r="81" spans="1:2" x14ac:dyDescent="0.2">
      <c r="A81" s="35"/>
      <c r="B81" s="37"/>
    </row>
    <row r="82" spans="1:2" x14ac:dyDescent="0.2">
      <c r="A82" s="35"/>
      <c r="B82" s="37"/>
    </row>
    <row r="83" spans="1:2" x14ac:dyDescent="0.2">
      <c r="A83" s="35"/>
      <c r="B83" s="37"/>
    </row>
    <row r="84" spans="1:2" x14ac:dyDescent="0.2">
      <c r="A84" s="35"/>
      <c r="B84" s="37"/>
    </row>
    <row r="85" spans="1:2" x14ac:dyDescent="0.2">
      <c r="A85" s="35"/>
      <c r="B85" s="37"/>
    </row>
    <row r="86" spans="1:2" x14ac:dyDescent="0.2">
      <c r="A86" s="35"/>
      <c r="B86" s="37"/>
    </row>
    <row r="87" spans="1:2" x14ac:dyDescent="0.2">
      <c r="A87" s="35"/>
      <c r="B87" s="37"/>
    </row>
    <row r="88" spans="1:2" x14ac:dyDescent="0.2">
      <c r="A88" s="35"/>
      <c r="B88" s="37"/>
    </row>
    <row r="89" spans="1:2" x14ac:dyDescent="0.2">
      <c r="A89" s="35"/>
      <c r="B89" s="37"/>
    </row>
    <row r="90" spans="1:2" x14ac:dyDescent="0.2">
      <c r="A90" s="35"/>
      <c r="B90" s="37"/>
    </row>
    <row r="91" spans="1:2" x14ac:dyDescent="0.2">
      <c r="A91" s="35"/>
      <c r="B91" s="37"/>
    </row>
    <row r="92" spans="1:2" x14ac:dyDescent="0.2">
      <c r="A92" s="35"/>
      <c r="B92" s="37"/>
    </row>
    <row r="93" spans="1:2" x14ac:dyDescent="0.2">
      <c r="A93" s="35"/>
      <c r="B93" s="37"/>
    </row>
    <row r="94" spans="1:2" x14ac:dyDescent="0.2">
      <c r="A94" s="35"/>
      <c r="B94" s="37"/>
    </row>
    <row r="95" spans="1:2" x14ac:dyDescent="0.2">
      <c r="A95" s="35"/>
      <c r="B95" s="37"/>
    </row>
    <row r="96" spans="1:2" x14ac:dyDescent="0.2">
      <c r="A96" s="35"/>
      <c r="B96" s="37"/>
    </row>
    <row r="97" spans="1:2" x14ac:dyDescent="0.2">
      <c r="A97" s="35"/>
      <c r="B97" s="37"/>
    </row>
    <row r="98" spans="1:2" x14ac:dyDescent="0.2">
      <c r="A98" s="35"/>
      <c r="B98" s="37"/>
    </row>
    <row r="99" spans="1:2" x14ac:dyDescent="0.2">
      <c r="A99" s="35"/>
      <c r="B99" s="37"/>
    </row>
    <row r="100" spans="1:2" x14ac:dyDescent="0.2">
      <c r="A100" s="35"/>
      <c r="B100" s="37"/>
    </row>
    <row r="101" spans="1:2" x14ac:dyDescent="0.2">
      <c r="A101" s="35"/>
      <c r="B101" s="37"/>
    </row>
    <row r="102" spans="1:2" x14ac:dyDescent="0.2">
      <c r="A102" s="35"/>
      <c r="B102" s="37"/>
    </row>
    <row r="103" spans="1:2" x14ac:dyDescent="0.2">
      <c r="A103" s="35"/>
      <c r="B103" s="37"/>
    </row>
    <row r="104" spans="1:2" x14ac:dyDescent="0.2">
      <c r="A104" s="35"/>
      <c r="B104" s="37"/>
    </row>
    <row r="105" spans="1:2" x14ac:dyDescent="0.2">
      <c r="A105" s="35"/>
      <c r="B105" s="37"/>
    </row>
    <row r="106" spans="1:2" x14ac:dyDescent="0.2">
      <c r="A106" s="35"/>
      <c r="B106" s="37"/>
    </row>
    <row r="107" spans="1:2" x14ac:dyDescent="0.2">
      <c r="A107" s="35"/>
      <c r="B107" s="37"/>
    </row>
    <row r="108" spans="1:2" x14ac:dyDescent="0.2">
      <c r="A108" s="35"/>
      <c r="B108" s="37"/>
    </row>
    <row r="109" spans="1:2" x14ac:dyDescent="0.2">
      <c r="A109" s="35"/>
      <c r="B109" s="37"/>
    </row>
    <row r="110" spans="1:2" x14ac:dyDescent="0.2">
      <c r="A110" s="35"/>
      <c r="B110" s="37"/>
    </row>
    <row r="111" spans="1:2" x14ac:dyDescent="0.2">
      <c r="A111" s="35"/>
      <c r="B111" s="37"/>
    </row>
    <row r="112" spans="1:2" x14ac:dyDescent="0.2">
      <c r="A112" s="35"/>
      <c r="B112" s="37"/>
    </row>
    <row r="113" spans="1:2" x14ac:dyDescent="0.2">
      <c r="A113" s="35"/>
      <c r="B113" s="37"/>
    </row>
    <row r="114" spans="1:2" x14ac:dyDescent="0.2">
      <c r="A114" s="35"/>
      <c r="B114" s="37"/>
    </row>
    <row r="115" spans="1:2" x14ac:dyDescent="0.2">
      <c r="A115" s="35"/>
      <c r="B115" s="37"/>
    </row>
    <row r="116" spans="1:2" x14ac:dyDescent="0.2">
      <c r="A116" s="35"/>
      <c r="B116" s="37"/>
    </row>
    <row r="117" spans="1:2" x14ac:dyDescent="0.2">
      <c r="A117" s="35"/>
      <c r="B117" s="37"/>
    </row>
    <row r="118" spans="1:2" x14ac:dyDescent="0.2">
      <c r="A118" s="35"/>
      <c r="B118" s="37"/>
    </row>
  </sheetData>
  <customSheetViews>
    <customSheetView guid="{17400EAF-4B0B-49FE-8262-4A59DA70D10F}" scale="75" showPageBreaks="1" showGridLines="0" fitToPage="1" printArea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77" fitToWidth="2" orientation="landscape" r:id="rId1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2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3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4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5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6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7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8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9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1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2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13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16"/>
      <headerFooter alignWithMargins="0">
        <oddHeader>&amp;C2005/2006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17"/>
      <headerFooter alignWithMargins="0">
        <oddHeader>&amp;C2005/2006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18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19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0"/>
      <headerFooter alignWithMargins="0">
        <oddHeader>&amp;C2003/2004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1"/>
      <headerFooter alignWithMargins="0">
        <oddHeader>&amp;C2003/2004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22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23"/>
      <headerFooter alignWithMargins="0">
        <oddHeader>&amp;C2005/2006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24"/>
      <headerFooter alignWithMargins="0">
        <oddHeader>&amp;C2005/2006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5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26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27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28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29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0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31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2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33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4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35"/>
      <headerFooter alignWithMargins="0">
        <oddHeader>&amp;C2006/2007 уч.рік 5 трим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36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37"/>
      <headerFooter alignWithMargins="0">
        <oddHeader>&amp;C</oddHeader>
      </headerFooter>
    </customSheetView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11" fitToWidth="2" orientation="landscape" r:id="rId38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7" topLeftCell="G32" activePane="bottomRight" state="frozen"/>
      <selection pane="bottomRight" activeCell="R12" sqref="R12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verticalDpi="0" r:id="rId39"/>
      <headerFooter alignWithMargins="0">
        <oddHeader>&amp;C</oddHeader>
      </headerFooter>
    </customSheetView>
    <customSheetView guid="{6C8D603E-9A1B-49F4-AEFE-06707C7BCD53}" scale="60" showPageBreaks="1" showGridLines="0" fitToPage="1" printArea="1">
      <pane xSplit="6" ySplit="7" topLeftCell="G8" activePane="bottomRight" state="frozen"/>
      <selection pane="bottomRight" activeCell="R23" sqref="R23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40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0" fitToWidth="3" orientation="portrait" horizontalDpi="0" verticalDpi="0" copies="0" r:id="rId41"/>
      <headerFooter alignWithMargins="0">
        <oddHeader>&amp;C</oddHeader>
      </headerFooter>
    </customSheetView>
    <customSheetView guid="{C5D960BD-C1A6-4228-A267-A87ADCF0AB55}" scale="77" showPageBreaks="1" showGridLines="0" fitToPage="1" printArea="1">
      <pane xSplit="5" ySplit="7" topLeftCell="I8" activePane="bottomRight" state="frozen"/>
      <selection pane="bottomRight" activeCell="B22" sqref="B22"/>
      <pageMargins left="0.55118110236220474" right="0.43307086614173229" top="0.62992125984251968" bottom="0.6692913385826772" header="0.51181102362204722" footer="0.51181102362204722"/>
      <pageSetup paperSize="9" scale="51" fitToWidth="3" orientation="portrait" r:id="rId42"/>
      <headerFooter alignWithMargins="0">
        <oddHeader>&amp;C</oddHeader>
      </headerFooter>
    </customSheetView>
  </customSheetViews>
  <mergeCells count="12">
    <mergeCell ref="A3:A7"/>
    <mergeCell ref="C3:C7"/>
    <mergeCell ref="E3:E7"/>
    <mergeCell ref="D3:D7"/>
    <mergeCell ref="F7:H7"/>
    <mergeCell ref="L3:N3"/>
    <mergeCell ref="F3:H3"/>
    <mergeCell ref="L7:N7"/>
    <mergeCell ref="F5:F6"/>
    <mergeCell ref="G5:G6"/>
    <mergeCell ref="M5:M6"/>
    <mergeCell ref="L5:L6"/>
  </mergeCells>
  <phoneticPr fontId="1" type="noConversion"/>
  <conditionalFormatting sqref="E8:E21">
    <cfRule type="cellIs" dxfId="5" priority="1" stopIfTrue="1" operator="greaterThan">
      <formula>21</formula>
    </cfRule>
  </conditionalFormatting>
  <pageMargins left="0.56000000000000005" right="0.44" top="0.64" bottom="0.65" header="0.5" footer="0.5"/>
  <pageSetup paperSize="9" scale="77" fitToWidth="2" orientation="landscape" r:id="rId43"/>
  <headerFooter alignWithMargins="0">
    <oddHeader>&amp;C</oddHeader>
  </headerFooter>
  <legacy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2:X118"/>
  <sheetViews>
    <sheetView showGridLines="0" zoomScale="75" zoomScaleNormal="66" workbookViewId="0">
      <pane xSplit="6" ySplit="6" topLeftCell="H7" activePane="bottomRight" state="frozen"/>
      <selection pane="topRight" activeCell="G1" sqref="G1"/>
      <selection pane="bottomLeft" activeCell="A7" sqref="A7"/>
      <selection pane="bottomRight" activeCell="AU7" sqref="AU7:AW7"/>
    </sheetView>
  </sheetViews>
  <sheetFormatPr defaultColWidth="9.28515625" defaultRowHeight="12.75" x14ac:dyDescent="0.2"/>
  <cols>
    <col min="1" max="1" width="4.28515625" style="1" customWidth="1"/>
    <col min="2" max="2" width="44.42578125" style="25" customWidth="1"/>
    <col min="3" max="3" width="11.7109375" style="25" customWidth="1"/>
    <col min="4" max="4" width="9.7109375" style="25" customWidth="1"/>
    <col min="5" max="5" width="12.28515625" style="25" customWidth="1"/>
    <col min="6" max="6" width="12.85546875" style="1" customWidth="1"/>
    <col min="7" max="7" width="11.7109375" style="1" customWidth="1"/>
    <col min="8" max="8" width="14.85546875" style="1" customWidth="1"/>
    <col min="9" max="11" width="15.140625" style="1" customWidth="1"/>
    <col min="12" max="12" width="16.7109375" style="1" customWidth="1"/>
    <col min="13" max="13" width="11" style="1" customWidth="1"/>
    <col min="14" max="14" width="15.42578125" style="1" customWidth="1"/>
    <col min="15" max="15" width="9.85546875" style="1" customWidth="1"/>
    <col min="16" max="16" width="10" style="1" customWidth="1"/>
    <col min="17" max="17" width="9" style="1" customWidth="1"/>
    <col min="18" max="18" width="11.28515625" style="1" customWidth="1"/>
    <col min="19" max="19" width="8" style="1" customWidth="1"/>
    <col min="20" max="20" width="9.28515625" style="1" customWidth="1"/>
    <col min="21" max="21" width="10.42578125" style="1" bestFit="1" customWidth="1"/>
    <col min="22" max="22" width="9.7109375" style="1" customWidth="1"/>
    <col min="23" max="23" width="11.42578125" style="1" customWidth="1"/>
    <col min="24" max="24" width="10.42578125" style="1" customWidth="1"/>
    <col min="25" max="25" width="11.42578125" style="1" customWidth="1"/>
    <col min="26" max="26" width="9.28515625" style="1"/>
    <col min="27" max="27" width="12" style="1" customWidth="1"/>
    <col min="28" max="28" width="9.28515625" style="1"/>
    <col min="29" max="29" width="10.42578125" style="1" bestFit="1" customWidth="1"/>
    <col min="30" max="16384" width="9.28515625" style="1"/>
  </cols>
  <sheetData>
    <row r="2" spans="1:19" ht="26.25" customHeight="1" thickBot="1" x14ac:dyDescent="0.25">
      <c r="A2" s="20"/>
      <c r="B2" s="148" t="s">
        <v>266</v>
      </c>
      <c r="C2" s="118" t="s">
        <v>312</v>
      </c>
      <c r="D2" s="21"/>
      <c r="E2" s="21"/>
      <c r="F2" s="29"/>
      <c r="G2" s="83" t="s">
        <v>226</v>
      </c>
      <c r="H2" s="29"/>
      <c r="I2" s="29"/>
      <c r="J2" s="29"/>
      <c r="K2" s="29"/>
      <c r="L2" s="83"/>
      <c r="M2" s="30"/>
      <c r="N2" s="82" t="s">
        <v>153</v>
      </c>
      <c r="O2" s="29"/>
      <c r="P2" s="59"/>
      <c r="Q2" s="59"/>
      <c r="R2" s="29"/>
      <c r="S2" s="29"/>
    </row>
    <row r="3" spans="1:19" ht="22.5" customHeight="1" thickBot="1" x14ac:dyDescent="0.3">
      <c r="A3" s="501"/>
      <c r="B3" s="533" t="s">
        <v>232</v>
      </c>
      <c r="C3" s="531" t="s">
        <v>131</v>
      </c>
      <c r="D3" s="508" t="s">
        <v>150</v>
      </c>
      <c r="E3" s="506" t="s">
        <v>38</v>
      </c>
      <c r="F3" s="518" t="s">
        <v>132</v>
      </c>
      <c r="G3" s="519"/>
      <c r="H3" s="520"/>
      <c r="I3" s="28" t="s">
        <v>133</v>
      </c>
      <c r="J3" s="283"/>
      <c r="K3" s="281"/>
      <c r="L3" s="518" t="s">
        <v>134</v>
      </c>
      <c r="M3" s="519"/>
      <c r="N3" s="536"/>
    </row>
    <row r="4" spans="1:19" ht="22.5" customHeight="1" x14ac:dyDescent="0.25">
      <c r="A4" s="502"/>
      <c r="B4" s="534"/>
      <c r="C4" s="532"/>
      <c r="D4" s="509"/>
      <c r="E4" s="507"/>
      <c r="F4" s="28" t="s">
        <v>227</v>
      </c>
      <c r="G4" s="55" t="s">
        <v>229</v>
      </c>
      <c r="H4" s="84"/>
      <c r="I4" s="28" t="s">
        <v>228</v>
      </c>
      <c r="J4" s="84" t="s">
        <v>193</v>
      </c>
      <c r="K4" s="119"/>
      <c r="L4" s="28" t="s">
        <v>228</v>
      </c>
      <c r="M4" s="56" t="s">
        <v>207</v>
      </c>
      <c r="N4" s="119"/>
    </row>
    <row r="5" spans="1:19" ht="37.35" customHeight="1" x14ac:dyDescent="0.2">
      <c r="A5" s="502"/>
      <c r="B5" s="535"/>
      <c r="C5" s="532"/>
      <c r="D5" s="509"/>
      <c r="E5" s="507"/>
      <c r="F5" s="513" t="s">
        <v>149</v>
      </c>
      <c r="G5" s="515" t="s">
        <v>274</v>
      </c>
      <c r="H5" s="33" t="s">
        <v>135</v>
      </c>
      <c r="I5" s="278" t="s">
        <v>149</v>
      </c>
      <c r="J5" s="287" t="s">
        <v>275</v>
      </c>
      <c r="K5" s="77" t="s">
        <v>135</v>
      </c>
      <c r="L5" s="513" t="s">
        <v>149</v>
      </c>
      <c r="M5" s="515" t="s">
        <v>279</v>
      </c>
      <c r="N5" s="77" t="s">
        <v>135</v>
      </c>
    </row>
    <row r="6" spans="1:19" ht="28.9" customHeight="1" thickBot="1" x14ac:dyDescent="0.25">
      <c r="A6" s="502"/>
      <c r="B6" s="535"/>
      <c r="C6" s="532"/>
      <c r="D6" s="509"/>
      <c r="E6" s="507"/>
      <c r="F6" s="514"/>
      <c r="G6" s="516"/>
      <c r="H6" s="58" t="s">
        <v>278</v>
      </c>
      <c r="I6" s="279"/>
      <c r="J6" s="282"/>
      <c r="K6" s="78">
        <v>10</v>
      </c>
      <c r="L6" s="514"/>
      <c r="M6" s="516"/>
      <c r="N6" s="474" t="s">
        <v>282</v>
      </c>
    </row>
    <row r="7" spans="1:19" ht="16.5" thickBot="1" x14ac:dyDescent="0.3">
      <c r="A7" s="502"/>
      <c r="B7" s="535"/>
      <c r="C7" s="505"/>
      <c r="D7" s="509"/>
      <c r="E7" s="507"/>
      <c r="F7" s="425">
        <v>42872</v>
      </c>
      <c r="G7" s="426"/>
      <c r="H7" s="427"/>
      <c r="I7" s="425">
        <f>F7+14</f>
        <v>42886</v>
      </c>
      <c r="J7" s="426"/>
      <c r="K7" s="427"/>
      <c r="L7" s="425">
        <f>I7+14</f>
        <v>42900</v>
      </c>
      <c r="M7" s="426"/>
      <c r="N7" s="475"/>
    </row>
    <row r="8" spans="1:19" s="236" customFormat="1" ht="37.5" x14ac:dyDescent="0.25">
      <c r="A8" s="259">
        <v>1</v>
      </c>
      <c r="B8" s="428" t="s">
        <v>338</v>
      </c>
      <c r="C8" s="430">
        <v>1</v>
      </c>
      <c r="D8" s="306">
        <f t="shared" ref="D8:D21" si="0">H8+K8+N8</f>
        <v>0</v>
      </c>
      <c r="E8" s="242">
        <f t="shared" ref="E8:E21" si="1">SUM(D8:D8)</f>
        <v>0</v>
      </c>
      <c r="F8" s="455"/>
      <c r="G8" s="463">
        <f>C8</f>
        <v>1</v>
      </c>
      <c r="H8" s="271"/>
      <c r="I8" s="455"/>
      <c r="J8" s="463">
        <f>C8</f>
        <v>1</v>
      </c>
      <c r="K8" s="243"/>
      <c r="L8" s="453"/>
      <c r="M8" s="472">
        <f>C8</f>
        <v>1</v>
      </c>
      <c r="N8" s="448"/>
    </row>
    <row r="9" spans="1:19" s="236" customFormat="1" ht="18.75" x14ac:dyDescent="0.25">
      <c r="A9" s="260">
        <v>2</v>
      </c>
      <c r="B9" s="428" t="s">
        <v>339</v>
      </c>
      <c r="C9" s="337">
        <v>2</v>
      </c>
      <c r="D9" s="258">
        <f t="shared" si="0"/>
        <v>0</v>
      </c>
      <c r="E9" s="304">
        <f t="shared" si="1"/>
        <v>0</v>
      </c>
      <c r="F9" s="372"/>
      <c r="G9" s="463">
        <f t="shared" ref="G9:G20" si="2">C9</f>
        <v>2</v>
      </c>
      <c r="H9" s="263"/>
      <c r="I9" s="372"/>
      <c r="J9" s="463">
        <f t="shared" ref="J9:J20" si="3">C9</f>
        <v>2</v>
      </c>
      <c r="K9" s="238"/>
      <c r="L9" s="379"/>
      <c r="M9" s="472">
        <f t="shared" ref="M9:M20" si="4">C9</f>
        <v>2</v>
      </c>
      <c r="N9" s="448"/>
    </row>
    <row r="10" spans="1:19" s="236" customFormat="1" ht="18.75" x14ac:dyDescent="0.25">
      <c r="A10" s="261">
        <v>3</v>
      </c>
      <c r="B10" s="428" t="s">
        <v>340</v>
      </c>
      <c r="C10" s="337">
        <v>3</v>
      </c>
      <c r="D10" s="258">
        <f t="shared" si="0"/>
        <v>23</v>
      </c>
      <c r="E10" s="304">
        <f t="shared" ref="E10" si="5">SUM(D10:D10)</f>
        <v>23</v>
      </c>
      <c r="F10" s="372"/>
      <c r="G10" s="463">
        <f t="shared" si="2"/>
        <v>3</v>
      </c>
      <c r="H10" s="237">
        <f>4+3+6</f>
        <v>13</v>
      </c>
      <c r="I10" s="372"/>
      <c r="J10" s="463">
        <f t="shared" si="3"/>
        <v>3</v>
      </c>
      <c r="K10" s="238">
        <v>10</v>
      </c>
      <c r="L10" s="379"/>
      <c r="M10" s="472">
        <f t="shared" si="4"/>
        <v>3</v>
      </c>
      <c r="N10" s="448"/>
    </row>
    <row r="11" spans="1:19" s="236" customFormat="1" ht="24" customHeight="1" x14ac:dyDescent="0.25">
      <c r="A11" s="260">
        <v>4</v>
      </c>
      <c r="B11" s="428" t="s">
        <v>341</v>
      </c>
      <c r="C11" s="337">
        <v>4</v>
      </c>
      <c r="D11" s="258">
        <f t="shared" si="0"/>
        <v>25</v>
      </c>
      <c r="E11" s="304">
        <f t="shared" si="1"/>
        <v>25</v>
      </c>
      <c r="F11" s="372"/>
      <c r="G11" s="463">
        <f t="shared" si="2"/>
        <v>4</v>
      </c>
      <c r="H11" s="263">
        <f>1+5+4</f>
        <v>10</v>
      </c>
      <c r="I11" s="372"/>
      <c r="J11" s="463">
        <f t="shared" si="3"/>
        <v>4</v>
      </c>
      <c r="K11" s="238">
        <v>10</v>
      </c>
      <c r="L11" s="379"/>
      <c r="M11" s="472">
        <f t="shared" si="4"/>
        <v>4</v>
      </c>
      <c r="N11" s="448">
        <f>5</f>
        <v>5</v>
      </c>
    </row>
    <row r="12" spans="1:19" s="236" customFormat="1" ht="18.75" x14ac:dyDescent="0.25">
      <c r="A12" s="261">
        <v>5</v>
      </c>
      <c r="B12" s="428" t="s">
        <v>342</v>
      </c>
      <c r="C12" s="337">
        <v>5</v>
      </c>
      <c r="D12" s="258">
        <f t="shared" si="0"/>
        <v>17</v>
      </c>
      <c r="E12" s="304">
        <f t="shared" si="1"/>
        <v>17</v>
      </c>
      <c r="F12" s="372"/>
      <c r="G12" s="463">
        <f t="shared" si="2"/>
        <v>5</v>
      </c>
      <c r="H12" s="237">
        <f>4+4+0</f>
        <v>8</v>
      </c>
      <c r="I12" s="372"/>
      <c r="J12" s="463">
        <f t="shared" si="3"/>
        <v>5</v>
      </c>
      <c r="K12" s="238">
        <v>9</v>
      </c>
      <c r="L12" s="379"/>
      <c r="M12" s="472">
        <f t="shared" si="4"/>
        <v>5</v>
      </c>
      <c r="N12" s="448"/>
    </row>
    <row r="13" spans="1:19" s="236" customFormat="1" ht="18.75" x14ac:dyDescent="0.25">
      <c r="A13" s="260">
        <v>6</v>
      </c>
      <c r="B13" s="428" t="s">
        <v>343</v>
      </c>
      <c r="C13" s="337">
        <v>6</v>
      </c>
      <c r="D13" s="258">
        <f t="shared" si="0"/>
        <v>25</v>
      </c>
      <c r="E13" s="304">
        <f t="shared" si="1"/>
        <v>25</v>
      </c>
      <c r="F13" s="372">
        <f>E13*6/7</f>
        <v>21.428571428571427</v>
      </c>
      <c r="G13" s="463">
        <f t="shared" si="2"/>
        <v>6</v>
      </c>
      <c r="H13" s="237">
        <v>15</v>
      </c>
      <c r="I13" s="372"/>
      <c r="J13" s="463">
        <f t="shared" si="3"/>
        <v>6</v>
      </c>
      <c r="K13" s="238">
        <v>10</v>
      </c>
      <c r="L13" s="379"/>
      <c r="M13" s="472">
        <f t="shared" si="4"/>
        <v>6</v>
      </c>
      <c r="N13" s="448"/>
    </row>
    <row r="14" spans="1:19" s="236" customFormat="1" ht="18.75" x14ac:dyDescent="0.25">
      <c r="A14" s="261">
        <v>7</v>
      </c>
      <c r="B14" s="428" t="s">
        <v>344</v>
      </c>
      <c r="C14" s="337">
        <v>7</v>
      </c>
      <c r="D14" s="258">
        <f t="shared" si="0"/>
        <v>70</v>
      </c>
      <c r="E14" s="304">
        <f t="shared" si="1"/>
        <v>70</v>
      </c>
      <c r="F14" s="372"/>
      <c r="G14" s="463">
        <f t="shared" si="2"/>
        <v>7</v>
      </c>
      <c r="H14" s="263">
        <v>15</v>
      </c>
      <c r="I14" s="372"/>
      <c r="J14" s="463">
        <f t="shared" si="3"/>
        <v>7</v>
      </c>
      <c r="K14" s="238">
        <v>10</v>
      </c>
      <c r="L14" s="379"/>
      <c r="M14" s="472">
        <f t="shared" si="4"/>
        <v>7</v>
      </c>
      <c r="N14" s="448">
        <v>45</v>
      </c>
    </row>
    <row r="15" spans="1:19" s="236" customFormat="1" ht="18.75" x14ac:dyDescent="0.25">
      <c r="A15" s="260">
        <v>8</v>
      </c>
      <c r="B15" s="433"/>
      <c r="C15" s="337">
        <v>8</v>
      </c>
      <c r="D15" s="258">
        <f t="shared" si="0"/>
        <v>0</v>
      </c>
      <c r="E15" s="304">
        <f t="shared" si="1"/>
        <v>0</v>
      </c>
      <c r="F15" s="372"/>
      <c r="G15" s="463">
        <f t="shared" si="2"/>
        <v>8</v>
      </c>
      <c r="H15" s="237"/>
      <c r="I15" s="372"/>
      <c r="J15" s="463">
        <f t="shared" si="3"/>
        <v>8</v>
      </c>
      <c r="K15" s="238"/>
      <c r="L15" s="379"/>
      <c r="M15" s="472">
        <f t="shared" si="4"/>
        <v>8</v>
      </c>
      <c r="N15" s="448"/>
    </row>
    <row r="16" spans="1:19" s="236" customFormat="1" ht="18" customHeight="1" x14ac:dyDescent="0.25">
      <c r="A16" s="261">
        <v>9</v>
      </c>
      <c r="B16" s="428" t="s">
        <v>345</v>
      </c>
      <c r="C16" s="337">
        <v>9</v>
      </c>
      <c r="D16" s="258">
        <f t="shared" si="0"/>
        <v>25</v>
      </c>
      <c r="E16" s="304">
        <f t="shared" si="1"/>
        <v>25</v>
      </c>
      <c r="F16" s="372"/>
      <c r="G16" s="463">
        <f t="shared" si="2"/>
        <v>9</v>
      </c>
      <c r="H16" s="263">
        <f>4+0+6</f>
        <v>10</v>
      </c>
      <c r="I16" s="372"/>
      <c r="J16" s="463">
        <f t="shared" si="3"/>
        <v>9</v>
      </c>
      <c r="K16" s="238">
        <v>10</v>
      </c>
      <c r="L16" s="379"/>
      <c r="M16" s="472">
        <f t="shared" si="4"/>
        <v>9</v>
      </c>
      <c r="N16" s="448">
        <f>5+0</f>
        <v>5</v>
      </c>
    </row>
    <row r="17" spans="1:24" s="236" customFormat="1" ht="18.75" x14ac:dyDescent="0.25">
      <c r="A17" s="260">
        <v>10</v>
      </c>
      <c r="B17" s="428" t="s">
        <v>346</v>
      </c>
      <c r="C17" s="337">
        <v>10</v>
      </c>
      <c r="D17" s="258">
        <f t="shared" si="0"/>
        <v>0</v>
      </c>
      <c r="E17" s="304">
        <f t="shared" si="1"/>
        <v>0</v>
      </c>
      <c r="F17" s="372"/>
      <c r="G17" s="463">
        <f t="shared" si="2"/>
        <v>10</v>
      </c>
      <c r="H17" s="237"/>
      <c r="I17" s="372"/>
      <c r="J17" s="463">
        <f t="shared" si="3"/>
        <v>10</v>
      </c>
      <c r="K17" s="238"/>
      <c r="L17" s="379"/>
      <c r="M17" s="472">
        <f t="shared" si="4"/>
        <v>10</v>
      </c>
      <c r="N17" s="448"/>
    </row>
    <row r="18" spans="1:24" s="236" customFormat="1" ht="37.5" x14ac:dyDescent="0.25">
      <c r="A18" s="261">
        <v>11</v>
      </c>
      <c r="B18" s="428" t="s">
        <v>347</v>
      </c>
      <c r="C18" s="337">
        <v>11</v>
      </c>
      <c r="D18" s="258">
        <f t="shared" si="0"/>
        <v>70</v>
      </c>
      <c r="E18" s="304">
        <f t="shared" si="1"/>
        <v>70</v>
      </c>
      <c r="F18" s="372"/>
      <c r="G18" s="463">
        <f t="shared" si="2"/>
        <v>11</v>
      </c>
      <c r="H18" s="237">
        <v>15</v>
      </c>
      <c r="I18" s="372"/>
      <c r="J18" s="463">
        <f t="shared" si="3"/>
        <v>11</v>
      </c>
      <c r="K18" s="238">
        <v>10</v>
      </c>
      <c r="L18" s="379"/>
      <c r="M18" s="472">
        <f t="shared" si="4"/>
        <v>11</v>
      </c>
      <c r="N18" s="448">
        <v>45</v>
      </c>
    </row>
    <row r="19" spans="1:24" s="236" customFormat="1" ht="23.25" customHeight="1" x14ac:dyDescent="0.25">
      <c r="A19" s="260">
        <v>12</v>
      </c>
      <c r="B19" s="428"/>
      <c r="C19" s="337"/>
      <c r="D19" s="258">
        <f t="shared" si="0"/>
        <v>0</v>
      </c>
      <c r="E19" s="304">
        <f t="shared" si="1"/>
        <v>0</v>
      </c>
      <c r="F19" s="373"/>
      <c r="G19" s="463">
        <f t="shared" si="2"/>
        <v>0</v>
      </c>
      <c r="H19" s="237"/>
      <c r="I19" s="373"/>
      <c r="J19" s="463">
        <f t="shared" si="3"/>
        <v>0</v>
      </c>
      <c r="K19" s="270"/>
      <c r="L19" s="380"/>
      <c r="M19" s="472">
        <f t="shared" si="4"/>
        <v>0</v>
      </c>
      <c r="N19" s="476"/>
    </row>
    <row r="20" spans="1:24" s="236" customFormat="1" ht="18.75" x14ac:dyDescent="0.25">
      <c r="A20" s="261">
        <v>13</v>
      </c>
      <c r="B20" s="428" t="s">
        <v>348</v>
      </c>
      <c r="C20" s="337">
        <v>13</v>
      </c>
      <c r="D20" s="258">
        <f t="shared" si="0"/>
        <v>0</v>
      </c>
      <c r="E20" s="304">
        <f t="shared" si="1"/>
        <v>0</v>
      </c>
      <c r="F20" s="374"/>
      <c r="G20" s="463">
        <f t="shared" si="2"/>
        <v>13</v>
      </c>
      <c r="H20" s="237"/>
      <c r="I20" s="374"/>
      <c r="J20" s="463">
        <f t="shared" si="3"/>
        <v>13</v>
      </c>
      <c r="K20" s="270"/>
      <c r="L20" s="381"/>
      <c r="M20" s="472">
        <f t="shared" si="4"/>
        <v>13</v>
      </c>
      <c r="N20" s="477"/>
    </row>
    <row r="21" spans="1:24" s="236" customFormat="1" ht="19.5" thickBot="1" x14ac:dyDescent="0.3">
      <c r="A21" s="340"/>
      <c r="B21" s="435"/>
      <c r="C21" s="434"/>
      <c r="D21" s="308">
        <f t="shared" si="0"/>
        <v>0</v>
      </c>
      <c r="E21" s="268">
        <f t="shared" si="1"/>
        <v>0</v>
      </c>
      <c r="F21" s="272"/>
      <c r="G21" s="468"/>
      <c r="H21" s="239"/>
      <c r="I21" s="272"/>
      <c r="J21" s="468"/>
      <c r="K21" s="276"/>
      <c r="L21" s="272"/>
      <c r="M21" s="473"/>
      <c r="N21" s="476"/>
    </row>
    <row r="22" spans="1:24" ht="18" x14ac:dyDescent="0.25">
      <c r="A22" s="61"/>
      <c r="B22" s="50"/>
      <c r="C22" s="62"/>
      <c r="D22" s="63"/>
      <c r="E22" s="57"/>
      <c r="F22" s="20">
        <f>COUNT(#REF!)</f>
        <v>0</v>
      </c>
      <c r="G22" s="57"/>
      <c r="H22" s="57">
        <f>COUNT(H8:H21)</f>
        <v>7</v>
      </c>
      <c r="I22" s="57"/>
      <c r="J22" s="57"/>
      <c r="K22" s="57">
        <f>COUNT(K8:K21)</f>
        <v>7</v>
      </c>
      <c r="L22" s="57"/>
      <c r="M22" s="57"/>
      <c r="N22" s="60"/>
      <c r="O22" s="32"/>
      <c r="P22" s="31"/>
      <c r="Q22" s="22"/>
      <c r="S22" s="20">
        <f>COUNT(G8:G21)</f>
        <v>13</v>
      </c>
      <c r="X22" s="20">
        <f>COUNT(M8:M21)</f>
        <v>13</v>
      </c>
    </row>
    <row r="23" spans="1:24" ht="18" x14ac:dyDescent="0.25">
      <c r="A23" s="61"/>
      <c r="B23" s="50"/>
      <c r="C23" s="62"/>
      <c r="D23" s="63"/>
      <c r="E23" s="63"/>
      <c r="F23" s="57"/>
      <c r="G23" s="60"/>
      <c r="H23" s="57"/>
      <c r="I23" s="57"/>
      <c r="J23" s="57"/>
      <c r="K23" s="57"/>
      <c r="L23" s="57"/>
      <c r="M23" s="57"/>
      <c r="N23" s="57"/>
      <c r="O23" s="31"/>
      <c r="P23" s="32"/>
      <c r="Q23" s="31"/>
      <c r="R23" s="22"/>
    </row>
    <row r="24" spans="1:24" ht="18" x14ac:dyDescent="0.25">
      <c r="A24" s="61"/>
      <c r="B24" s="50"/>
      <c r="C24" s="62"/>
      <c r="D24" s="63"/>
      <c r="E24" s="63"/>
      <c r="F24" s="57"/>
      <c r="G24" s="60"/>
      <c r="H24" s="57"/>
      <c r="I24" s="57"/>
      <c r="J24" s="57"/>
      <c r="K24" s="57"/>
      <c r="L24" s="57"/>
      <c r="M24" s="57"/>
      <c r="N24" s="57"/>
      <c r="O24" s="31"/>
      <c r="P24" s="32"/>
      <c r="Q24" s="31"/>
      <c r="R24" s="22"/>
    </row>
    <row r="25" spans="1:24" ht="15" x14ac:dyDescent="0.2">
      <c r="A25" s="36"/>
      <c r="B25" s="34"/>
      <c r="C25" s="23"/>
      <c r="D25" s="23"/>
      <c r="E25" s="23"/>
      <c r="H25" s="26"/>
      <c r="I25" s="26"/>
      <c r="J25" s="26"/>
      <c r="K25" s="26"/>
      <c r="M25" s="26"/>
    </row>
    <row r="26" spans="1:24" ht="15" x14ac:dyDescent="0.2">
      <c r="A26" s="36"/>
      <c r="B26" s="34"/>
      <c r="C26" s="23"/>
      <c r="D26" s="23"/>
      <c r="E26" s="23"/>
    </row>
    <row r="27" spans="1:24" ht="15" x14ac:dyDescent="0.2">
      <c r="A27" s="36"/>
      <c r="B27" s="34"/>
      <c r="C27" s="23"/>
      <c r="D27" s="23"/>
      <c r="E27" s="23"/>
    </row>
    <row r="28" spans="1:24" ht="15" x14ac:dyDescent="0.2">
      <c r="A28" s="36"/>
      <c r="B28" s="34"/>
      <c r="C28" s="23"/>
      <c r="D28" s="23"/>
      <c r="E28" s="23"/>
    </row>
    <row r="29" spans="1:24" ht="15" x14ac:dyDescent="0.2">
      <c r="A29" s="36"/>
      <c r="B29" s="34"/>
      <c r="C29" s="23"/>
      <c r="D29" s="23"/>
      <c r="E29" s="23"/>
    </row>
    <row r="30" spans="1:24" ht="15" x14ac:dyDescent="0.2">
      <c r="A30" s="36"/>
      <c r="B30" s="34"/>
      <c r="C30" s="23"/>
      <c r="D30" s="23"/>
      <c r="E30" s="23"/>
    </row>
    <row r="31" spans="1:24" x14ac:dyDescent="0.2">
      <c r="A31" s="35"/>
      <c r="B31" s="37"/>
    </row>
    <row r="32" spans="1:24" x14ac:dyDescent="0.2">
      <c r="A32" s="35"/>
      <c r="B32" s="37"/>
    </row>
    <row r="33" spans="1:2" x14ac:dyDescent="0.2">
      <c r="A33" s="35"/>
      <c r="B33" s="37"/>
    </row>
    <row r="34" spans="1:2" x14ac:dyDescent="0.2">
      <c r="A34" s="35"/>
      <c r="B34" s="37"/>
    </row>
    <row r="35" spans="1:2" x14ac:dyDescent="0.2">
      <c r="A35" s="35"/>
      <c r="B35" s="37"/>
    </row>
    <row r="36" spans="1:2" x14ac:dyDescent="0.2">
      <c r="A36" s="35"/>
      <c r="B36" s="37"/>
    </row>
    <row r="37" spans="1:2" x14ac:dyDescent="0.2">
      <c r="A37" s="35"/>
      <c r="B37" s="37"/>
    </row>
    <row r="38" spans="1:2" x14ac:dyDescent="0.2">
      <c r="A38" s="35"/>
      <c r="B38" s="37"/>
    </row>
    <row r="39" spans="1:2" x14ac:dyDescent="0.2">
      <c r="A39" s="35"/>
      <c r="B39" s="37"/>
    </row>
    <row r="40" spans="1:2" x14ac:dyDescent="0.2">
      <c r="A40" s="35"/>
      <c r="B40" s="37"/>
    </row>
    <row r="41" spans="1:2" x14ac:dyDescent="0.2">
      <c r="A41" s="35"/>
      <c r="B41" s="37"/>
    </row>
    <row r="42" spans="1:2" x14ac:dyDescent="0.2">
      <c r="A42" s="35"/>
      <c r="B42" s="37"/>
    </row>
    <row r="43" spans="1:2" x14ac:dyDescent="0.2">
      <c r="A43" s="35"/>
      <c r="B43" s="37"/>
    </row>
    <row r="44" spans="1:2" x14ac:dyDescent="0.2">
      <c r="A44" s="35"/>
      <c r="B44" s="37"/>
    </row>
    <row r="45" spans="1:2" x14ac:dyDescent="0.2">
      <c r="A45" s="35"/>
      <c r="B45" s="37"/>
    </row>
    <row r="46" spans="1:2" x14ac:dyDescent="0.2">
      <c r="A46" s="35"/>
      <c r="B46" s="37"/>
    </row>
    <row r="47" spans="1:2" x14ac:dyDescent="0.2">
      <c r="A47" s="35"/>
      <c r="B47" s="37"/>
    </row>
    <row r="48" spans="1:2" x14ac:dyDescent="0.2">
      <c r="A48" s="35"/>
      <c r="B48" s="37"/>
    </row>
    <row r="49" spans="1:2" x14ac:dyDescent="0.2">
      <c r="A49" s="35"/>
      <c r="B49" s="37"/>
    </row>
    <row r="50" spans="1:2" x14ac:dyDescent="0.2">
      <c r="A50" s="35"/>
      <c r="B50" s="37"/>
    </row>
    <row r="51" spans="1:2" x14ac:dyDescent="0.2">
      <c r="A51" s="35"/>
      <c r="B51" s="37"/>
    </row>
    <row r="52" spans="1:2" x14ac:dyDescent="0.2">
      <c r="A52" s="35"/>
      <c r="B52" s="37"/>
    </row>
    <row r="53" spans="1:2" x14ac:dyDescent="0.2">
      <c r="A53" s="35"/>
      <c r="B53" s="37"/>
    </row>
    <row r="54" spans="1:2" x14ac:dyDescent="0.2">
      <c r="A54" s="35"/>
      <c r="B54" s="37"/>
    </row>
    <row r="55" spans="1:2" x14ac:dyDescent="0.2">
      <c r="A55" s="35"/>
      <c r="B55" s="37"/>
    </row>
    <row r="56" spans="1:2" x14ac:dyDescent="0.2">
      <c r="A56" s="35"/>
      <c r="B56" s="37"/>
    </row>
    <row r="57" spans="1:2" x14ac:dyDescent="0.2">
      <c r="A57" s="35"/>
      <c r="B57" s="37"/>
    </row>
    <row r="58" spans="1:2" x14ac:dyDescent="0.2">
      <c r="A58" s="35"/>
      <c r="B58" s="37"/>
    </row>
    <row r="59" spans="1:2" x14ac:dyDescent="0.2">
      <c r="A59" s="35"/>
      <c r="B59" s="37"/>
    </row>
    <row r="60" spans="1:2" x14ac:dyDescent="0.2">
      <c r="A60" s="35"/>
      <c r="B60" s="37"/>
    </row>
    <row r="61" spans="1:2" x14ac:dyDescent="0.2">
      <c r="A61" s="35"/>
      <c r="B61" s="37"/>
    </row>
    <row r="62" spans="1:2" x14ac:dyDescent="0.2">
      <c r="A62" s="35"/>
      <c r="B62" s="37"/>
    </row>
    <row r="63" spans="1:2" x14ac:dyDescent="0.2">
      <c r="A63" s="35"/>
      <c r="B63" s="37"/>
    </row>
    <row r="64" spans="1:2" x14ac:dyDescent="0.2">
      <c r="A64" s="35"/>
      <c r="B64" s="37"/>
    </row>
    <row r="65" spans="1:2" x14ac:dyDescent="0.2">
      <c r="A65" s="35"/>
      <c r="B65" s="37"/>
    </row>
    <row r="66" spans="1:2" x14ac:dyDescent="0.2">
      <c r="A66" s="35"/>
      <c r="B66" s="37"/>
    </row>
    <row r="67" spans="1:2" x14ac:dyDescent="0.2">
      <c r="A67" s="35"/>
      <c r="B67" s="37"/>
    </row>
    <row r="68" spans="1:2" x14ac:dyDescent="0.2">
      <c r="A68" s="35"/>
      <c r="B68" s="37"/>
    </row>
    <row r="69" spans="1:2" x14ac:dyDescent="0.2">
      <c r="A69" s="35"/>
      <c r="B69" s="37"/>
    </row>
    <row r="70" spans="1:2" x14ac:dyDescent="0.2">
      <c r="A70" s="35"/>
      <c r="B70" s="37"/>
    </row>
    <row r="71" spans="1:2" x14ac:dyDescent="0.2">
      <c r="A71" s="35"/>
      <c r="B71" s="37"/>
    </row>
    <row r="72" spans="1:2" x14ac:dyDescent="0.2">
      <c r="A72" s="35"/>
      <c r="B72" s="37"/>
    </row>
    <row r="73" spans="1:2" x14ac:dyDescent="0.2">
      <c r="A73" s="35"/>
      <c r="B73" s="37"/>
    </row>
    <row r="74" spans="1:2" x14ac:dyDescent="0.2">
      <c r="A74" s="35"/>
      <c r="B74" s="37"/>
    </row>
    <row r="75" spans="1:2" x14ac:dyDescent="0.2">
      <c r="A75" s="35"/>
      <c r="B75" s="37"/>
    </row>
    <row r="76" spans="1:2" x14ac:dyDescent="0.2">
      <c r="A76" s="35"/>
      <c r="B76" s="37"/>
    </row>
    <row r="77" spans="1:2" x14ac:dyDescent="0.2">
      <c r="A77" s="35"/>
      <c r="B77" s="37"/>
    </row>
    <row r="78" spans="1:2" x14ac:dyDescent="0.2">
      <c r="A78" s="35"/>
      <c r="B78" s="37"/>
    </row>
    <row r="79" spans="1:2" x14ac:dyDescent="0.2">
      <c r="A79" s="35"/>
      <c r="B79" s="37"/>
    </row>
    <row r="80" spans="1:2" x14ac:dyDescent="0.2">
      <c r="A80" s="35"/>
      <c r="B80" s="37"/>
    </row>
    <row r="81" spans="1:2" x14ac:dyDescent="0.2">
      <c r="A81" s="35"/>
      <c r="B81" s="37"/>
    </row>
    <row r="82" spans="1:2" x14ac:dyDescent="0.2">
      <c r="A82" s="35"/>
      <c r="B82" s="37"/>
    </row>
    <row r="83" spans="1:2" x14ac:dyDescent="0.2">
      <c r="A83" s="35"/>
      <c r="B83" s="37"/>
    </row>
    <row r="84" spans="1:2" x14ac:dyDescent="0.2">
      <c r="A84" s="35"/>
      <c r="B84" s="37"/>
    </row>
    <row r="85" spans="1:2" x14ac:dyDescent="0.2">
      <c r="A85" s="35"/>
      <c r="B85" s="37"/>
    </row>
    <row r="86" spans="1:2" x14ac:dyDescent="0.2">
      <c r="A86" s="35"/>
      <c r="B86" s="37"/>
    </row>
    <row r="87" spans="1:2" x14ac:dyDescent="0.2">
      <c r="A87" s="35"/>
      <c r="B87" s="37"/>
    </row>
    <row r="88" spans="1:2" x14ac:dyDescent="0.2">
      <c r="A88" s="35"/>
      <c r="B88" s="37"/>
    </row>
    <row r="89" spans="1:2" x14ac:dyDescent="0.2">
      <c r="A89" s="35"/>
      <c r="B89" s="37"/>
    </row>
    <row r="90" spans="1:2" x14ac:dyDescent="0.2">
      <c r="A90" s="35"/>
      <c r="B90" s="37"/>
    </row>
    <row r="91" spans="1:2" x14ac:dyDescent="0.2">
      <c r="A91" s="35"/>
      <c r="B91" s="37"/>
    </row>
    <row r="92" spans="1:2" x14ac:dyDescent="0.2">
      <c r="A92" s="35"/>
      <c r="B92" s="37"/>
    </row>
    <row r="93" spans="1:2" x14ac:dyDescent="0.2">
      <c r="A93" s="35"/>
      <c r="B93" s="37"/>
    </row>
    <row r="94" spans="1:2" x14ac:dyDescent="0.2">
      <c r="A94" s="35"/>
      <c r="B94" s="37"/>
    </row>
    <row r="95" spans="1:2" x14ac:dyDescent="0.2">
      <c r="A95" s="35"/>
      <c r="B95" s="37"/>
    </row>
    <row r="96" spans="1:2" x14ac:dyDescent="0.2">
      <c r="A96" s="35"/>
      <c r="B96" s="37"/>
    </row>
    <row r="97" spans="1:2" x14ac:dyDescent="0.2">
      <c r="A97" s="35"/>
      <c r="B97" s="37"/>
    </row>
    <row r="98" spans="1:2" x14ac:dyDescent="0.2">
      <c r="A98" s="35"/>
      <c r="B98" s="37"/>
    </row>
    <row r="99" spans="1:2" x14ac:dyDescent="0.2">
      <c r="A99" s="35"/>
      <c r="B99" s="37"/>
    </row>
    <row r="100" spans="1:2" x14ac:dyDescent="0.2">
      <c r="A100" s="35"/>
      <c r="B100" s="37"/>
    </row>
    <row r="101" spans="1:2" x14ac:dyDescent="0.2">
      <c r="A101" s="35"/>
      <c r="B101" s="37"/>
    </row>
    <row r="102" spans="1:2" x14ac:dyDescent="0.2">
      <c r="A102" s="35"/>
      <c r="B102" s="37"/>
    </row>
    <row r="103" spans="1:2" x14ac:dyDescent="0.2">
      <c r="A103" s="35"/>
      <c r="B103" s="37"/>
    </row>
    <row r="104" spans="1:2" x14ac:dyDescent="0.2">
      <c r="A104" s="35"/>
      <c r="B104" s="37"/>
    </row>
    <row r="105" spans="1:2" x14ac:dyDescent="0.2">
      <c r="A105" s="35"/>
      <c r="B105" s="37"/>
    </row>
    <row r="106" spans="1:2" x14ac:dyDescent="0.2">
      <c r="A106" s="35"/>
      <c r="B106" s="37"/>
    </row>
    <row r="107" spans="1:2" x14ac:dyDescent="0.2">
      <c r="A107" s="35"/>
      <c r="B107" s="37"/>
    </row>
    <row r="108" spans="1:2" x14ac:dyDescent="0.2">
      <c r="A108" s="35"/>
      <c r="B108" s="37"/>
    </row>
    <row r="109" spans="1:2" x14ac:dyDescent="0.2">
      <c r="A109" s="35"/>
      <c r="B109" s="37"/>
    </row>
    <row r="110" spans="1:2" x14ac:dyDescent="0.2">
      <c r="A110" s="35"/>
      <c r="B110" s="37"/>
    </row>
    <row r="111" spans="1:2" x14ac:dyDescent="0.2">
      <c r="A111" s="35"/>
      <c r="B111" s="37"/>
    </row>
    <row r="112" spans="1:2" x14ac:dyDescent="0.2">
      <c r="A112" s="35"/>
      <c r="B112" s="37"/>
    </row>
    <row r="113" spans="1:2" x14ac:dyDescent="0.2">
      <c r="A113" s="35"/>
      <c r="B113" s="37"/>
    </row>
    <row r="114" spans="1:2" x14ac:dyDescent="0.2">
      <c r="A114" s="35"/>
      <c r="B114" s="37"/>
    </row>
    <row r="115" spans="1:2" x14ac:dyDescent="0.2">
      <c r="A115" s="35"/>
      <c r="B115" s="37"/>
    </row>
    <row r="116" spans="1:2" x14ac:dyDescent="0.2">
      <c r="A116" s="35"/>
      <c r="B116" s="37"/>
    </row>
    <row r="117" spans="1:2" x14ac:dyDescent="0.2">
      <c r="A117" s="35"/>
      <c r="B117" s="37"/>
    </row>
    <row r="118" spans="1:2" x14ac:dyDescent="0.2">
      <c r="A118" s="35"/>
      <c r="B118" s="37"/>
    </row>
  </sheetData>
  <customSheetViews>
    <customSheetView guid="{17400EAF-4B0B-49FE-8262-4A59DA70D10F}" scale="75" showPageBreaks="1" showGridLines="0" fitToPage="1" printArea="1">
      <pane xSplit="6" ySplit="6" topLeftCell="H7" activePane="bottomRight" state="frozen"/>
      <selection pane="bottomRight" activeCell="AU7" sqref="AU7:AW7"/>
      <pageMargins left="0.56000000000000005" right="0.25" top="0.64" bottom="0.65" header="0.5" footer="0.5"/>
      <pageSetup paperSize="9" scale="84" fitToWidth="2" orientation="landscape" r:id="rId1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2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3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4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5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6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7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8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9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10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2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13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19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20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21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22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23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24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5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26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27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28"/>
      <headerFooter alignWithMargins="0">
        <oddHeader>&amp;C</oddHeader>
      </headerFooter>
    </customSheetView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12" fitToWidth="2" orientation="landscape" r:id="rId29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25" top="0.64" bottom="0.65" header="0.5" footer="0.5"/>
      <pageSetup paperSize="9" scale="35" fitToWidth="2" orientation="portrait" horizontalDpi="4294967293" verticalDpi="0" r:id="rId30"/>
      <headerFooter alignWithMargins="0">
        <oddHeader>&amp;C</oddHeader>
      </headerFooter>
    </customSheetView>
    <customSheetView guid="{6C8D603E-9A1B-49F4-AEFE-06707C7BCD53}" scale="80" showPageBreaks="1" showGridLines="0" fitToPage="1" printArea="1" hiddenRows="1">
      <pane xSplit="6" ySplit="7" topLeftCell="G8" activePane="bottomRight" state="frozen"/>
      <selection pane="bottomRight" activeCell="N22" sqref="N22"/>
      <pageMargins left="0.56000000000000005" right="0.25" top="0.64" bottom="0.65" header="0.5" footer="0.5"/>
      <pageSetup paperSize="9" scale="34" fitToWidth="2" orientation="portrait" horizontalDpi="4294967293" r:id="rId31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K7" activePane="bottomRight" state="frozen"/>
      <selection pane="bottomRight" activeCell="R23" sqref="R23"/>
      <pageMargins left="0.56000000000000005" right="0.25" top="0.64" bottom="0.65" header="0.5" footer="0.5"/>
      <pageSetup paperSize="0" fitToWidth="2" orientation="portrait" horizontalDpi="0" verticalDpi="0" copies="0" r:id="rId32"/>
      <headerFooter alignWithMargins="0">
        <oddHeader>&amp;C</oddHeader>
      </headerFooter>
    </customSheetView>
    <customSheetView guid="{C5D960BD-C1A6-4228-A267-A87ADCF0AB55}" scale="66" showPageBreaks="1" showGridLines="0" fitToPage="1" printArea="1">
      <pane xSplit="5" ySplit="6" topLeftCell="F7" activePane="bottomRight" state="frozen"/>
      <selection pane="bottomRight" activeCell="A13" sqref="A13"/>
      <pageMargins left="0.56000000000000005" right="0.25" top="0.64" bottom="0.65" header="0.5" footer="0.5"/>
      <pageSetup paperSize="9" scale="58" fitToWidth="2" orientation="portrait" r:id="rId33"/>
      <headerFooter alignWithMargins="0">
        <oddHeader>&amp;C</oddHeader>
      </headerFooter>
    </customSheetView>
  </customSheetViews>
  <mergeCells count="11">
    <mergeCell ref="L3:N3"/>
    <mergeCell ref="L5:L6"/>
    <mergeCell ref="M5:M6"/>
    <mergeCell ref="F3:H3"/>
    <mergeCell ref="G5:G6"/>
    <mergeCell ref="F5:F6"/>
    <mergeCell ref="A3:A7"/>
    <mergeCell ref="B3:B7"/>
    <mergeCell ref="D3:D7"/>
    <mergeCell ref="C3:C7"/>
    <mergeCell ref="E3:E7"/>
  </mergeCells>
  <phoneticPr fontId="1" type="noConversion"/>
  <conditionalFormatting sqref="E8:E21">
    <cfRule type="cellIs" dxfId="4" priority="1" stopIfTrue="1" operator="greaterThan">
      <formula>21</formula>
    </cfRule>
  </conditionalFormatting>
  <pageMargins left="0.56000000000000005" right="0.25" top="0.64" bottom="0.65" header="0.5" footer="0.5"/>
  <pageSetup paperSize="9" scale="84" fitToWidth="2" orientation="landscape" r:id="rId34"/>
  <headerFooter alignWithMargins="0">
    <oddHeader>&amp;C</oddHeader>
  </headerFooter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15</vt:i4>
      </vt:variant>
    </vt:vector>
  </HeadingPairs>
  <TitlesOfParts>
    <vt:vector size="30" baseType="lpstr">
      <vt:lpstr>Лекції</vt:lpstr>
      <vt:lpstr>Довідник</vt:lpstr>
      <vt:lpstr>Бали за контр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Sheet1</vt:lpstr>
      <vt:lpstr>204</vt:lpstr>
      <vt:lpstr>Sheet2</vt:lpstr>
      <vt:lpstr>ESTC</vt:lpstr>
      <vt:lpstr>'201_1'!Заголовки_для_печати</vt:lpstr>
      <vt:lpstr>'201_2'!Заголовки_для_печати</vt:lpstr>
      <vt:lpstr>'202_1'!Заголовки_для_печати</vt:lpstr>
      <vt:lpstr>'202_2'!Заголовки_для_печати</vt:lpstr>
      <vt:lpstr>'203_1'!Заголовки_для_печати</vt:lpstr>
      <vt:lpstr>'203_2'!Заголовки_для_печати</vt:lpstr>
      <vt:lpstr>'204'!Заголовки_для_печати</vt:lpstr>
      <vt:lpstr>'201_1'!Область_печати</vt:lpstr>
      <vt:lpstr>'201_2'!Область_печати</vt:lpstr>
      <vt:lpstr>'202_1'!Область_печати</vt:lpstr>
      <vt:lpstr>'202_2'!Область_печати</vt:lpstr>
      <vt:lpstr>'203_1'!Область_печати</vt:lpstr>
      <vt:lpstr>'203_2'!Область_печати</vt:lpstr>
      <vt:lpstr>'204'!Область_печати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cp:lastPrinted>2013-01-17T19:48:29Z</cp:lastPrinted>
  <dcterms:created xsi:type="dcterms:W3CDTF">2003-01-15T20:44:10Z</dcterms:created>
  <dcterms:modified xsi:type="dcterms:W3CDTF">2018-05-07T09:56:05Z</dcterms:modified>
</cp:coreProperties>
</file>