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40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0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3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5" yWindow="2100" windowWidth="12240" windowHeight="9240" tabRatio="843" firstSheet="6" activeTab="11"/>
  </bookViews>
  <sheets>
    <sheet name="Лекції" sheetId="1" r:id="rId1"/>
    <sheet name="Бали за контр" sheetId="2" r:id="rId2"/>
    <sheet name="Довідник" sheetId="3" r:id="rId3"/>
    <sheet name="Завдання" sheetId="4" state="hidden" r:id="rId4"/>
    <sheet name="Списки" sheetId="5" state="hidden" r:id="rId5"/>
    <sheet name="Підсумки" sheetId="6" state="hidden" r:id="rId6"/>
    <sheet name="201_1" sheetId="7" r:id="rId7"/>
    <sheet name="201_2" sheetId="8" r:id="rId8"/>
    <sheet name="202_1" sheetId="9" r:id="rId9"/>
    <sheet name="202_2" sheetId="10" r:id="rId10"/>
    <sheet name="203_1" sheetId="11" r:id="rId11"/>
    <sheet name="203_2" sheetId="12" r:id="rId12"/>
    <sheet name="204_1" sheetId="13" r:id="rId13"/>
    <sheet name="204_2" sheetId="14" r:id="rId14"/>
    <sheet name="Sheet1" sheetId="15" state="hidden" r:id="rId15"/>
    <sheet name="Sheet2" sheetId="16" state="hidden" r:id="rId16"/>
    <sheet name="Sheet3" sheetId="17" r:id="rId17"/>
  </sheets>
  <definedNames>
    <definedName name="_xlnm._FilterDatabase" localSheetId="5" hidden="1">Підсумки!$A$3:$N$56</definedName>
    <definedName name="ESTC">Довідник!$A$2:$B$9</definedName>
    <definedName name="_xlnm.Print_Area" localSheetId="7">'201_2'!$A$2:$BC$51</definedName>
    <definedName name="_xlnm.Print_Area" localSheetId="8">'202_1'!$A$2:$BC$51</definedName>
    <definedName name="_xlnm.Print_Area" localSheetId="9">'202_2'!$A$2:$BD$47</definedName>
    <definedName name="_xlnm.Print_Area" localSheetId="10">'203_1'!$A$2:$BD$47</definedName>
    <definedName name="_xlnm.Print_Area" localSheetId="11">'203_2'!$A$2:$BC$51</definedName>
    <definedName name="_xlnm.Print_Area" localSheetId="12">'204_1'!$A$2:$BC$51</definedName>
    <definedName name="_xlnm.Print_Area" localSheetId="13">'204_2'!$A$2:$BC$51</definedName>
    <definedName name="_xlnm.Print_Titles" localSheetId="7">'201_2'!$A:$C</definedName>
    <definedName name="_xlnm.Print_Titles" localSheetId="8">'202_1'!$A:$C</definedName>
    <definedName name="_xlnm.Print_Titles" localSheetId="9">'202_2'!$A:$C</definedName>
    <definedName name="_xlnm.Print_Titles" localSheetId="10">'203_1'!$A:$C</definedName>
    <definedName name="_xlnm.Print_Titles" localSheetId="11">'203_2'!$A:$C</definedName>
    <definedName name="_xlnm.Print_Titles" localSheetId="12">'204_1'!$A:$C</definedName>
    <definedName name="_xlnm.Print_Titles" localSheetId="13">'204_2'!$A:$C</definedName>
    <definedName name="Z_0DACDB9F_1DED_4CA1_A223_ED8CF3AAE059_.wvu.PrintArea" localSheetId="6" hidden="1">'201_1'!$A$2:$BE$49</definedName>
    <definedName name="Z_0DACDB9F_1DED_4CA1_A223_ED8CF3AAE059_.wvu.PrintArea" localSheetId="7" hidden="1">'201_2'!$A$2:$BC$51</definedName>
    <definedName name="Z_0DACDB9F_1DED_4CA1_A223_ED8CF3AAE059_.wvu.PrintArea" localSheetId="8" hidden="1">'202_1'!$A$2:$BC$51</definedName>
    <definedName name="Z_0DACDB9F_1DED_4CA1_A223_ED8CF3AAE059_.wvu.PrintArea" localSheetId="9" hidden="1">'202_2'!$A$2:$BD$47</definedName>
    <definedName name="Z_0DACDB9F_1DED_4CA1_A223_ED8CF3AAE059_.wvu.PrintArea" localSheetId="10" hidden="1">'203_1'!$A$2:$BD$47</definedName>
    <definedName name="Z_0DACDB9F_1DED_4CA1_A223_ED8CF3AAE059_.wvu.PrintArea" localSheetId="11" hidden="1">'203_2'!$A$2:$BC$51</definedName>
    <definedName name="Z_0DACDB9F_1DED_4CA1_A223_ED8CF3AAE059_.wvu.PrintArea" localSheetId="12" hidden="1">'204_1'!$A$2:$BC$51</definedName>
    <definedName name="Z_0DACDB9F_1DED_4CA1_A223_ED8CF3AAE059_.wvu.PrintArea" localSheetId="13" hidden="1">'204_2'!$A$2:$BC$51</definedName>
    <definedName name="Z_0DACDB9F_1DED_4CA1_A223_ED8CF3AAE059_.wvu.PrintTitles" localSheetId="6" hidden="1">'201_1'!$A:$C</definedName>
    <definedName name="Z_0DACDB9F_1DED_4CA1_A223_ED8CF3AAE059_.wvu.PrintTitles" localSheetId="7" hidden="1">'201_2'!$A:$C</definedName>
    <definedName name="Z_0DACDB9F_1DED_4CA1_A223_ED8CF3AAE059_.wvu.PrintTitles" localSheetId="8" hidden="1">'202_1'!$A:$C</definedName>
    <definedName name="Z_0DACDB9F_1DED_4CA1_A223_ED8CF3AAE059_.wvu.PrintTitles" localSheetId="9" hidden="1">'202_2'!$A:$C</definedName>
    <definedName name="Z_0DACDB9F_1DED_4CA1_A223_ED8CF3AAE059_.wvu.PrintTitles" localSheetId="10" hidden="1">'203_1'!$A:$C</definedName>
    <definedName name="Z_0DACDB9F_1DED_4CA1_A223_ED8CF3AAE059_.wvu.PrintTitles" localSheetId="11" hidden="1">'203_2'!$A:$C</definedName>
    <definedName name="Z_0DACDB9F_1DED_4CA1_A223_ED8CF3AAE059_.wvu.PrintTitles" localSheetId="12" hidden="1">'204_1'!$A:$C</definedName>
    <definedName name="Z_0DACDB9F_1DED_4CA1_A223_ED8CF3AAE059_.wvu.PrintTitles" localSheetId="13" hidden="1">'204_2'!$A:$C</definedName>
    <definedName name="Z_134EDDCA_7309_47EE_BAAB_632C7B2A96A3_.wvu.FilterData" localSheetId="5" hidden="1">Підсумки!$A$3:$N$56</definedName>
    <definedName name="Z_134EDDCA_7309_47EE_BAAB_632C7B2A96A3_.wvu.PrintArea" localSheetId="6" hidden="1">'201_1'!$A$2:$BE$49</definedName>
    <definedName name="Z_134EDDCA_7309_47EE_BAAB_632C7B2A96A3_.wvu.PrintArea" localSheetId="7" hidden="1">'201_2'!$A$2:$BC$51</definedName>
    <definedName name="Z_134EDDCA_7309_47EE_BAAB_632C7B2A96A3_.wvu.PrintArea" localSheetId="8" hidden="1">'202_1'!$A$2:$BC$51</definedName>
    <definedName name="Z_134EDDCA_7309_47EE_BAAB_632C7B2A96A3_.wvu.PrintArea" localSheetId="9" hidden="1">'202_2'!$A$2:$BD$47</definedName>
    <definedName name="Z_134EDDCA_7309_47EE_BAAB_632C7B2A96A3_.wvu.PrintArea" localSheetId="10" hidden="1">'203_1'!$A$2:$BD$47</definedName>
    <definedName name="Z_134EDDCA_7309_47EE_BAAB_632C7B2A96A3_.wvu.PrintArea" localSheetId="11" hidden="1">'203_2'!$A$2:$BC$51</definedName>
    <definedName name="Z_134EDDCA_7309_47EE_BAAB_632C7B2A96A3_.wvu.PrintArea" localSheetId="12" hidden="1">'204_1'!$A$2:$BC$51</definedName>
    <definedName name="Z_134EDDCA_7309_47EE_BAAB_632C7B2A96A3_.wvu.PrintArea" localSheetId="13" hidden="1">'204_2'!$A$2:$BC$51</definedName>
    <definedName name="Z_134EDDCA_7309_47EE_BAAB_632C7B2A96A3_.wvu.PrintTitles" localSheetId="6" hidden="1">'201_1'!$A:$C</definedName>
    <definedName name="Z_134EDDCA_7309_47EE_BAAB_632C7B2A96A3_.wvu.PrintTitles" localSheetId="7" hidden="1">'201_2'!$A:$C</definedName>
    <definedName name="Z_134EDDCA_7309_47EE_BAAB_632C7B2A96A3_.wvu.PrintTitles" localSheetId="8" hidden="1">'202_1'!$A:$C</definedName>
    <definedName name="Z_134EDDCA_7309_47EE_BAAB_632C7B2A96A3_.wvu.PrintTitles" localSheetId="9" hidden="1">'202_2'!$A:$C</definedName>
    <definedName name="Z_134EDDCA_7309_47EE_BAAB_632C7B2A96A3_.wvu.PrintTitles" localSheetId="10" hidden="1">'203_1'!$A:$C</definedName>
    <definedName name="Z_134EDDCA_7309_47EE_BAAB_632C7B2A96A3_.wvu.PrintTitles" localSheetId="11" hidden="1">'203_2'!$A:$C</definedName>
    <definedName name="Z_134EDDCA_7309_47EE_BAAB_632C7B2A96A3_.wvu.PrintTitles" localSheetId="12" hidden="1">'204_1'!$A:$C</definedName>
    <definedName name="Z_134EDDCA_7309_47EE_BAAB_632C7B2A96A3_.wvu.PrintTitles" localSheetId="13" hidden="1">'204_2'!$A:$C</definedName>
    <definedName name="Z_1431BB82_382B_49E3_A435_36D988AC7FF6_.wvu.FilterData" localSheetId="5" hidden="1">Підсумки!$A$3:$N$56</definedName>
    <definedName name="Z_1431BB82_382B_49E3_A435_36D988AC7FF6_.wvu.PrintArea" localSheetId="6" hidden="1">'201_1'!$A$2:$BE$49</definedName>
    <definedName name="Z_1431BB82_382B_49E3_A435_36D988AC7FF6_.wvu.PrintArea" localSheetId="7" hidden="1">'201_2'!$A$2:$BC$51</definedName>
    <definedName name="Z_1431BB82_382B_49E3_A435_36D988AC7FF6_.wvu.PrintArea" localSheetId="8" hidden="1">'202_1'!$A$2:$BC$51</definedName>
    <definedName name="Z_1431BB82_382B_49E3_A435_36D988AC7FF6_.wvu.PrintArea" localSheetId="9" hidden="1">'202_2'!$A$2:$BD$47</definedName>
    <definedName name="Z_1431BB82_382B_49E3_A435_36D988AC7FF6_.wvu.PrintArea" localSheetId="10" hidden="1">'203_1'!$A$2:$BD$47</definedName>
    <definedName name="Z_1431BB82_382B_49E3_A435_36D988AC7FF6_.wvu.PrintArea" localSheetId="11" hidden="1">'203_2'!$A$2:$BC$51</definedName>
    <definedName name="Z_1431BB82_382B_49E3_A435_36D988AC7FF6_.wvu.PrintArea" localSheetId="12" hidden="1">'204_1'!$A$2:$BC$51</definedName>
    <definedName name="Z_1431BB82_382B_49E3_A435_36D988AC7FF6_.wvu.PrintArea" localSheetId="13" hidden="1">'204_2'!$A$2:$BC$51</definedName>
    <definedName name="Z_1431BB82_382B_49E3_A435_36D988AC7FF6_.wvu.PrintTitles" localSheetId="6" hidden="1">'201_1'!$A:$C</definedName>
    <definedName name="Z_1431BB82_382B_49E3_A435_36D988AC7FF6_.wvu.PrintTitles" localSheetId="7" hidden="1">'201_2'!$A:$C</definedName>
    <definedName name="Z_1431BB82_382B_49E3_A435_36D988AC7FF6_.wvu.PrintTitles" localSheetId="8" hidden="1">'202_1'!$A:$C</definedName>
    <definedName name="Z_1431BB82_382B_49E3_A435_36D988AC7FF6_.wvu.PrintTitles" localSheetId="9" hidden="1">'202_2'!$A:$C</definedName>
    <definedName name="Z_1431BB82_382B_49E3_A435_36D988AC7FF6_.wvu.PrintTitles" localSheetId="10" hidden="1">'203_1'!$A:$C</definedName>
    <definedName name="Z_1431BB82_382B_49E3_A435_36D988AC7FF6_.wvu.PrintTitles" localSheetId="11" hidden="1">'203_2'!$A:$C</definedName>
    <definedName name="Z_1431BB82_382B_49E3_A435_36D988AC7FF6_.wvu.PrintTitles" localSheetId="12" hidden="1">'204_1'!$A:$C</definedName>
    <definedName name="Z_1431BB82_382B_49E3_A435_36D988AC7FF6_.wvu.PrintTitles" localSheetId="13" hidden="1">'204_2'!$A:$C</definedName>
    <definedName name="Z_1721CD95_9859_4B1B_8D0F_DFE373BD846C_.wvu.Cols" localSheetId="5" hidden="1">Підсумки!$F:$J</definedName>
    <definedName name="Z_1721CD95_9859_4B1B_8D0F_DFE373BD846C_.wvu.FilterData" localSheetId="5" hidden="1">Підсумки!$A$3:$N$56</definedName>
    <definedName name="Z_1721CD95_9859_4B1B_8D0F_DFE373BD846C_.wvu.PrintArea" localSheetId="6" hidden="1">'201_1'!$A$2:$BE$49</definedName>
    <definedName name="Z_1721CD95_9859_4B1B_8D0F_DFE373BD846C_.wvu.PrintArea" localSheetId="7" hidden="1">'201_2'!$A$2:$BC$51</definedName>
    <definedName name="Z_1721CD95_9859_4B1B_8D0F_DFE373BD846C_.wvu.PrintArea" localSheetId="8" hidden="1">'202_1'!$A$2:$BC$51</definedName>
    <definedName name="Z_1721CD95_9859_4B1B_8D0F_DFE373BD846C_.wvu.PrintArea" localSheetId="9" hidden="1">'202_2'!$A$2:$BD$47</definedName>
    <definedName name="Z_1721CD95_9859_4B1B_8D0F_DFE373BD846C_.wvu.PrintArea" localSheetId="10" hidden="1">'203_1'!$A$2:$BD$47</definedName>
    <definedName name="Z_1721CD95_9859_4B1B_8D0F_DFE373BD846C_.wvu.PrintArea" localSheetId="11" hidden="1">'203_2'!$A$2:$BC$51</definedName>
    <definedName name="Z_1721CD95_9859_4B1B_8D0F_DFE373BD846C_.wvu.PrintArea" localSheetId="12" hidden="1">'204_1'!$A$2:$BC$51</definedName>
    <definedName name="Z_1721CD95_9859_4B1B_8D0F_DFE373BD846C_.wvu.PrintArea" localSheetId="13" hidden="1">'204_2'!$A$2:$BC$51</definedName>
    <definedName name="Z_1721CD95_9859_4B1B_8D0F_DFE373BD846C_.wvu.PrintTitles" localSheetId="6" hidden="1">'201_1'!$A:$C</definedName>
    <definedName name="Z_1721CD95_9859_4B1B_8D0F_DFE373BD846C_.wvu.PrintTitles" localSheetId="7" hidden="1">'201_2'!$A:$C</definedName>
    <definedName name="Z_1721CD95_9859_4B1B_8D0F_DFE373BD846C_.wvu.PrintTitles" localSheetId="8" hidden="1">'202_1'!$A:$C</definedName>
    <definedName name="Z_1721CD95_9859_4B1B_8D0F_DFE373BD846C_.wvu.PrintTitles" localSheetId="9" hidden="1">'202_2'!$A:$C</definedName>
    <definedName name="Z_1721CD95_9859_4B1B_8D0F_DFE373BD846C_.wvu.PrintTitles" localSheetId="10" hidden="1">'203_1'!$A:$C</definedName>
    <definedName name="Z_1721CD95_9859_4B1B_8D0F_DFE373BD846C_.wvu.PrintTitles" localSheetId="11" hidden="1">'203_2'!$A:$C</definedName>
    <definedName name="Z_1721CD95_9859_4B1B_8D0F_DFE373BD846C_.wvu.PrintTitles" localSheetId="12" hidden="1">'204_1'!$A:$C</definedName>
    <definedName name="Z_1721CD95_9859_4B1B_8D0F_DFE373BD846C_.wvu.PrintTitles" localSheetId="13" hidden="1">'204_2'!$A:$C</definedName>
    <definedName name="Z_17400EAF_4B0B_49FE_8262_4A59DA70D10F_.wvu.Cols" localSheetId="5" hidden="1">Підсумки!$F:$J</definedName>
    <definedName name="Z_17400EAF_4B0B_49FE_8262_4A59DA70D10F_.wvu.FilterData" localSheetId="5" hidden="1">Підсумки!$A$3:$N$56</definedName>
    <definedName name="Z_17400EAF_4B0B_49FE_8262_4A59DA70D10F_.wvu.PrintArea" localSheetId="6" hidden="1">'201_1'!$A$2:$BE$49</definedName>
    <definedName name="Z_17400EAF_4B0B_49FE_8262_4A59DA70D10F_.wvu.PrintArea" localSheetId="7" hidden="1">'201_2'!$A$2:$BC$51</definedName>
    <definedName name="Z_17400EAF_4B0B_49FE_8262_4A59DA70D10F_.wvu.PrintArea" localSheetId="8" hidden="1">'202_1'!$A$2:$BC$51</definedName>
    <definedName name="Z_17400EAF_4B0B_49FE_8262_4A59DA70D10F_.wvu.PrintArea" localSheetId="9" hidden="1">'202_2'!$A$2:$BD$47</definedName>
    <definedName name="Z_17400EAF_4B0B_49FE_8262_4A59DA70D10F_.wvu.PrintArea" localSheetId="10" hidden="1">'203_1'!$A$2:$BD$47</definedName>
    <definedName name="Z_17400EAF_4B0B_49FE_8262_4A59DA70D10F_.wvu.PrintArea" localSheetId="11" hidden="1">'203_2'!$A$2:$BC$51</definedName>
    <definedName name="Z_17400EAF_4B0B_49FE_8262_4A59DA70D10F_.wvu.PrintArea" localSheetId="12" hidden="1">'204_1'!$A$2:$BC$51</definedName>
    <definedName name="Z_17400EAF_4B0B_49FE_8262_4A59DA70D10F_.wvu.PrintArea" localSheetId="13" hidden="1">'204_2'!$A$2:$BC$51</definedName>
    <definedName name="Z_17400EAF_4B0B_49FE_8262_4A59DA70D10F_.wvu.PrintTitles" localSheetId="6" hidden="1">'201_1'!$A:$C</definedName>
    <definedName name="Z_17400EAF_4B0B_49FE_8262_4A59DA70D10F_.wvu.PrintTitles" localSheetId="7" hidden="1">'201_2'!$A:$C</definedName>
    <definedName name="Z_17400EAF_4B0B_49FE_8262_4A59DA70D10F_.wvu.PrintTitles" localSheetId="8" hidden="1">'202_1'!$A:$C</definedName>
    <definedName name="Z_17400EAF_4B0B_49FE_8262_4A59DA70D10F_.wvu.PrintTitles" localSheetId="9" hidden="1">'202_2'!$A:$C</definedName>
    <definedName name="Z_17400EAF_4B0B_49FE_8262_4A59DA70D10F_.wvu.PrintTitles" localSheetId="10" hidden="1">'203_1'!$A:$C</definedName>
    <definedName name="Z_17400EAF_4B0B_49FE_8262_4A59DA70D10F_.wvu.PrintTitles" localSheetId="11" hidden="1">'203_2'!$A:$C</definedName>
    <definedName name="Z_17400EAF_4B0B_49FE_8262_4A59DA70D10F_.wvu.PrintTitles" localSheetId="12" hidden="1">'204_1'!$A:$C</definedName>
    <definedName name="Z_17400EAF_4B0B_49FE_8262_4A59DA70D10F_.wvu.PrintTitles" localSheetId="13" hidden="1">'204_2'!$A:$C</definedName>
    <definedName name="Z_17400EAF_4B0B_49FE_8262_4A59DA70D10F_.wvu.Rows" localSheetId="11" hidden="1">'203_2'!$18:$23</definedName>
    <definedName name="Z_17400EAF_4B0B_49FE_8262_4A59DA70D10F_.wvu.Rows" localSheetId="13" hidden="1">'204_2'!$20:$22</definedName>
    <definedName name="Z_1C44C54F_C0A4_451D_B8A0_B8C17D7E284D_.wvu.Cols" localSheetId="5" hidden="1">Підсумки!$D:$K</definedName>
    <definedName name="Z_1C44C54F_C0A4_451D_B8A0_B8C17D7E284D_.wvu.FilterData" localSheetId="5" hidden="1">Підсумки!$A$3:$N$56</definedName>
    <definedName name="Z_1C44C54F_C0A4_451D_B8A0_B8C17D7E284D_.wvu.PrintArea" localSheetId="6" hidden="1">'201_1'!$A$2:$BE$49</definedName>
    <definedName name="Z_1C44C54F_C0A4_451D_B8A0_B8C17D7E284D_.wvu.PrintArea" localSheetId="7" hidden="1">'201_2'!$A$2:$BC$51</definedName>
    <definedName name="Z_1C44C54F_C0A4_451D_B8A0_B8C17D7E284D_.wvu.PrintArea" localSheetId="8" hidden="1">'202_1'!$A$2:$BC$51</definedName>
    <definedName name="Z_1C44C54F_C0A4_451D_B8A0_B8C17D7E284D_.wvu.PrintArea" localSheetId="9" hidden="1">'202_2'!$A$2:$BD$47</definedName>
    <definedName name="Z_1C44C54F_C0A4_451D_B8A0_B8C17D7E284D_.wvu.PrintArea" localSheetId="10" hidden="1">'203_1'!$A$2:$BD$47</definedName>
    <definedName name="Z_1C44C54F_C0A4_451D_B8A0_B8C17D7E284D_.wvu.PrintArea" localSheetId="11" hidden="1">'203_2'!$A$2:$BC$51</definedName>
    <definedName name="Z_1C44C54F_C0A4_451D_B8A0_B8C17D7E284D_.wvu.PrintArea" localSheetId="12" hidden="1">'204_1'!$A$2:$BC$51</definedName>
    <definedName name="Z_1C44C54F_C0A4_451D_B8A0_B8C17D7E284D_.wvu.PrintArea" localSheetId="13" hidden="1">'204_2'!$A$2:$BC$51</definedName>
    <definedName name="Z_1C44C54F_C0A4_451D_B8A0_B8C17D7E284D_.wvu.PrintTitles" localSheetId="6" hidden="1">'201_1'!$A:$C</definedName>
    <definedName name="Z_1C44C54F_C0A4_451D_B8A0_B8C17D7E284D_.wvu.PrintTitles" localSheetId="7" hidden="1">'201_2'!$A:$C</definedName>
    <definedName name="Z_1C44C54F_C0A4_451D_B8A0_B8C17D7E284D_.wvu.PrintTitles" localSheetId="8" hidden="1">'202_1'!$A:$C</definedName>
    <definedName name="Z_1C44C54F_C0A4_451D_B8A0_B8C17D7E284D_.wvu.PrintTitles" localSheetId="9" hidden="1">'202_2'!$A:$C</definedName>
    <definedName name="Z_1C44C54F_C0A4_451D_B8A0_B8C17D7E284D_.wvu.PrintTitles" localSheetId="10" hidden="1">'203_1'!$A:$C</definedName>
    <definedName name="Z_1C44C54F_C0A4_451D_B8A0_B8C17D7E284D_.wvu.PrintTitles" localSheetId="11" hidden="1">'203_2'!$A:$C</definedName>
    <definedName name="Z_1C44C54F_C0A4_451D_B8A0_B8C17D7E284D_.wvu.PrintTitles" localSheetId="12" hidden="1">'204_1'!$A:$C</definedName>
    <definedName name="Z_1C44C54F_C0A4_451D_B8A0_B8C17D7E284D_.wvu.PrintTitles" localSheetId="13" hidden="1">'204_2'!$A:$C</definedName>
    <definedName name="Z_1F0D860E_98B2_498A_824D_8FEF04055655_.wvu.PrintArea" localSheetId="6" hidden="1">'201_1'!$A$2:$AQ$49</definedName>
    <definedName name="Z_1F0D860E_98B2_498A_824D_8FEF04055655_.wvu.PrintArea" localSheetId="7" hidden="1">'201_2'!$A$2:$AQ$51</definedName>
    <definedName name="Z_1F0D860E_98B2_498A_824D_8FEF04055655_.wvu.PrintArea" localSheetId="8" hidden="1">'202_1'!$A$2:$AQ$51</definedName>
    <definedName name="Z_1F0D860E_98B2_498A_824D_8FEF04055655_.wvu.PrintArea" localSheetId="9" hidden="1">'202_2'!$A$2:$AR$47</definedName>
    <definedName name="Z_1F0D860E_98B2_498A_824D_8FEF04055655_.wvu.PrintArea" localSheetId="10" hidden="1">'203_1'!$A$2:$AR$47</definedName>
    <definedName name="Z_1F0D860E_98B2_498A_824D_8FEF04055655_.wvu.PrintArea" localSheetId="11" hidden="1">'203_2'!$A$2:$AQ$51</definedName>
    <definedName name="Z_1F0D860E_98B2_498A_824D_8FEF04055655_.wvu.PrintArea" localSheetId="12" hidden="1">'204_1'!$A$2:$AQ$51</definedName>
    <definedName name="Z_1F0D860E_98B2_498A_824D_8FEF04055655_.wvu.PrintArea" localSheetId="13" hidden="1">'204_2'!$A$2:$AQ$51</definedName>
    <definedName name="Z_1F0D860E_98B2_498A_824D_8FEF04055655_.wvu.PrintTitles" localSheetId="6" hidden="1">'201_1'!$A:$C</definedName>
    <definedName name="Z_1F0D860E_98B2_498A_824D_8FEF04055655_.wvu.PrintTitles" localSheetId="7" hidden="1">'201_2'!$A:$C</definedName>
    <definedName name="Z_1F0D860E_98B2_498A_824D_8FEF04055655_.wvu.PrintTitles" localSheetId="8" hidden="1">'202_1'!$A:$C</definedName>
    <definedName name="Z_1F0D860E_98B2_498A_824D_8FEF04055655_.wvu.PrintTitles" localSheetId="9" hidden="1">'202_2'!$A:$C</definedName>
    <definedName name="Z_1F0D860E_98B2_498A_824D_8FEF04055655_.wvu.PrintTitles" localSheetId="10" hidden="1">'203_1'!$A:$C</definedName>
    <definedName name="Z_1F0D860E_98B2_498A_824D_8FEF04055655_.wvu.PrintTitles" localSheetId="11" hidden="1">'203_2'!$A:$C</definedName>
    <definedName name="Z_1F0D860E_98B2_498A_824D_8FEF04055655_.wvu.PrintTitles" localSheetId="12" hidden="1">'204_1'!$A:$C</definedName>
    <definedName name="Z_1F0D860E_98B2_498A_824D_8FEF04055655_.wvu.PrintTitles" localSheetId="13" hidden="1">'204_2'!$A:$C</definedName>
    <definedName name="Z_22DA0AE1_B88F_47E1_B433_AF546C17A3BE_.wvu.FilterData" localSheetId="5" hidden="1">Підсумки!$A$3:$N$56</definedName>
    <definedName name="Z_24E4B1B0_BD46_442E_9239_4999257F794B_.wvu.PrintArea" localSheetId="6" hidden="1">'201_1'!$A$2:$AW$34</definedName>
    <definedName name="Z_24E4B1B0_BD46_442E_9239_4999257F794B_.wvu.PrintArea" localSheetId="7" hidden="1">'201_2'!$A$2:$AW$36</definedName>
    <definedName name="Z_24E4B1B0_BD46_442E_9239_4999257F794B_.wvu.PrintArea" localSheetId="8" hidden="1">'202_1'!$A$2:$AW$36</definedName>
    <definedName name="Z_24E4B1B0_BD46_442E_9239_4999257F794B_.wvu.PrintArea" localSheetId="9" hidden="1">'202_2'!$A$2:$AX$32</definedName>
    <definedName name="Z_24E4B1B0_BD46_442E_9239_4999257F794B_.wvu.PrintArea" localSheetId="10" hidden="1">'203_1'!$A$2:$AX$32</definedName>
    <definedName name="Z_24E4B1B0_BD46_442E_9239_4999257F794B_.wvu.PrintArea" localSheetId="11" hidden="1">'203_2'!$A$2:$AW$36</definedName>
    <definedName name="Z_24E4B1B0_BD46_442E_9239_4999257F794B_.wvu.PrintArea" localSheetId="12" hidden="1">'204_1'!$A$2:$AW$36</definedName>
    <definedName name="Z_24E4B1B0_BD46_442E_9239_4999257F794B_.wvu.PrintArea" localSheetId="13" hidden="1">'204_2'!$A$2:$AW$36</definedName>
    <definedName name="Z_24E4B1B0_BD46_442E_9239_4999257F794B_.wvu.PrintTitles" localSheetId="6" hidden="1">'201_1'!$A:$C</definedName>
    <definedName name="Z_24E4B1B0_BD46_442E_9239_4999257F794B_.wvu.PrintTitles" localSheetId="7" hidden="1">'201_2'!$A:$C</definedName>
    <definedName name="Z_24E4B1B0_BD46_442E_9239_4999257F794B_.wvu.PrintTitles" localSheetId="8" hidden="1">'202_1'!$A:$C</definedName>
    <definedName name="Z_24E4B1B0_BD46_442E_9239_4999257F794B_.wvu.PrintTitles" localSheetId="9" hidden="1">'202_2'!$A:$C</definedName>
    <definedName name="Z_24E4B1B0_BD46_442E_9239_4999257F794B_.wvu.PrintTitles" localSheetId="10" hidden="1">'203_1'!$A:$C</definedName>
    <definedName name="Z_24E4B1B0_BD46_442E_9239_4999257F794B_.wvu.PrintTitles" localSheetId="11" hidden="1">'203_2'!$A:$C</definedName>
    <definedName name="Z_24E4B1B0_BD46_442E_9239_4999257F794B_.wvu.PrintTitles" localSheetId="12" hidden="1">'204_1'!$A:$C</definedName>
    <definedName name="Z_24E4B1B0_BD46_442E_9239_4999257F794B_.wvu.PrintTitles" localSheetId="13" hidden="1">'204_2'!$A:$C</definedName>
    <definedName name="Z_2B1F19F5_DDBC_46F8_92CB_9A790CB7FD61_.wvu.PrintArea" localSheetId="6" hidden="1">'201_1'!$A$2:$AW$34</definedName>
    <definedName name="Z_2B1F19F5_DDBC_46F8_92CB_9A790CB7FD61_.wvu.PrintArea" localSheetId="7" hidden="1">'201_2'!$A$2:$AW$36</definedName>
    <definedName name="Z_2B1F19F5_DDBC_46F8_92CB_9A790CB7FD61_.wvu.PrintArea" localSheetId="8" hidden="1">'202_1'!$A$2:$AW$36</definedName>
    <definedName name="Z_2B1F19F5_DDBC_46F8_92CB_9A790CB7FD61_.wvu.PrintArea" localSheetId="9" hidden="1">'202_2'!$A$2:$AX$32</definedName>
    <definedName name="Z_2B1F19F5_DDBC_46F8_92CB_9A790CB7FD61_.wvu.PrintArea" localSheetId="10" hidden="1">'203_1'!$A$2:$AX$32</definedName>
    <definedName name="Z_2B1F19F5_DDBC_46F8_92CB_9A790CB7FD61_.wvu.PrintArea" localSheetId="11" hidden="1">'203_2'!$A$2:$AW$36</definedName>
    <definedName name="Z_2B1F19F5_DDBC_46F8_92CB_9A790CB7FD61_.wvu.PrintArea" localSheetId="12" hidden="1">'204_1'!$A$2:$AW$36</definedName>
    <definedName name="Z_2B1F19F5_DDBC_46F8_92CB_9A790CB7FD61_.wvu.PrintArea" localSheetId="13" hidden="1">'204_2'!$A$2:$AW$36</definedName>
    <definedName name="Z_2B1F19F5_DDBC_46F8_92CB_9A790CB7FD61_.wvu.PrintTitles" localSheetId="6" hidden="1">'201_1'!$A:$C</definedName>
    <definedName name="Z_2B1F19F5_DDBC_46F8_92CB_9A790CB7FD61_.wvu.PrintTitles" localSheetId="7" hidden="1">'201_2'!$A:$C</definedName>
    <definedName name="Z_2B1F19F5_DDBC_46F8_92CB_9A790CB7FD61_.wvu.PrintTitles" localSheetId="8" hidden="1">'202_1'!$A:$C</definedName>
    <definedName name="Z_2B1F19F5_DDBC_46F8_92CB_9A790CB7FD61_.wvu.PrintTitles" localSheetId="9" hidden="1">'202_2'!$A:$C</definedName>
    <definedName name="Z_2B1F19F5_DDBC_46F8_92CB_9A790CB7FD61_.wvu.PrintTitles" localSheetId="10" hidden="1">'203_1'!$A:$C</definedName>
    <definedName name="Z_2B1F19F5_DDBC_46F8_92CB_9A790CB7FD61_.wvu.PrintTitles" localSheetId="11" hidden="1">'203_2'!$A:$C</definedName>
    <definedName name="Z_2B1F19F5_DDBC_46F8_92CB_9A790CB7FD61_.wvu.PrintTitles" localSheetId="12" hidden="1">'204_1'!$A:$C</definedName>
    <definedName name="Z_2B1F19F5_DDBC_46F8_92CB_9A790CB7FD61_.wvu.PrintTitles" localSheetId="13" hidden="1">'204_2'!$A:$C</definedName>
    <definedName name="Z_30318990_97FA_4B74_8A96_20B9CEE7B653_.wvu.PrintArea" localSheetId="6" hidden="1">'201_1'!$A$2:$BE$49</definedName>
    <definedName name="Z_30318990_97FA_4B74_8A96_20B9CEE7B653_.wvu.PrintArea" localSheetId="7" hidden="1">'201_2'!$A$2:$BC$51</definedName>
    <definedName name="Z_30318990_97FA_4B74_8A96_20B9CEE7B653_.wvu.PrintArea" localSheetId="8" hidden="1">'202_1'!$A$2:$BC$51</definedName>
    <definedName name="Z_30318990_97FA_4B74_8A96_20B9CEE7B653_.wvu.PrintArea" localSheetId="9" hidden="1">'202_2'!$A$2:$BD$47</definedName>
    <definedName name="Z_30318990_97FA_4B74_8A96_20B9CEE7B653_.wvu.PrintArea" localSheetId="10" hidden="1">'203_1'!$A$2:$BD$47</definedName>
    <definedName name="Z_30318990_97FA_4B74_8A96_20B9CEE7B653_.wvu.PrintArea" localSheetId="11" hidden="1">'203_2'!$A$2:$BC$51</definedName>
    <definedName name="Z_30318990_97FA_4B74_8A96_20B9CEE7B653_.wvu.PrintArea" localSheetId="12" hidden="1">'204_1'!$A$2:$BC$51</definedName>
    <definedName name="Z_30318990_97FA_4B74_8A96_20B9CEE7B653_.wvu.PrintArea" localSheetId="13" hidden="1">'204_2'!$A$2:$BC$51</definedName>
    <definedName name="Z_30318990_97FA_4B74_8A96_20B9CEE7B653_.wvu.PrintTitles" localSheetId="6" hidden="1">'201_1'!$A:$C</definedName>
    <definedName name="Z_30318990_97FA_4B74_8A96_20B9CEE7B653_.wvu.PrintTitles" localSheetId="7" hidden="1">'201_2'!$A:$C</definedName>
    <definedName name="Z_30318990_97FA_4B74_8A96_20B9CEE7B653_.wvu.PrintTitles" localSheetId="8" hidden="1">'202_1'!$A:$C</definedName>
    <definedName name="Z_30318990_97FA_4B74_8A96_20B9CEE7B653_.wvu.PrintTitles" localSheetId="9" hidden="1">'202_2'!$A:$C</definedName>
    <definedName name="Z_30318990_97FA_4B74_8A96_20B9CEE7B653_.wvu.PrintTitles" localSheetId="10" hidden="1">'203_1'!$A:$C</definedName>
    <definedName name="Z_30318990_97FA_4B74_8A96_20B9CEE7B653_.wvu.PrintTitles" localSheetId="11" hidden="1">'203_2'!$A:$C</definedName>
    <definedName name="Z_30318990_97FA_4B74_8A96_20B9CEE7B653_.wvu.PrintTitles" localSheetId="12" hidden="1">'204_1'!$A:$C</definedName>
    <definedName name="Z_30318990_97FA_4B74_8A96_20B9CEE7B653_.wvu.PrintTitles" localSheetId="13" hidden="1">'204_2'!$A:$C</definedName>
    <definedName name="Z_30A3BD48_0D1B_46B6_AB52_E6CED733EC31_.wvu.Cols" localSheetId="5" hidden="1">Підсумки!$F:$J</definedName>
    <definedName name="Z_30A3BD48_0D1B_46B6_AB52_E6CED733EC31_.wvu.FilterData" localSheetId="5" hidden="1">Підсумки!$A$3:$N$56</definedName>
    <definedName name="Z_30A3BD48_0D1B_46B6_AB52_E6CED733EC31_.wvu.PrintArea" localSheetId="6" hidden="1">'201_1'!$A$2:$BE$49</definedName>
    <definedName name="Z_30A3BD48_0D1B_46B6_AB52_E6CED733EC31_.wvu.PrintArea" localSheetId="7" hidden="1">'201_2'!$A$2:$BC$51</definedName>
    <definedName name="Z_30A3BD48_0D1B_46B6_AB52_E6CED733EC31_.wvu.PrintArea" localSheetId="8" hidden="1">'202_1'!$A$2:$BC$51</definedName>
    <definedName name="Z_30A3BD48_0D1B_46B6_AB52_E6CED733EC31_.wvu.PrintArea" localSheetId="9" hidden="1">'202_2'!$A$2:$BD$47</definedName>
    <definedName name="Z_30A3BD48_0D1B_46B6_AB52_E6CED733EC31_.wvu.PrintArea" localSheetId="10" hidden="1">'203_1'!$A$2:$BD$47</definedName>
    <definedName name="Z_30A3BD48_0D1B_46B6_AB52_E6CED733EC31_.wvu.PrintArea" localSheetId="11" hidden="1">'203_2'!$A$2:$BC$51</definedName>
    <definedName name="Z_30A3BD48_0D1B_46B6_AB52_E6CED733EC31_.wvu.PrintArea" localSheetId="12" hidden="1">'204_1'!$A$2:$BC$51</definedName>
    <definedName name="Z_30A3BD48_0D1B_46B6_AB52_E6CED733EC31_.wvu.PrintArea" localSheetId="13" hidden="1">'204_2'!$A$2:$BC$51</definedName>
    <definedName name="Z_30A3BD48_0D1B_46B6_AB52_E6CED733EC31_.wvu.PrintTitles" localSheetId="6" hidden="1">'201_1'!$A:$C</definedName>
    <definedName name="Z_30A3BD48_0D1B_46B6_AB52_E6CED733EC31_.wvu.PrintTitles" localSheetId="7" hidden="1">'201_2'!$A:$C</definedName>
    <definedName name="Z_30A3BD48_0D1B_46B6_AB52_E6CED733EC31_.wvu.PrintTitles" localSheetId="8" hidden="1">'202_1'!$A:$C</definedName>
    <definedName name="Z_30A3BD48_0D1B_46B6_AB52_E6CED733EC31_.wvu.PrintTitles" localSheetId="9" hidden="1">'202_2'!$A:$C</definedName>
    <definedName name="Z_30A3BD48_0D1B_46B6_AB52_E6CED733EC31_.wvu.PrintTitles" localSheetId="10" hidden="1">'203_1'!$A:$C</definedName>
    <definedName name="Z_30A3BD48_0D1B_46B6_AB52_E6CED733EC31_.wvu.PrintTitles" localSheetId="11" hidden="1">'203_2'!$A:$C</definedName>
    <definedName name="Z_30A3BD48_0D1B_46B6_AB52_E6CED733EC31_.wvu.PrintTitles" localSheetId="12" hidden="1">'204_1'!$A:$C</definedName>
    <definedName name="Z_30A3BD48_0D1B_46B6_AB52_E6CED733EC31_.wvu.PrintTitles" localSheetId="13" hidden="1">'204_2'!$A:$C</definedName>
    <definedName name="Z_33A37079_C128_4ED3_AE01_CFA8F2347C5B_.wvu.FilterData" localSheetId="5" hidden="1">Підсумки!$A$3:$N$56</definedName>
    <definedName name="Z_348445A1_B2DB_46F6_BCED_E41A58336029_.wvu.FilterData" localSheetId="5" hidden="1">Підсумки!$A$3:$N$56</definedName>
    <definedName name="Z_3EF0F3E9_9201_4028_86FF_6B06B2998A48_.wvu.PrintArea" localSheetId="6" hidden="1">'201_1'!$A$2:$BE$49</definedName>
    <definedName name="Z_3EF0F3E9_9201_4028_86FF_6B06B2998A48_.wvu.PrintArea" localSheetId="7" hidden="1">'201_2'!$A$2:$BC$51</definedName>
    <definedName name="Z_3EF0F3E9_9201_4028_86FF_6B06B2998A48_.wvu.PrintArea" localSheetId="8" hidden="1">'202_1'!$A$2:$BC$51</definedName>
    <definedName name="Z_3EF0F3E9_9201_4028_86FF_6B06B2998A48_.wvu.PrintArea" localSheetId="9" hidden="1">'202_2'!$A$2:$BD$47</definedName>
    <definedName name="Z_3EF0F3E9_9201_4028_86FF_6B06B2998A48_.wvu.PrintArea" localSheetId="10" hidden="1">'203_1'!$A$2:$BD$47</definedName>
    <definedName name="Z_3EF0F3E9_9201_4028_86FF_6B06B2998A48_.wvu.PrintArea" localSheetId="11" hidden="1">'203_2'!$A$2:$BC$51</definedName>
    <definedName name="Z_3EF0F3E9_9201_4028_86FF_6B06B2998A48_.wvu.PrintArea" localSheetId="12" hidden="1">'204_1'!$A$2:$BC$51</definedName>
    <definedName name="Z_3EF0F3E9_9201_4028_86FF_6B06B2998A48_.wvu.PrintArea" localSheetId="13" hidden="1">'204_2'!$A$2:$BC$51</definedName>
    <definedName name="Z_3EF0F3E9_9201_4028_86FF_6B06B2998A48_.wvu.PrintTitles" localSheetId="6" hidden="1">'201_1'!$A:$C</definedName>
    <definedName name="Z_3EF0F3E9_9201_4028_86FF_6B06B2998A48_.wvu.PrintTitles" localSheetId="7" hidden="1">'201_2'!$A:$C</definedName>
    <definedName name="Z_3EF0F3E9_9201_4028_86FF_6B06B2998A48_.wvu.PrintTitles" localSheetId="8" hidden="1">'202_1'!$A:$C</definedName>
    <definedName name="Z_3EF0F3E9_9201_4028_86FF_6B06B2998A48_.wvu.PrintTitles" localSheetId="9" hidden="1">'202_2'!$A:$C</definedName>
    <definedName name="Z_3EF0F3E9_9201_4028_86FF_6B06B2998A48_.wvu.PrintTitles" localSheetId="10" hidden="1">'203_1'!$A:$C</definedName>
    <definedName name="Z_3EF0F3E9_9201_4028_86FF_6B06B2998A48_.wvu.PrintTitles" localSheetId="11" hidden="1">'203_2'!$A:$C</definedName>
    <definedName name="Z_3EF0F3E9_9201_4028_86FF_6B06B2998A48_.wvu.PrintTitles" localSheetId="12" hidden="1">'204_1'!$A:$C</definedName>
    <definedName name="Z_3EF0F3E9_9201_4028_86FF_6B06B2998A48_.wvu.PrintTitles" localSheetId="13" hidden="1">'204_2'!$A:$C</definedName>
    <definedName name="Z_4A4E10B3_98EA_434A_B904_9D953C49E914_.wvu.PrintArea" localSheetId="6" hidden="1">'201_1'!$A$2:$BE$49</definedName>
    <definedName name="Z_4A4E10B3_98EA_434A_B904_9D953C49E914_.wvu.PrintArea" localSheetId="7" hidden="1">'201_2'!$A$2:$BC$51</definedName>
    <definedName name="Z_4A4E10B3_98EA_434A_B904_9D953C49E914_.wvu.PrintArea" localSheetId="8" hidden="1">'202_1'!$A$2:$BC$51</definedName>
    <definedName name="Z_4A4E10B3_98EA_434A_B904_9D953C49E914_.wvu.PrintArea" localSheetId="9" hidden="1">'202_2'!$A$2:$BD$47</definedName>
    <definedName name="Z_4A4E10B3_98EA_434A_B904_9D953C49E914_.wvu.PrintArea" localSheetId="10" hidden="1">'203_1'!$A$2:$BD$47</definedName>
    <definedName name="Z_4A4E10B3_98EA_434A_B904_9D953C49E914_.wvu.PrintArea" localSheetId="11" hidden="1">'203_2'!$A$2:$BC$51</definedName>
    <definedName name="Z_4A4E10B3_98EA_434A_B904_9D953C49E914_.wvu.PrintArea" localSheetId="12" hidden="1">'204_1'!$A$2:$BC$51</definedName>
    <definedName name="Z_4A4E10B3_98EA_434A_B904_9D953C49E914_.wvu.PrintArea" localSheetId="13" hidden="1">'204_2'!$A$2:$BC$51</definedName>
    <definedName name="Z_4A4E10B3_98EA_434A_B904_9D953C49E914_.wvu.PrintTitles" localSheetId="6" hidden="1">'201_1'!$A:$C</definedName>
    <definedName name="Z_4A4E10B3_98EA_434A_B904_9D953C49E914_.wvu.PrintTitles" localSheetId="7" hidden="1">'201_2'!$A:$C</definedName>
    <definedName name="Z_4A4E10B3_98EA_434A_B904_9D953C49E914_.wvu.PrintTitles" localSheetId="8" hidden="1">'202_1'!$A:$C</definedName>
    <definedName name="Z_4A4E10B3_98EA_434A_B904_9D953C49E914_.wvu.PrintTitles" localSheetId="9" hidden="1">'202_2'!$A:$C</definedName>
    <definedName name="Z_4A4E10B3_98EA_434A_B904_9D953C49E914_.wvu.PrintTitles" localSheetId="10" hidden="1">'203_1'!$A:$C</definedName>
    <definedName name="Z_4A4E10B3_98EA_434A_B904_9D953C49E914_.wvu.PrintTitles" localSheetId="11" hidden="1">'203_2'!$A:$C</definedName>
    <definedName name="Z_4A4E10B3_98EA_434A_B904_9D953C49E914_.wvu.PrintTitles" localSheetId="12" hidden="1">'204_1'!$A:$C</definedName>
    <definedName name="Z_4A4E10B3_98EA_434A_B904_9D953C49E914_.wvu.PrintTitles" localSheetId="13" hidden="1">'204_2'!$A:$C</definedName>
    <definedName name="Z_4BCF288A_A595_4C42_82E7_535EDC2AC415_.wvu.FilterData" localSheetId="5" hidden="1">Підсумки!$A$3:$N$56</definedName>
    <definedName name="Z_4BCF288A_A595_4C42_82E7_535EDC2AC415_.wvu.PrintArea" localSheetId="6" hidden="1">'201_1'!$A$2:$BE$49</definedName>
    <definedName name="Z_4BCF288A_A595_4C42_82E7_535EDC2AC415_.wvu.PrintArea" localSheetId="7" hidden="1">'201_2'!$A$2:$BC$51</definedName>
    <definedName name="Z_4BCF288A_A595_4C42_82E7_535EDC2AC415_.wvu.PrintArea" localSheetId="8" hidden="1">'202_1'!$A$2:$BC$51</definedName>
    <definedName name="Z_4BCF288A_A595_4C42_82E7_535EDC2AC415_.wvu.PrintArea" localSheetId="9" hidden="1">'202_2'!$A$2:$BD$47</definedName>
    <definedName name="Z_4BCF288A_A595_4C42_82E7_535EDC2AC415_.wvu.PrintArea" localSheetId="10" hidden="1">'203_1'!$A$2:$BD$47</definedName>
    <definedName name="Z_4BCF288A_A595_4C42_82E7_535EDC2AC415_.wvu.PrintArea" localSheetId="11" hidden="1">'203_2'!$A$2:$BC$51</definedName>
    <definedName name="Z_4BCF288A_A595_4C42_82E7_535EDC2AC415_.wvu.PrintArea" localSheetId="12" hidden="1">'204_1'!$A$2:$BC$51</definedName>
    <definedName name="Z_4BCF288A_A595_4C42_82E7_535EDC2AC415_.wvu.PrintArea" localSheetId="13" hidden="1">'204_2'!$A$2:$BC$51</definedName>
    <definedName name="Z_4BCF288A_A595_4C42_82E7_535EDC2AC415_.wvu.PrintTitles" localSheetId="6" hidden="1">'201_1'!$A:$C</definedName>
    <definedName name="Z_4BCF288A_A595_4C42_82E7_535EDC2AC415_.wvu.PrintTitles" localSheetId="7" hidden="1">'201_2'!$A:$C</definedName>
    <definedName name="Z_4BCF288A_A595_4C42_82E7_535EDC2AC415_.wvu.PrintTitles" localSheetId="8" hidden="1">'202_1'!$A:$C</definedName>
    <definedName name="Z_4BCF288A_A595_4C42_82E7_535EDC2AC415_.wvu.PrintTitles" localSheetId="9" hidden="1">'202_2'!$A:$C</definedName>
    <definedName name="Z_4BCF288A_A595_4C42_82E7_535EDC2AC415_.wvu.PrintTitles" localSheetId="10" hidden="1">'203_1'!$A:$C</definedName>
    <definedName name="Z_4BCF288A_A595_4C42_82E7_535EDC2AC415_.wvu.PrintTitles" localSheetId="11" hidden="1">'203_2'!$A:$C</definedName>
    <definedName name="Z_4BCF288A_A595_4C42_82E7_535EDC2AC415_.wvu.PrintTitles" localSheetId="12" hidden="1">'204_1'!$A:$C</definedName>
    <definedName name="Z_4BCF288A_A595_4C42_82E7_535EDC2AC415_.wvu.PrintTitles" localSheetId="13" hidden="1">'204_2'!$A:$C</definedName>
    <definedName name="Z_5005E40B_75AC_42A7_BB0D_10B99394194D_.wvu.FilterData" localSheetId="5" hidden="1">Підсумки!$A$3:$N$56</definedName>
    <definedName name="Z_52C4EB7E_D421_4F3C_9418_E2E13C53098F_.wvu.FilterData" localSheetId="5" hidden="1">Підсумки!$A$3:$N$56</definedName>
    <definedName name="Z_52C4EB7E_D421_4F3C_9418_E2E13C53098F_.wvu.PrintArea" localSheetId="6" hidden="1">'201_1'!$A$2:$BE$49</definedName>
    <definedName name="Z_52C4EB7E_D421_4F3C_9418_E2E13C53098F_.wvu.PrintArea" localSheetId="7" hidden="1">'201_2'!$A$2:$BC$51</definedName>
    <definedName name="Z_52C4EB7E_D421_4F3C_9418_E2E13C53098F_.wvu.PrintArea" localSheetId="8" hidden="1">'202_1'!$A$2:$BC$51</definedName>
    <definedName name="Z_52C4EB7E_D421_4F3C_9418_E2E13C53098F_.wvu.PrintArea" localSheetId="9" hidden="1">'202_2'!$A$2:$BD$47</definedName>
    <definedName name="Z_52C4EB7E_D421_4F3C_9418_E2E13C53098F_.wvu.PrintArea" localSheetId="10" hidden="1">'203_1'!$A$2:$BD$47</definedName>
    <definedName name="Z_52C4EB7E_D421_4F3C_9418_E2E13C53098F_.wvu.PrintArea" localSheetId="11" hidden="1">'203_2'!$A$2:$BC$51</definedName>
    <definedName name="Z_52C4EB7E_D421_4F3C_9418_E2E13C53098F_.wvu.PrintArea" localSheetId="12" hidden="1">'204_1'!$A$2:$BC$51</definedName>
    <definedName name="Z_52C4EB7E_D421_4F3C_9418_E2E13C53098F_.wvu.PrintArea" localSheetId="13" hidden="1">'204_2'!$A$2:$BC$51</definedName>
    <definedName name="Z_52C4EB7E_D421_4F3C_9418_E2E13C53098F_.wvu.PrintTitles" localSheetId="6" hidden="1">'201_1'!$A:$C</definedName>
    <definedName name="Z_52C4EB7E_D421_4F3C_9418_E2E13C53098F_.wvu.PrintTitles" localSheetId="7" hidden="1">'201_2'!$A:$C</definedName>
    <definedName name="Z_52C4EB7E_D421_4F3C_9418_E2E13C53098F_.wvu.PrintTitles" localSheetId="8" hidden="1">'202_1'!$A:$C</definedName>
    <definedName name="Z_52C4EB7E_D421_4F3C_9418_E2E13C53098F_.wvu.PrintTitles" localSheetId="9" hidden="1">'202_2'!$A:$C</definedName>
    <definedName name="Z_52C4EB7E_D421_4F3C_9418_E2E13C53098F_.wvu.PrintTitles" localSheetId="10" hidden="1">'203_1'!$A:$C</definedName>
    <definedName name="Z_52C4EB7E_D421_4F3C_9418_E2E13C53098F_.wvu.PrintTitles" localSheetId="11" hidden="1">'203_2'!$A:$C</definedName>
    <definedName name="Z_52C4EB7E_D421_4F3C_9418_E2E13C53098F_.wvu.PrintTitles" localSheetId="12" hidden="1">'204_1'!$A:$C</definedName>
    <definedName name="Z_52C4EB7E_D421_4F3C_9418_E2E13C53098F_.wvu.PrintTitles" localSheetId="13" hidden="1">'204_2'!$A:$C</definedName>
    <definedName name="Z_53A38DA5_95FD_4A64_854F_5006F456A394_.wvu.FilterData" localSheetId="5" hidden="1">Підсумки!$A$3:$N$56</definedName>
    <definedName name="Z_54CA7618_6F98_4F47_B371_BA051FE75870_.wvu.PrintArea" localSheetId="6" hidden="1">'201_1'!$A$2:$BE$49</definedName>
    <definedName name="Z_54CA7618_6F98_4F47_B371_BA051FE75870_.wvu.PrintArea" localSheetId="7" hidden="1">'201_2'!$A$2:$BC$51</definedName>
    <definedName name="Z_54CA7618_6F98_4F47_B371_BA051FE75870_.wvu.PrintArea" localSheetId="8" hidden="1">'202_1'!$A$2:$BC$51</definedName>
    <definedName name="Z_54CA7618_6F98_4F47_B371_BA051FE75870_.wvu.PrintArea" localSheetId="9" hidden="1">'202_2'!$A$2:$BD$47</definedName>
    <definedName name="Z_54CA7618_6F98_4F47_B371_BA051FE75870_.wvu.PrintArea" localSheetId="10" hidden="1">'203_1'!$A$2:$BD$47</definedName>
    <definedName name="Z_54CA7618_6F98_4F47_B371_BA051FE75870_.wvu.PrintArea" localSheetId="11" hidden="1">'203_2'!$A$2:$BC$51</definedName>
    <definedName name="Z_54CA7618_6F98_4F47_B371_BA051FE75870_.wvu.PrintArea" localSheetId="12" hidden="1">'204_1'!$A$2:$BC$51</definedName>
    <definedName name="Z_54CA7618_6F98_4F47_B371_BA051FE75870_.wvu.PrintArea" localSheetId="13" hidden="1">'204_2'!$A$2:$BC$51</definedName>
    <definedName name="Z_54CA7618_6F98_4F47_B371_BA051FE75870_.wvu.PrintTitles" localSheetId="6" hidden="1">'201_1'!$A:$C</definedName>
    <definedName name="Z_54CA7618_6F98_4F47_B371_BA051FE75870_.wvu.PrintTitles" localSheetId="7" hidden="1">'201_2'!$A:$C</definedName>
    <definedName name="Z_54CA7618_6F98_4F47_B371_BA051FE75870_.wvu.PrintTitles" localSheetId="8" hidden="1">'202_1'!$A:$C</definedName>
    <definedName name="Z_54CA7618_6F98_4F47_B371_BA051FE75870_.wvu.PrintTitles" localSheetId="9" hidden="1">'202_2'!$A:$C</definedName>
    <definedName name="Z_54CA7618_6F98_4F47_B371_BA051FE75870_.wvu.PrintTitles" localSheetId="10" hidden="1">'203_1'!$A:$C</definedName>
    <definedName name="Z_54CA7618_6F98_4F47_B371_BA051FE75870_.wvu.PrintTitles" localSheetId="11" hidden="1">'203_2'!$A:$C</definedName>
    <definedName name="Z_54CA7618_6F98_4F47_B371_BA051FE75870_.wvu.PrintTitles" localSheetId="12" hidden="1">'204_1'!$A:$C</definedName>
    <definedName name="Z_54CA7618_6F98_4F47_B371_BA051FE75870_.wvu.PrintTitles" localSheetId="13" hidden="1">'204_2'!$A:$C</definedName>
    <definedName name="Z_575DD556_2391_4DD2_B247_D76EB2E70299_.wvu.FilterData" localSheetId="5" hidden="1">Підсумки!$A$3:$N$56</definedName>
    <definedName name="Z_575DD556_2391_4DD2_B247_D76EB2E70299_.wvu.PrintArea" localSheetId="6" hidden="1">'201_1'!$A$2:$BE$49</definedName>
    <definedName name="Z_575DD556_2391_4DD2_B247_D76EB2E70299_.wvu.PrintArea" localSheetId="7" hidden="1">'201_2'!$A$2:$BC$51</definedName>
    <definedName name="Z_575DD556_2391_4DD2_B247_D76EB2E70299_.wvu.PrintArea" localSheetId="8" hidden="1">'202_1'!$A$2:$BC$51</definedName>
    <definedName name="Z_575DD556_2391_4DD2_B247_D76EB2E70299_.wvu.PrintArea" localSheetId="9" hidden="1">'202_2'!$A$2:$BD$47</definedName>
    <definedName name="Z_575DD556_2391_4DD2_B247_D76EB2E70299_.wvu.PrintArea" localSheetId="10" hidden="1">'203_1'!$A$2:$BD$47</definedName>
    <definedName name="Z_575DD556_2391_4DD2_B247_D76EB2E70299_.wvu.PrintArea" localSheetId="11" hidden="1">'203_2'!$A$2:$BC$51</definedName>
    <definedName name="Z_575DD556_2391_4DD2_B247_D76EB2E70299_.wvu.PrintArea" localSheetId="12" hidden="1">'204_1'!$A$2:$BC$51</definedName>
    <definedName name="Z_575DD556_2391_4DD2_B247_D76EB2E70299_.wvu.PrintArea" localSheetId="13" hidden="1">'204_2'!$A$2:$BC$51</definedName>
    <definedName name="Z_575DD556_2391_4DD2_B247_D76EB2E70299_.wvu.PrintTitles" localSheetId="6" hidden="1">'201_1'!$A:$C</definedName>
    <definedName name="Z_575DD556_2391_4DD2_B247_D76EB2E70299_.wvu.PrintTitles" localSheetId="7" hidden="1">'201_2'!$A:$C</definedName>
    <definedName name="Z_575DD556_2391_4DD2_B247_D76EB2E70299_.wvu.PrintTitles" localSheetId="8" hidden="1">'202_1'!$A:$C</definedName>
    <definedName name="Z_575DD556_2391_4DD2_B247_D76EB2E70299_.wvu.PrintTitles" localSheetId="9" hidden="1">'202_2'!$A:$C</definedName>
    <definedName name="Z_575DD556_2391_4DD2_B247_D76EB2E70299_.wvu.PrintTitles" localSheetId="10" hidden="1">'203_1'!$A:$C</definedName>
    <definedName name="Z_575DD556_2391_4DD2_B247_D76EB2E70299_.wvu.PrintTitles" localSheetId="11" hidden="1">'203_2'!$A:$C</definedName>
    <definedName name="Z_575DD556_2391_4DD2_B247_D76EB2E70299_.wvu.PrintTitles" localSheetId="12" hidden="1">'204_1'!$A:$C</definedName>
    <definedName name="Z_575DD556_2391_4DD2_B247_D76EB2E70299_.wvu.PrintTitles" localSheetId="13" hidden="1">'204_2'!$A:$C</definedName>
    <definedName name="Z_5FE79F59_D06C_47E9_A091_8A454305106D_.wvu.PrintArea" localSheetId="6" hidden="1">'201_1'!$A$2:$BE$49</definedName>
    <definedName name="Z_5FE79F59_D06C_47E9_A091_8A454305106D_.wvu.PrintArea" localSheetId="7" hidden="1">'201_2'!$A$2:$BC$51</definedName>
    <definedName name="Z_5FE79F59_D06C_47E9_A091_8A454305106D_.wvu.PrintArea" localSheetId="8" hidden="1">'202_1'!$A$2:$BC$51</definedName>
    <definedName name="Z_5FE79F59_D06C_47E9_A091_8A454305106D_.wvu.PrintArea" localSheetId="9" hidden="1">'202_2'!$A$2:$BD$47</definedName>
    <definedName name="Z_5FE79F59_D06C_47E9_A091_8A454305106D_.wvu.PrintArea" localSheetId="10" hidden="1">'203_1'!$A$2:$BD$47</definedName>
    <definedName name="Z_5FE79F59_D06C_47E9_A091_8A454305106D_.wvu.PrintArea" localSheetId="11" hidden="1">'203_2'!$A$2:$BC$51</definedName>
    <definedName name="Z_5FE79F59_D06C_47E9_A091_8A454305106D_.wvu.PrintArea" localSheetId="12" hidden="1">'204_1'!$A$2:$BC$51</definedName>
    <definedName name="Z_5FE79F59_D06C_47E9_A091_8A454305106D_.wvu.PrintArea" localSheetId="13" hidden="1">'204_2'!$A$2:$BC$51</definedName>
    <definedName name="Z_5FE79F59_D06C_47E9_A091_8A454305106D_.wvu.PrintTitles" localSheetId="6" hidden="1">'201_1'!$A:$C</definedName>
    <definedName name="Z_5FE79F59_D06C_47E9_A091_8A454305106D_.wvu.PrintTitles" localSheetId="7" hidden="1">'201_2'!$A:$C</definedName>
    <definedName name="Z_5FE79F59_D06C_47E9_A091_8A454305106D_.wvu.PrintTitles" localSheetId="8" hidden="1">'202_1'!$A:$C</definedName>
    <definedName name="Z_5FE79F59_D06C_47E9_A091_8A454305106D_.wvu.PrintTitles" localSheetId="9" hidden="1">'202_2'!$A:$C</definedName>
    <definedName name="Z_5FE79F59_D06C_47E9_A091_8A454305106D_.wvu.PrintTitles" localSheetId="10" hidden="1">'203_1'!$A:$C</definedName>
    <definedName name="Z_5FE79F59_D06C_47E9_A091_8A454305106D_.wvu.PrintTitles" localSheetId="11" hidden="1">'203_2'!$A:$C</definedName>
    <definedName name="Z_5FE79F59_D06C_47E9_A091_8A454305106D_.wvu.PrintTitles" localSheetId="12" hidden="1">'204_1'!$A:$C</definedName>
    <definedName name="Z_5FE79F59_D06C_47E9_A091_8A454305106D_.wvu.PrintTitles" localSheetId="13" hidden="1">'204_2'!$A:$C</definedName>
    <definedName name="Z_6328EA24_1FA5_4B94_9ABC_245F045AD520_.wvu.PrintArea" localSheetId="6" hidden="1">'201_1'!$A$2:$AW$34</definedName>
    <definedName name="Z_6328EA24_1FA5_4B94_9ABC_245F045AD520_.wvu.PrintArea" localSheetId="7" hidden="1">'201_2'!$A$2:$AW$36</definedName>
    <definedName name="Z_6328EA24_1FA5_4B94_9ABC_245F045AD520_.wvu.PrintArea" localSheetId="8" hidden="1">'202_1'!$A$2:$AW$36</definedName>
    <definedName name="Z_6328EA24_1FA5_4B94_9ABC_245F045AD520_.wvu.PrintArea" localSheetId="9" hidden="1">'202_2'!$A$2:$AX$32</definedName>
    <definedName name="Z_6328EA24_1FA5_4B94_9ABC_245F045AD520_.wvu.PrintArea" localSheetId="10" hidden="1">'203_1'!$A$2:$AX$32</definedName>
    <definedName name="Z_6328EA24_1FA5_4B94_9ABC_245F045AD520_.wvu.PrintArea" localSheetId="11" hidden="1">'203_2'!$A$2:$AW$36</definedName>
    <definedName name="Z_6328EA24_1FA5_4B94_9ABC_245F045AD520_.wvu.PrintArea" localSheetId="12" hidden="1">'204_1'!$A$2:$AW$36</definedName>
    <definedName name="Z_6328EA24_1FA5_4B94_9ABC_245F045AD520_.wvu.PrintArea" localSheetId="13" hidden="1">'204_2'!$A$2:$AW$36</definedName>
    <definedName name="Z_6328EA24_1FA5_4B94_9ABC_245F045AD520_.wvu.PrintTitles" localSheetId="6" hidden="1">'201_1'!$A:$C</definedName>
    <definedName name="Z_6328EA24_1FA5_4B94_9ABC_245F045AD520_.wvu.PrintTitles" localSheetId="7" hidden="1">'201_2'!$A:$C</definedName>
    <definedName name="Z_6328EA24_1FA5_4B94_9ABC_245F045AD520_.wvu.PrintTitles" localSheetId="8" hidden="1">'202_1'!$A:$C</definedName>
    <definedName name="Z_6328EA24_1FA5_4B94_9ABC_245F045AD520_.wvu.PrintTitles" localSheetId="9" hidden="1">'202_2'!$A:$C</definedName>
    <definedName name="Z_6328EA24_1FA5_4B94_9ABC_245F045AD520_.wvu.PrintTitles" localSheetId="10" hidden="1">'203_1'!$A:$C</definedName>
    <definedName name="Z_6328EA24_1FA5_4B94_9ABC_245F045AD520_.wvu.PrintTitles" localSheetId="11" hidden="1">'203_2'!$A:$C</definedName>
    <definedName name="Z_6328EA24_1FA5_4B94_9ABC_245F045AD520_.wvu.PrintTitles" localSheetId="12" hidden="1">'204_1'!$A:$C</definedName>
    <definedName name="Z_6328EA24_1FA5_4B94_9ABC_245F045AD520_.wvu.PrintTitles" localSheetId="13" hidden="1">'204_2'!$A:$C</definedName>
    <definedName name="Z_63677729_B220_4674_B8DA_E23D188A7DD0_.wvu.PrintArea" localSheetId="6" hidden="1">'201_1'!$A$2:$BE$49</definedName>
    <definedName name="Z_63677729_B220_4674_B8DA_E23D188A7DD0_.wvu.PrintArea" localSheetId="7" hidden="1">'201_2'!$A$2:$BC$51</definedName>
    <definedName name="Z_63677729_B220_4674_B8DA_E23D188A7DD0_.wvu.PrintArea" localSheetId="8" hidden="1">'202_1'!$A$2:$BC$51</definedName>
    <definedName name="Z_63677729_B220_4674_B8DA_E23D188A7DD0_.wvu.PrintArea" localSheetId="9" hidden="1">'202_2'!$A$2:$BD$47</definedName>
    <definedName name="Z_63677729_B220_4674_B8DA_E23D188A7DD0_.wvu.PrintArea" localSheetId="10" hidden="1">'203_1'!$A$2:$BD$47</definedName>
    <definedName name="Z_63677729_B220_4674_B8DA_E23D188A7DD0_.wvu.PrintArea" localSheetId="11" hidden="1">'203_2'!$A$2:$BC$51</definedName>
    <definedName name="Z_63677729_B220_4674_B8DA_E23D188A7DD0_.wvu.PrintArea" localSheetId="12" hidden="1">'204_1'!$A$2:$BC$51</definedName>
    <definedName name="Z_63677729_B220_4674_B8DA_E23D188A7DD0_.wvu.PrintArea" localSheetId="13" hidden="1">'204_2'!$A$2:$BC$51</definedName>
    <definedName name="Z_63677729_B220_4674_B8DA_E23D188A7DD0_.wvu.PrintTitles" localSheetId="6" hidden="1">'201_1'!$A:$C</definedName>
    <definedName name="Z_63677729_B220_4674_B8DA_E23D188A7DD0_.wvu.PrintTitles" localSheetId="7" hidden="1">'201_2'!$A:$C</definedName>
    <definedName name="Z_63677729_B220_4674_B8DA_E23D188A7DD0_.wvu.PrintTitles" localSheetId="8" hidden="1">'202_1'!$A:$C</definedName>
    <definedName name="Z_63677729_B220_4674_B8DA_E23D188A7DD0_.wvu.PrintTitles" localSheetId="9" hidden="1">'202_2'!$A:$C</definedName>
    <definedName name="Z_63677729_B220_4674_B8DA_E23D188A7DD0_.wvu.PrintTitles" localSheetId="10" hidden="1">'203_1'!$A:$C</definedName>
    <definedName name="Z_63677729_B220_4674_B8DA_E23D188A7DD0_.wvu.PrintTitles" localSheetId="11" hidden="1">'203_2'!$A:$C</definedName>
    <definedName name="Z_63677729_B220_4674_B8DA_E23D188A7DD0_.wvu.PrintTitles" localSheetId="12" hidden="1">'204_1'!$A:$C</definedName>
    <definedName name="Z_63677729_B220_4674_B8DA_E23D188A7DD0_.wvu.PrintTitles" localSheetId="13" hidden="1">'204_2'!$A:$C</definedName>
    <definedName name="Z_639E5188_D90A_45C8_B0E7_531B3D055CC4_.wvu.PrintArea" localSheetId="6" hidden="1">'201_1'!$A$2:$BE$49</definedName>
    <definedName name="Z_639E5188_D90A_45C8_B0E7_531B3D055CC4_.wvu.PrintArea" localSheetId="7" hidden="1">'201_2'!$A$2:$BC$51</definedName>
    <definedName name="Z_639E5188_D90A_45C8_B0E7_531B3D055CC4_.wvu.PrintArea" localSheetId="8" hidden="1">'202_1'!$A$2:$BC$51</definedName>
    <definedName name="Z_639E5188_D90A_45C8_B0E7_531B3D055CC4_.wvu.PrintArea" localSheetId="9" hidden="1">'202_2'!$A$2:$BD$47</definedName>
    <definedName name="Z_639E5188_D90A_45C8_B0E7_531B3D055CC4_.wvu.PrintArea" localSheetId="10" hidden="1">'203_1'!$A$2:$BD$47</definedName>
    <definedName name="Z_639E5188_D90A_45C8_B0E7_531B3D055CC4_.wvu.PrintArea" localSheetId="11" hidden="1">'203_2'!$A$2:$BC$51</definedName>
    <definedName name="Z_639E5188_D90A_45C8_B0E7_531B3D055CC4_.wvu.PrintArea" localSheetId="12" hidden="1">'204_1'!$A$2:$BC$51</definedName>
    <definedName name="Z_639E5188_D90A_45C8_B0E7_531B3D055CC4_.wvu.PrintArea" localSheetId="13" hidden="1">'204_2'!$A$2:$BC$51</definedName>
    <definedName name="Z_639E5188_D90A_45C8_B0E7_531B3D055CC4_.wvu.PrintTitles" localSheetId="6" hidden="1">'201_1'!$A:$C</definedName>
    <definedName name="Z_639E5188_D90A_45C8_B0E7_531B3D055CC4_.wvu.PrintTitles" localSheetId="7" hidden="1">'201_2'!$A:$C</definedName>
    <definedName name="Z_639E5188_D90A_45C8_B0E7_531B3D055CC4_.wvu.PrintTitles" localSheetId="8" hidden="1">'202_1'!$A:$C</definedName>
    <definedName name="Z_639E5188_D90A_45C8_B0E7_531B3D055CC4_.wvu.PrintTitles" localSheetId="9" hidden="1">'202_2'!$A:$C</definedName>
    <definedName name="Z_639E5188_D90A_45C8_B0E7_531B3D055CC4_.wvu.PrintTitles" localSheetId="10" hidden="1">'203_1'!$A:$C</definedName>
    <definedName name="Z_639E5188_D90A_45C8_B0E7_531B3D055CC4_.wvu.PrintTitles" localSheetId="11" hidden="1">'203_2'!$A:$C</definedName>
    <definedName name="Z_639E5188_D90A_45C8_B0E7_531B3D055CC4_.wvu.PrintTitles" localSheetId="12" hidden="1">'204_1'!$A:$C</definedName>
    <definedName name="Z_639E5188_D90A_45C8_B0E7_531B3D055CC4_.wvu.PrintTitles" localSheetId="13" hidden="1">'204_2'!$A:$C</definedName>
    <definedName name="Z_6C8D603E_9A1B_49F4_AEFE_06707C7BCD53_.wvu.FilterData" localSheetId="5" hidden="1">Підсумки!$A$3:$N$56</definedName>
    <definedName name="Z_6C8D603E_9A1B_49F4_AEFE_06707C7BCD53_.wvu.PrintArea" localSheetId="6" hidden="1">'201_1'!$A$2:$BE$49</definedName>
    <definedName name="Z_6C8D603E_9A1B_49F4_AEFE_06707C7BCD53_.wvu.PrintArea" localSheetId="7" hidden="1">'201_2'!$A$2:$BC$51</definedName>
    <definedName name="Z_6C8D603E_9A1B_49F4_AEFE_06707C7BCD53_.wvu.PrintArea" localSheetId="8" hidden="1">'202_1'!$A$2:$BC$51</definedName>
    <definedName name="Z_6C8D603E_9A1B_49F4_AEFE_06707C7BCD53_.wvu.PrintArea" localSheetId="9" hidden="1">'202_2'!$A$2:$BD$47</definedName>
    <definedName name="Z_6C8D603E_9A1B_49F4_AEFE_06707C7BCD53_.wvu.PrintArea" localSheetId="10" hidden="1">'203_1'!$A$2:$BD$47</definedName>
    <definedName name="Z_6C8D603E_9A1B_49F4_AEFE_06707C7BCD53_.wvu.PrintArea" localSheetId="11" hidden="1">'203_2'!$A$2:$BC$51</definedName>
    <definedName name="Z_6C8D603E_9A1B_49F4_AEFE_06707C7BCD53_.wvu.PrintArea" localSheetId="12" hidden="1">'204_1'!$A$2:$BC$51</definedName>
    <definedName name="Z_6C8D603E_9A1B_49F4_AEFE_06707C7BCD53_.wvu.PrintArea" localSheetId="13" hidden="1">'204_2'!$A$2:$BC$51</definedName>
    <definedName name="Z_6C8D603E_9A1B_49F4_AEFE_06707C7BCD53_.wvu.PrintTitles" localSheetId="6" hidden="1">'201_1'!$A:$C</definedName>
    <definedName name="Z_6C8D603E_9A1B_49F4_AEFE_06707C7BCD53_.wvu.PrintTitles" localSheetId="7" hidden="1">'201_2'!$A:$C</definedName>
    <definedName name="Z_6C8D603E_9A1B_49F4_AEFE_06707C7BCD53_.wvu.PrintTitles" localSheetId="8" hidden="1">'202_1'!$A:$C</definedName>
    <definedName name="Z_6C8D603E_9A1B_49F4_AEFE_06707C7BCD53_.wvu.PrintTitles" localSheetId="9" hidden="1">'202_2'!$A:$C</definedName>
    <definedName name="Z_6C8D603E_9A1B_49F4_AEFE_06707C7BCD53_.wvu.PrintTitles" localSheetId="10" hidden="1">'203_1'!$A:$C</definedName>
    <definedName name="Z_6C8D603E_9A1B_49F4_AEFE_06707C7BCD53_.wvu.PrintTitles" localSheetId="11" hidden="1">'203_2'!$A:$C</definedName>
    <definedName name="Z_6C8D603E_9A1B_49F4_AEFE_06707C7BCD53_.wvu.PrintTitles" localSheetId="12" hidden="1">'204_1'!$A:$C</definedName>
    <definedName name="Z_6C8D603E_9A1B_49F4_AEFE_06707C7BCD53_.wvu.PrintTitles" localSheetId="13" hidden="1">'204_2'!$A:$C</definedName>
    <definedName name="Z_6FD4170C_FF34_4F29_9D4F_E51601E8E054_.wvu.PrintArea" localSheetId="6" hidden="1">'201_1'!$A$2:$AQ$49</definedName>
    <definedName name="Z_6FD4170C_FF34_4F29_9D4F_E51601E8E054_.wvu.PrintArea" localSheetId="7" hidden="1">'201_2'!$A$2:$AQ$51</definedName>
    <definedName name="Z_6FD4170C_FF34_4F29_9D4F_E51601E8E054_.wvu.PrintArea" localSheetId="8" hidden="1">'202_1'!$A$2:$AQ$51</definedName>
    <definedName name="Z_6FD4170C_FF34_4F29_9D4F_E51601E8E054_.wvu.PrintArea" localSheetId="9" hidden="1">'202_2'!$A$2:$AR$47</definedName>
    <definedName name="Z_6FD4170C_FF34_4F29_9D4F_E51601E8E054_.wvu.PrintArea" localSheetId="10" hidden="1">'203_1'!$A$2:$AR$47</definedName>
    <definedName name="Z_6FD4170C_FF34_4F29_9D4F_E51601E8E054_.wvu.PrintArea" localSheetId="11" hidden="1">'203_2'!$A$2:$AQ$51</definedName>
    <definedName name="Z_6FD4170C_FF34_4F29_9D4F_E51601E8E054_.wvu.PrintArea" localSheetId="12" hidden="1">'204_1'!$A$2:$AQ$51</definedName>
    <definedName name="Z_6FD4170C_FF34_4F29_9D4F_E51601E8E054_.wvu.PrintArea" localSheetId="13" hidden="1">'204_2'!$A$2:$AQ$51</definedName>
    <definedName name="Z_6FD4170C_FF34_4F29_9D4F_E51601E8E054_.wvu.PrintTitles" localSheetId="6" hidden="1">'201_1'!$A:$C</definedName>
    <definedName name="Z_6FD4170C_FF34_4F29_9D4F_E51601E8E054_.wvu.PrintTitles" localSheetId="7" hidden="1">'201_2'!$A:$C</definedName>
    <definedName name="Z_6FD4170C_FF34_4F29_9D4F_E51601E8E054_.wvu.PrintTitles" localSheetId="8" hidden="1">'202_1'!$A:$C</definedName>
    <definedName name="Z_6FD4170C_FF34_4F29_9D4F_E51601E8E054_.wvu.PrintTitles" localSheetId="9" hidden="1">'202_2'!$A:$C</definedName>
    <definedName name="Z_6FD4170C_FF34_4F29_9D4F_E51601E8E054_.wvu.PrintTitles" localSheetId="10" hidden="1">'203_1'!$A:$C</definedName>
    <definedName name="Z_6FD4170C_FF34_4F29_9D4F_E51601E8E054_.wvu.PrintTitles" localSheetId="11" hidden="1">'203_2'!$A:$C</definedName>
    <definedName name="Z_6FD4170C_FF34_4F29_9D4F_E51601E8E054_.wvu.PrintTitles" localSheetId="12" hidden="1">'204_1'!$A:$C</definedName>
    <definedName name="Z_6FD4170C_FF34_4F29_9D4F_E51601E8E054_.wvu.PrintTitles" localSheetId="13" hidden="1">'204_2'!$A:$C</definedName>
    <definedName name="Z_75769618_2852_4512_8EF1_DEA65DE197E1_.wvu.PrintArea" localSheetId="6" hidden="1">'201_1'!$A$2:$AQ$49</definedName>
    <definedName name="Z_75769618_2852_4512_8EF1_DEA65DE197E1_.wvu.PrintArea" localSheetId="7" hidden="1">'201_2'!$A$2:$AQ$51</definedName>
    <definedName name="Z_75769618_2852_4512_8EF1_DEA65DE197E1_.wvu.PrintArea" localSheetId="8" hidden="1">'202_1'!$A$2:$AQ$51</definedName>
    <definedName name="Z_75769618_2852_4512_8EF1_DEA65DE197E1_.wvu.PrintArea" localSheetId="9" hidden="1">'202_2'!$A$2:$AR$47</definedName>
    <definedName name="Z_75769618_2852_4512_8EF1_DEA65DE197E1_.wvu.PrintArea" localSheetId="10" hidden="1">'203_1'!$A$2:$AR$47</definedName>
    <definedName name="Z_75769618_2852_4512_8EF1_DEA65DE197E1_.wvu.PrintArea" localSheetId="11" hidden="1">'203_2'!$A$2:$AQ$51</definedName>
    <definedName name="Z_75769618_2852_4512_8EF1_DEA65DE197E1_.wvu.PrintArea" localSheetId="12" hidden="1">'204_1'!$A$2:$AQ$51</definedName>
    <definedName name="Z_75769618_2852_4512_8EF1_DEA65DE197E1_.wvu.PrintArea" localSheetId="13" hidden="1">'204_2'!$A$2:$AQ$51</definedName>
    <definedName name="Z_75769618_2852_4512_8EF1_DEA65DE197E1_.wvu.PrintTitles" localSheetId="6" hidden="1">'201_1'!$A:$C</definedName>
    <definedName name="Z_75769618_2852_4512_8EF1_DEA65DE197E1_.wvu.PrintTitles" localSheetId="7" hidden="1">'201_2'!$A:$C</definedName>
    <definedName name="Z_75769618_2852_4512_8EF1_DEA65DE197E1_.wvu.PrintTitles" localSheetId="8" hidden="1">'202_1'!$A:$C</definedName>
    <definedName name="Z_75769618_2852_4512_8EF1_DEA65DE197E1_.wvu.PrintTitles" localSheetId="9" hidden="1">'202_2'!$A:$C</definedName>
    <definedName name="Z_75769618_2852_4512_8EF1_DEA65DE197E1_.wvu.PrintTitles" localSheetId="10" hidden="1">'203_1'!$A:$C</definedName>
    <definedName name="Z_75769618_2852_4512_8EF1_DEA65DE197E1_.wvu.PrintTitles" localSheetId="11" hidden="1">'203_2'!$A:$C</definedName>
    <definedName name="Z_75769618_2852_4512_8EF1_DEA65DE197E1_.wvu.PrintTitles" localSheetId="12" hidden="1">'204_1'!$A:$C</definedName>
    <definedName name="Z_75769618_2852_4512_8EF1_DEA65DE197E1_.wvu.PrintTitles" localSheetId="13" hidden="1">'204_2'!$A:$C</definedName>
    <definedName name="Z_7828284E_5BC2_4532_AE4F_135B19275FE1_.wvu.PrintArea" localSheetId="6" hidden="1">'201_1'!$A$2:$AW$34</definedName>
    <definedName name="Z_7828284E_5BC2_4532_AE4F_135B19275FE1_.wvu.PrintArea" localSheetId="7" hidden="1">'201_2'!$A$2:$AW$36</definedName>
    <definedName name="Z_7828284E_5BC2_4532_AE4F_135B19275FE1_.wvu.PrintArea" localSheetId="8" hidden="1">'202_1'!$A$2:$AW$36</definedName>
    <definedName name="Z_7828284E_5BC2_4532_AE4F_135B19275FE1_.wvu.PrintArea" localSheetId="9" hidden="1">'202_2'!$A$2:$AX$32</definedName>
    <definedName name="Z_7828284E_5BC2_4532_AE4F_135B19275FE1_.wvu.PrintArea" localSheetId="10" hidden="1">'203_1'!$A$2:$AX$32</definedName>
    <definedName name="Z_7828284E_5BC2_4532_AE4F_135B19275FE1_.wvu.PrintArea" localSheetId="11" hidden="1">'203_2'!$A$2:$AW$36</definedName>
    <definedName name="Z_7828284E_5BC2_4532_AE4F_135B19275FE1_.wvu.PrintArea" localSheetId="12" hidden="1">'204_1'!$A$2:$AW$36</definedName>
    <definedName name="Z_7828284E_5BC2_4532_AE4F_135B19275FE1_.wvu.PrintArea" localSheetId="13" hidden="1">'204_2'!$A$2:$AW$36</definedName>
    <definedName name="Z_7828284E_5BC2_4532_AE4F_135B19275FE1_.wvu.PrintTitles" localSheetId="6" hidden="1">'201_1'!$A:$C</definedName>
    <definedName name="Z_7828284E_5BC2_4532_AE4F_135B19275FE1_.wvu.PrintTitles" localSheetId="7" hidden="1">'201_2'!$A:$C</definedName>
    <definedName name="Z_7828284E_5BC2_4532_AE4F_135B19275FE1_.wvu.PrintTitles" localSheetId="8" hidden="1">'202_1'!$A:$C</definedName>
    <definedName name="Z_7828284E_5BC2_4532_AE4F_135B19275FE1_.wvu.PrintTitles" localSheetId="9" hidden="1">'202_2'!$A:$C</definedName>
    <definedName name="Z_7828284E_5BC2_4532_AE4F_135B19275FE1_.wvu.PrintTitles" localSheetId="10" hidden="1">'203_1'!$A:$C</definedName>
    <definedName name="Z_7828284E_5BC2_4532_AE4F_135B19275FE1_.wvu.PrintTitles" localSheetId="11" hidden="1">'203_2'!$A:$C</definedName>
    <definedName name="Z_7828284E_5BC2_4532_AE4F_135B19275FE1_.wvu.PrintTitles" localSheetId="12" hidden="1">'204_1'!$A:$C</definedName>
    <definedName name="Z_7828284E_5BC2_4532_AE4F_135B19275FE1_.wvu.PrintTitles" localSheetId="13" hidden="1">'204_2'!$A:$C</definedName>
    <definedName name="Z_7DAD0CBB_837D_490E_8AD8_C7F6F6026BC2_.wvu.PrintArea" localSheetId="6" hidden="1">'201_1'!$A$2:$BE$49</definedName>
    <definedName name="Z_7DAD0CBB_837D_490E_8AD8_C7F6F6026BC2_.wvu.PrintArea" localSheetId="7" hidden="1">'201_2'!$A$2:$BC$51</definedName>
    <definedName name="Z_7DAD0CBB_837D_490E_8AD8_C7F6F6026BC2_.wvu.PrintArea" localSheetId="8" hidden="1">'202_1'!$A$2:$BC$51</definedName>
    <definedName name="Z_7DAD0CBB_837D_490E_8AD8_C7F6F6026BC2_.wvu.PrintArea" localSheetId="9" hidden="1">'202_2'!$A$2:$BD$47</definedName>
    <definedName name="Z_7DAD0CBB_837D_490E_8AD8_C7F6F6026BC2_.wvu.PrintArea" localSheetId="10" hidden="1">'203_1'!$A$2:$BD$47</definedName>
    <definedName name="Z_7DAD0CBB_837D_490E_8AD8_C7F6F6026BC2_.wvu.PrintArea" localSheetId="11" hidden="1">'203_2'!$A$2:$BC$51</definedName>
    <definedName name="Z_7DAD0CBB_837D_490E_8AD8_C7F6F6026BC2_.wvu.PrintArea" localSheetId="12" hidden="1">'204_1'!$A$2:$BC$51</definedName>
    <definedName name="Z_7DAD0CBB_837D_490E_8AD8_C7F6F6026BC2_.wvu.PrintArea" localSheetId="13" hidden="1">'204_2'!$A$2:$BC$51</definedName>
    <definedName name="Z_7DAD0CBB_837D_490E_8AD8_C7F6F6026BC2_.wvu.PrintTitles" localSheetId="6" hidden="1">'201_1'!$A:$C</definedName>
    <definedName name="Z_7DAD0CBB_837D_490E_8AD8_C7F6F6026BC2_.wvu.PrintTitles" localSheetId="7" hidden="1">'201_2'!$A:$C</definedName>
    <definedName name="Z_7DAD0CBB_837D_490E_8AD8_C7F6F6026BC2_.wvu.PrintTitles" localSheetId="8" hidden="1">'202_1'!$A:$C</definedName>
    <definedName name="Z_7DAD0CBB_837D_490E_8AD8_C7F6F6026BC2_.wvu.PrintTitles" localSheetId="9" hidden="1">'202_2'!$A:$C</definedName>
    <definedName name="Z_7DAD0CBB_837D_490E_8AD8_C7F6F6026BC2_.wvu.PrintTitles" localSheetId="10" hidden="1">'203_1'!$A:$C</definedName>
    <definedName name="Z_7DAD0CBB_837D_490E_8AD8_C7F6F6026BC2_.wvu.PrintTitles" localSheetId="11" hidden="1">'203_2'!$A:$C</definedName>
    <definedName name="Z_7DAD0CBB_837D_490E_8AD8_C7F6F6026BC2_.wvu.PrintTitles" localSheetId="12" hidden="1">'204_1'!$A:$C</definedName>
    <definedName name="Z_7DAD0CBB_837D_490E_8AD8_C7F6F6026BC2_.wvu.PrintTitles" localSheetId="13" hidden="1">'204_2'!$A:$C</definedName>
    <definedName name="Z_85387D8F_322B_4575_A31F_6C67D6D60B03_.wvu.PrintArea" localSheetId="6" hidden="1">'201_1'!$A$2:$AW$34</definedName>
    <definedName name="Z_85387D8F_322B_4575_A31F_6C67D6D60B03_.wvu.PrintArea" localSheetId="7" hidden="1">'201_2'!$A$2:$AW$36</definedName>
    <definedName name="Z_85387D8F_322B_4575_A31F_6C67D6D60B03_.wvu.PrintArea" localSheetId="8" hidden="1">'202_1'!$A$2:$AW$36</definedName>
    <definedName name="Z_85387D8F_322B_4575_A31F_6C67D6D60B03_.wvu.PrintArea" localSheetId="9" hidden="1">'202_2'!$A$2:$AX$32</definedName>
    <definedName name="Z_85387D8F_322B_4575_A31F_6C67D6D60B03_.wvu.PrintArea" localSheetId="10" hidden="1">'203_1'!$A$2:$AX$32</definedName>
    <definedName name="Z_85387D8F_322B_4575_A31F_6C67D6D60B03_.wvu.PrintArea" localSheetId="11" hidden="1">'203_2'!$A$2:$AW$36</definedName>
    <definedName name="Z_85387D8F_322B_4575_A31F_6C67D6D60B03_.wvu.PrintArea" localSheetId="12" hidden="1">'204_1'!$A$2:$AW$36</definedName>
    <definedName name="Z_85387D8F_322B_4575_A31F_6C67D6D60B03_.wvu.PrintArea" localSheetId="13" hidden="1">'204_2'!$A$2:$AW$36</definedName>
    <definedName name="Z_85387D8F_322B_4575_A31F_6C67D6D60B03_.wvu.PrintTitles" localSheetId="6" hidden="1">'201_1'!$A:$C</definedName>
    <definedName name="Z_85387D8F_322B_4575_A31F_6C67D6D60B03_.wvu.PrintTitles" localSheetId="7" hidden="1">'201_2'!$A:$C</definedName>
    <definedName name="Z_85387D8F_322B_4575_A31F_6C67D6D60B03_.wvu.PrintTitles" localSheetId="8" hidden="1">'202_1'!$A:$C</definedName>
    <definedName name="Z_85387D8F_322B_4575_A31F_6C67D6D60B03_.wvu.PrintTitles" localSheetId="9" hidden="1">'202_2'!$A:$C</definedName>
    <definedName name="Z_85387D8F_322B_4575_A31F_6C67D6D60B03_.wvu.PrintTitles" localSheetId="10" hidden="1">'203_1'!$A:$C</definedName>
    <definedName name="Z_85387D8F_322B_4575_A31F_6C67D6D60B03_.wvu.PrintTitles" localSheetId="11" hidden="1">'203_2'!$A:$C</definedName>
    <definedName name="Z_85387D8F_322B_4575_A31F_6C67D6D60B03_.wvu.PrintTitles" localSheetId="12" hidden="1">'204_1'!$A:$C</definedName>
    <definedName name="Z_85387D8F_322B_4575_A31F_6C67D6D60B03_.wvu.PrintTitles" localSheetId="13" hidden="1">'204_2'!$A:$C</definedName>
    <definedName name="Z_86E46D09_7AE0_4152_9FFC_C08D0784D8A7_.wvu.PrintArea" localSheetId="6" hidden="1">'201_1'!$A$2:$AW$34</definedName>
    <definedName name="Z_86E46D09_7AE0_4152_9FFC_C08D0784D8A7_.wvu.PrintArea" localSheetId="7" hidden="1">'201_2'!$A$2:$AW$36</definedName>
    <definedName name="Z_86E46D09_7AE0_4152_9FFC_C08D0784D8A7_.wvu.PrintArea" localSheetId="8" hidden="1">'202_1'!$A$2:$AW$36</definedName>
    <definedName name="Z_86E46D09_7AE0_4152_9FFC_C08D0784D8A7_.wvu.PrintArea" localSheetId="9" hidden="1">'202_2'!$A$2:$AX$32</definedName>
    <definedName name="Z_86E46D09_7AE0_4152_9FFC_C08D0784D8A7_.wvu.PrintArea" localSheetId="10" hidden="1">'203_1'!$A$2:$AX$32</definedName>
    <definedName name="Z_86E46D09_7AE0_4152_9FFC_C08D0784D8A7_.wvu.PrintArea" localSheetId="11" hidden="1">'203_2'!$A$2:$AW$36</definedName>
    <definedName name="Z_86E46D09_7AE0_4152_9FFC_C08D0784D8A7_.wvu.PrintArea" localSheetId="12" hidden="1">'204_1'!$A$2:$AW$36</definedName>
    <definedName name="Z_86E46D09_7AE0_4152_9FFC_C08D0784D8A7_.wvu.PrintArea" localSheetId="13" hidden="1">'204_2'!$A$2:$AW$36</definedName>
    <definedName name="Z_86E46D09_7AE0_4152_9FFC_C08D0784D8A7_.wvu.PrintTitles" localSheetId="6" hidden="1">'201_1'!$A:$C</definedName>
    <definedName name="Z_86E46D09_7AE0_4152_9FFC_C08D0784D8A7_.wvu.PrintTitles" localSheetId="7" hidden="1">'201_2'!$A:$C</definedName>
    <definedName name="Z_86E46D09_7AE0_4152_9FFC_C08D0784D8A7_.wvu.PrintTitles" localSheetId="8" hidden="1">'202_1'!$A:$C</definedName>
    <definedName name="Z_86E46D09_7AE0_4152_9FFC_C08D0784D8A7_.wvu.PrintTitles" localSheetId="9" hidden="1">'202_2'!$A:$C</definedName>
    <definedName name="Z_86E46D09_7AE0_4152_9FFC_C08D0784D8A7_.wvu.PrintTitles" localSheetId="10" hidden="1">'203_1'!$A:$C</definedName>
    <definedName name="Z_86E46D09_7AE0_4152_9FFC_C08D0784D8A7_.wvu.PrintTitles" localSheetId="11" hidden="1">'203_2'!$A:$C</definedName>
    <definedName name="Z_86E46D09_7AE0_4152_9FFC_C08D0784D8A7_.wvu.PrintTitles" localSheetId="12" hidden="1">'204_1'!$A:$C</definedName>
    <definedName name="Z_86E46D09_7AE0_4152_9FFC_C08D0784D8A7_.wvu.PrintTitles" localSheetId="13" hidden="1">'204_2'!$A:$C</definedName>
    <definedName name="Z_8DFD9D66_8B11_4E3E_B614_03CD90A02DAE_.wvu.PrintArea" localSheetId="6" hidden="1">'201_1'!$A$2:$AQ$49</definedName>
    <definedName name="Z_8DFD9D66_8B11_4E3E_B614_03CD90A02DAE_.wvu.PrintArea" localSheetId="7" hidden="1">'201_2'!$A$2:$AQ$51</definedName>
    <definedName name="Z_8DFD9D66_8B11_4E3E_B614_03CD90A02DAE_.wvu.PrintArea" localSheetId="8" hidden="1">'202_1'!$A$2:$AQ$51</definedName>
    <definedName name="Z_8DFD9D66_8B11_4E3E_B614_03CD90A02DAE_.wvu.PrintArea" localSheetId="9" hidden="1">'202_2'!$A$2:$AR$47</definedName>
    <definedName name="Z_8DFD9D66_8B11_4E3E_B614_03CD90A02DAE_.wvu.PrintArea" localSheetId="10" hidden="1">'203_1'!$A$2:$AR$47</definedName>
    <definedName name="Z_8DFD9D66_8B11_4E3E_B614_03CD90A02DAE_.wvu.PrintArea" localSheetId="11" hidden="1">'203_2'!$A$2:$AQ$51</definedName>
    <definedName name="Z_8DFD9D66_8B11_4E3E_B614_03CD90A02DAE_.wvu.PrintArea" localSheetId="12" hidden="1">'204_1'!$A$2:$AQ$51</definedName>
    <definedName name="Z_8DFD9D66_8B11_4E3E_B614_03CD90A02DAE_.wvu.PrintArea" localSheetId="13" hidden="1">'204_2'!$A$2:$AQ$51</definedName>
    <definedName name="Z_8DFD9D66_8B11_4E3E_B614_03CD90A02DAE_.wvu.PrintTitles" localSheetId="6" hidden="1">'201_1'!$A:$C</definedName>
    <definedName name="Z_8DFD9D66_8B11_4E3E_B614_03CD90A02DAE_.wvu.PrintTitles" localSheetId="7" hidden="1">'201_2'!$A:$C</definedName>
    <definedName name="Z_8DFD9D66_8B11_4E3E_B614_03CD90A02DAE_.wvu.PrintTitles" localSheetId="8" hidden="1">'202_1'!$A:$C</definedName>
    <definedName name="Z_8DFD9D66_8B11_4E3E_B614_03CD90A02DAE_.wvu.PrintTitles" localSheetId="9" hidden="1">'202_2'!$A:$C</definedName>
    <definedName name="Z_8DFD9D66_8B11_4E3E_B614_03CD90A02DAE_.wvu.PrintTitles" localSheetId="10" hidden="1">'203_1'!$A:$C</definedName>
    <definedName name="Z_8DFD9D66_8B11_4E3E_B614_03CD90A02DAE_.wvu.PrintTitles" localSheetId="11" hidden="1">'203_2'!$A:$C</definedName>
    <definedName name="Z_8DFD9D66_8B11_4E3E_B614_03CD90A02DAE_.wvu.PrintTitles" localSheetId="12" hidden="1">'204_1'!$A:$C</definedName>
    <definedName name="Z_8DFD9D66_8B11_4E3E_B614_03CD90A02DAE_.wvu.PrintTitles" localSheetId="13" hidden="1">'204_2'!$A:$C</definedName>
    <definedName name="Z_8DFD9D66_8B11_4E3E_B614_03CD90A02DAE_.wvu.Rows" localSheetId="6" hidden="1">'201_1'!$36:$36,'201_1'!$40:$40,'201_1'!$46:$46,'201_1'!$48:$48</definedName>
    <definedName name="Z_8DFD9D66_8B11_4E3E_B614_03CD90A02DAE_.wvu.Rows" localSheetId="7" hidden="1">'201_2'!$38:$38,'201_2'!$42:$42,'201_2'!$48:$48,'201_2'!$50:$50</definedName>
    <definedName name="Z_8DFD9D66_8B11_4E3E_B614_03CD90A02DAE_.wvu.Rows" localSheetId="8" hidden="1">'202_1'!$38:$38,'202_1'!$42:$42,'202_1'!$48:$48,'202_1'!$50:$50</definedName>
    <definedName name="Z_8DFD9D66_8B11_4E3E_B614_03CD90A02DAE_.wvu.Rows" localSheetId="9" hidden="1">'202_2'!$34:$34,'202_2'!$38:$38,'202_2'!$44:$44,'202_2'!$46:$46</definedName>
    <definedName name="Z_8DFD9D66_8B11_4E3E_B614_03CD90A02DAE_.wvu.Rows" localSheetId="10" hidden="1">'203_1'!$34:$34,'203_1'!$38:$38,'203_1'!$44:$44,'203_1'!$46:$46</definedName>
    <definedName name="Z_8DFD9D66_8B11_4E3E_B614_03CD90A02DAE_.wvu.Rows" localSheetId="11" hidden="1">'203_2'!$38:$38,'203_2'!$42:$42,'203_2'!$48:$48,'203_2'!$50:$50</definedName>
    <definedName name="Z_8DFD9D66_8B11_4E3E_B614_03CD90A02DAE_.wvu.Rows" localSheetId="12" hidden="1">'204_1'!$38:$38,'204_1'!$42:$42,'204_1'!$48:$48,'204_1'!$50:$50</definedName>
    <definedName name="Z_8DFD9D66_8B11_4E3E_B614_03CD90A02DAE_.wvu.Rows" localSheetId="13" hidden="1">'204_2'!$38:$38,'204_2'!$42:$42,'204_2'!$48:$48,'204_2'!$50:$50</definedName>
    <definedName name="Z_8FD84C4E_2C18_420F_8708_98FB7EED86F5_.wvu.PrintArea" localSheetId="6" hidden="1">'201_1'!$A$2:$BE$49</definedName>
    <definedName name="Z_8FD84C4E_2C18_420F_8708_98FB7EED86F5_.wvu.PrintArea" localSheetId="7" hidden="1">'201_2'!$A$2:$BC$51</definedName>
    <definedName name="Z_8FD84C4E_2C18_420F_8708_98FB7EED86F5_.wvu.PrintArea" localSheetId="8" hidden="1">'202_1'!$A$2:$BC$51</definedName>
    <definedName name="Z_8FD84C4E_2C18_420F_8708_98FB7EED86F5_.wvu.PrintArea" localSheetId="9" hidden="1">'202_2'!$A$2:$BD$47</definedName>
    <definedName name="Z_8FD84C4E_2C18_420F_8708_98FB7EED86F5_.wvu.PrintArea" localSheetId="10" hidden="1">'203_1'!$A$2:$BD$47</definedName>
    <definedName name="Z_8FD84C4E_2C18_420F_8708_98FB7EED86F5_.wvu.PrintArea" localSheetId="11" hidden="1">'203_2'!$A$2:$BC$51</definedName>
    <definedName name="Z_8FD84C4E_2C18_420F_8708_98FB7EED86F5_.wvu.PrintArea" localSheetId="12" hidden="1">'204_1'!$A$2:$BC$51</definedName>
    <definedName name="Z_8FD84C4E_2C18_420F_8708_98FB7EED86F5_.wvu.PrintArea" localSheetId="13" hidden="1">'204_2'!$A$2:$BC$51</definedName>
    <definedName name="Z_8FD84C4E_2C18_420F_8708_98FB7EED86F5_.wvu.PrintTitles" localSheetId="6" hidden="1">'201_1'!$A:$C</definedName>
    <definedName name="Z_8FD84C4E_2C18_420F_8708_98FB7EED86F5_.wvu.PrintTitles" localSheetId="7" hidden="1">'201_2'!$A:$C</definedName>
    <definedName name="Z_8FD84C4E_2C18_420F_8708_98FB7EED86F5_.wvu.PrintTitles" localSheetId="8" hidden="1">'202_1'!$A:$C</definedName>
    <definedName name="Z_8FD84C4E_2C18_420F_8708_98FB7EED86F5_.wvu.PrintTitles" localSheetId="9" hidden="1">'202_2'!$A:$C</definedName>
    <definedName name="Z_8FD84C4E_2C18_420F_8708_98FB7EED86F5_.wvu.PrintTitles" localSheetId="10" hidden="1">'203_1'!$A:$C</definedName>
    <definedName name="Z_8FD84C4E_2C18_420F_8708_98FB7EED86F5_.wvu.PrintTitles" localSheetId="11" hidden="1">'203_2'!$A:$C</definedName>
    <definedName name="Z_8FD84C4E_2C18_420F_8708_98FB7EED86F5_.wvu.PrintTitles" localSheetId="12" hidden="1">'204_1'!$A:$C</definedName>
    <definedName name="Z_8FD84C4E_2C18_420F_8708_98FB7EED86F5_.wvu.PrintTitles" localSheetId="13" hidden="1">'204_2'!$A:$C</definedName>
    <definedName name="Z_93F6C3DE_1F92_4632_8907_1A4A95278937_.wvu.PrintArea" localSheetId="6" hidden="1">'201_1'!$A$2:$AW$34</definedName>
    <definedName name="Z_93F6C3DE_1F92_4632_8907_1A4A95278937_.wvu.PrintArea" localSheetId="7" hidden="1">'201_2'!$A$2:$AW$36</definedName>
    <definedName name="Z_93F6C3DE_1F92_4632_8907_1A4A95278937_.wvu.PrintArea" localSheetId="8" hidden="1">'202_1'!$A$2:$AW$36</definedName>
    <definedName name="Z_93F6C3DE_1F92_4632_8907_1A4A95278937_.wvu.PrintArea" localSheetId="9" hidden="1">'202_2'!$A$2:$AX$32</definedName>
    <definedName name="Z_93F6C3DE_1F92_4632_8907_1A4A95278937_.wvu.PrintArea" localSheetId="10" hidden="1">'203_1'!$A$2:$AX$32</definedName>
    <definedName name="Z_93F6C3DE_1F92_4632_8907_1A4A95278937_.wvu.PrintArea" localSheetId="11" hidden="1">'203_2'!$A$2:$AW$36</definedName>
    <definedName name="Z_93F6C3DE_1F92_4632_8907_1A4A95278937_.wvu.PrintArea" localSheetId="12" hidden="1">'204_1'!$A$2:$AW$36</definedName>
    <definedName name="Z_93F6C3DE_1F92_4632_8907_1A4A95278937_.wvu.PrintArea" localSheetId="13" hidden="1">'204_2'!$A$2:$AW$36</definedName>
    <definedName name="Z_93F6C3DE_1F92_4632_8907_1A4A95278937_.wvu.PrintTitles" localSheetId="6" hidden="1">'201_1'!$A:$C</definedName>
    <definedName name="Z_93F6C3DE_1F92_4632_8907_1A4A95278937_.wvu.PrintTitles" localSheetId="7" hidden="1">'201_2'!$A:$C</definedName>
    <definedName name="Z_93F6C3DE_1F92_4632_8907_1A4A95278937_.wvu.PrintTitles" localSheetId="8" hidden="1">'202_1'!$A:$C</definedName>
    <definedName name="Z_93F6C3DE_1F92_4632_8907_1A4A95278937_.wvu.PrintTitles" localSheetId="9" hidden="1">'202_2'!$A:$C</definedName>
    <definedName name="Z_93F6C3DE_1F92_4632_8907_1A4A95278937_.wvu.PrintTitles" localSheetId="10" hidden="1">'203_1'!$A:$C</definedName>
    <definedName name="Z_93F6C3DE_1F92_4632_8907_1A4A95278937_.wvu.PrintTitles" localSheetId="11" hidden="1">'203_2'!$A:$C</definedName>
    <definedName name="Z_93F6C3DE_1F92_4632_8907_1A4A95278937_.wvu.PrintTitles" localSheetId="12" hidden="1">'204_1'!$A:$C</definedName>
    <definedName name="Z_93F6C3DE_1F92_4632_8907_1A4A95278937_.wvu.PrintTitles" localSheetId="13" hidden="1">'204_2'!$A:$C</definedName>
    <definedName name="Z_9441459E_E2AF_4712_941E_3718915AA278_.wvu.PrintArea" localSheetId="6" hidden="1">'201_1'!$A$2:$AW$34</definedName>
    <definedName name="Z_9441459E_E2AF_4712_941E_3718915AA278_.wvu.PrintArea" localSheetId="7" hidden="1">'201_2'!$A$2:$AW$36</definedName>
    <definedName name="Z_9441459E_E2AF_4712_941E_3718915AA278_.wvu.PrintArea" localSheetId="8" hidden="1">'202_1'!$A$2:$AW$36</definedName>
    <definedName name="Z_9441459E_E2AF_4712_941E_3718915AA278_.wvu.PrintArea" localSheetId="9" hidden="1">'202_2'!$A$2:$AX$32</definedName>
    <definedName name="Z_9441459E_E2AF_4712_941E_3718915AA278_.wvu.PrintArea" localSheetId="10" hidden="1">'203_1'!$A$2:$AX$32</definedName>
    <definedName name="Z_9441459E_E2AF_4712_941E_3718915AA278_.wvu.PrintArea" localSheetId="11" hidden="1">'203_2'!$A$2:$AW$36</definedName>
    <definedName name="Z_9441459E_E2AF_4712_941E_3718915AA278_.wvu.PrintArea" localSheetId="12" hidden="1">'204_1'!$A$2:$AW$36</definedName>
    <definedName name="Z_9441459E_E2AF_4712_941E_3718915AA278_.wvu.PrintArea" localSheetId="13" hidden="1">'204_2'!$A$2:$AW$36</definedName>
    <definedName name="Z_9441459E_E2AF_4712_941E_3718915AA278_.wvu.PrintTitles" localSheetId="6" hidden="1">'201_1'!$A:$C</definedName>
    <definedName name="Z_9441459E_E2AF_4712_941E_3718915AA278_.wvu.PrintTitles" localSheetId="7" hidden="1">'201_2'!$A:$C</definedName>
    <definedName name="Z_9441459E_E2AF_4712_941E_3718915AA278_.wvu.PrintTitles" localSheetId="8" hidden="1">'202_1'!$A:$C</definedName>
    <definedName name="Z_9441459E_E2AF_4712_941E_3718915AA278_.wvu.PrintTitles" localSheetId="9" hidden="1">'202_2'!$A:$C</definedName>
    <definedName name="Z_9441459E_E2AF_4712_941E_3718915AA278_.wvu.PrintTitles" localSheetId="10" hidden="1">'203_1'!$A:$C</definedName>
    <definedName name="Z_9441459E_E2AF_4712_941E_3718915AA278_.wvu.PrintTitles" localSheetId="11" hidden="1">'203_2'!$A:$C</definedName>
    <definedName name="Z_9441459E_E2AF_4712_941E_3718915AA278_.wvu.PrintTitles" localSheetId="12" hidden="1">'204_1'!$A:$C</definedName>
    <definedName name="Z_9441459E_E2AF_4712_941E_3718915AA278_.wvu.PrintTitles" localSheetId="13" hidden="1">'204_2'!$A:$C</definedName>
    <definedName name="Z_9581BC83_4638_4839_B4A7_A6430282DE49_.wvu.PrintArea" localSheetId="6" hidden="1">'201_1'!$A$1:$BG$49</definedName>
    <definedName name="Z_9581BC83_4638_4839_B4A7_A6430282DE49_.wvu.PrintArea" localSheetId="7" hidden="1">'201_2'!$A$1:$BE$51</definedName>
    <definedName name="Z_9581BC83_4638_4839_B4A7_A6430282DE49_.wvu.PrintArea" localSheetId="8" hidden="1">'202_1'!$A$1:$BE$51</definedName>
    <definedName name="Z_9581BC83_4638_4839_B4A7_A6430282DE49_.wvu.PrintArea" localSheetId="9" hidden="1">'202_2'!$A$1:$BF$47</definedName>
    <definedName name="Z_9581BC83_4638_4839_B4A7_A6430282DE49_.wvu.PrintArea" localSheetId="10" hidden="1">'203_1'!$A$1:$BF$47</definedName>
    <definedName name="Z_9581BC83_4638_4839_B4A7_A6430282DE49_.wvu.PrintArea" localSheetId="11" hidden="1">'203_2'!$A$1:$BE$51</definedName>
    <definedName name="Z_9581BC83_4638_4839_B4A7_A6430282DE49_.wvu.PrintArea" localSheetId="12" hidden="1">'204_1'!$A$1:$BE$51</definedName>
    <definedName name="Z_9581BC83_4638_4839_B4A7_A6430282DE49_.wvu.PrintArea" localSheetId="13" hidden="1">'204_2'!$A$1:$BE$51</definedName>
    <definedName name="Z_9581BC83_4638_4839_B4A7_A6430282DE49_.wvu.PrintTitles" localSheetId="6" hidden="1">'201_1'!$A:$C</definedName>
    <definedName name="Z_9581BC83_4638_4839_B4A7_A6430282DE49_.wvu.PrintTitles" localSheetId="7" hidden="1">'201_2'!$A:$C</definedName>
    <definedName name="Z_9581BC83_4638_4839_B4A7_A6430282DE49_.wvu.PrintTitles" localSheetId="8" hidden="1">'202_1'!$A:$C</definedName>
    <definedName name="Z_9581BC83_4638_4839_B4A7_A6430282DE49_.wvu.PrintTitles" localSheetId="9" hidden="1">'202_2'!$A:$C</definedName>
    <definedName name="Z_9581BC83_4638_4839_B4A7_A6430282DE49_.wvu.PrintTitles" localSheetId="10" hidden="1">'203_1'!$A:$C</definedName>
    <definedName name="Z_9581BC83_4638_4839_B4A7_A6430282DE49_.wvu.PrintTitles" localSheetId="11" hidden="1">'203_2'!$A:$C</definedName>
    <definedName name="Z_9581BC83_4638_4839_B4A7_A6430282DE49_.wvu.PrintTitles" localSheetId="12" hidden="1">'204_1'!$A:$C</definedName>
    <definedName name="Z_9581BC83_4638_4839_B4A7_A6430282DE49_.wvu.PrintTitles" localSheetId="13" hidden="1">'204_2'!$A:$C</definedName>
    <definedName name="Z_9581BC83_4638_4839_B4A7_A6430282DE49_.wvu.Rows" localSheetId="5" hidden="1">Підсумки!$16:$27</definedName>
    <definedName name="Z_96506512_4E88_4EBC_B2E5_F270E8DFA42E_.wvu.FilterData" localSheetId="5" hidden="1">Підсумки!$A$3:$N$56</definedName>
    <definedName name="Z_96BFE75B_9E94_4DC9_803C_D5A288E717C0_.wvu.FilterData" localSheetId="5" hidden="1">Підсумки!$A$3:$N$56</definedName>
    <definedName name="Z_96BFE75B_9E94_4DC9_803C_D5A288E717C0_.wvu.PrintArea" localSheetId="6" hidden="1">'201_1'!$A$2:$BE$49</definedName>
    <definedName name="Z_96BFE75B_9E94_4DC9_803C_D5A288E717C0_.wvu.PrintArea" localSheetId="7" hidden="1">'201_2'!$A$2:$BC$51</definedName>
    <definedName name="Z_96BFE75B_9E94_4DC9_803C_D5A288E717C0_.wvu.PrintArea" localSheetId="8" hidden="1">'202_1'!$A$2:$BC$51</definedName>
    <definedName name="Z_96BFE75B_9E94_4DC9_803C_D5A288E717C0_.wvu.PrintArea" localSheetId="9" hidden="1">'202_2'!$A$2:$BD$47</definedName>
    <definedName name="Z_96BFE75B_9E94_4DC9_803C_D5A288E717C0_.wvu.PrintArea" localSheetId="10" hidden="1">'203_1'!$A$2:$BD$47</definedName>
    <definedName name="Z_96BFE75B_9E94_4DC9_803C_D5A288E717C0_.wvu.PrintArea" localSheetId="11" hidden="1">'203_2'!$A$2:$BC$51</definedName>
    <definedName name="Z_96BFE75B_9E94_4DC9_803C_D5A288E717C0_.wvu.PrintArea" localSheetId="12" hidden="1">'204_1'!$A$2:$BC$51</definedName>
    <definedName name="Z_96BFE75B_9E94_4DC9_803C_D5A288E717C0_.wvu.PrintArea" localSheetId="13" hidden="1">'204_2'!$A$2:$BC$51</definedName>
    <definedName name="Z_96BFE75B_9E94_4DC9_803C_D5A288E717C0_.wvu.PrintTitles" localSheetId="6" hidden="1">'201_1'!$A:$C</definedName>
    <definedName name="Z_96BFE75B_9E94_4DC9_803C_D5A288E717C0_.wvu.PrintTitles" localSheetId="7" hidden="1">'201_2'!$A:$C</definedName>
    <definedName name="Z_96BFE75B_9E94_4DC9_803C_D5A288E717C0_.wvu.PrintTitles" localSheetId="8" hidden="1">'202_1'!$A:$C</definedName>
    <definedName name="Z_96BFE75B_9E94_4DC9_803C_D5A288E717C0_.wvu.PrintTitles" localSheetId="9" hidden="1">'202_2'!$A:$C</definedName>
    <definedName name="Z_96BFE75B_9E94_4DC9_803C_D5A288E717C0_.wvu.PrintTitles" localSheetId="10" hidden="1">'203_1'!$A:$C</definedName>
    <definedName name="Z_96BFE75B_9E94_4DC9_803C_D5A288E717C0_.wvu.PrintTitles" localSheetId="11" hidden="1">'203_2'!$A:$C</definedName>
    <definedName name="Z_96BFE75B_9E94_4DC9_803C_D5A288E717C0_.wvu.PrintTitles" localSheetId="12" hidden="1">'204_1'!$A:$C</definedName>
    <definedName name="Z_96BFE75B_9E94_4DC9_803C_D5A288E717C0_.wvu.PrintTitles" localSheetId="13" hidden="1">'204_2'!$A:$C</definedName>
    <definedName name="Z_96BFE75B_9E94_4DC9_803C_D5A288E717C0_.wvu.Rows" localSheetId="5" hidden="1">Підсумки!$16:$27</definedName>
    <definedName name="Z_9C7739AD_D79A_4615_8907_26825AF05259_.wvu.FilterData" localSheetId="5" hidden="1">Підсумки!$A$3:$N$56</definedName>
    <definedName name="Z_AAE6FF24_C1F0_4266_B899_2398D5DAFFD0_.wvu.PrintArea" localSheetId="6" hidden="1">'201_1'!$A$2:$AW$34</definedName>
    <definedName name="Z_AAE6FF24_C1F0_4266_B899_2398D5DAFFD0_.wvu.PrintArea" localSheetId="7" hidden="1">'201_2'!$A$2:$AW$36</definedName>
    <definedName name="Z_AAE6FF24_C1F0_4266_B899_2398D5DAFFD0_.wvu.PrintArea" localSheetId="8" hidden="1">'202_1'!$A$2:$AW$36</definedName>
    <definedName name="Z_AAE6FF24_C1F0_4266_B899_2398D5DAFFD0_.wvu.PrintArea" localSheetId="9" hidden="1">'202_2'!$A$2:$AX$32</definedName>
    <definedName name="Z_AAE6FF24_C1F0_4266_B899_2398D5DAFFD0_.wvu.PrintArea" localSheetId="10" hidden="1">'203_1'!$A$2:$AX$32</definedName>
    <definedName name="Z_AAE6FF24_C1F0_4266_B899_2398D5DAFFD0_.wvu.PrintArea" localSheetId="11" hidden="1">'203_2'!$A$2:$AW$36</definedName>
    <definedName name="Z_AAE6FF24_C1F0_4266_B899_2398D5DAFFD0_.wvu.PrintArea" localSheetId="12" hidden="1">'204_1'!$A$2:$AW$36</definedName>
    <definedName name="Z_AAE6FF24_C1F0_4266_B899_2398D5DAFFD0_.wvu.PrintArea" localSheetId="13" hidden="1">'204_2'!$A$2:$AW$36</definedName>
    <definedName name="Z_AAE6FF24_C1F0_4266_B899_2398D5DAFFD0_.wvu.PrintTitles" localSheetId="6" hidden="1">'201_1'!$A:$C</definedName>
    <definedName name="Z_AAE6FF24_C1F0_4266_B899_2398D5DAFFD0_.wvu.PrintTitles" localSheetId="7" hidden="1">'201_2'!$A:$C</definedName>
    <definedName name="Z_AAE6FF24_C1F0_4266_B899_2398D5DAFFD0_.wvu.PrintTitles" localSheetId="8" hidden="1">'202_1'!$A:$C</definedName>
    <definedName name="Z_AAE6FF24_C1F0_4266_B899_2398D5DAFFD0_.wvu.PrintTitles" localSheetId="9" hidden="1">'202_2'!$A:$C</definedName>
    <definedName name="Z_AAE6FF24_C1F0_4266_B899_2398D5DAFFD0_.wvu.PrintTitles" localSheetId="10" hidden="1">'203_1'!$A:$C</definedName>
    <definedName name="Z_AAE6FF24_C1F0_4266_B899_2398D5DAFFD0_.wvu.PrintTitles" localSheetId="11" hidden="1">'203_2'!$A:$C</definedName>
    <definedName name="Z_AAE6FF24_C1F0_4266_B899_2398D5DAFFD0_.wvu.PrintTitles" localSheetId="12" hidden="1">'204_1'!$A:$C</definedName>
    <definedName name="Z_AAE6FF24_C1F0_4266_B899_2398D5DAFFD0_.wvu.PrintTitles" localSheetId="13" hidden="1">'204_2'!$A:$C</definedName>
    <definedName name="Z_B1194D16_FC6C_47F9_9935_F16FF2F45C20_.wvu.FilterData" localSheetId="5" hidden="1">Підсумки!$A$3:$N$56</definedName>
    <definedName name="Z_B1194D16_FC6C_47F9_9935_F16FF2F45C20_.wvu.PrintArea" localSheetId="6" hidden="1">'201_1'!$A$2:$BE$49</definedName>
    <definedName name="Z_B1194D16_FC6C_47F9_9935_F16FF2F45C20_.wvu.PrintArea" localSheetId="7" hidden="1">'201_2'!$A$2:$BC$51</definedName>
    <definedName name="Z_B1194D16_FC6C_47F9_9935_F16FF2F45C20_.wvu.PrintArea" localSheetId="8" hidden="1">'202_1'!$A$2:$BC$51</definedName>
    <definedName name="Z_B1194D16_FC6C_47F9_9935_F16FF2F45C20_.wvu.PrintArea" localSheetId="9" hidden="1">'202_2'!$A$2:$BD$47</definedName>
    <definedName name="Z_B1194D16_FC6C_47F9_9935_F16FF2F45C20_.wvu.PrintArea" localSheetId="10" hidden="1">'203_1'!$A$2:$BD$47</definedName>
    <definedName name="Z_B1194D16_FC6C_47F9_9935_F16FF2F45C20_.wvu.PrintArea" localSheetId="11" hidden="1">'203_2'!$A$2:$BC$51</definedName>
    <definedName name="Z_B1194D16_FC6C_47F9_9935_F16FF2F45C20_.wvu.PrintArea" localSheetId="12" hidden="1">'204_1'!$A$2:$BC$51</definedName>
    <definedName name="Z_B1194D16_FC6C_47F9_9935_F16FF2F45C20_.wvu.PrintArea" localSheetId="13" hidden="1">'204_2'!$A$2:$BC$51</definedName>
    <definedName name="Z_B1194D16_FC6C_47F9_9935_F16FF2F45C20_.wvu.PrintTitles" localSheetId="6" hidden="1">'201_1'!$A:$C</definedName>
    <definedName name="Z_B1194D16_FC6C_47F9_9935_F16FF2F45C20_.wvu.PrintTitles" localSheetId="7" hidden="1">'201_2'!$A:$C</definedName>
    <definedName name="Z_B1194D16_FC6C_47F9_9935_F16FF2F45C20_.wvu.PrintTitles" localSheetId="8" hidden="1">'202_1'!$A:$C</definedName>
    <definedName name="Z_B1194D16_FC6C_47F9_9935_F16FF2F45C20_.wvu.PrintTitles" localSheetId="9" hidden="1">'202_2'!$A:$C</definedName>
    <definedName name="Z_B1194D16_FC6C_47F9_9935_F16FF2F45C20_.wvu.PrintTitles" localSheetId="10" hidden="1">'203_1'!$A:$C</definedName>
    <definedName name="Z_B1194D16_FC6C_47F9_9935_F16FF2F45C20_.wvu.PrintTitles" localSheetId="11" hidden="1">'203_2'!$A:$C</definedName>
    <definedName name="Z_B1194D16_FC6C_47F9_9935_F16FF2F45C20_.wvu.PrintTitles" localSheetId="12" hidden="1">'204_1'!$A:$C</definedName>
    <definedName name="Z_B1194D16_FC6C_47F9_9935_F16FF2F45C20_.wvu.PrintTitles" localSheetId="13" hidden="1">'204_2'!$A:$C</definedName>
    <definedName name="Z_BA384526_2B52_499B_A6CB_A20D93F7D458_.wvu.PrintArea" localSheetId="6" hidden="1">'201_1'!$A$2:$AW$34</definedName>
    <definedName name="Z_BA384526_2B52_499B_A6CB_A20D93F7D458_.wvu.PrintArea" localSheetId="7" hidden="1">'201_2'!$A$2:$AW$36</definedName>
    <definedName name="Z_BA384526_2B52_499B_A6CB_A20D93F7D458_.wvu.PrintArea" localSheetId="8" hidden="1">'202_1'!$A$2:$AW$36</definedName>
    <definedName name="Z_BA384526_2B52_499B_A6CB_A20D93F7D458_.wvu.PrintArea" localSheetId="9" hidden="1">'202_2'!$A$2:$AX$32</definedName>
    <definedName name="Z_BA384526_2B52_499B_A6CB_A20D93F7D458_.wvu.PrintArea" localSheetId="10" hidden="1">'203_1'!$A$2:$AX$32</definedName>
    <definedName name="Z_BA384526_2B52_499B_A6CB_A20D93F7D458_.wvu.PrintArea" localSheetId="11" hidden="1">'203_2'!$A$2:$AW$36</definedName>
    <definedName name="Z_BA384526_2B52_499B_A6CB_A20D93F7D458_.wvu.PrintArea" localSheetId="12" hidden="1">'204_1'!$A$2:$AW$36</definedName>
    <definedName name="Z_BA384526_2B52_499B_A6CB_A20D93F7D458_.wvu.PrintArea" localSheetId="13" hidden="1">'204_2'!$A$2:$AW$36</definedName>
    <definedName name="Z_BA384526_2B52_499B_A6CB_A20D93F7D458_.wvu.PrintTitles" localSheetId="6" hidden="1">'201_1'!$A:$C</definedName>
    <definedName name="Z_BA384526_2B52_499B_A6CB_A20D93F7D458_.wvu.PrintTitles" localSheetId="7" hidden="1">'201_2'!$A:$C</definedName>
    <definedName name="Z_BA384526_2B52_499B_A6CB_A20D93F7D458_.wvu.PrintTitles" localSheetId="8" hidden="1">'202_1'!$A:$C</definedName>
    <definedName name="Z_BA384526_2B52_499B_A6CB_A20D93F7D458_.wvu.PrintTitles" localSheetId="9" hidden="1">'202_2'!$A:$C</definedName>
    <definedName name="Z_BA384526_2B52_499B_A6CB_A20D93F7D458_.wvu.PrintTitles" localSheetId="10" hidden="1">'203_1'!$A:$C</definedName>
    <definedName name="Z_BA384526_2B52_499B_A6CB_A20D93F7D458_.wvu.PrintTitles" localSheetId="11" hidden="1">'203_2'!$A:$C</definedName>
    <definedName name="Z_BA384526_2B52_499B_A6CB_A20D93F7D458_.wvu.PrintTitles" localSheetId="12" hidden="1">'204_1'!$A:$C</definedName>
    <definedName name="Z_BA384526_2B52_499B_A6CB_A20D93F7D458_.wvu.PrintTitles" localSheetId="13" hidden="1">'204_2'!$A:$C</definedName>
    <definedName name="Z_BE29CB45_C44C_4909_A8C9_0850A17CCE3A_.wvu.PrintArea" localSheetId="6" hidden="1">'201_1'!$A$2:$AW$34</definedName>
    <definedName name="Z_BE29CB45_C44C_4909_A8C9_0850A17CCE3A_.wvu.PrintArea" localSheetId="7" hidden="1">'201_2'!$A$2:$AW$36</definedName>
    <definedName name="Z_BE29CB45_C44C_4909_A8C9_0850A17CCE3A_.wvu.PrintArea" localSheetId="8" hidden="1">'202_1'!$A$2:$AW$36</definedName>
    <definedName name="Z_BE29CB45_C44C_4909_A8C9_0850A17CCE3A_.wvu.PrintArea" localSheetId="9" hidden="1">'202_2'!$A$2:$AX$32</definedName>
    <definedName name="Z_BE29CB45_C44C_4909_A8C9_0850A17CCE3A_.wvu.PrintArea" localSheetId="10" hidden="1">'203_1'!$A$2:$AX$32</definedName>
    <definedName name="Z_BE29CB45_C44C_4909_A8C9_0850A17CCE3A_.wvu.PrintArea" localSheetId="11" hidden="1">'203_2'!$A$2:$AW$36</definedName>
    <definedName name="Z_BE29CB45_C44C_4909_A8C9_0850A17CCE3A_.wvu.PrintArea" localSheetId="12" hidden="1">'204_1'!$A$2:$AW$36</definedName>
    <definedName name="Z_BE29CB45_C44C_4909_A8C9_0850A17CCE3A_.wvu.PrintArea" localSheetId="13" hidden="1">'204_2'!$A$2:$AW$36</definedName>
    <definedName name="Z_BE29CB45_C44C_4909_A8C9_0850A17CCE3A_.wvu.PrintTitles" localSheetId="6" hidden="1">'201_1'!$A:$C</definedName>
    <definedName name="Z_BE29CB45_C44C_4909_A8C9_0850A17CCE3A_.wvu.PrintTitles" localSheetId="7" hidden="1">'201_2'!$A:$C</definedName>
    <definedName name="Z_BE29CB45_C44C_4909_A8C9_0850A17CCE3A_.wvu.PrintTitles" localSheetId="8" hidden="1">'202_1'!$A:$C</definedName>
    <definedName name="Z_BE29CB45_C44C_4909_A8C9_0850A17CCE3A_.wvu.PrintTitles" localSheetId="9" hidden="1">'202_2'!$A:$C</definedName>
    <definedName name="Z_BE29CB45_C44C_4909_A8C9_0850A17CCE3A_.wvu.PrintTitles" localSheetId="10" hidden="1">'203_1'!$A:$C</definedName>
    <definedName name="Z_BE29CB45_C44C_4909_A8C9_0850A17CCE3A_.wvu.PrintTitles" localSheetId="11" hidden="1">'203_2'!$A:$C</definedName>
    <definedName name="Z_BE29CB45_C44C_4909_A8C9_0850A17CCE3A_.wvu.PrintTitles" localSheetId="12" hidden="1">'204_1'!$A:$C</definedName>
    <definedName name="Z_BE29CB45_C44C_4909_A8C9_0850A17CCE3A_.wvu.PrintTitles" localSheetId="13" hidden="1">'204_2'!$A:$C</definedName>
    <definedName name="Z_BFDDA753_D9FF_405A_BBB3_8EC16FDB9500_.wvu.PrintArea" localSheetId="6" hidden="1">'201_1'!$A$2:$AQ$49</definedName>
    <definedName name="Z_BFDDA753_D9FF_405A_BBB3_8EC16FDB9500_.wvu.PrintArea" localSheetId="7" hidden="1">'201_2'!$A$2:$AQ$51</definedName>
    <definedName name="Z_BFDDA753_D9FF_405A_BBB3_8EC16FDB9500_.wvu.PrintArea" localSheetId="8" hidden="1">'202_1'!$A$2:$AQ$51</definedName>
    <definedName name="Z_BFDDA753_D9FF_405A_BBB3_8EC16FDB9500_.wvu.PrintArea" localSheetId="9" hidden="1">'202_2'!$A$2:$AR$47</definedName>
    <definedName name="Z_BFDDA753_D9FF_405A_BBB3_8EC16FDB9500_.wvu.PrintArea" localSheetId="10" hidden="1">'203_1'!$A$2:$AR$47</definedName>
    <definedName name="Z_BFDDA753_D9FF_405A_BBB3_8EC16FDB9500_.wvu.PrintArea" localSheetId="11" hidden="1">'203_2'!$A$2:$AQ$51</definedName>
    <definedName name="Z_BFDDA753_D9FF_405A_BBB3_8EC16FDB9500_.wvu.PrintArea" localSheetId="12" hidden="1">'204_1'!$A$2:$AQ$51</definedName>
    <definedName name="Z_BFDDA753_D9FF_405A_BBB3_8EC16FDB9500_.wvu.PrintArea" localSheetId="13" hidden="1">'204_2'!$A$2:$AQ$51</definedName>
    <definedName name="Z_BFDDA753_D9FF_405A_BBB3_8EC16FDB9500_.wvu.PrintTitles" localSheetId="6" hidden="1">'201_1'!$A:$C</definedName>
    <definedName name="Z_BFDDA753_D9FF_405A_BBB3_8EC16FDB9500_.wvu.PrintTitles" localSheetId="7" hidden="1">'201_2'!$A:$C</definedName>
    <definedName name="Z_BFDDA753_D9FF_405A_BBB3_8EC16FDB9500_.wvu.PrintTitles" localSheetId="8" hidden="1">'202_1'!$A:$C</definedName>
    <definedName name="Z_BFDDA753_D9FF_405A_BBB3_8EC16FDB9500_.wvu.PrintTitles" localSheetId="9" hidden="1">'202_2'!$A:$C</definedName>
    <definedName name="Z_BFDDA753_D9FF_405A_BBB3_8EC16FDB9500_.wvu.PrintTitles" localSheetId="10" hidden="1">'203_1'!$A:$C</definedName>
    <definedName name="Z_BFDDA753_D9FF_405A_BBB3_8EC16FDB9500_.wvu.PrintTitles" localSheetId="11" hidden="1">'203_2'!$A:$C</definedName>
    <definedName name="Z_BFDDA753_D9FF_405A_BBB3_8EC16FDB9500_.wvu.PrintTitles" localSheetId="12" hidden="1">'204_1'!$A:$C</definedName>
    <definedName name="Z_BFDDA753_D9FF_405A_BBB3_8EC16FDB9500_.wvu.PrintTitles" localSheetId="13" hidden="1">'204_2'!$A:$C</definedName>
    <definedName name="Z_C2F30B35_D639_4BB4_A50F_41AB6A913442_.wvu.FilterData" localSheetId="5" hidden="1">Підсумки!$A$3:$N$56</definedName>
    <definedName name="Z_C2F30B35_D639_4BB4_A50F_41AB6A913442_.wvu.PrintArea" localSheetId="7" hidden="1">'201_2'!$A$2:$BC$51</definedName>
    <definedName name="Z_C2F30B35_D639_4BB4_A50F_41AB6A913442_.wvu.PrintArea" localSheetId="8" hidden="1">'202_1'!$A$2:$BC$51</definedName>
    <definedName name="Z_C2F30B35_D639_4BB4_A50F_41AB6A913442_.wvu.PrintArea" localSheetId="9" hidden="1">'202_2'!$A$2:$BD$47</definedName>
    <definedName name="Z_C2F30B35_D639_4BB4_A50F_41AB6A913442_.wvu.PrintArea" localSheetId="10" hidden="1">'203_1'!$A$2:$BD$47</definedName>
    <definedName name="Z_C2F30B35_D639_4BB4_A50F_41AB6A913442_.wvu.PrintArea" localSheetId="11" hidden="1">'203_2'!$A$2:$BC$51</definedName>
    <definedName name="Z_C2F30B35_D639_4BB4_A50F_41AB6A913442_.wvu.PrintArea" localSheetId="12" hidden="1">'204_1'!$A$2:$BC$51</definedName>
    <definedName name="Z_C2F30B35_D639_4BB4_A50F_41AB6A913442_.wvu.PrintArea" localSheetId="13" hidden="1">'204_2'!$A$2:$BC$51</definedName>
    <definedName name="Z_C2F30B35_D639_4BB4_A50F_41AB6A913442_.wvu.PrintTitles" localSheetId="7" hidden="1">'201_2'!$A:$C</definedName>
    <definedName name="Z_C2F30B35_D639_4BB4_A50F_41AB6A913442_.wvu.PrintTitles" localSheetId="8" hidden="1">'202_1'!$A:$C</definedName>
    <definedName name="Z_C2F30B35_D639_4BB4_A50F_41AB6A913442_.wvu.PrintTitles" localSheetId="9" hidden="1">'202_2'!$A:$C</definedName>
    <definedName name="Z_C2F30B35_D639_4BB4_A50F_41AB6A913442_.wvu.PrintTitles" localSheetId="10" hidden="1">'203_1'!$A:$C</definedName>
    <definedName name="Z_C2F30B35_D639_4BB4_A50F_41AB6A913442_.wvu.PrintTitles" localSheetId="11" hidden="1">'203_2'!$A:$C</definedName>
    <definedName name="Z_C2F30B35_D639_4BB4_A50F_41AB6A913442_.wvu.PrintTitles" localSheetId="12" hidden="1">'204_1'!$A:$C</definedName>
    <definedName name="Z_C2F30B35_D639_4BB4_A50F_41AB6A913442_.wvu.PrintTitles" localSheetId="13" hidden="1">'204_2'!$A:$C</definedName>
    <definedName name="Z_C5D960BD_C1A6_4228_A267_A87ADCF0AB55_.wvu.Cols" localSheetId="5" hidden="1">Підсумки!$F:$J</definedName>
    <definedName name="Z_C5D960BD_C1A6_4228_A267_A87ADCF0AB55_.wvu.FilterData" localSheetId="5" hidden="1">Підсумки!$A$3:$N$56</definedName>
    <definedName name="Z_C5D960BD_C1A6_4228_A267_A87ADCF0AB55_.wvu.PrintArea" localSheetId="6" hidden="1">'201_1'!$A$2:$BE$49</definedName>
    <definedName name="Z_C5D960BD_C1A6_4228_A267_A87ADCF0AB55_.wvu.PrintArea" localSheetId="7" hidden="1">'201_2'!$A$2:$BC$51</definedName>
    <definedName name="Z_C5D960BD_C1A6_4228_A267_A87ADCF0AB55_.wvu.PrintArea" localSheetId="8" hidden="1">'202_1'!$A$2:$BC$51</definedName>
    <definedName name="Z_C5D960BD_C1A6_4228_A267_A87ADCF0AB55_.wvu.PrintArea" localSheetId="9" hidden="1">'202_2'!$A$2:$BD$47</definedName>
    <definedName name="Z_C5D960BD_C1A6_4228_A267_A87ADCF0AB55_.wvu.PrintArea" localSheetId="10" hidden="1">'203_1'!$A$2:$BD$47</definedName>
    <definedName name="Z_C5D960BD_C1A6_4228_A267_A87ADCF0AB55_.wvu.PrintArea" localSheetId="11" hidden="1">'203_2'!$A$2:$BC$51</definedName>
    <definedName name="Z_C5D960BD_C1A6_4228_A267_A87ADCF0AB55_.wvu.PrintArea" localSheetId="12" hidden="1">'204_1'!$A$2:$BC$51</definedName>
    <definedName name="Z_C5D960BD_C1A6_4228_A267_A87ADCF0AB55_.wvu.PrintArea" localSheetId="13" hidden="1">'204_2'!$A$2:$BC$51</definedName>
    <definedName name="Z_C5D960BD_C1A6_4228_A267_A87ADCF0AB55_.wvu.PrintTitles" localSheetId="6" hidden="1">'201_1'!$A:$C</definedName>
    <definedName name="Z_C5D960BD_C1A6_4228_A267_A87ADCF0AB55_.wvu.PrintTitles" localSheetId="7" hidden="1">'201_2'!$A:$C</definedName>
    <definedName name="Z_C5D960BD_C1A6_4228_A267_A87ADCF0AB55_.wvu.PrintTitles" localSheetId="8" hidden="1">'202_1'!$A:$C</definedName>
    <definedName name="Z_C5D960BD_C1A6_4228_A267_A87ADCF0AB55_.wvu.PrintTitles" localSheetId="9" hidden="1">'202_2'!$A:$C</definedName>
    <definedName name="Z_C5D960BD_C1A6_4228_A267_A87ADCF0AB55_.wvu.PrintTitles" localSheetId="10" hidden="1">'203_1'!$A:$C</definedName>
    <definedName name="Z_C5D960BD_C1A6_4228_A267_A87ADCF0AB55_.wvu.PrintTitles" localSheetId="11" hidden="1">'203_2'!$A:$C</definedName>
    <definedName name="Z_C5D960BD_C1A6_4228_A267_A87ADCF0AB55_.wvu.PrintTitles" localSheetId="12" hidden="1">'204_1'!$A:$C</definedName>
    <definedName name="Z_C5D960BD_C1A6_4228_A267_A87ADCF0AB55_.wvu.PrintTitles" localSheetId="13" hidden="1">'204_2'!$A:$C</definedName>
    <definedName name="Z_CB17CAF3_1B6A_40BC_8807_382168C7B6AA_.wvu.Cols" localSheetId="5" hidden="1">Підсумки!$F:$J</definedName>
    <definedName name="Z_CB17CAF3_1B6A_40BC_8807_382168C7B6AA_.wvu.FilterData" localSheetId="5" hidden="1">Підсумки!$A$3:$N$56</definedName>
    <definedName name="Z_CB17CAF3_1B6A_40BC_8807_382168C7B6AA_.wvu.PrintArea" localSheetId="7" hidden="1">'201_2'!$A$2:$BC$51</definedName>
    <definedName name="Z_CB17CAF3_1B6A_40BC_8807_382168C7B6AA_.wvu.PrintArea" localSheetId="8" hidden="1">'202_1'!$A$2:$BC$51</definedName>
    <definedName name="Z_CB17CAF3_1B6A_40BC_8807_382168C7B6AA_.wvu.PrintArea" localSheetId="9" hidden="1">'202_2'!$A$2:$BD$47</definedName>
    <definedName name="Z_CB17CAF3_1B6A_40BC_8807_382168C7B6AA_.wvu.PrintArea" localSheetId="10" hidden="1">'203_1'!$A$2:$BD$47</definedName>
    <definedName name="Z_CB17CAF3_1B6A_40BC_8807_382168C7B6AA_.wvu.PrintArea" localSheetId="11" hidden="1">'203_2'!$A$2:$BC$51</definedName>
    <definedName name="Z_CB17CAF3_1B6A_40BC_8807_382168C7B6AA_.wvu.PrintArea" localSheetId="12" hidden="1">'204_1'!$A$2:$BC$51</definedName>
    <definedName name="Z_CB17CAF3_1B6A_40BC_8807_382168C7B6AA_.wvu.PrintArea" localSheetId="13" hidden="1">'204_2'!$A$2:$BC$51</definedName>
    <definedName name="Z_CB17CAF3_1B6A_40BC_8807_382168C7B6AA_.wvu.PrintTitles" localSheetId="7" hidden="1">'201_2'!$A:$C</definedName>
    <definedName name="Z_CB17CAF3_1B6A_40BC_8807_382168C7B6AA_.wvu.PrintTitles" localSheetId="8" hidden="1">'202_1'!$A:$C</definedName>
    <definedName name="Z_CB17CAF3_1B6A_40BC_8807_382168C7B6AA_.wvu.PrintTitles" localSheetId="9" hidden="1">'202_2'!$A:$C</definedName>
    <definedName name="Z_CB17CAF3_1B6A_40BC_8807_382168C7B6AA_.wvu.PrintTitles" localSheetId="10" hidden="1">'203_1'!$A:$C</definedName>
    <definedName name="Z_CB17CAF3_1B6A_40BC_8807_382168C7B6AA_.wvu.PrintTitles" localSheetId="11" hidden="1">'203_2'!$A:$C</definedName>
    <definedName name="Z_CB17CAF3_1B6A_40BC_8807_382168C7B6AA_.wvu.PrintTitles" localSheetId="12" hidden="1">'204_1'!$A:$C</definedName>
    <definedName name="Z_CB17CAF3_1B6A_40BC_8807_382168C7B6AA_.wvu.PrintTitles" localSheetId="13" hidden="1">'204_2'!$A:$C</definedName>
    <definedName name="Z_CB17CAF3_1B6A_40BC_8807_382168C7B6AA_.wvu.Rows" localSheetId="13" hidden="1">'204_2'!$20:$22</definedName>
    <definedName name="Z_CCC0C40E_6D64_44D7_9C77_D75A2E2899A6_.wvu.PrintArea" localSheetId="6" hidden="1">'201_1'!$A$2:$AQ$49</definedName>
    <definedName name="Z_CCC0C40E_6D64_44D7_9C77_D75A2E2899A6_.wvu.PrintArea" localSheetId="7" hidden="1">'201_2'!$A$2:$AQ$51</definedName>
    <definedName name="Z_CCC0C40E_6D64_44D7_9C77_D75A2E2899A6_.wvu.PrintArea" localSheetId="8" hidden="1">'202_1'!$A$2:$AQ$51</definedName>
    <definedName name="Z_CCC0C40E_6D64_44D7_9C77_D75A2E2899A6_.wvu.PrintArea" localSheetId="9" hidden="1">'202_2'!$A$2:$AR$47</definedName>
    <definedName name="Z_CCC0C40E_6D64_44D7_9C77_D75A2E2899A6_.wvu.PrintArea" localSheetId="10" hidden="1">'203_1'!$A$2:$AR$47</definedName>
    <definedName name="Z_CCC0C40E_6D64_44D7_9C77_D75A2E2899A6_.wvu.PrintArea" localSheetId="11" hidden="1">'203_2'!$A$2:$AQ$51</definedName>
    <definedName name="Z_CCC0C40E_6D64_44D7_9C77_D75A2E2899A6_.wvu.PrintArea" localSheetId="12" hidden="1">'204_1'!$A$2:$AQ$51</definedName>
    <definedName name="Z_CCC0C40E_6D64_44D7_9C77_D75A2E2899A6_.wvu.PrintArea" localSheetId="13" hidden="1">'204_2'!$A$2:$AQ$51</definedName>
    <definedName name="Z_CCC0C40E_6D64_44D7_9C77_D75A2E2899A6_.wvu.PrintTitles" localSheetId="6" hidden="1">'201_1'!$A:$C</definedName>
    <definedName name="Z_CCC0C40E_6D64_44D7_9C77_D75A2E2899A6_.wvu.PrintTitles" localSheetId="7" hidden="1">'201_2'!$A:$C</definedName>
    <definedName name="Z_CCC0C40E_6D64_44D7_9C77_D75A2E2899A6_.wvu.PrintTitles" localSheetId="8" hidden="1">'202_1'!$A:$C</definedName>
    <definedName name="Z_CCC0C40E_6D64_44D7_9C77_D75A2E2899A6_.wvu.PrintTitles" localSheetId="9" hidden="1">'202_2'!$A:$C</definedName>
    <definedName name="Z_CCC0C40E_6D64_44D7_9C77_D75A2E2899A6_.wvu.PrintTitles" localSheetId="10" hidden="1">'203_1'!$A:$C</definedName>
    <definedName name="Z_CCC0C40E_6D64_44D7_9C77_D75A2E2899A6_.wvu.PrintTitles" localSheetId="11" hidden="1">'203_2'!$A:$C</definedName>
    <definedName name="Z_CCC0C40E_6D64_44D7_9C77_D75A2E2899A6_.wvu.PrintTitles" localSheetId="12" hidden="1">'204_1'!$A:$C</definedName>
    <definedName name="Z_CCC0C40E_6D64_44D7_9C77_D75A2E2899A6_.wvu.PrintTitles" localSheetId="13" hidden="1">'204_2'!$A:$C</definedName>
    <definedName name="Z_CCC0C40E_6D64_44D7_9C77_D75A2E2899A6_.wvu.Rows" localSheetId="6" hidden="1">'201_1'!$36:$36,'201_1'!$40:$40,'201_1'!$46:$46,'201_1'!$48:$48</definedName>
    <definedName name="Z_CCC0C40E_6D64_44D7_9C77_D75A2E2899A6_.wvu.Rows" localSheetId="7" hidden="1">'201_2'!$38:$38,'201_2'!$42:$42,'201_2'!$48:$48,'201_2'!$50:$50</definedName>
    <definedName name="Z_CCC0C40E_6D64_44D7_9C77_D75A2E2899A6_.wvu.Rows" localSheetId="8" hidden="1">'202_1'!$38:$38,'202_1'!$42:$42,'202_1'!$48:$48,'202_1'!$50:$50</definedName>
    <definedName name="Z_CCC0C40E_6D64_44D7_9C77_D75A2E2899A6_.wvu.Rows" localSheetId="9" hidden="1">'202_2'!$34:$34,'202_2'!$38:$38,'202_2'!$44:$44,'202_2'!$46:$46</definedName>
    <definedName name="Z_CCC0C40E_6D64_44D7_9C77_D75A2E2899A6_.wvu.Rows" localSheetId="10" hidden="1">'203_1'!$34:$34,'203_1'!$38:$38,'203_1'!$44:$44,'203_1'!$46:$46</definedName>
    <definedName name="Z_CCC0C40E_6D64_44D7_9C77_D75A2E2899A6_.wvu.Rows" localSheetId="11" hidden="1">'203_2'!$38:$38,'203_2'!$42:$42,'203_2'!$48:$48,'203_2'!$50:$50</definedName>
    <definedName name="Z_CCC0C40E_6D64_44D7_9C77_D75A2E2899A6_.wvu.Rows" localSheetId="12" hidden="1">'204_1'!$38:$38,'204_1'!$42:$42,'204_1'!$48:$48,'204_1'!$50:$50</definedName>
    <definedName name="Z_CCC0C40E_6D64_44D7_9C77_D75A2E2899A6_.wvu.Rows" localSheetId="13" hidden="1">'204_2'!$38:$38,'204_2'!$42:$42,'204_2'!$48:$48,'204_2'!$50:$50</definedName>
    <definedName name="Z_D122E3EB_3DBD_4170_BBCF_2BB5E0E428A7_.wvu.Cols" localSheetId="5" hidden="1">Підсумки!$F:$J</definedName>
    <definedName name="Z_D122E3EB_3DBD_4170_BBCF_2BB5E0E428A7_.wvu.FilterData" localSheetId="5" hidden="1">Підсумки!$A$3:$N$56</definedName>
    <definedName name="Z_D122E3EB_3DBD_4170_BBCF_2BB5E0E428A7_.wvu.PrintArea" localSheetId="7" hidden="1">'201_2'!$A$2:$BC$51</definedName>
    <definedName name="Z_D122E3EB_3DBD_4170_BBCF_2BB5E0E428A7_.wvu.PrintArea" localSheetId="8" hidden="1">'202_1'!$A$2:$BC$51</definedName>
    <definedName name="Z_D122E3EB_3DBD_4170_BBCF_2BB5E0E428A7_.wvu.PrintArea" localSheetId="9" hidden="1">'202_2'!$A$2:$BD$47</definedName>
    <definedName name="Z_D122E3EB_3DBD_4170_BBCF_2BB5E0E428A7_.wvu.PrintArea" localSheetId="10" hidden="1">'203_1'!$A$2:$BD$47</definedName>
    <definedName name="Z_D122E3EB_3DBD_4170_BBCF_2BB5E0E428A7_.wvu.PrintArea" localSheetId="11" hidden="1">'203_2'!$A$2:$BC$51</definedName>
    <definedName name="Z_D122E3EB_3DBD_4170_BBCF_2BB5E0E428A7_.wvu.PrintArea" localSheetId="12" hidden="1">'204_1'!$A$2:$BC$51</definedName>
    <definedName name="Z_D122E3EB_3DBD_4170_BBCF_2BB5E0E428A7_.wvu.PrintArea" localSheetId="13" hidden="1">'204_2'!$A$2:$BC$51</definedName>
    <definedName name="Z_D122E3EB_3DBD_4170_BBCF_2BB5E0E428A7_.wvu.PrintTitles" localSheetId="7" hidden="1">'201_2'!$A:$C</definedName>
    <definedName name="Z_D122E3EB_3DBD_4170_BBCF_2BB5E0E428A7_.wvu.PrintTitles" localSheetId="8" hidden="1">'202_1'!$A:$C</definedName>
    <definedName name="Z_D122E3EB_3DBD_4170_BBCF_2BB5E0E428A7_.wvu.PrintTitles" localSheetId="9" hidden="1">'202_2'!$A:$C</definedName>
    <definedName name="Z_D122E3EB_3DBD_4170_BBCF_2BB5E0E428A7_.wvu.PrintTitles" localSheetId="10" hidden="1">'203_1'!$A:$C</definedName>
    <definedName name="Z_D122E3EB_3DBD_4170_BBCF_2BB5E0E428A7_.wvu.PrintTitles" localSheetId="11" hidden="1">'203_2'!$A:$C</definedName>
    <definedName name="Z_D122E3EB_3DBD_4170_BBCF_2BB5E0E428A7_.wvu.PrintTitles" localSheetId="12" hidden="1">'204_1'!$A:$C</definedName>
    <definedName name="Z_D122E3EB_3DBD_4170_BBCF_2BB5E0E428A7_.wvu.PrintTitles" localSheetId="13" hidden="1">'204_2'!$A:$C</definedName>
    <definedName name="Z_D36C8CE2_BD51_473C_907A_C6FC583FFDFD_.wvu.PrintArea" localSheetId="6" hidden="1">'201_1'!$A$2:$BE$49</definedName>
    <definedName name="Z_D36C8CE2_BD51_473C_907A_C6FC583FFDFD_.wvu.PrintArea" localSheetId="7" hidden="1">'201_2'!$A$2:$BC$51</definedName>
    <definedName name="Z_D36C8CE2_BD51_473C_907A_C6FC583FFDFD_.wvu.PrintArea" localSheetId="8" hidden="1">'202_1'!$A$2:$BC$51</definedName>
    <definedName name="Z_D36C8CE2_BD51_473C_907A_C6FC583FFDFD_.wvu.PrintArea" localSheetId="9" hidden="1">'202_2'!$A$2:$BD$47</definedName>
    <definedName name="Z_D36C8CE2_BD51_473C_907A_C6FC583FFDFD_.wvu.PrintArea" localSheetId="10" hidden="1">'203_1'!$A$2:$BD$47</definedName>
    <definedName name="Z_D36C8CE2_BD51_473C_907A_C6FC583FFDFD_.wvu.PrintArea" localSheetId="11" hidden="1">'203_2'!$A$2:$BC$51</definedName>
    <definedName name="Z_D36C8CE2_BD51_473C_907A_C6FC583FFDFD_.wvu.PrintArea" localSheetId="12" hidden="1">'204_1'!$A$2:$BC$51</definedName>
    <definedName name="Z_D36C8CE2_BD51_473C_907A_C6FC583FFDFD_.wvu.PrintArea" localSheetId="13" hidden="1">'204_2'!$A$2:$BC$51</definedName>
    <definedName name="Z_D36C8CE2_BD51_473C_907A_C6FC583FFDFD_.wvu.PrintTitles" localSheetId="6" hidden="1">'201_1'!$A:$C</definedName>
    <definedName name="Z_D36C8CE2_BD51_473C_907A_C6FC583FFDFD_.wvu.PrintTitles" localSheetId="7" hidden="1">'201_2'!$A:$C</definedName>
    <definedName name="Z_D36C8CE2_BD51_473C_907A_C6FC583FFDFD_.wvu.PrintTitles" localSheetId="8" hidden="1">'202_1'!$A:$C</definedName>
    <definedName name="Z_D36C8CE2_BD51_473C_907A_C6FC583FFDFD_.wvu.PrintTitles" localSheetId="9" hidden="1">'202_2'!$A:$C</definedName>
    <definedName name="Z_D36C8CE2_BD51_473C_907A_C6FC583FFDFD_.wvu.PrintTitles" localSheetId="10" hidden="1">'203_1'!$A:$C</definedName>
    <definedName name="Z_D36C8CE2_BD51_473C_907A_C6FC583FFDFD_.wvu.PrintTitles" localSheetId="11" hidden="1">'203_2'!$A:$C</definedName>
    <definedName name="Z_D36C8CE2_BD51_473C_907A_C6FC583FFDFD_.wvu.PrintTitles" localSheetId="12" hidden="1">'204_1'!$A:$C</definedName>
    <definedName name="Z_D36C8CE2_BD51_473C_907A_C6FC583FFDFD_.wvu.PrintTitles" localSheetId="13" hidden="1">'204_2'!$A:$C</definedName>
    <definedName name="Z_DB247C62_AD53_4E02_85BF_C5978A17182C_.wvu.PrintArea" localSheetId="6" hidden="1">'201_1'!$A$2:$AQ$49</definedName>
    <definedName name="Z_DB247C62_AD53_4E02_85BF_C5978A17182C_.wvu.PrintArea" localSheetId="7" hidden="1">'201_2'!$A$2:$AQ$51</definedName>
    <definedName name="Z_DB247C62_AD53_4E02_85BF_C5978A17182C_.wvu.PrintArea" localSheetId="8" hidden="1">'202_1'!$A$2:$AQ$51</definedName>
    <definedName name="Z_DB247C62_AD53_4E02_85BF_C5978A17182C_.wvu.PrintArea" localSheetId="9" hidden="1">'202_2'!$A$2:$AR$47</definedName>
    <definedName name="Z_DB247C62_AD53_4E02_85BF_C5978A17182C_.wvu.PrintArea" localSheetId="10" hidden="1">'203_1'!$A$2:$AR$47</definedName>
    <definedName name="Z_DB247C62_AD53_4E02_85BF_C5978A17182C_.wvu.PrintArea" localSheetId="11" hidden="1">'203_2'!$A$2:$AQ$51</definedName>
    <definedName name="Z_DB247C62_AD53_4E02_85BF_C5978A17182C_.wvu.PrintArea" localSheetId="12" hidden="1">'204_1'!$A$2:$AQ$51</definedName>
    <definedName name="Z_DB247C62_AD53_4E02_85BF_C5978A17182C_.wvu.PrintArea" localSheetId="13" hidden="1">'204_2'!$A$2:$AQ$51</definedName>
    <definedName name="Z_DB247C62_AD53_4E02_85BF_C5978A17182C_.wvu.PrintTitles" localSheetId="6" hidden="1">'201_1'!$A:$C</definedName>
    <definedName name="Z_DB247C62_AD53_4E02_85BF_C5978A17182C_.wvu.PrintTitles" localSheetId="7" hidden="1">'201_2'!$A:$C</definedName>
    <definedName name="Z_DB247C62_AD53_4E02_85BF_C5978A17182C_.wvu.PrintTitles" localSheetId="8" hidden="1">'202_1'!$A:$C</definedName>
    <definedName name="Z_DB247C62_AD53_4E02_85BF_C5978A17182C_.wvu.PrintTitles" localSheetId="9" hidden="1">'202_2'!$A:$C</definedName>
    <definedName name="Z_DB247C62_AD53_4E02_85BF_C5978A17182C_.wvu.PrintTitles" localSheetId="10" hidden="1">'203_1'!$A:$C</definedName>
    <definedName name="Z_DB247C62_AD53_4E02_85BF_C5978A17182C_.wvu.PrintTitles" localSheetId="11" hidden="1">'203_2'!$A:$C</definedName>
    <definedName name="Z_DB247C62_AD53_4E02_85BF_C5978A17182C_.wvu.PrintTitles" localSheetId="12" hidden="1">'204_1'!$A:$C</definedName>
    <definedName name="Z_DB247C62_AD53_4E02_85BF_C5978A17182C_.wvu.PrintTitles" localSheetId="13" hidden="1">'204_2'!$A:$C</definedName>
    <definedName name="Z_DB247C62_AD53_4E02_85BF_C5978A17182C_.wvu.Rows" localSheetId="6" hidden="1">'201_1'!$36:$36,'201_1'!$40:$40,'201_1'!$46:$46,'201_1'!$48:$48</definedName>
    <definedName name="Z_DB247C62_AD53_4E02_85BF_C5978A17182C_.wvu.Rows" localSheetId="7" hidden="1">'201_2'!$38:$38,'201_2'!$42:$42,'201_2'!$48:$48,'201_2'!$50:$50</definedName>
    <definedName name="Z_DB247C62_AD53_4E02_85BF_C5978A17182C_.wvu.Rows" localSheetId="8" hidden="1">'202_1'!$38:$38,'202_1'!$42:$42,'202_1'!$48:$48,'202_1'!$50:$50</definedName>
    <definedName name="Z_DB247C62_AD53_4E02_85BF_C5978A17182C_.wvu.Rows" localSheetId="9" hidden="1">'202_2'!$34:$34,'202_2'!$38:$38,'202_2'!$44:$44,'202_2'!$46:$46</definedName>
    <definedName name="Z_DB247C62_AD53_4E02_85BF_C5978A17182C_.wvu.Rows" localSheetId="10" hidden="1">'203_1'!$34:$34,'203_1'!$38:$38,'203_1'!$44:$44,'203_1'!$46:$46</definedName>
    <definedName name="Z_DB247C62_AD53_4E02_85BF_C5978A17182C_.wvu.Rows" localSheetId="11" hidden="1">'203_2'!$38:$38,'203_2'!$42:$42,'203_2'!$48:$48,'203_2'!$50:$50</definedName>
    <definedName name="Z_DB247C62_AD53_4E02_85BF_C5978A17182C_.wvu.Rows" localSheetId="12" hidden="1">'204_1'!$38:$38,'204_1'!$42:$42,'204_1'!$48:$48,'204_1'!$50:$50</definedName>
    <definedName name="Z_DB247C62_AD53_4E02_85BF_C5978A17182C_.wvu.Rows" localSheetId="13" hidden="1">'204_2'!$38:$38,'204_2'!$42:$42,'204_2'!$48:$48,'204_2'!$50:$50</definedName>
    <definedName name="Z_DC418718_8A23_11D8_9B08_00605205386C_.wvu.PrintArea" localSheetId="6" hidden="1">'201_1'!$A$2:$AW$34</definedName>
    <definedName name="Z_DC418718_8A23_11D8_9B08_00605205386C_.wvu.PrintArea" localSheetId="7" hidden="1">'201_2'!$A$2:$AW$36</definedName>
    <definedName name="Z_DC418718_8A23_11D8_9B08_00605205386C_.wvu.PrintArea" localSheetId="8" hidden="1">'202_1'!$A$2:$AW$36</definedName>
    <definedName name="Z_DC418718_8A23_11D8_9B08_00605205386C_.wvu.PrintArea" localSheetId="9" hidden="1">'202_2'!$A$2:$AX$32</definedName>
    <definedName name="Z_DC418718_8A23_11D8_9B08_00605205386C_.wvu.PrintArea" localSheetId="10" hidden="1">'203_1'!$A$2:$AX$32</definedName>
    <definedName name="Z_DC418718_8A23_11D8_9B08_00605205386C_.wvu.PrintArea" localSheetId="11" hidden="1">'203_2'!$A$2:$AW$36</definedName>
    <definedName name="Z_DC418718_8A23_11D8_9B08_00605205386C_.wvu.PrintArea" localSheetId="12" hidden="1">'204_1'!$A$2:$AW$36</definedName>
    <definedName name="Z_DC418718_8A23_11D8_9B08_00605205386C_.wvu.PrintArea" localSheetId="13" hidden="1">'204_2'!$A$2:$AW$36</definedName>
    <definedName name="Z_DC418718_8A23_11D8_9B08_00605205386C_.wvu.PrintTitles" localSheetId="6" hidden="1">'201_1'!$A:$C</definedName>
    <definedName name="Z_DC418718_8A23_11D8_9B08_00605205386C_.wvu.PrintTitles" localSheetId="7" hidden="1">'201_2'!$A:$C</definedName>
    <definedName name="Z_DC418718_8A23_11D8_9B08_00605205386C_.wvu.PrintTitles" localSheetId="8" hidden="1">'202_1'!$A:$C</definedName>
    <definedName name="Z_DC418718_8A23_11D8_9B08_00605205386C_.wvu.PrintTitles" localSheetId="9" hidden="1">'202_2'!$A:$C</definedName>
    <definedName name="Z_DC418718_8A23_11D8_9B08_00605205386C_.wvu.PrintTitles" localSheetId="10" hidden="1">'203_1'!$A:$C</definedName>
    <definedName name="Z_DC418718_8A23_11D8_9B08_00605205386C_.wvu.PrintTitles" localSheetId="11" hidden="1">'203_2'!$A:$C</definedName>
    <definedName name="Z_DC418718_8A23_11D8_9B08_00605205386C_.wvu.PrintTitles" localSheetId="12" hidden="1">'204_1'!$A:$C</definedName>
    <definedName name="Z_DC418718_8A23_11D8_9B08_00605205386C_.wvu.PrintTitles" localSheetId="13" hidden="1">'204_2'!$A:$C</definedName>
    <definedName name="Z_DD783D5A_D326_44F8_82C1_529ADF80E68D_.wvu.PrintArea" localSheetId="6" hidden="1">'201_1'!$A$2:$BE$49</definedName>
    <definedName name="Z_DD783D5A_D326_44F8_82C1_529ADF80E68D_.wvu.PrintArea" localSheetId="7" hidden="1">'201_2'!$A$2:$BC$51</definedName>
    <definedName name="Z_DD783D5A_D326_44F8_82C1_529ADF80E68D_.wvu.PrintArea" localSheetId="8" hidden="1">'202_1'!$A$2:$BC$51</definedName>
    <definedName name="Z_DD783D5A_D326_44F8_82C1_529ADF80E68D_.wvu.PrintArea" localSheetId="9" hidden="1">'202_2'!$A$2:$BD$47</definedName>
    <definedName name="Z_DD783D5A_D326_44F8_82C1_529ADF80E68D_.wvu.PrintArea" localSheetId="10" hidden="1">'203_1'!$A$2:$BD$47</definedName>
    <definedName name="Z_DD783D5A_D326_44F8_82C1_529ADF80E68D_.wvu.PrintArea" localSheetId="11" hidden="1">'203_2'!$A$2:$BC$51</definedName>
    <definedName name="Z_DD783D5A_D326_44F8_82C1_529ADF80E68D_.wvu.PrintArea" localSheetId="12" hidden="1">'204_1'!$A$2:$BC$51</definedName>
    <definedName name="Z_DD783D5A_D326_44F8_82C1_529ADF80E68D_.wvu.PrintArea" localSheetId="13" hidden="1">'204_2'!$A$2:$BC$51</definedName>
    <definedName name="Z_DD783D5A_D326_44F8_82C1_529ADF80E68D_.wvu.PrintTitles" localSheetId="6" hidden="1">'201_1'!$A:$C</definedName>
    <definedName name="Z_DD783D5A_D326_44F8_82C1_529ADF80E68D_.wvu.PrintTitles" localSheetId="7" hidden="1">'201_2'!$A:$C</definedName>
    <definedName name="Z_DD783D5A_D326_44F8_82C1_529ADF80E68D_.wvu.PrintTitles" localSheetId="8" hidden="1">'202_1'!$A:$C</definedName>
    <definedName name="Z_DD783D5A_D326_44F8_82C1_529ADF80E68D_.wvu.PrintTitles" localSheetId="9" hidden="1">'202_2'!$A:$C</definedName>
    <definedName name="Z_DD783D5A_D326_44F8_82C1_529ADF80E68D_.wvu.PrintTitles" localSheetId="10" hidden="1">'203_1'!$A:$C</definedName>
    <definedName name="Z_DD783D5A_D326_44F8_82C1_529ADF80E68D_.wvu.PrintTitles" localSheetId="11" hidden="1">'203_2'!$A:$C</definedName>
    <definedName name="Z_DD783D5A_D326_44F8_82C1_529ADF80E68D_.wvu.PrintTitles" localSheetId="12" hidden="1">'204_1'!$A:$C</definedName>
    <definedName name="Z_DD783D5A_D326_44F8_82C1_529ADF80E68D_.wvu.PrintTitles" localSheetId="13" hidden="1">'204_2'!$A:$C</definedName>
    <definedName name="Z_E3076869_5D4E_4B4E_B56C_23BD0053E0A2_.wvu.FilterData" localSheetId="5" hidden="1">Підсумки!$A$3:$N$56</definedName>
    <definedName name="Z_E3076869_5D4E_4B4E_B56C_23BD0053E0A2_.wvu.PrintArea" localSheetId="6" hidden="1">'201_1'!$A$2:$BE$49</definedName>
    <definedName name="Z_E3076869_5D4E_4B4E_B56C_23BD0053E0A2_.wvu.PrintArea" localSheetId="7" hidden="1">'201_2'!$A$2:$BC$51</definedName>
    <definedName name="Z_E3076869_5D4E_4B4E_B56C_23BD0053E0A2_.wvu.PrintArea" localSheetId="8" hidden="1">'202_1'!$A$2:$BC$51</definedName>
    <definedName name="Z_E3076869_5D4E_4B4E_B56C_23BD0053E0A2_.wvu.PrintArea" localSheetId="9" hidden="1">'202_2'!$A$2:$BD$47</definedName>
    <definedName name="Z_E3076869_5D4E_4B4E_B56C_23BD0053E0A2_.wvu.PrintArea" localSheetId="10" hidden="1">'203_1'!$A$2:$BD$47</definedName>
    <definedName name="Z_E3076869_5D4E_4B4E_B56C_23BD0053E0A2_.wvu.PrintArea" localSheetId="11" hidden="1">'203_2'!$A$2:$BC$51</definedName>
    <definedName name="Z_E3076869_5D4E_4B4E_B56C_23BD0053E0A2_.wvu.PrintArea" localSheetId="12" hidden="1">'204_1'!$A$2:$BC$51</definedName>
    <definedName name="Z_E3076869_5D4E_4B4E_B56C_23BD0053E0A2_.wvu.PrintArea" localSheetId="13" hidden="1">'204_2'!$A$2:$BC$51</definedName>
    <definedName name="Z_E3076869_5D4E_4B4E_B56C_23BD0053E0A2_.wvu.PrintTitles" localSheetId="6" hidden="1">'201_1'!$A:$C</definedName>
    <definedName name="Z_E3076869_5D4E_4B4E_B56C_23BD0053E0A2_.wvu.PrintTitles" localSheetId="7" hidden="1">'201_2'!$A:$C</definedName>
    <definedName name="Z_E3076869_5D4E_4B4E_B56C_23BD0053E0A2_.wvu.PrintTitles" localSheetId="8" hidden="1">'202_1'!$A:$C</definedName>
    <definedName name="Z_E3076869_5D4E_4B4E_B56C_23BD0053E0A2_.wvu.PrintTitles" localSheetId="9" hidden="1">'202_2'!$A:$C</definedName>
    <definedName name="Z_E3076869_5D4E_4B4E_B56C_23BD0053E0A2_.wvu.PrintTitles" localSheetId="10" hidden="1">'203_1'!$A:$C</definedName>
    <definedName name="Z_E3076869_5D4E_4B4E_B56C_23BD0053E0A2_.wvu.PrintTitles" localSheetId="11" hidden="1">'203_2'!$A:$C</definedName>
    <definedName name="Z_E3076869_5D4E_4B4E_B56C_23BD0053E0A2_.wvu.PrintTitles" localSheetId="12" hidden="1">'204_1'!$A:$C</definedName>
    <definedName name="Z_E3076869_5D4E_4B4E_B56C_23BD0053E0A2_.wvu.PrintTitles" localSheetId="13" hidden="1">'204_2'!$A:$C</definedName>
    <definedName name="Z_F192F399_4534_420C_ACF1_6D68A82354D2_.wvu.FilterData" localSheetId="5" hidden="1">Підсумки!$A$3:$N$56</definedName>
    <definedName name="Z_F5BB156E_46BF_4970_8BDC_FACCC2530DB4_.wvu.PrintArea" localSheetId="6" hidden="1">'201_1'!$A$2:$AQ$49</definedName>
    <definedName name="Z_F5BB156E_46BF_4970_8BDC_FACCC2530DB4_.wvu.PrintArea" localSheetId="7" hidden="1">'201_2'!$A$2:$AQ$51</definedName>
    <definedName name="Z_F5BB156E_46BF_4970_8BDC_FACCC2530DB4_.wvu.PrintArea" localSheetId="8" hidden="1">'202_1'!$A$2:$AQ$51</definedName>
    <definedName name="Z_F5BB156E_46BF_4970_8BDC_FACCC2530DB4_.wvu.PrintArea" localSheetId="9" hidden="1">'202_2'!$A$2:$AR$47</definedName>
    <definedName name="Z_F5BB156E_46BF_4970_8BDC_FACCC2530DB4_.wvu.PrintArea" localSheetId="10" hidden="1">'203_1'!$A$2:$AR$47</definedName>
    <definedName name="Z_F5BB156E_46BF_4970_8BDC_FACCC2530DB4_.wvu.PrintArea" localSheetId="11" hidden="1">'203_2'!$A$2:$AQ$51</definedName>
    <definedName name="Z_F5BB156E_46BF_4970_8BDC_FACCC2530DB4_.wvu.PrintArea" localSheetId="12" hidden="1">'204_1'!$A$2:$AQ$51</definedName>
    <definedName name="Z_F5BB156E_46BF_4970_8BDC_FACCC2530DB4_.wvu.PrintArea" localSheetId="13" hidden="1">'204_2'!$A$2:$AQ$51</definedName>
    <definedName name="Z_F5BB156E_46BF_4970_8BDC_FACCC2530DB4_.wvu.PrintTitles" localSheetId="6" hidden="1">'201_1'!$A:$C</definedName>
    <definedName name="Z_F5BB156E_46BF_4970_8BDC_FACCC2530DB4_.wvu.PrintTitles" localSheetId="7" hidden="1">'201_2'!$A:$C</definedName>
    <definedName name="Z_F5BB156E_46BF_4970_8BDC_FACCC2530DB4_.wvu.PrintTitles" localSheetId="8" hidden="1">'202_1'!$A:$C</definedName>
    <definedName name="Z_F5BB156E_46BF_4970_8BDC_FACCC2530DB4_.wvu.PrintTitles" localSheetId="9" hidden="1">'202_2'!$A:$C</definedName>
    <definedName name="Z_F5BB156E_46BF_4970_8BDC_FACCC2530DB4_.wvu.PrintTitles" localSheetId="10" hidden="1">'203_1'!$A:$C</definedName>
    <definedName name="Z_F5BB156E_46BF_4970_8BDC_FACCC2530DB4_.wvu.PrintTitles" localSheetId="11" hidden="1">'203_2'!$A:$C</definedName>
    <definedName name="Z_F5BB156E_46BF_4970_8BDC_FACCC2530DB4_.wvu.PrintTitles" localSheetId="12" hidden="1">'204_1'!$A:$C</definedName>
    <definedName name="Z_F5BB156E_46BF_4970_8BDC_FACCC2530DB4_.wvu.PrintTitles" localSheetId="13" hidden="1">'204_2'!$A:$C</definedName>
    <definedName name="Z_F5BB156E_46BF_4970_8BDC_FACCC2530DB4_.wvu.Rows" localSheetId="6" hidden="1">'201_1'!$36:$36,'201_1'!$40:$40,'201_1'!$46:$46,'201_1'!$48:$48</definedName>
    <definedName name="Z_F5BB156E_46BF_4970_8BDC_FACCC2530DB4_.wvu.Rows" localSheetId="7" hidden="1">'201_2'!$38:$38,'201_2'!$42:$42,'201_2'!$48:$48,'201_2'!$50:$50</definedName>
    <definedName name="Z_F5BB156E_46BF_4970_8BDC_FACCC2530DB4_.wvu.Rows" localSheetId="8" hidden="1">'202_1'!$38:$38,'202_1'!$42:$42,'202_1'!$48:$48,'202_1'!$50:$50</definedName>
    <definedName name="Z_F5BB156E_46BF_4970_8BDC_FACCC2530DB4_.wvu.Rows" localSheetId="9" hidden="1">'202_2'!$34:$34,'202_2'!$38:$38,'202_2'!$44:$44,'202_2'!$46:$46</definedName>
    <definedName name="Z_F5BB156E_46BF_4970_8BDC_FACCC2530DB4_.wvu.Rows" localSheetId="10" hidden="1">'203_1'!$34:$34,'203_1'!$38:$38,'203_1'!$44:$44,'203_1'!$46:$46</definedName>
    <definedName name="Z_F5BB156E_46BF_4970_8BDC_FACCC2530DB4_.wvu.Rows" localSheetId="11" hidden="1">'203_2'!$38:$38,'203_2'!$42:$42,'203_2'!$48:$48,'203_2'!$50:$50</definedName>
    <definedName name="Z_F5BB156E_46BF_4970_8BDC_FACCC2530DB4_.wvu.Rows" localSheetId="12" hidden="1">'204_1'!$38:$38,'204_1'!$42:$42,'204_1'!$48:$48,'204_1'!$50:$50</definedName>
    <definedName name="Z_F5BB156E_46BF_4970_8BDC_FACCC2530DB4_.wvu.Rows" localSheetId="13" hidden="1">'204_2'!$38:$38,'204_2'!$42:$42,'204_2'!$48:$48,'204_2'!$50:$50</definedName>
    <definedName name="Z_F6031743_2EF4_4963_B0D7_9FFF72490A27_.wvu.PrintArea" localSheetId="6" hidden="1">'201_1'!$A$2:$AW$34</definedName>
    <definedName name="Z_F6031743_2EF4_4963_B0D7_9FFF72490A27_.wvu.PrintArea" localSheetId="7" hidden="1">'201_2'!$A$2:$AW$36</definedName>
    <definedName name="Z_F6031743_2EF4_4963_B0D7_9FFF72490A27_.wvu.PrintArea" localSheetId="8" hidden="1">'202_1'!$A$2:$AW$36</definedName>
    <definedName name="Z_F6031743_2EF4_4963_B0D7_9FFF72490A27_.wvu.PrintArea" localSheetId="9" hidden="1">'202_2'!$A$2:$AX$32</definedName>
    <definedName name="Z_F6031743_2EF4_4963_B0D7_9FFF72490A27_.wvu.PrintArea" localSheetId="10" hidden="1">'203_1'!$A$2:$AX$32</definedName>
    <definedName name="Z_F6031743_2EF4_4963_B0D7_9FFF72490A27_.wvu.PrintArea" localSheetId="11" hidden="1">'203_2'!$A$2:$AW$36</definedName>
    <definedName name="Z_F6031743_2EF4_4963_B0D7_9FFF72490A27_.wvu.PrintArea" localSheetId="12" hidden="1">'204_1'!$A$2:$AW$36</definedName>
    <definedName name="Z_F6031743_2EF4_4963_B0D7_9FFF72490A27_.wvu.PrintArea" localSheetId="13" hidden="1">'204_2'!$A$2:$AW$36</definedName>
    <definedName name="Z_F6031743_2EF4_4963_B0D7_9FFF72490A27_.wvu.PrintTitles" localSheetId="6" hidden="1">'201_1'!$A:$C</definedName>
    <definedName name="Z_F6031743_2EF4_4963_B0D7_9FFF72490A27_.wvu.PrintTitles" localSheetId="7" hidden="1">'201_2'!$A:$C</definedName>
    <definedName name="Z_F6031743_2EF4_4963_B0D7_9FFF72490A27_.wvu.PrintTitles" localSheetId="8" hidden="1">'202_1'!$A:$C</definedName>
    <definedName name="Z_F6031743_2EF4_4963_B0D7_9FFF72490A27_.wvu.PrintTitles" localSheetId="9" hidden="1">'202_2'!$A:$C</definedName>
    <definedName name="Z_F6031743_2EF4_4963_B0D7_9FFF72490A27_.wvu.PrintTitles" localSheetId="10" hidden="1">'203_1'!$A:$C</definedName>
    <definedName name="Z_F6031743_2EF4_4963_B0D7_9FFF72490A27_.wvu.PrintTitles" localSheetId="11" hidden="1">'203_2'!$A:$C</definedName>
    <definedName name="Z_F6031743_2EF4_4963_B0D7_9FFF72490A27_.wvu.PrintTitles" localSheetId="12" hidden="1">'204_1'!$A:$C</definedName>
    <definedName name="Z_F6031743_2EF4_4963_B0D7_9FFF72490A27_.wvu.PrintTitles" localSheetId="13" hidden="1">'204_2'!$A:$C</definedName>
    <definedName name="Підс" localSheetId="7">'201_2'!$S$36:$U$51</definedName>
    <definedName name="Підс" localSheetId="8">'202_1'!$S$36:$U$51</definedName>
    <definedName name="Підс" localSheetId="9">'202_2'!$S$32:$U$47</definedName>
    <definedName name="Підс" localSheetId="10">'203_1'!$S$32:$U$47</definedName>
    <definedName name="Підс" localSheetId="11">'203_2'!$S$36:$U$51</definedName>
    <definedName name="Підс" localSheetId="12">'204_1'!$S$36:$U$51</definedName>
    <definedName name="Підс" localSheetId="13">'204_2'!$S$36:$U$51</definedName>
    <definedName name="Підс">'201_1'!$S$34:$U$49</definedName>
    <definedName name="Підс1">#REF!</definedName>
    <definedName name="Підс2">#REF!</definedName>
    <definedName name="Підс3">#REF!</definedName>
    <definedName name="Підс4" localSheetId="7">#REF!</definedName>
    <definedName name="Підс4" localSheetId="8">#REF!</definedName>
    <definedName name="Підс4" localSheetId="9">#REF!</definedName>
    <definedName name="Підс4" localSheetId="10">#REF!</definedName>
    <definedName name="Підс4" localSheetId="11">#REF!</definedName>
    <definedName name="Підс4" localSheetId="12">#REF!</definedName>
    <definedName name="Підс4" localSheetId="13">#REF!</definedName>
    <definedName name="Підс4">#REF!</definedName>
    <definedName name="Підс5" localSheetId="7">#REF!</definedName>
    <definedName name="Підс5" localSheetId="8">#REF!</definedName>
    <definedName name="Підс5" localSheetId="9">#REF!</definedName>
    <definedName name="Підс5" localSheetId="10">#REF!</definedName>
    <definedName name="Підс5" localSheetId="11">#REF!</definedName>
    <definedName name="Підс5" localSheetId="12">#REF!</definedName>
    <definedName name="Підс5" localSheetId="13">#REF!</definedName>
    <definedName name="Підс5">#REF!</definedName>
  </definedNames>
  <calcPr calcId="144525"/>
  <customWorkbookViews>
    <customWorkbookView name="Дворецька Світлана Володимирівна - Personal View" guid="{D122E3EB-3DBD-4170-BBCF-2BB5E0E428A7}" mergeInterval="0" personalView="1" maximized="1" windowWidth="1916" windowHeight="854" tabRatio="843" activeSheetId="12"/>
    <customWorkbookView name="Ніколенко Світлана Григорівна - Personal View" guid="{C5D960BD-C1A6-4228-A267-A87ADCF0AB55}" mergeInterval="0" personalView="1" xWindow="15" yWindow="172" windowWidth="1768" windowHeight="655" tabRatio="647" activeSheetId="13"/>
    <customWorkbookView name="Давиденко Євген Олександрович - Personal View" guid="{6C8D603E-9A1B-49F4-AEFE-06707C7BCD53}" mergeInterval="0" personalView="1" maximized="1" xWindow="-8" yWindow="-8" windowWidth="1296" windowHeight="1000" tabRatio="768" activeSheetId="8"/>
    <customWorkbookView name="Фісун Микола Тихонович - Личное представление" guid="{30A3BD48-0D1B-46B6-AB52-E6CED733EC31}" mergeInterval="0" personalView="1" maximized="1" windowWidth="1276" windowHeight="758" tabRatio="843" activeSheetId="7"/>
    <customWorkbookView name="Ніколенко Світлана Григорівна - Личное представление" guid="{17400EAF-4B0B-49FE-8262-4A59DA70D10F}" mergeInterval="0" personalView="1" xWindow="150" yWindow="32" windowWidth="699" windowHeight="870" tabRatio="520" activeSheetId="11"/>
    <customWorkbookView name="мама - Личное представление" guid="{1C44C54F-C0A4-451D-B8A0-B8C17D7E284D}" mergeInterval="0" personalView="1" xWindow="9" yWindow="43" windowWidth="1320" windowHeight="503" tabRatio="843" activeSheetId="9"/>
    <customWorkbookView name="Давиденко Євген Олександрович - Личное представление" guid="{B1194D16-FC6C-47F9-9935-F16FF2F45C20}" mergeInterval="0" personalView="1" maximized="1" windowWidth="1916" windowHeight="855" tabRatio="843" activeSheetId="10"/>
    <customWorkbookView name="Nikolenko - Личное представление" guid="{4BCF288A-A595-4C42-82E7-535EDC2AC415}" mergeInterval="0" personalView="1" maximized="1" windowWidth="958" windowHeight="595" tabRatio="752" activeSheetId="6"/>
    <customWorkbookView name="Фисун Николай - Personal View" guid="{33A37079-C128-4ED3-AE01-CFA8F2347C5B}" mergeInterval="0" personalView="1" maximized="1" windowWidth="1115" windowHeight="397" tabRatio="768" activeSheetId="6"/>
    <customWorkbookView name="Нагорна Ірина Леонідівна - Personal View" guid="{96BFE75B-9E94-4DC9-803C-D5A288E717C0}" mergeInterval="0" personalView="1" maximized="1" windowWidth="1008" windowHeight="453" tabRatio="768" activeSheetId="6"/>
    <customWorkbookView name="User - Личное представление" guid="{9581BC83-4638-4839-B4A7-A6430282DE49}" mergeInterval="0" personalView="1" xWindow="165" yWindow="40" windowWidth="1003" windowHeight="486" tabRatio="671" activeSheetId="12"/>
    <customWorkbookView name="Irina - Personal View" guid="{7DAD0CBB-837D-490E-8AD8-C7F6F6026BC2}" mergeInterval="0" personalView="1" xWindow="-3" yWindow="32" windowWidth="1109" windowHeight="554" tabRatio="768" activeSheetId="13"/>
    <customWorkbookView name="Євпак Д.В. - Personal View" guid="{DD783D5A-D326-44F8-82C1-529ADF80E68D}" mergeInterval="0" personalView="1" maximized="1" windowWidth="1276" windowHeight="799" activeSheetId="14"/>
    <customWorkbookView name="alex - Личное представление" guid="{63677729-B220-4674-B8DA-E23D188A7DD0}" mergeInterval="0" personalView="1" maximized="1" windowWidth="938" windowHeight="435" activeSheetId="7"/>
    <customWorkbookView name="phisoon - Personal View" guid="{5FE79F59-D06C-47E9-A091-8A454305106D}" mergeInterval="0" personalView="1" maximized="1" windowWidth="1020" windowHeight="603" activeSheetId="6"/>
    <customWorkbookView name="bag - Личное представление" guid="{4A4E10B3-98EA-434A-B904-9D953C49E914}" mergeInterval="0" personalView="1" maximized="1" windowWidth="909" windowHeight="523" tabRatio="671" activeSheetId="12"/>
    <customWorkbookView name="palmmute - Личное представление" guid="{639E5188-D90A-45C8-B0E7-531B3D055CC4}" mergeInterval="0" personalView="1" maximized="1" windowWidth="1020" windowHeight="629" tabRatio="671" activeSheetId="8"/>
    <customWorkbookView name="phisoon - Личное представление" guid="{1F0D860E-98B2-498A-824D-8FEF04055655}" mergeInterval="0" personalView="1" maximized="1" windowWidth="1020" windowHeight="605" tabRatio="671" activeSheetId="6"/>
    <customWorkbookView name="tsybenko - Личное представление" guid="{75769618-2852-4512-8EF1-DEA65DE197E1}" mergeInterval="0" personalView="1" maximized="1" windowWidth="1020" windowHeight="631" tabRatio="671" activeSheetId="6"/>
    <customWorkbookView name="davidoff - Personal View" guid="{6FD4170C-FF34-4F29-9D4F-E51601E8E054}" mergeInterval="0" personalView="1" xWindow="6" yWindow="39" windowWidth="1176" windowHeight="747" tabRatio="671" activeSheetId="5"/>
    <customWorkbookView name="2510212 - Личное представление" guid="{DB247C62-AD53-4E02-85BF-C5978A17182C}" mergeInterval="0" personalView="1" maximized="1" windowWidth="1020" windowHeight="629" tabRatio="671" activeSheetId="8"/>
    <customWorkbookView name="tigra - Личное представление" guid="{CCC0C40E-6D64-44D7-9C77-D75A2E2899A6}" mergeInterval="0" personalView="1" maximized="1" windowWidth="1020" windowHeight="629" tabRatio="671" activeSheetId="11"/>
    <customWorkbookView name="tsybenko - Personal View" guid="{BA384526-2B52-499B-A6CB-A20D93F7D458}" mergeInterval="0" personalView="1" maximized="1" windowWidth="1020" windowHeight="576" activeSheetId="1"/>
    <customWorkbookView name="2410413 - Personal View" guid="{9441459E-E2AF-4712-941E-3718915AA278}" mergeInterval="0" personalView="1" maximized="1" windowWidth="1020" windowHeight="568" activeSheetId="10"/>
    <customWorkbookView name="980119 - Personal View" guid="{AAE6FF24-C1F0-4266-B899-2398D5DAFFD0}" mergeInterval="0" personalView="1" maximized="1" windowWidth="1020" windowHeight="605" activeSheetId="9"/>
    <customWorkbookView name="2010227 - Personal View" guid="{85387D8F-322B-4575-A31F-6C67D6D60B03}" mergeInterval="0" personalView="1" maximized="1" windowWidth="995" windowHeight="589" activeSheetId="5"/>
    <customWorkbookView name="Zorg - Personal View" guid="{F6031743-2EF4-4963-B0D7-9FFF72490A27}" mergeInterval="0" personalView="1" maximized="1" windowWidth="1020" windowHeight="606" activeSheetId="5"/>
    <customWorkbookView name="2210301 - Personal View" guid="{86E46D09-7AE0-4152-9FFC-C08D0784D8A7}" mergeInterval="0" personalView="1" maximized="1" windowWidth="1020" windowHeight="631" activeSheetId="8"/>
    <customWorkbookView name="Decoy - Personal View" guid="{93F6C3DE-1F92-4632-8907-1A4A95278937}" mergeInterval="0" personalView="1" maximized="1" windowWidth="1020" windowHeight="607" activeSheetId="4"/>
    <customWorkbookView name="pak - Personal View" guid="{6328EA24-1FA5-4B94-9ABC-245F045AD520}" mergeInterval="0" personalView="1" maximized="1" windowWidth="1020" windowHeight="629" activeSheetId="10"/>
    <customWorkbookView name="pain - Personal View" guid="{7828284E-5BC2-4532-AE4F-135B19275FE1}" mergeInterval="0" personalView="1" maximized="1" windowWidth="1020" windowHeight="606" activeSheetId="4"/>
    <customWorkbookView name="Batrak U. A. - Личное представление" guid="{DC418718-8A23-11D8-9B08-00605205386C}" mergeInterval="0" personalView="1" maximized="1" windowWidth="796" windowHeight="438" activeSheetId="3"/>
    <customWorkbookView name="cash - Personal View" guid="{24E4B1B0-BD46-442E-9239-4999257F794B}" mergeInterval="0" personalView="1" maximized="1" xWindow="7" yWindow="28" windowWidth="796" windowHeight="574" activeSheetId="4"/>
    <customWorkbookView name="2210103 - Personal View" guid="{2B1F19F5-DDBC-46F8-92CB-9A790CB7FD61}" mergeInterval="0" personalView="1" maximized="1" windowWidth="1020" windowHeight="633" tabRatio="671" activeSheetId="10"/>
    <customWorkbookView name="veronique - Personal View" guid="{6EA0E7B6-C486-4B39-8128-16821F7A9C03}" mergeInterval="0" personalView="1" maximized="1" windowWidth="994" windowHeight="596" activeSheetId="7"/>
    <customWorkbookView name="slarisa - Personal View" guid="{BE29CB45-C44C-4909-A8C9-0850A17CCE3A}" mergeInterval="0" personalView="1" maximized="1" windowWidth="796" windowHeight="437" tabRatio="671" activeSheetId="5"/>
    <customWorkbookView name="tigra - Personal View" guid="{8DFD9D66-8B11-4E3E-B614-03CD90A02DAE}" mergeInterval="0" personalView="1" maximized="1" windowWidth="1020" windowHeight="629" tabRatio="671" activeSheetId="10"/>
    <customWorkbookView name="adk - Personal View" guid="{F5BB156E-46BF-4970-8BDC-FACCC2530DB4}" mergeInterval="0" personalView="1" maximized="1" windowWidth="843" windowHeight="543" tabRatio="671" activeSheetId="5"/>
    <customWorkbookView name="emma - Личное представление" guid="{BFDDA753-D9FF-405A-BBB3-8EC16FDB9500}" mergeInterval="0" personalView="1" maximized="1" windowWidth="989" windowHeight="595" tabRatio="671" activeSheetId="6"/>
    <customWorkbookView name="nika - Personal View" guid="{8FD84C4E-2C18-420F-8708-98FB7EED86F5}" mergeInterval="0" personalView="1" xWindow="9" yWindow="17" windowWidth="1031" windowHeight="551" tabRatio="824" activeSheetId="6" showComments="commIndAndComment"/>
    <customWorkbookView name="nika - Личное представление" guid="{D36C8CE2-BD51-473C-907A-C6FC583FFDFD}" mergeInterval="0" personalView="1" xWindow="-40" yWindow="58" windowWidth="968" windowHeight="457" tabRatio="824" activeSheetId="6"/>
    <customWorkbookView name="deathfuck - Личное представление" guid="{30318990-97FA-4B74-8A96-20B9CEE7B653}" mergeInterval="0" personalView="1" maximized="1" windowWidth="1356" windowHeight="596" tabRatio="671" activeSheetId="13"/>
    <customWorkbookView name="Нагорна Ірина Леонідівна - Личное представление" guid="{3EF0F3E9-9201-4028-86FF-6B06B2998A48}" mergeInterval="0" personalView="1" xWindow="-20" yWindow="32" windowWidth="987" windowHeight="475" tabRatio="752" activeSheetId="6"/>
    <customWorkbookView name="Медвідь Костянтин Андрійович - Personal View" guid="{54CA7618-6F98-4F47-B371-BA051FE75870}" mergeInterval="0" personalView="1" maximized="1" windowWidth="1020" windowHeight="543" tabRatio="768" activeSheetId="13"/>
    <customWorkbookView name="nil - Personal View" guid="{0DACDB9F-1DED-4CA1-A223-ED8CF3AAE059}" mergeInterval="0" personalView="1" xWindow="16" yWindow="44" windowWidth="968" windowHeight="527" tabRatio="671" activeSheetId="11" showStatusbar="0"/>
    <customWorkbookView name="nil - Личное представление" guid="{575DD556-2391-4DD2-B247-D76EB2E70299}" mergeInterval="0" personalView="1" maximized="1" windowWidth="1015" windowHeight="491" tabRatio="671" activeSheetId="11"/>
    <customWorkbookView name="Nikolenko - Personal View" guid="{52C4EB7E-D421-4F3C-9418-E2E13C53098F}" mergeInterval="0" personalView="1" maximized="1" windowWidth="1276" windowHeight="799" tabRatio="671" activeSheetId="13"/>
    <customWorkbookView name="Тельнов Дмитро Євгенович - Personal View" guid="{1431BB82-382B-49E3-A435-36D988AC7FF6}" mergeInterval="0" personalView="1" maximized="1" windowWidth="1276" windowHeight="777" tabRatio="752" activeSheetId="7"/>
    <customWorkbookView name="XTreme.ws - Личное представление" guid="{E3076869-5D4E-4B4E-B56C-23BD0053E0A2}" mergeInterval="0" personalView="1" maximized="1" windowWidth="1362" windowHeight="543" tabRatio="768" activeSheetId="8"/>
    <customWorkbookView name="Кулаковська Інесса Василівна - Personal View" guid="{134EDDCA-7309-47EE-BAAB-632C7B2A96A3}" mergeInterval="0" personalView="1" maximized="1" windowWidth="1148" windowHeight="635" tabRatio="768" activeSheetId="8"/>
    <customWorkbookView name="Струкова Анна Володимирівна - Личное представление" guid="{1721CD95-9859-4B1B-8D0F-DFE373BD846C}" mergeInterval="0" personalView="1" maximized="1" windowWidth="1916" windowHeight="801" tabRatio="843" activeSheetId="8"/>
    <customWorkbookView name="Фісун Микола Тихонович - Personal View" guid="{C2F30B35-D639-4BB4-A50F-41AB6A913442}" mergeInterval="0" personalView="1" maximized="1" windowWidth="796" windowHeight="418" tabRatio="768" activeSheetId="7"/>
    <customWorkbookView name="Дворецька Світлана Володимирівна - Личное представление" guid="{CB17CAF3-1B6A-40BC-8807-382168C7B6AA}" mergeInterval="0" personalView="1" maximized="1" windowWidth="1675" windowHeight="938" tabRatio="843" activeSheetId="12"/>
  </customWorkbookViews>
</workbook>
</file>

<file path=xl/calcChain.xml><?xml version="1.0" encoding="utf-8"?>
<calcChain xmlns="http://schemas.openxmlformats.org/spreadsheetml/2006/main">
  <c r="BB12" i="9" l="1"/>
  <c r="AV12" i="9"/>
  <c r="AQ12" i="9"/>
  <c r="AL12" i="9"/>
  <c r="BC14" i="10" l="1"/>
  <c r="AV8" i="12" l="1"/>
  <c r="D47" i="11" l="1"/>
  <c r="E47" i="11"/>
  <c r="F47" i="11"/>
  <c r="G47" i="11"/>
  <c r="H47" i="11"/>
  <c r="I47" i="11"/>
  <c r="U38" i="11" s="1"/>
  <c r="J47" i="11"/>
  <c r="K47" i="11"/>
  <c r="L47" i="11"/>
  <c r="M47" i="11"/>
  <c r="N47" i="11"/>
  <c r="O47" i="11"/>
  <c r="P47" i="11"/>
  <c r="Q47" i="11"/>
  <c r="R47" i="11"/>
  <c r="C47" i="11"/>
  <c r="BE16" i="10"/>
  <c r="AW15" i="10"/>
  <c r="AW14" i="10"/>
  <c r="AW8" i="10"/>
  <c r="AR14" i="10"/>
  <c r="AR8" i="10"/>
  <c r="AM17" i="10"/>
  <c r="AM16" i="10"/>
  <c r="AM14" i="10"/>
  <c r="AM13" i="10"/>
  <c r="AM11" i="10"/>
  <c r="AM10" i="10"/>
  <c r="AM9" i="10"/>
  <c r="AM8" i="10"/>
  <c r="D47" i="10"/>
  <c r="E47" i="10"/>
  <c r="U34" i="10" s="1"/>
  <c r="F47" i="10"/>
  <c r="G47" i="10"/>
  <c r="U36" i="10" s="1"/>
  <c r="H47" i="10"/>
  <c r="I47" i="10"/>
  <c r="U38" i="10" s="1"/>
  <c r="J47" i="10"/>
  <c r="K47" i="10"/>
  <c r="U40" i="10" s="1"/>
  <c r="L47" i="10"/>
  <c r="U41" i="10" s="1"/>
  <c r="M47" i="10"/>
  <c r="U42" i="10" s="1"/>
  <c r="N47" i="10"/>
  <c r="O47" i="10"/>
  <c r="U44" i="10" s="1"/>
  <c r="P47" i="10"/>
  <c r="Q47" i="10"/>
  <c r="U46" i="10" s="1"/>
  <c r="R47" i="10"/>
  <c r="C47" i="10"/>
  <c r="U47" i="10"/>
  <c r="U45" i="10"/>
  <c r="T45" i="10"/>
  <c r="U43" i="10"/>
  <c r="T41" i="10"/>
  <c r="U39" i="10"/>
  <c r="U37" i="10"/>
  <c r="T37" i="10"/>
  <c r="U35" i="10"/>
  <c r="U33" i="10"/>
  <c r="T33" i="10"/>
  <c r="D41" i="10"/>
  <c r="E41" i="10"/>
  <c r="T34" i="10" s="1"/>
  <c r="F41" i="10"/>
  <c r="T35" i="10" s="1"/>
  <c r="G41" i="10"/>
  <c r="T36" i="10" s="1"/>
  <c r="H41" i="10"/>
  <c r="I41" i="10"/>
  <c r="T38" i="10" s="1"/>
  <c r="J41" i="10"/>
  <c r="T39" i="10" s="1"/>
  <c r="K41" i="10"/>
  <c r="T40" i="10" s="1"/>
  <c r="L41" i="10"/>
  <c r="M41" i="10"/>
  <c r="T42" i="10" s="1"/>
  <c r="N41" i="10"/>
  <c r="T43" i="10" s="1"/>
  <c r="O41" i="10"/>
  <c r="T44" i="10" s="1"/>
  <c r="P41" i="10"/>
  <c r="Q41" i="10"/>
  <c r="T46" i="10" s="1"/>
  <c r="R41" i="10"/>
  <c r="T47" i="10" s="1"/>
  <c r="C41" i="10"/>
  <c r="AV12" i="13" l="1"/>
  <c r="BB18" i="14" l="1"/>
  <c r="BB12" i="14"/>
  <c r="BB8" i="14"/>
  <c r="AL9" i="14" l="1"/>
  <c r="AQ9" i="14"/>
  <c r="AV12" i="14"/>
  <c r="AV9" i="14"/>
  <c r="BB9" i="14"/>
  <c r="AL16" i="12" l="1"/>
  <c r="AQ16" i="12"/>
  <c r="AV16" i="12"/>
  <c r="BB8" i="12"/>
  <c r="BB16" i="12"/>
  <c r="BB15" i="12"/>
  <c r="BB18" i="9"/>
  <c r="BE14" i="9"/>
  <c r="BB8" i="9"/>
  <c r="AV13" i="14" l="1"/>
  <c r="BB13" i="14" l="1"/>
  <c r="BB13" i="9" l="1"/>
  <c r="BB13" i="12" l="1"/>
  <c r="AL9" i="12"/>
  <c r="AV8" i="9"/>
  <c r="AQ8" i="9"/>
  <c r="AL8" i="9"/>
  <c r="D11" i="7" l="1"/>
  <c r="D10" i="7"/>
  <c r="D15" i="7"/>
  <c r="D19" i="7"/>
  <c r="D18" i="7"/>
  <c r="D17" i="7"/>
  <c r="D25" i="7"/>
  <c r="D24" i="7"/>
  <c r="D23" i="7"/>
  <c r="D22" i="7"/>
  <c r="D21" i="7"/>
  <c r="D20" i="7"/>
  <c r="BB11" i="12" l="1"/>
  <c r="AM14" i="11" l="1"/>
  <c r="BM26" i="7" l="1"/>
  <c r="BB19" i="14" l="1"/>
  <c r="BB16" i="14"/>
  <c r="BB15" i="14"/>
  <c r="BB17" i="14"/>
  <c r="BB10" i="13"/>
  <c r="AL15" i="14" l="1"/>
  <c r="AQ15" i="14"/>
  <c r="AV15" i="14"/>
  <c r="AI22" i="7" l="1"/>
  <c r="BB19" i="9" l="1"/>
  <c r="BB20" i="9"/>
  <c r="BB10" i="9"/>
  <c r="BB14" i="9"/>
  <c r="BB16" i="9"/>
  <c r="BB9" i="9"/>
  <c r="AV9" i="9"/>
  <c r="AL9" i="9"/>
  <c r="BB10" i="12" l="1"/>
  <c r="C44" i="6" l="1"/>
  <c r="BB17" i="12"/>
  <c r="AQ17" i="12"/>
  <c r="AV11" i="12"/>
  <c r="AQ11" i="12"/>
  <c r="BB19" i="10"/>
  <c r="AY19" i="10"/>
  <c r="AV19" i="10"/>
  <c r="AQ19" i="10"/>
  <c r="AL19" i="10"/>
  <c r="AF19" i="10"/>
  <c r="AG19" i="10" s="1"/>
  <c r="Y19" i="10"/>
  <c r="R19" i="10"/>
  <c r="S19" i="10" s="1"/>
  <c r="M19" i="10"/>
  <c r="BB18" i="10"/>
  <c r="AY18" i="10"/>
  <c r="AV18" i="10"/>
  <c r="AQ18" i="10"/>
  <c r="AL18" i="10"/>
  <c r="AF18" i="10"/>
  <c r="AG18" i="10" s="1"/>
  <c r="Y18" i="10"/>
  <c r="R18" i="10"/>
  <c r="S18" i="10" s="1"/>
  <c r="M18" i="10"/>
  <c r="BB17" i="10"/>
  <c r="AY17" i="10"/>
  <c r="AV17" i="10"/>
  <c r="AQ17" i="10"/>
  <c r="AL17" i="10"/>
  <c r="AF17" i="10"/>
  <c r="AG17" i="10" s="1"/>
  <c r="Y17" i="10"/>
  <c r="R17" i="10"/>
  <c r="M17" i="10"/>
  <c r="BB16" i="10"/>
  <c r="AY16" i="10"/>
  <c r="AV16" i="10"/>
  <c r="AQ16" i="10"/>
  <c r="AL16" i="10"/>
  <c r="AF16" i="10"/>
  <c r="AG16" i="10" s="1"/>
  <c r="Y16" i="10"/>
  <c r="R16" i="10"/>
  <c r="M16" i="10"/>
  <c r="BB15" i="10"/>
  <c r="AY15" i="10"/>
  <c r="AV15" i="10"/>
  <c r="AQ15" i="10"/>
  <c r="AL15" i="10"/>
  <c r="AF15" i="10"/>
  <c r="AG15" i="10" s="1"/>
  <c r="Y15" i="10"/>
  <c r="R15" i="10"/>
  <c r="M15" i="10"/>
  <c r="BB14" i="10"/>
  <c r="AY14" i="10"/>
  <c r="AV14" i="10"/>
  <c r="AQ14" i="10"/>
  <c r="AL14" i="10"/>
  <c r="AF14" i="10"/>
  <c r="AG14" i="10" s="1"/>
  <c r="Y14" i="10"/>
  <c r="R14" i="10"/>
  <c r="M14" i="10"/>
  <c r="BB13" i="10"/>
  <c r="AY13" i="10"/>
  <c r="AV13" i="10"/>
  <c r="AQ13" i="10"/>
  <c r="AL13" i="10"/>
  <c r="AF13" i="10"/>
  <c r="AG13" i="10" s="1"/>
  <c r="Y13" i="10"/>
  <c r="R13" i="10"/>
  <c r="M13" i="10"/>
  <c r="BB12" i="10"/>
  <c r="AY12" i="10"/>
  <c r="AV12" i="10"/>
  <c r="AQ12" i="10"/>
  <c r="AL12" i="10"/>
  <c r="AF12" i="10"/>
  <c r="AG12" i="10" s="1"/>
  <c r="Y12" i="10"/>
  <c r="R12" i="10"/>
  <c r="M12" i="10"/>
  <c r="BB11" i="10"/>
  <c r="AY11" i="10"/>
  <c r="AV11" i="10"/>
  <c r="AQ11" i="10"/>
  <c r="AL11" i="10"/>
  <c r="AF11" i="10"/>
  <c r="AG11" i="10" s="1"/>
  <c r="Y11" i="10"/>
  <c r="R11" i="10"/>
  <c r="M11" i="10"/>
  <c r="BB10" i="10"/>
  <c r="AY10" i="10"/>
  <c r="AV10" i="10"/>
  <c r="AQ10" i="10"/>
  <c r="AL10" i="10"/>
  <c r="AF10" i="10"/>
  <c r="AG10" i="10" s="1"/>
  <c r="Y10" i="10"/>
  <c r="R10" i="10"/>
  <c r="M10" i="10"/>
  <c r="BB9" i="10"/>
  <c r="AY9" i="10"/>
  <c r="AV9" i="10"/>
  <c r="AQ9" i="10"/>
  <c r="AL9" i="10"/>
  <c r="AF9" i="10"/>
  <c r="AG9" i="10" s="1"/>
  <c r="Y9" i="10"/>
  <c r="R9" i="10"/>
  <c r="M9" i="10"/>
  <c r="BB8" i="10"/>
  <c r="AY8" i="10"/>
  <c r="AV8" i="10"/>
  <c r="AQ8" i="10"/>
  <c r="AL8" i="10"/>
  <c r="AF8" i="10"/>
  <c r="Y8" i="10"/>
  <c r="R8" i="10"/>
  <c r="M8" i="10"/>
  <c r="BD19" i="11"/>
  <c r="BB19" i="11"/>
  <c r="AY19" i="11"/>
  <c r="AV19" i="11"/>
  <c r="AR19" i="11"/>
  <c r="AQ19" i="11"/>
  <c r="AM19" i="11"/>
  <c r="AL19" i="11"/>
  <c r="AF19" i="11"/>
  <c r="Y19" i="11"/>
  <c r="R19" i="11"/>
  <c r="M19" i="11"/>
  <c r="BD18" i="11"/>
  <c r="BB18" i="11"/>
  <c r="AY18" i="11"/>
  <c r="AW18" i="11"/>
  <c r="AV18" i="11"/>
  <c r="AR18" i="11"/>
  <c r="AQ18" i="11"/>
  <c r="AM18" i="11"/>
  <c r="AL18" i="11"/>
  <c r="AF18" i="11"/>
  <c r="Y18" i="11"/>
  <c r="R18" i="11"/>
  <c r="M18" i="11"/>
  <c r="BD17" i="11"/>
  <c r="BB17" i="11"/>
  <c r="AY17" i="11"/>
  <c r="AV17" i="11"/>
  <c r="AQ17" i="11"/>
  <c r="AL17" i="11"/>
  <c r="AF17" i="11"/>
  <c r="Y17" i="11"/>
  <c r="R17" i="11"/>
  <c r="M17" i="11"/>
  <c r="BD16" i="11"/>
  <c r="BB16" i="11"/>
  <c r="AY16" i="11"/>
  <c r="AW16" i="11"/>
  <c r="AV16" i="11"/>
  <c r="AR16" i="11"/>
  <c r="AQ16" i="11"/>
  <c r="AM16" i="11"/>
  <c r="AL16" i="11"/>
  <c r="AF16" i="11"/>
  <c r="Y16" i="11"/>
  <c r="R16" i="11"/>
  <c r="M16" i="11"/>
  <c r="BD15" i="11"/>
  <c r="BC15" i="11"/>
  <c r="BB15" i="11"/>
  <c r="AY15" i="11"/>
  <c r="AW15" i="11"/>
  <c r="AV15" i="11"/>
  <c r="AR15" i="11"/>
  <c r="AQ15" i="11"/>
  <c r="AM15" i="11"/>
  <c r="AL15" i="11"/>
  <c r="AF15" i="11"/>
  <c r="Y15" i="11"/>
  <c r="R15" i="11"/>
  <c r="M15" i="11"/>
  <c r="BD14" i="11"/>
  <c r="BB14" i="11"/>
  <c r="AY14" i="11"/>
  <c r="AV14" i="11"/>
  <c r="AR14" i="11"/>
  <c r="AQ14" i="11"/>
  <c r="AL14" i="11"/>
  <c r="AF14" i="11"/>
  <c r="Y14" i="11"/>
  <c r="R14" i="11"/>
  <c r="M14" i="11"/>
  <c r="BD13" i="11"/>
  <c r="BC13" i="11"/>
  <c r="BB13" i="11"/>
  <c r="AY13" i="11"/>
  <c r="AW13" i="11"/>
  <c r="AV13" i="11"/>
  <c r="AR13" i="11"/>
  <c r="AQ13" i="11"/>
  <c r="AM13" i="11"/>
  <c r="AL13" i="11"/>
  <c r="AF13" i="11"/>
  <c r="Y13" i="11"/>
  <c r="R13" i="11"/>
  <c r="M13" i="11"/>
  <c r="BD12" i="11"/>
  <c r="BB12" i="11"/>
  <c r="AY12" i="11"/>
  <c r="AV12" i="11"/>
  <c r="AQ12" i="11"/>
  <c r="AL12" i="11"/>
  <c r="AF12" i="11"/>
  <c r="Y12" i="11"/>
  <c r="R12" i="11"/>
  <c r="M12" i="11"/>
  <c r="BD11" i="11"/>
  <c r="BB11" i="11"/>
  <c r="AY11" i="11"/>
  <c r="AW11" i="11"/>
  <c r="AV11" i="11"/>
  <c r="AR11" i="11"/>
  <c r="AQ11" i="11"/>
  <c r="AM11" i="11"/>
  <c r="AL11" i="11"/>
  <c r="AF11" i="11"/>
  <c r="Y11" i="11"/>
  <c r="R11" i="11"/>
  <c r="M11" i="11"/>
  <c r="BD10" i="11"/>
  <c r="BC10" i="11"/>
  <c r="BB10" i="11"/>
  <c r="AY10" i="11"/>
  <c r="AW10" i="11"/>
  <c r="AV10" i="11"/>
  <c r="AR10" i="11"/>
  <c r="AQ10" i="11"/>
  <c r="AM10" i="11"/>
  <c r="AL10" i="11"/>
  <c r="AF10" i="11"/>
  <c r="Y10" i="11"/>
  <c r="R10" i="11"/>
  <c r="M10" i="11"/>
  <c r="BD9" i="11"/>
  <c r="BB9" i="11"/>
  <c r="AY9" i="11"/>
  <c r="AV9" i="11"/>
  <c r="AQ9" i="11"/>
  <c r="AL9" i="11"/>
  <c r="AF9" i="11"/>
  <c r="Y9" i="11"/>
  <c r="R9" i="11"/>
  <c r="M9" i="11"/>
  <c r="BD8" i="11"/>
  <c r="BB8" i="11"/>
  <c r="AY8" i="11"/>
  <c r="AW8" i="11"/>
  <c r="AV8" i="11"/>
  <c r="AR8" i="11"/>
  <c r="AQ8" i="11"/>
  <c r="AM8" i="11"/>
  <c r="AL8" i="11"/>
  <c r="AF8" i="11"/>
  <c r="Y8" i="11"/>
  <c r="R8" i="11"/>
  <c r="M8" i="11"/>
  <c r="BC9" i="13" l="1"/>
  <c r="BC10" i="13"/>
  <c r="BC11" i="13"/>
  <c r="BC12" i="13"/>
  <c r="BC13" i="13"/>
  <c r="BC14" i="13"/>
  <c r="BC15" i="13"/>
  <c r="BC16" i="13"/>
  <c r="BC17" i="13"/>
  <c r="BC18" i="13"/>
  <c r="BC19" i="13"/>
  <c r="BC20" i="13"/>
  <c r="BC21" i="13"/>
  <c r="BC22" i="13"/>
  <c r="BC23" i="13"/>
  <c r="AV15" i="12"/>
  <c r="N24" i="13" l="1"/>
  <c r="BA20" i="13" l="1"/>
  <c r="AX20" i="13"/>
  <c r="AU20" i="13"/>
  <c r="AP20" i="13"/>
  <c r="AK20" i="13"/>
  <c r="AF20" i="13"/>
  <c r="Y20" i="13"/>
  <c r="R20" i="13"/>
  <c r="M20" i="13"/>
  <c r="BA19" i="13"/>
  <c r="AX19" i="13"/>
  <c r="AU19" i="13"/>
  <c r="AP19" i="13"/>
  <c r="AL19" i="13"/>
  <c r="AK19" i="13"/>
  <c r="AF19" i="13"/>
  <c r="Y19" i="13"/>
  <c r="R19" i="13"/>
  <c r="M19" i="13"/>
  <c r="BA18" i="13"/>
  <c r="AX18" i="13"/>
  <c r="AU18" i="13"/>
  <c r="AP18" i="13"/>
  <c r="AK18" i="13"/>
  <c r="AF18" i="13"/>
  <c r="Y18" i="13"/>
  <c r="R18" i="13"/>
  <c r="M18" i="13"/>
  <c r="BA17" i="13"/>
  <c r="AX17" i="13"/>
  <c r="AU17" i="13"/>
  <c r="AP17" i="13"/>
  <c r="AK17" i="13"/>
  <c r="AF17" i="13"/>
  <c r="Y17" i="13"/>
  <c r="R17" i="13"/>
  <c r="M17" i="13"/>
  <c r="BB16" i="13"/>
  <c r="BA16" i="13"/>
  <c r="AX16" i="13"/>
  <c r="AV16" i="13"/>
  <c r="AU16" i="13"/>
  <c r="AQ16" i="13"/>
  <c r="AP16" i="13"/>
  <c r="AL16" i="13"/>
  <c r="AK16" i="13"/>
  <c r="AF16" i="13"/>
  <c r="Y16" i="13"/>
  <c r="R16" i="13"/>
  <c r="M16" i="13"/>
  <c r="BA15" i="13"/>
  <c r="AX15" i="13"/>
  <c r="AV15" i="13"/>
  <c r="AU15" i="13"/>
  <c r="AQ15" i="13"/>
  <c r="AP15" i="13"/>
  <c r="AL15" i="13"/>
  <c r="AK15" i="13"/>
  <c r="AF15" i="13"/>
  <c r="Y15" i="13"/>
  <c r="R15" i="13"/>
  <c r="M15" i="13"/>
  <c r="BA14" i="13"/>
  <c r="AX14" i="13"/>
  <c r="AU14" i="13"/>
  <c r="AP14" i="13"/>
  <c r="AL14" i="13"/>
  <c r="AK14" i="13"/>
  <c r="AF14" i="13"/>
  <c r="Y14" i="13"/>
  <c r="R14" i="13"/>
  <c r="M14" i="13"/>
  <c r="BA13" i="13"/>
  <c r="AX13" i="13"/>
  <c r="AU13" i="13"/>
  <c r="AP13" i="13"/>
  <c r="AK13" i="13"/>
  <c r="AF13" i="13"/>
  <c r="Y13" i="13"/>
  <c r="R13" i="13"/>
  <c r="M13" i="13"/>
  <c r="BA12" i="13"/>
  <c r="AX12" i="13"/>
  <c r="AU12" i="13"/>
  <c r="AQ12" i="13"/>
  <c r="AP12" i="13"/>
  <c r="AL12" i="13"/>
  <c r="AK12" i="13"/>
  <c r="AF12" i="13"/>
  <c r="Y12" i="13"/>
  <c r="R12" i="13"/>
  <c r="M12" i="13"/>
  <c r="BB9" i="13"/>
  <c r="BA9" i="13"/>
  <c r="AX9" i="13"/>
  <c r="AV9" i="13"/>
  <c r="AU9" i="13"/>
  <c r="AQ9" i="13"/>
  <c r="AP9" i="13"/>
  <c r="AK9" i="13"/>
  <c r="AF9" i="13"/>
  <c r="Y9" i="13"/>
  <c r="R9" i="13"/>
  <c r="M9" i="13"/>
  <c r="BE23" i="14" l="1"/>
  <c r="BC23" i="14"/>
  <c r="BE22" i="14"/>
  <c r="BC22" i="14"/>
  <c r="BE21" i="14"/>
  <c r="BC21" i="14"/>
  <c r="BE20" i="14"/>
  <c r="BC20" i="14"/>
  <c r="BE19" i="14"/>
  <c r="BC19" i="14"/>
  <c r="BE18" i="14"/>
  <c r="BC18" i="14"/>
  <c r="BE17" i="14"/>
  <c r="BC17" i="14"/>
  <c r="BE16" i="14"/>
  <c r="BC16" i="14"/>
  <c r="BE15" i="14"/>
  <c r="BC15" i="14"/>
  <c r="BE14" i="14"/>
  <c r="BC14" i="14"/>
  <c r="BE13" i="14"/>
  <c r="BC13" i="14"/>
  <c r="BE12" i="14"/>
  <c r="BC12" i="14"/>
  <c r="BE11" i="14"/>
  <c r="BC11" i="14"/>
  <c r="BE10" i="14"/>
  <c r="BC10" i="14"/>
  <c r="BE9" i="14"/>
  <c r="BC9" i="14"/>
  <c r="BE8" i="14"/>
  <c r="BC8" i="14"/>
  <c r="BE23" i="13"/>
  <c r="BE22" i="13"/>
  <c r="BE21" i="13"/>
  <c r="BE20" i="13"/>
  <c r="BE19" i="13"/>
  <c r="BE18" i="13"/>
  <c r="BE17" i="13"/>
  <c r="BE16" i="13"/>
  <c r="BE15" i="13"/>
  <c r="BE14" i="13"/>
  <c r="BE13" i="13"/>
  <c r="BE12" i="13"/>
  <c r="BE11" i="13"/>
  <c r="BE10" i="13"/>
  <c r="BE9" i="13"/>
  <c r="BE8" i="13"/>
  <c r="BC8" i="13"/>
  <c r="BE23" i="12"/>
  <c r="BC23" i="12"/>
  <c r="BE22" i="12"/>
  <c r="BC22" i="12"/>
  <c r="BE21" i="12"/>
  <c r="BC21" i="12"/>
  <c r="BE20" i="12"/>
  <c r="BC20" i="12"/>
  <c r="BE19" i="12"/>
  <c r="BC19" i="12"/>
  <c r="BE18" i="12"/>
  <c r="BC18" i="12"/>
  <c r="BE17" i="12"/>
  <c r="BC17" i="12"/>
  <c r="BE16" i="12"/>
  <c r="BC16" i="12"/>
  <c r="BE15" i="12"/>
  <c r="BC15" i="12"/>
  <c r="BE14" i="12"/>
  <c r="BC14" i="12"/>
  <c r="BE13" i="12"/>
  <c r="BC13" i="12"/>
  <c r="BE12" i="12"/>
  <c r="BC12" i="12"/>
  <c r="BE11" i="12"/>
  <c r="BC11" i="12"/>
  <c r="BE10" i="12"/>
  <c r="BC10" i="12"/>
  <c r="BE9" i="12"/>
  <c r="BC9" i="12"/>
  <c r="BE8" i="12"/>
  <c r="BC8" i="12"/>
  <c r="BF9" i="11"/>
  <c r="BF10" i="11"/>
  <c r="BF11" i="11"/>
  <c r="BF12" i="11"/>
  <c r="BF13" i="11"/>
  <c r="BF14" i="11"/>
  <c r="BF15" i="11"/>
  <c r="BF16" i="11"/>
  <c r="BF17" i="11"/>
  <c r="BF18" i="11"/>
  <c r="BF19" i="11"/>
  <c r="BF8" i="11"/>
  <c r="BF9" i="10"/>
  <c r="BF10" i="10"/>
  <c r="BF11" i="10"/>
  <c r="BF12" i="10"/>
  <c r="BF13" i="10"/>
  <c r="BF14" i="10"/>
  <c r="BF15" i="10"/>
  <c r="BF16" i="10"/>
  <c r="BF17" i="10"/>
  <c r="BF18" i="10"/>
  <c r="BF19" i="10"/>
  <c r="BF8" i="10"/>
  <c r="BD9" i="10"/>
  <c r="BD10" i="10"/>
  <c r="BD11" i="10"/>
  <c r="BD12" i="10"/>
  <c r="BD13" i="10"/>
  <c r="BD14" i="10"/>
  <c r="BD15" i="10"/>
  <c r="BD16" i="10"/>
  <c r="BD17" i="10"/>
  <c r="BD18" i="10"/>
  <c r="BD19" i="10"/>
  <c r="BD8" i="10"/>
  <c r="BE9" i="9"/>
  <c r="BE10" i="9"/>
  <c r="BE11" i="9"/>
  <c r="BE12" i="9"/>
  <c r="BE13" i="9"/>
  <c r="BE15" i="9"/>
  <c r="BE16" i="9"/>
  <c r="BE17" i="9"/>
  <c r="BE18" i="9"/>
  <c r="BE19" i="9"/>
  <c r="BE20" i="9"/>
  <c r="BE21" i="9"/>
  <c r="BE22" i="9"/>
  <c r="BE23" i="9"/>
  <c r="BE8" i="9"/>
  <c r="BC9" i="9"/>
  <c r="BC10" i="9"/>
  <c r="BC11" i="9"/>
  <c r="BC12" i="9"/>
  <c r="BC13" i="9"/>
  <c r="BC14" i="9"/>
  <c r="BC15" i="9"/>
  <c r="BC16" i="9"/>
  <c r="BC17" i="9"/>
  <c r="BC18" i="9"/>
  <c r="BC19" i="9"/>
  <c r="BC20" i="9"/>
  <c r="BC21" i="9"/>
  <c r="BC22" i="9"/>
  <c r="BC23" i="9"/>
  <c r="BC8" i="9"/>
  <c r="BI26" i="7" l="1"/>
  <c r="AV17" i="9" l="1"/>
  <c r="AV8" i="14" l="1"/>
  <c r="AQ8" i="14"/>
  <c r="AL8" i="14"/>
  <c r="AV18" i="14"/>
  <c r="AV13" i="12"/>
  <c r="AQ15" i="12"/>
  <c r="AL15" i="12"/>
  <c r="BG26" i="7" l="1"/>
  <c r="BH7" i="7"/>
  <c r="BI7" i="7" s="1"/>
  <c r="BJ7" i="7" s="1"/>
  <c r="BK7" i="7" s="1"/>
  <c r="BL7" i="7" s="1"/>
  <c r="BM7" i="7" s="1"/>
  <c r="BN7" i="7" s="1"/>
  <c r="BO7" i="7" s="1"/>
  <c r="BP7" i="7" s="1"/>
  <c r="BQ7" i="7" s="1"/>
  <c r="AV11" i="14" l="1"/>
  <c r="AV19" i="14"/>
  <c r="AL19" i="14"/>
  <c r="AQ19" i="14"/>
  <c r="AV17" i="14"/>
  <c r="AQ17" i="14"/>
  <c r="AL17" i="14"/>
  <c r="AQ18" i="14"/>
  <c r="AL18" i="14"/>
  <c r="AQ9" i="12"/>
  <c r="AQ8" i="12"/>
  <c r="AL8" i="12"/>
  <c r="BE26" i="7" l="1"/>
  <c r="AV13" i="9" l="1"/>
  <c r="AV20" i="9"/>
  <c r="AQ17" i="9"/>
  <c r="BC20" i="11" l="1"/>
  <c r="AZ20" i="11"/>
  <c r="Z20" i="11"/>
  <c r="N20" i="11"/>
  <c r="N20" i="10"/>
  <c r="AW20" i="11" l="1"/>
  <c r="AR20" i="11" l="1"/>
  <c r="AM20" i="11"/>
  <c r="AV16" i="14" l="1"/>
  <c r="AV14" i="14"/>
  <c r="AQ16" i="14"/>
  <c r="AQ14" i="14"/>
  <c r="AQ11" i="14"/>
  <c r="AL16" i="14"/>
  <c r="AL12" i="14"/>
  <c r="AL11" i="14"/>
  <c r="AQ13" i="14"/>
  <c r="AQ12" i="14"/>
  <c r="AL10" i="13"/>
  <c r="AV10" i="13" l="1"/>
  <c r="AQ10" i="13"/>
  <c r="AV16" i="9"/>
  <c r="AL17" i="9"/>
  <c r="AQ9" i="9"/>
  <c r="AV18" i="9"/>
  <c r="AQ14" i="9"/>
  <c r="AV19" i="9"/>
  <c r="AQ20" i="9"/>
  <c r="AL20" i="9"/>
  <c r="AW26" i="7" l="1"/>
  <c r="AV14" i="9" l="1"/>
  <c r="AV10" i="9"/>
  <c r="BB9" i="12"/>
  <c r="AV17" i="12"/>
  <c r="AV12" i="12"/>
  <c r="AV9" i="12"/>
  <c r="AQ13" i="12"/>
  <c r="AQ12" i="12"/>
  <c r="AL13" i="12"/>
  <c r="AV10" i="12"/>
  <c r="Z20" i="10" l="1"/>
  <c r="AL14" i="14" l="1"/>
  <c r="AL13" i="14" l="1"/>
  <c r="AL18" i="9"/>
  <c r="AQ16" i="9"/>
  <c r="AQ18" i="9"/>
  <c r="AL16" i="9"/>
  <c r="AL13" i="9"/>
  <c r="AL10" i="9"/>
  <c r="X26" i="7" l="1"/>
  <c r="AL19" i="9" l="1"/>
  <c r="AQ13" i="9" l="1"/>
  <c r="AQ19" i="9"/>
  <c r="AQ10" i="9"/>
  <c r="AL14" i="9"/>
  <c r="AL12" i="12" l="1"/>
  <c r="AL10" i="12"/>
  <c r="AL11" i="12"/>
  <c r="AL17" i="12"/>
  <c r="P45" i="9"/>
  <c r="T26" i="7" l="1"/>
  <c r="E25" i="7"/>
  <c r="E24" i="7"/>
  <c r="E23" i="7"/>
  <c r="E22" i="7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H26" i="7" l="1"/>
  <c r="Q45" i="9" l="1"/>
  <c r="L45" i="9"/>
  <c r="O45" i="9"/>
  <c r="N24" i="9" l="1"/>
  <c r="C17" i="6" l="1"/>
  <c r="C18" i="6"/>
  <c r="C19" i="6"/>
  <c r="D19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3" i="6"/>
  <c r="C110" i="6"/>
  <c r="C109" i="6"/>
  <c r="C99" i="6"/>
  <c r="C100" i="6"/>
  <c r="C101" i="6"/>
  <c r="C102" i="6"/>
  <c r="C103" i="6"/>
  <c r="C104" i="6"/>
  <c r="C105" i="6"/>
  <c r="C106" i="6"/>
  <c r="C107" i="6"/>
  <c r="C108" i="6"/>
  <c r="C98" i="6"/>
  <c r="C86" i="6"/>
  <c r="C87" i="6"/>
  <c r="C88" i="6"/>
  <c r="C89" i="6"/>
  <c r="C90" i="6"/>
  <c r="C91" i="6"/>
  <c r="C92" i="6"/>
  <c r="C93" i="6"/>
  <c r="C94" i="6"/>
  <c r="C95" i="6"/>
  <c r="C96" i="6"/>
  <c r="C97" i="6"/>
  <c r="C85" i="6"/>
  <c r="C74" i="6"/>
  <c r="C75" i="6"/>
  <c r="C76" i="6"/>
  <c r="C77" i="6"/>
  <c r="C78" i="6"/>
  <c r="C79" i="6"/>
  <c r="C80" i="6"/>
  <c r="C81" i="6"/>
  <c r="C82" i="6"/>
  <c r="C83" i="6"/>
  <c r="C73" i="6"/>
  <c r="C61" i="6"/>
  <c r="C62" i="6"/>
  <c r="C63" i="6"/>
  <c r="C64" i="6"/>
  <c r="C65" i="6"/>
  <c r="C66" i="6"/>
  <c r="C67" i="6"/>
  <c r="C68" i="6"/>
  <c r="C69" i="6"/>
  <c r="C70" i="6"/>
  <c r="C71" i="6"/>
  <c r="C72" i="6"/>
  <c r="D72" i="6"/>
  <c r="E72" i="6" s="1"/>
  <c r="C60" i="6"/>
  <c r="C56" i="6"/>
  <c r="C55" i="6"/>
  <c r="C46" i="6"/>
  <c r="C47" i="6"/>
  <c r="C48" i="6"/>
  <c r="C49" i="6"/>
  <c r="C50" i="6"/>
  <c r="C51" i="6"/>
  <c r="C52" i="6"/>
  <c r="C53" i="6"/>
  <c r="C54" i="6"/>
  <c r="C45" i="6"/>
  <c r="C40" i="6"/>
  <c r="C41" i="6"/>
  <c r="C42" i="6"/>
  <c r="C43" i="6"/>
  <c r="C33" i="6"/>
  <c r="C34" i="6"/>
  <c r="C35" i="6"/>
  <c r="C36" i="6"/>
  <c r="C37" i="6"/>
  <c r="C38" i="6"/>
  <c r="C39" i="6"/>
  <c r="C32" i="6"/>
  <c r="M21" i="9" l="1"/>
  <c r="R21" i="9"/>
  <c r="S21" i="9" s="1"/>
  <c r="Y21" i="9"/>
  <c r="AF21" i="9"/>
  <c r="AG21" i="9" s="1"/>
  <c r="AK21" i="9"/>
  <c r="AP21" i="9"/>
  <c r="AU21" i="9"/>
  <c r="AX21" i="9"/>
  <c r="BA21" i="9"/>
  <c r="M22" i="9"/>
  <c r="R22" i="9"/>
  <c r="S22" i="9" s="1"/>
  <c r="Y22" i="9"/>
  <c r="AF22" i="9"/>
  <c r="AG22" i="9" s="1"/>
  <c r="AK22" i="9"/>
  <c r="AP22" i="9"/>
  <c r="AU22" i="9"/>
  <c r="AX22" i="9"/>
  <c r="BA22" i="9"/>
  <c r="M23" i="9"/>
  <c r="R23" i="9"/>
  <c r="S23" i="9" s="1"/>
  <c r="Y23" i="9"/>
  <c r="AF23" i="9"/>
  <c r="AG23" i="9" s="1"/>
  <c r="AK23" i="9"/>
  <c r="AP23" i="9"/>
  <c r="AU23" i="9"/>
  <c r="AX23" i="9"/>
  <c r="BA23" i="9"/>
  <c r="V24" i="12"/>
  <c r="V24" i="13"/>
  <c r="V24" i="14"/>
  <c r="V24" i="9"/>
  <c r="D23" i="9" l="1"/>
  <c r="E23" i="9" s="1"/>
  <c r="D22" i="9"/>
  <c r="E22" i="9" s="1"/>
  <c r="D21" i="9"/>
  <c r="E21" i="9" s="1"/>
  <c r="L26" i="7"/>
  <c r="H26" i="7"/>
  <c r="J26" i="7"/>
  <c r="F26" i="7" l="1"/>
  <c r="R51" i="14" l="1"/>
  <c r="U51" i="14" s="1"/>
  <c r="Q51" i="14"/>
  <c r="U50" i="14" s="1"/>
  <c r="P51" i="14"/>
  <c r="U49" i="14" s="1"/>
  <c r="O51" i="14"/>
  <c r="U48" i="14" s="1"/>
  <c r="N51" i="14"/>
  <c r="U47" i="14" s="1"/>
  <c r="M51" i="14"/>
  <c r="U46" i="14" s="1"/>
  <c r="L51" i="14"/>
  <c r="U45" i="14" s="1"/>
  <c r="K51" i="14"/>
  <c r="U44" i="14" s="1"/>
  <c r="J51" i="14"/>
  <c r="U43" i="14" s="1"/>
  <c r="I51" i="14"/>
  <c r="U42" i="14" s="1"/>
  <c r="H51" i="14"/>
  <c r="U41" i="14" s="1"/>
  <c r="G51" i="14"/>
  <c r="U40" i="14" s="1"/>
  <c r="F51" i="14"/>
  <c r="U39" i="14" s="1"/>
  <c r="E51" i="14"/>
  <c r="U38" i="14" s="1"/>
  <c r="D51" i="14"/>
  <c r="U37" i="14" s="1"/>
  <c r="C51" i="14"/>
  <c r="R45" i="14"/>
  <c r="T51" i="14" s="1"/>
  <c r="Q45" i="14"/>
  <c r="T50" i="14" s="1"/>
  <c r="P45" i="14"/>
  <c r="T49" i="14" s="1"/>
  <c r="O45" i="14"/>
  <c r="T48" i="14" s="1"/>
  <c r="N45" i="14"/>
  <c r="T47" i="14" s="1"/>
  <c r="M45" i="14"/>
  <c r="T46" i="14" s="1"/>
  <c r="L45" i="14"/>
  <c r="T45" i="14" s="1"/>
  <c r="K45" i="14"/>
  <c r="T44" i="14" s="1"/>
  <c r="J45" i="14"/>
  <c r="T43" i="14" s="1"/>
  <c r="I45" i="14"/>
  <c r="T42" i="14" s="1"/>
  <c r="H45" i="14"/>
  <c r="T41" i="14" s="1"/>
  <c r="G45" i="14"/>
  <c r="T40" i="14" s="1"/>
  <c r="F45" i="14"/>
  <c r="T39" i="14" s="1"/>
  <c r="E45" i="14"/>
  <c r="T38" i="14" s="1"/>
  <c r="D45" i="14"/>
  <c r="T37" i="14" s="1"/>
  <c r="C45" i="14"/>
  <c r="K32" i="14"/>
  <c r="AU24" i="14"/>
  <c r="AI24" i="14"/>
  <c r="AF24" i="14"/>
  <c r="R24" i="14"/>
  <c r="L24" i="14"/>
  <c r="BA23" i="14"/>
  <c r="AX23" i="14"/>
  <c r="AU23" i="14"/>
  <c r="AP23" i="14"/>
  <c r="AK23" i="14"/>
  <c r="AF23" i="14"/>
  <c r="AG23" i="14" s="1"/>
  <c r="Y23" i="14"/>
  <c r="R23" i="14"/>
  <c r="S23" i="14" s="1"/>
  <c r="M23" i="14"/>
  <c r="BA22" i="14"/>
  <c r="AX22" i="14"/>
  <c r="AU22" i="14"/>
  <c r="AP22" i="14"/>
  <c r="AK22" i="14"/>
  <c r="AF22" i="14"/>
  <c r="AG22" i="14" s="1"/>
  <c r="Y22" i="14"/>
  <c r="R22" i="14"/>
  <c r="S22" i="14" s="1"/>
  <c r="M22" i="14"/>
  <c r="BA21" i="14"/>
  <c r="AX21" i="14"/>
  <c r="AU21" i="14"/>
  <c r="AP21" i="14"/>
  <c r="AK21" i="14"/>
  <c r="AF21" i="14"/>
  <c r="AG21" i="14" s="1"/>
  <c r="Y21" i="14"/>
  <c r="R21" i="14"/>
  <c r="S21" i="14" s="1"/>
  <c r="M21" i="14"/>
  <c r="BA20" i="14"/>
  <c r="AX20" i="14"/>
  <c r="AU20" i="14"/>
  <c r="AP20" i="14"/>
  <c r="AK20" i="14"/>
  <c r="AF20" i="14"/>
  <c r="AG20" i="14" s="1"/>
  <c r="Y20" i="14"/>
  <c r="R20" i="14"/>
  <c r="S20" i="14" s="1"/>
  <c r="M20" i="14"/>
  <c r="BA19" i="14"/>
  <c r="AX19" i="14"/>
  <c r="AU19" i="14"/>
  <c r="AP19" i="14"/>
  <c r="AK19" i="14"/>
  <c r="AF19" i="14"/>
  <c r="Y19" i="14"/>
  <c r="R19" i="14"/>
  <c r="M19" i="14"/>
  <c r="BA18" i="14"/>
  <c r="AX18" i="14"/>
  <c r="AU18" i="14"/>
  <c r="AP18" i="14"/>
  <c r="AK18" i="14"/>
  <c r="AF18" i="14"/>
  <c r="Y18" i="14"/>
  <c r="R18" i="14"/>
  <c r="M18" i="14"/>
  <c r="BA17" i="14"/>
  <c r="AX17" i="14"/>
  <c r="AU17" i="14"/>
  <c r="AP17" i="14"/>
  <c r="AK17" i="14"/>
  <c r="AF17" i="14"/>
  <c r="Y17" i="14"/>
  <c r="R17" i="14"/>
  <c r="M17" i="14"/>
  <c r="BA16" i="14"/>
  <c r="AX16" i="14"/>
  <c r="AU16" i="14"/>
  <c r="AP16" i="14"/>
  <c r="AK16" i="14"/>
  <c r="AF16" i="14"/>
  <c r="Y16" i="14"/>
  <c r="R16" i="14"/>
  <c r="M16" i="14"/>
  <c r="BA15" i="14"/>
  <c r="AX15" i="14"/>
  <c r="AU15" i="14"/>
  <c r="AP15" i="14"/>
  <c r="AK15" i="14"/>
  <c r="AF15" i="14"/>
  <c r="Y15" i="14"/>
  <c r="R15" i="14"/>
  <c r="M15" i="14"/>
  <c r="BA14" i="14"/>
  <c r="AX14" i="14"/>
  <c r="AU14" i="14"/>
  <c r="AP14" i="14"/>
  <c r="AK14" i="14"/>
  <c r="AF14" i="14"/>
  <c r="Y14" i="14"/>
  <c r="R14" i="14"/>
  <c r="M14" i="14"/>
  <c r="BA13" i="14"/>
  <c r="AX13" i="14"/>
  <c r="AU13" i="14"/>
  <c r="AP13" i="14"/>
  <c r="AK13" i="14"/>
  <c r="AF13" i="14"/>
  <c r="Y13" i="14"/>
  <c r="R13" i="14"/>
  <c r="M13" i="14"/>
  <c r="BA12" i="14"/>
  <c r="AX12" i="14"/>
  <c r="AU12" i="14"/>
  <c r="AP12" i="14"/>
  <c r="AK12" i="14"/>
  <c r="AF12" i="14"/>
  <c r="Y12" i="14"/>
  <c r="R12" i="14"/>
  <c r="M12" i="14"/>
  <c r="BA11" i="14"/>
  <c r="AX11" i="14"/>
  <c r="AU11" i="14"/>
  <c r="AP11" i="14"/>
  <c r="AK11" i="14"/>
  <c r="AF11" i="14"/>
  <c r="Y11" i="14"/>
  <c r="R11" i="14"/>
  <c r="M11" i="14"/>
  <c r="BA10" i="14"/>
  <c r="AX10" i="14"/>
  <c r="AU10" i="14"/>
  <c r="AP10" i="14"/>
  <c r="AK10" i="14"/>
  <c r="AF10" i="14"/>
  <c r="Y10" i="14"/>
  <c r="R10" i="14"/>
  <c r="M10" i="14"/>
  <c r="BA9" i="14"/>
  <c r="AX9" i="14"/>
  <c r="AU9" i="14"/>
  <c r="AP9" i="14"/>
  <c r="AK9" i="14"/>
  <c r="AF9" i="14"/>
  <c r="Y9" i="14"/>
  <c r="R9" i="14"/>
  <c r="M9" i="14"/>
  <c r="BA8" i="14"/>
  <c r="AX8" i="14"/>
  <c r="AU8" i="14"/>
  <c r="AP8" i="14"/>
  <c r="AK8" i="14"/>
  <c r="AF8" i="14"/>
  <c r="Y8" i="14"/>
  <c r="R8" i="14"/>
  <c r="M8" i="14"/>
  <c r="L7" i="14"/>
  <c r="Q7" i="14" s="1"/>
  <c r="J7" i="14"/>
  <c r="O7" i="14" s="1"/>
  <c r="AG20" i="13"/>
  <c r="AG18" i="13"/>
  <c r="AG17" i="13"/>
  <c r="AG16" i="13"/>
  <c r="AG15" i="13"/>
  <c r="AG14" i="13"/>
  <c r="AG13" i="13"/>
  <c r="AG12" i="13"/>
  <c r="AG9" i="13"/>
  <c r="S20" i="13"/>
  <c r="S19" i="13"/>
  <c r="S18" i="13"/>
  <c r="S17" i="13"/>
  <c r="S16" i="13"/>
  <c r="S15" i="13"/>
  <c r="S14" i="13"/>
  <c r="S13" i="13"/>
  <c r="S12" i="13"/>
  <c r="S9" i="13"/>
  <c r="K32" i="13"/>
  <c r="AU24" i="13"/>
  <c r="AI24" i="13"/>
  <c r="AF24" i="13"/>
  <c r="R24" i="13"/>
  <c r="BA23" i="13"/>
  <c r="AX23" i="13"/>
  <c r="AU23" i="13"/>
  <c r="AP23" i="13"/>
  <c r="AK23" i="13"/>
  <c r="AF23" i="13"/>
  <c r="AG23" i="13" s="1"/>
  <c r="Y23" i="13"/>
  <c r="R23" i="13"/>
  <c r="S23" i="13" s="1"/>
  <c r="M23" i="13"/>
  <c r="BA22" i="13"/>
  <c r="AX22" i="13"/>
  <c r="AU22" i="13"/>
  <c r="AP22" i="13"/>
  <c r="AK22" i="13"/>
  <c r="AF22" i="13"/>
  <c r="AG22" i="13" s="1"/>
  <c r="Y22" i="13"/>
  <c r="R22" i="13"/>
  <c r="S22" i="13" s="1"/>
  <c r="M22" i="13"/>
  <c r="BA21" i="13"/>
  <c r="AX21" i="13"/>
  <c r="AU21" i="13"/>
  <c r="AP21" i="13"/>
  <c r="AK21" i="13"/>
  <c r="AF21" i="13"/>
  <c r="AG21" i="13" s="1"/>
  <c r="Y21" i="13"/>
  <c r="R21" i="13"/>
  <c r="S21" i="13" s="1"/>
  <c r="M21" i="13"/>
  <c r="BA11" i="13"/>
  <c r="AX11" i="13"/>
  <c r="AU11" i="13"/>
  <c r="AP11" i="13"/>
  <c r="AK11" i="13"/>
  <c r="AF11" i="13"/>
  <c r="Y11" i="13"/>
  <c r="R11" i="13"/>
  <c r="M11" i="13"/>
  <c r="BA10" i="13"/>
  <c r="AX10" i="13"/>
  <c r="AU10" i="13"/>
  <c r="AP10" i="13"/>
  <c r="AK10" i="13"/>
  <c r="AF10" i="13"/>
  <c r="Y10" i="13"/>
  <c r="R10" i="13"/>
  <c r="M10" i="13"/>
  <c r="BA8" i="13"/>
  <c r="AX8" i="13"/>
  <c r="AU8" i="13"/>
  <c r="AP8" i="13"/>
  <c r="AK8" i="13"/>
  <c r="AF8" i="13"/>
  <c r="Y8" i="13"/>
  <c r="R8" i="13"/>
  <c r="M8" i="13"/>
  <c r="L7" i="13"/>
  <c r="Q7" i="13" s="1"/>
  <c r="J7" i="13"/>
  <c r="O7" i="13" s="1"/>
  <c r="R51" i="12"/>
  <c r="U51" i="12" s="1"/>
  <c r="Q51" i="12"/>
  <c r="U50" i="12" s="1"/>
  <c r="P51" i="12"/>
  <c r="U49" i="12" s="1"/>
  <c r="O51" i="12"/>
  <c r="U48" i="12" s="1"/>
  <c r="N51" i="12"/>
  <c r="M51" i="12"/>
  <c r="U46" i="12" s="1"/>
  <c r="L51" i="12"/>
  <c r="U45" i="12" s="1"/>
  <c r="K51" i="12"/>
  <c r="U44" i="12" s="1"/>
  <c r="J51" i="12"/>
  <c r="U43" i="12" s="1"/>
  <c r="I51" i="12"/>
  <c r="U42" i="12" s="1"/>
  <c r="H51" i="12"/>
  <c r="U41" i="12" s="1"/>
  <c r="G51" i="12"/>
  <c r="U40" i="12" s="1"/>
  <c r="F51" i="12"/>
  <c r="U39" i="12" s="1"/>
  <c r="E51" i="12"/>
  <c r="U38" i="12" s="1"/>
  <c r="D51" i="12"/>
  <c r="U37" i="12" s="1"/>
  <c r="C51" i="12"/>
  <c r="U47" i="12"/>
  <c r="R45" i="12"/>
  <c r="T51" i="12" s="1"/>
  <c r="Q45" i="12"/>
  <c r="T50" i="12" s="1"/>
  <c r="P45" i="12"/>
  <c r="T49" i="12" s="1"/>
  <c r="O45" i="12"/>
  <c r="T48" i="12" s="1"/>
  <c r="N45" i="12"/>
  <c r="T47" i="12" s="1"/>
  <c r="M45" i="12"/>
  <c r="T46" i="12" s="1"/>
  <c r="L45" i="12"/>
  <c r="T45" i="12" s="1"/>
  <c r="K45" i="12"/>
  <c r="T44" i="12" s="1"/>
  <c r="J45" i="12"/>
  <c r="T43" i="12" s="1"/>
  <c r="I45" i="12"/>
  <c r="T42" i="12" s="1"/>
  <c r="H45" i="12"/>
  <c r="T41" i="12" s="1"/>
  <c r="G45" i="12"/>
  <c r="T40" i="12" s="1"/>
  <c r="F45" i="12"/>
  <c r="T39" i="12" s="1"/>
  <c r="E45" i="12"/>
  <c r="T38" i="12" s="1"/>
  <c r="D45" i="12"/>
  <c r="T37" i="12" s="1"/>
  <c r="C45" i="12"/>
  <c r="K32" i="12"/>
  <c r="AU24" i="12"/>
  <c r="AI24" i="12"/>
  <c r="AF24" i="12"/>
  <c r="R24" i="12"/>
  <c r="L24" i="12"/>
  <c r="BA23" i="12"/>
  <c r="AX23" i="12"/>
  <c r="AU23" i="12"/>
  <c r="AP23" i="12"/>
  <c r="AK23" i="12"/>
  <c r="AF23" i="12"/>
  <c r="AG23" i="12" s="1"/>
  <c r="Y23" i="12"/>
  <c r="R23" i="12"/>
  <c r="S23" i="12" s="1"/>
  <c r="M23" i="12"/>
  <c r="BA22" i="12"/>
  <c r="AX22" i="12"/>
  <c r="AU22" i="12"/>
  <c r="AP22" i="12"/>
  <c r="AK22" i="12"/>
  <c r="AF22" i="12"/>
  <c r="AG22" i="12" s="1"/>
  <c r="Y22" i="12"/>
  <c r="R22" i="12"/>
  <c r="S22" i="12" s="1"/>
  <c r="M22" i="12"/>
  <c r="BA21" i="12"/>
  <c r="AX21" i="12"/>
  <c r="AU21" i="12"/>
  <c r="AP21" i="12"/>
  <c r="AK21" i="12"/>
  <c r="AF21" i="12"/>
  <c r="AG21" i="12" s="1"/>
  <c r="Y21" i="12"/>
  <c r="R21" i="12"/>
  <c r="S21" i="12" s="1"/>
  <c r="M21" i="12"/>
  <c r="BA20" i="12"/>
  <c r="AX20" i="12"/>
  <c r="AU20" i="12"/>
  <c r="AP20" i="12"/>
  <c r="AK20" i="12"/>
  <c r="AF20" i="12"/>
  <c r="AG20" i="12" s="1"/>
  <c r="Y20" i="12"/>
  <c r="R20" i="12"/>
  <c r="S20" i="12" s="1"/>
  <c r="M20" i="12"/>
  <c r="BA19" i="12"/>
  <c r="AX19" i="12"/>
  <c r="AU19" i="12"/>
  <c r="AP19" i="12"/>
  <c r="AK19" i="12"/>
  <c r="AF19" i="12"/>
  <c r="AG19" i="12" s="1"/>
  <c r="Y19" i="12"/>
  <c r="R19" i="12"/>
  <c r="S19" i="12" s="1"/>
  <c r="M19" i="12"/>
  <c r="BA18" i="12"/>
  <c r="AX18" i="12"/>
  <c r="AU18" i="12"/>
  <c r="AP18" i="12"/>
  <c r="AK18" i="12"/>
  <c r="AF18" i="12"/>
  <c r="AG18" i="12" s="1"/>
  <c r="Y18" i="12"/>
  <c r="R18" i="12"/>
  <c r="S18" i="12" s="1"/>
  <c r="M18" i="12"/>
  <c r="BA17" i="12"/>
  <c r="AX17" i="12"/>
  <c r="AU17" i="12"/>
  <c r="AP17" i="12"/>
  <c r="AK17" i="12"/>
  <c r="AF17" i="12"/>
  <c r="Y17" i="12"/>
  <c r="R17" i="12"/>
  <c r="M17" i="12"/>
  <c r="BA16" i="12"/>
  <c r="AX16" i="12"/>
  <c r="AU16" i="12"/>
  <c r="AP16" i="12"/>
  <c r="AK16" i="12"/>
  <c r="AF16" i="12"/>
  <c r="Y16" i="12"/>
  <c r="R16" i="12"/>
  <c r="M16" i="12"/>
  <c r="BA15" i="12"/>
  <c r="AX15" i="12"/>
  <c r="AU15" i="12"/>
  <c r="AP15" i="12"/>
  <c r="AK15" i="12"/>
  <c r="AF15" i="12"/>
  <c r="Y15" i="12"/>
  <c r="R15" i="12"/>
  <c r="M15" i="12"/>
  <c r="BA14" i="12"/>
  <c r="AX14" i="12"/>
  <c r="AU14" i="12"/>
  <c r="AP14" i="12"/>
  <c r="AK14" i="12"/>
  <c r="AF14" i="12"/>
  <c r="Y14" i="12"/>
  <c r="R14" i="12"/>
  <c r="M14" i="12"/>
  <c r="BA13" i="12"/>
  <c r="AX13" i="12"/>
  <c r="AU13" i="12"/>
  <c r="AP13" i="12"/>
  <c r="AK13" i="12"/>
  <c r="AF13" i="12"/>
  <c r="Y13" i="12"/>
  <c r="R13" i="12"/>
  <c r="M13" i="12"/>
  <c r="BA12" i="12"/>
  <c r="AX12" i="12"/>
  <c r="AU12" i="12"/>
  <c r="AP12" i="12"/>
  <c r="AK12" i="12"/>
  <c r="AF12" i="12"/>
  <c r="Y12" i="12"/>
  <c r="R12" i="12"/>
  <c r="M12" i="12"/>
  <c r="BA11" i="12"/>
  <c r="AX11" i="12"/>
  <c r="AU11" i="12"/>
  <c r="AP11" i="12"/>
  <c r="AK11" i="12"/>
  <c r="AF11" i="12"/>
  <c r="Y11" i="12"/>
  <c r="R11" i="12"/>
  <c r="M11" i="12"/>
  <c r="BA10" i="12"/>
  <c r="AX10" i="12"/>
  <c r="AU10" i="12"/>
  <c r="AP10" i="12"/>
  <c r="AK10" i="12"/>
  <c r="AF10" i="12"/>
  <c r="Y10" i="12"/>
  <c r="R10" i="12"/>
  <c r="M10" i="12"/>
  <c r="BA9" i="12"/>
  <c r="AX9" i="12"/>
  <c r="AU9" i="12"/>
  <c r="AP9" i="12"/>
  <c r="AK9" i="12"/>
  <c r="AF9" i="12"/>
  <c r="Y9" i="12"/>
  <c r="R9" i="12"/>
  <c r="M9" i="12"/>
  <c r="BA8" i="12"/>
  <c r="AX8" i="12"/>
  <c r="AU8" i="12"/>
  <c r="AP8" i="12"/>
  <c r="AK8" i="12"/>
  <c r="AF8" i="12"/>
  <c r="Y8" i="12"/>
  <c r="R8" i="12"/>
  <c r="M8" i="12"/>
  <c r="L7" i="12"/>
  <c r="Q7" i="12" s="1"/>
  <c r="J7" i="12"/>
  <c r="O7" i="12" s="1"/>
  <c r="AG19" i="11"/>
  <c r="AG18" i="11"/>
  <c r="AG17" i="11"/>
  <c r="AG16" i="11"/>
  <c r="AG15" i="11"/>
  <c r="AG14" i="11"/>
  <c r="AG13" i="11"/>
  <c r="AG12" i="11"/>
  <c r="AG11" i="11"/>
  <c r="AG10" i="11"/>
  <c r="AG9" i="11"/>
  <c r="AG8" i="11"/>
  <c r="K28" i="11"/>
  <c r="L20" i="11"/>
  <c r="L7" i="11"/>
  <c r="Q7" i="11" s="1"/>
  <c r="J7" i="11"/>
  <c r="O7" i="11" s="1"/>
  <c r="AG8" i="10"/>
  <c r="S9" i="10"/>
  <c r="S8" i="10"/>
  <c r="S10" i="10"/>
  <c r="S11" i="10"/>
  <c r="S12" i="10"/>
  <c r="S13" i="10"/>
  <c r="S14" i="10"/>
  <c r="S15" i="10"/>
  <c r="S16" i="10"/>
  <c r="S17" i="10"/>
  <c r="K28" i="10"/>
  <c r="AX20" i="10"/>
  <c r="AS20" i="10"/>
  <c r="AL20" i="10"/>
  <c r="R20" i="10"/>
  <c r="L20" i="10"/>
  <c r="L7" i="10"/>
  <c r="Q7" i="10" s="1"/>
  <c r="J7" i="10"/>
  <c r="O7" i="10" s="1"/>
  <c r="R51" i="9"/>
  <c r="U51" i="9" s="1"/>
  <c r="Q51" i="9"/>
  <c r="U50" i="9" s="1"/>
  <c r="P51" i="9"/>
  <c r="U49" i="9" s="1"/>
  <c r="O51" i="9"/>
  <c r="U48" i="9" s="1"/>
  <c r="N51" i="9"/>
  <c r="U47" i="9" s="1"/>
  <c r="M51" i="9"/>
  <c r="U46" i="9" s="1"/>
  <c r="L51" i="9"/>
  <c r="U45" i="9" s="1"/>
  <c r="K51" i="9"/>
  <c r="U44" i="9" s="1"/>
  <c r="J51" i="9"/>
  <c r="U43" i="9" s="1"/>
  <c r="I51" i="9"/>
  <c r="U42" i="9" s="1"/>
  <c r="H51" i="9"/>
  <c r="U41" i="9" s="1"/>
  <c r="G51" i="9"/>
  <c r="U40" i="9" s="1"/>
  <c r="F51" i="9"/>
  <c r="U39" i="9" s="1"/>
  <c r="E51" i="9"/>
  <c r="U38" i="9" s="1"/>
  <c r="D51" i="9"/>
  <c r="U37" i="9" s="1"/>
  <c r="C51" i="9"/>
  <c r="R45" i="9"/>
  <c r="T51" i="9" s="1"/>
  <c r="T50" i="9"/>
  <c r="T49" i="9"/>
  <c r="T48" i="9"/>
  <c r="N45" i="9"/>
  <c r="T47" i="9" s="1"/>
  <c r="M45" i="9"/>
  <c r="T46" i="9" s="1"/>
  <c r="T45" i="9"/>
  <c r="K45" i="9"/>
  <c r="T44" i="9" s="1"/>
  <c r="J45" i="9"/>
  <c r="T43" i="9" s="1"/>
  <c r="I45" i="9"/>
  <c r="T42" i="9" s="1"/>
  <c r="H45" i="9"/>
  <c r="T41" i="9" s="1"/>
  <c r="G45" i="9"/>
  <c r="T40" i="9" s="1"/>
  <c r="F45" i="9"/>
  <c r="T39" i="9" s="1"/>
  <c r="E45" i="9"/>
  <c r="T38" i="9" s="1"/>
  <c r="D45" i="9"/>
  <c r="T37" i="9" s="1"/>
  <c r="C45" i="9"/>
  <c r="K32" i="9"/>
  <c r="AU24" i="9"/>
  <c r="AI24" i="9"/>
  <c r="AF24" i="9"/>
  <c r="R24" i="9"/>
  <c r="BA20" i="9"/>
  <c r="AX20" i="9"/>
  <c r="AU20" i="9"/>
  <c r="AP20" i="9"/>
  <c r="AK20" i="9"/>
  <c r="AF20" i="9"/>
  <c r="Y20" i="9"/>
  <c r="R20" i="9"/>
  <c r="M20" i="9"/>
  <c r="BA19" i="9"/>
  <c r="AX19" i="9"/>
  <c r="AU19" i="9"/>
  <c r="AP19" i="9"/>
  <c r="AK19" i="9"/>
  <c r="AF19" i="9"/>
  <c r="Y19" i="9"/>
  <c r="R19" i="9"/>
  <c r="M19" i="9"/>
  <c r="BA18" i="9"/>
  <c r="AX18" i="9"/>
  <c r="AU18" i="9"/>
  <c r="AP18" i="9"/>
  <c r="AK18" i="9"/>
  <c r="AF18" i="9"/>
  <c r="Y18" i="9"/>
  <c r="R18" i="9"/>
  <c r="M18" i="9"/>
  <c r="BA17" i="9"/>
  <c r="AX17" i="9"/>
  <c r="AU17" i="9"/>
  <c r="AP17" i="9"/>
  <c r="AK17" i="9"/>
  <c r="AF17" i="9"/>
  <c r="Y17" i="9"/>
  <c r="R17" i="9"/>
  <c r="M17" i="9"/>
  <c r="BA16" i="9"/>
  <c r="AX16" i="9"/>
  <c r="AU16" i="9"/>
  <c r="AP16" i="9"/>
  <c r="AK16" i="9"/>
  <c r="AF16" i="9"/>
  <c r="Y16" i="9"/>
  <c r="R16" i="9"/>
  <c r="M16" i="9"/>
  <c r="BA15" i="9"/>
  <c r="AX15" i="9"/>
  <c r="AU15" i="9"/>
  <c r="AP15" i="9"/>
  <c r="AK15" i="9"/>
  <c r="AF15" i="9"/>
  <c r="Y15" i="9"/>
  <c r="R15" i="9"/>
  <c r="M15" i="9"/>
  <c r="BA14" i="9"/>
  <c r="AX14" i="9"/>
  <c r="AU14" i="9"/>
  <c r="AP14" i="9"/>
  <c r="AK14" i="9"/>
  <c r="AF14" i="9"/>
  <c r="Y14" i="9"/>
  <c r="R14" i="9"/>
  <c r="M14" i="9"/>
  <c r="BA13" i="9"/>
  <c r="AX13" i="9"/>
  <c r="AU13" i="9"/>
  <c r="AP13" i="9"/>
  <c r="AK13" i="9"/>
  <c r="AF13" i="9"/>
  <c r="Y13" i="9"/>
  <c r="R13" i="9"/>
  <c r="M13" i="9"/>
  <c r="BA12" i="9"/>
  <c r="AX12" i="9"/>
  <c r="AU12" i="9"/>
  <c r="AP12" i="9"/>
  <c r="AK12" i="9"/>
  <c r="AF12" i="9"/>
  <c r="Y12" i="9"/>
  <c r="R12" i="9"/>
  <c r="M12" i="9"/>
  <c r="BA11" i="9"/>
  <c r="AX11" i="9"/>
  <c r="AU11" i="9"/>
  <c r="AP11" i="9"/>
  <c r="AK11" i="9"/>
  <c r="AF11" i="9"/>
  <c r="Y11" i="9"/>
  <c r="R11" i="9"/>
  <c r="M11" i="9"/>
  <c r="BA10" i="9"/>
  <c r="AX10" i="9"/>
  <c r="AU10" i="9"/>
  <c r="AP10" i="9"/>
  <c r="AK10" i="9"/>
  <c r="AF10" i="9"/>
  <c r="Y10" i="9"/>
  <c r="R10" i="9"/>
  <c r="M10" i="9"/>
  <c r="BA9" i="9"/>
  <c r="AX9" i="9"/>
  <c r="AU9" i="9"/>
  <c r="AP9" i="9"/>
  <c r="AK9" i="9"/>
  <c r="AF9" i="9"/>
  <c r="Y9" i="9"/>
  <c r="R9" i="9"/>
  <c r="M9" i="9"/>
  <c r="BA8" i="9"/>
  <c r="AX8" i="9"/>
  <c r="AU8" i="9"/>
  <c r="AP8" i="9"/>
  <c r="AK8" i="9"/>
  <c r="AF8" i="9"/>
  <c r="Y8" i="9"/>
  <c r="R8" i="9"/>
  <c r="M8" i="9"/>
  <c r="L7" i="9"/>
  <c r="Q7" i="9" s="1"/>
  <c r="J7" i="9"/>
  <c r="O7" i="9" s="1"/>
  <c r="R51" i="8"/>
  <c r="U51" i="8" s="1"/>
  <c r="Q51" i="8"/>
  <c r="U50" i="8" s="1"/>
  <c r="P51" i="8"/>
  <c r="U49" i="8" s="1"/>
  <c r="O51" i="8"/>
  <c r="U48" i="8" s="1"/>
  <c r="N51" i="8"/>
  <c r="U47" i="8" s="1"/>
  <c r="M51" i="8"/>
  <c r="U46" i="8" s="1"/>
  <c r="L51" i="8"/>
  <c r="U45" i="8" s="1"/>
  <c r="K51" i="8"/>
  <c r="U44" i="8" s="1"/>
  <c r="J51" i="8"/>
  <c r="U43" i="8" s="1"/>
  <c r="I51" i="8"/>
  <c r="U42" i="8" s="1"/>
  <c r="H51" i="8"/>
  <c r="U41" i="8" s="1"/>
  <c r="G51" i="8"/>
  <c r="U40" i="8" s="1"/>
  <c r="F51" i="8"/>
  <c r="U39" i="8" s="1"/>
  <c r="E51" i="8"/>
  <c r="U38" i="8" s="1"/>
  <c r="D51" i="8"/>
  <c r="U37" i="8" s="1"/>
  <c r="C51" i="8"/>
  <c r="R45" i="8"/>
  <c r="T51" i="8" s="1"/>
  <c r="Q45" i="8"/>
  <c r="T50" i="8" s="1"/>
  <c r="P45" i="8"/>
  <c r="T49" i="8" s="1"/>
  <c r="O45" i="8"/>
  <c r="T48" i="8" s="1"/>
  <c r="N45" i="8"/>
  <c r="T47" i="8" s="1"/>
  <c r="M45" i="8"/>
  <c r="T46" i="8" s="1"/>
  <c r="L45" i="8"/>
  <c r="T45" i="8" s="1"/>
  <c r="K45" i="8"/>
  <c r="T44" i="8" s="1"/>
  <c r="J45" i="8"/>
  <c r="T43" i="8" s="1"/>
  <c r="I45" i="8"/>
  <c r="T42" i="8" s="1"/>
  <c r="H45" i="8"/>
  <c r="T41" i="8" s="1"/>
  <c r="G45" i="8"/>
  <c r="T40" i="8" s="1"/>
  <c r="F45" i="8"/>
  <c r="T39" i="8" s="1"/>
  <c r="E45" i="8"/>
  <c r="T38" i="8" s="1"/>
  <c r="D45" i="8"/>
  <c r="T37" i="8" s="1"/>
  <c r="C45" i="8"/>
  <c r="K32" i="8"/>
  <c r="AU24" i="8"/>
  <c r="AI24" i="8"/>
  <c r="AF24" i="8"/>
  <c r="W24" i="8"/>
  <c r="R24" i="8"/>
  <c r="L24" i="8"/>
  <c r="BA23" i="8"/>
  <c r="AX23" i="8"/>
  <c r="AU23" i="8"/>
  <c r="AP23" i="8"/>
  <c r="AK23" i="8"/>
  <c r="AF23" i="8"/>
  <c r="AG23" i="8" s="1"/>
  <c r="Y23" i="8"/>
  <c r="R23" i="8"/>
  <c r="S23" i="8" s="1"/>
  <c r="M23" i="8"/>
  <c r="BA22" i="8"/>
  <c r="AX22" i="8"/>
  <c r="AU22" i="8"/>
  <c r="AP22" i="8"/>
  <c r="AK22" i="8"/>
  <c r="AF22" i="8"/>
  <c r="AG22" i="8" s="1"/>
  <c r="Y22" i="8"/>
  <c r="R22" i="8"/>
  <c r="S22" i="8" s="1"/>
  <c r="M22" i="8"/>
  <c r="BA21" i="8"/>
  <c r="AX21" i="8"/>
  <c r="AU21" i="8"/>
  <c r="AP21" i="8"/>
  <c r="AK21" i="8"/>
  <c r="AF21" i="8"/>
  <c r="AG21" i="8" s="1"/>
  <c r="Y21" i="8"/>
  <c r="R21" i="8"/>
  <c r="S21" i="8" s="1"/>
  <c r="M21" i="8"/>
  <c r="BA20" i="8"/>
  <c r="AX20" i="8"/>
  <c r="AU20" i="8"/>
  <c r="AP20" i="8"/>
  <c r="AK20" i="8"/>
  <c r="AF20" i="8"/>
  <c r="AG20" i="8" s="1"/>
  <c r="Y20" i="8"/>
  <c r="R20" i="8"/>
  <c r="S20" i="8" s="1"/>
  <c r="M20" i="8"/>
  <c r="BA19" i="8"/>
  <c r="AX19" i="8"/>
  <c r="AU19" i="8"/>
  <c r="AP19" i="8"/>
  <c r="AK19" i="8"/>
  <c r="AF19" i="8"/>
  <c r="Y19" i="8"/>
  <c r="R19" i="8"/>
  <c r="M19" i="8"/>
  <c r="BA18" i="8"/>
  <c r="AX18" i="8"/>
  <c r="AU18" i="8"/>
  <c r="AP18" i="8"/>
  <c r="AK18" i="8"/>
  <c r="AF18" i="8"/>
  <c r="Y18" i="8"/>
  <c r="R18" i="8"/>
  <c r="M18" i="8"/>
  <c r="BA17" i="8"/>
  <c r="AX17" i="8"/>
  <c r="AU17" i="8"/>
  <c r="AP17" i="8"/>
  <c r="AK17" i="8"/>
  <c r="AF17" i="8"/>
  <c r="Y17" i="8"/>
  <c r="R17" i="8"/>
  <c r="M17" i="8"/>
  <c r="BA16" i="8"/>
  <c r="AX16" i="8"/>
  <c r="AU16" i="8"/>
  <c r="AP16" i="8"/>
  <c r="AK16" i="8"/>
  <c r="AF16" i="8"/>
  <c r="Y16" i="8"/>
  <c r="R16" i="8"/>
  <c r="M16" i="8"/>
  <c r="BA15" i="8"/>
  <c r="AX15" i="8"/>
  <c r="AU15" i="8"/>
  <c r="AP15" i="8"/>
  <c r="AK15" i="8"/>
  <c r="AF15" i="8"/>
  <c r="Y15" i="8"/>
  <c r="R15" i="8"/>
  <c r="M15" i="8"/>
  <c r="BA14" i="8"/>
  <c r="AX14" i="8"/>
  <c r="AU14" i="8"/>
  <c r="AP14" i="8"/>
  <c r="AK14" i="8"/>
  <c r="AF14" i="8"/>
  <c r="Y14" i="8"/>
  <c r="R14" i="8"/>
  <c r="M14" i="8"/>
  <c r="BA13" i="8"/>
  <c r="AX13" i="8"/>
  <c r="AU13" i="8"/>
  <c r="AP13" i="8"/>
  <c r="AK13" i="8"/>
  <c r="AF13" i="8"/>
  <c r="Y13" i="8"/>
  <c r="R13" i="8"/>
  <c r="M13" i="8"/>
  <c r="BA12" i="8"/>
  <c r="AX12" i="8"/>
  <c r="AU12" i="8"/>
  <c r="AP12" i="8"/>
  <c r="AK12" i="8"/>
  <c r="AF12" i="8"/>
  <c r="Y12" i="8"/>
  <c r="R12" i="8"/>
  <c r="M12" i="8"/>
  <c r="BA11" i="8"/>
  <c r="AX11" i="8"/>
  <c r="AU11" i="8"/>
  <c r="AP11" i="8"/>
  <c r="AK11" i="8"/>
  <c r="AF11" i="8"/>
  <c r="Y11" i="8"/>
  <c r="R11" i="8"/>
  <c r="M11" i="8"/>
  <c r="BA10" i="8"/>
  <c r="AX10" i="8"/>
  <c r="AU10" i="8"/>
  <c r="AP10" i="8"/>
  <c r="AK10" i="8"/>
  <c r="AF10" i="8"/>
  <c r="Y10" i="8"/>
  <c r="R10" i="8"/>
  <c r="M10" i="8"/>
  <c r="BA9" i="8"/>
  <c r="AX9" i="8"/>
  <c r="AU9" i="8"/>
  <c r="AP9" i="8"/>
  <c r="AK9" i="8"/>
  <c r="AF9" i="8"/>
  <c r="Y9" i="8"/>
  <c r="R9" i="8"/>
  <c r="M9" i="8"/>
  <c r="BA8" i="8"/>
  <c r="AX8" i="8"/>
  <c r="AU8" i="8"/>
  <c r="AP8" i="8"/>
  <c r="AK8" i="8"/>
  <c r="AF8" i="8"/>
  <c r="Y8" i="8"/>
  <c r="R8" i="8"/>
  <c r="M8" i="8"/>
  <c r="L7" i="8"/>
  <c r="Q7" i="8" s="1"/>
  <c r="J7" i="8"/>
  <c r="O7" i="8" s="1"/>
  <c r="D12" i="13" l="1"/>
  <c r="S19" i="14"/>
  <c r="AG17" i="14"/>
  <c r="D15" i="13"/>
  <c r="D9" i="13"/>
  <c r="D14" i="13"/>
  <c r="D17" i="13"/>
  <c r="D20" i="13"/>
  <c r="S13" i="11"/>
  <c r="D13" i="11" s="1"/>
  <c r="S10" i="11"/>
  <c r="D10" i="11" s="1"/>
  <c r="S14" i="11"/>
  <c r="D14" i="11" s="1"/>
  <c r="S17" i="11"/>
  <c r="D17" i="11" s="1"/>
  <c r="S9" i="11"/>
  <c r="D9" i="11" s="1"/>
  <c r="S11" i="11"/>
  <c r="D11" i="11" s="1"/>
  <c r="S15" i="11"/>
  <c r="D15" i="11" s="1"/>
  <c r="S18" i="11"/>
  <c r="D18" i="11" s="1"/>
  <c r="S8" i="11"/>
  <c r="D8" i="11" s="1"/>
  <c r="S12" i="11"/>
  <c r="D12" i="11" s="1"/>
  <c r="S16" i="11"/>
  <c r="D16" i="11" s="1"/>
  <c r="S19" i="11"/>
  <c r="D19" i="11" s="1"/>
  <c r="D19" i="10"/>
  <c r="S8" i="12"/>
  <c r="D21" i="13"/>
  <c r="D22" i="13"/>
  <c r="E22" i="13" s="1"/>
  <c r="D23" i="13"/>
  <c r="E23" i="13" s="1"/>
  <c r="D18" i="13"/>
  <c r="D20" i="14"/>
  <c r="D21" i="14"/>
  <c r="E21" i="14" s="1"/>
  <c r="D22" i="14"/>
  <c r="E22" i="14" s="1"/>
  <c r="D23" i="14"/>
  <c r="E23" i="14" s="1"/>
  <c r="D13" i="13"/>
  <c r="D16" i="13"/>
  <c r="D19" i="13"/>
  <c r="AG8" i="14"/>
  <c r="S9" i="9"/>
  <c r="AG8" i="9"/>
  <c r="S9" i="14"/>
  <c r="AG11" i="14"/>
  <c r="S20" i="9"/>
  <c r="S14" i="12"/>
  <c r="S11" i="12"/>
  <c r="S15" i="12"/>
  <c r="S15" i="14"/>
  <c r="V7" i="11"/>
  <c r="AA7" i="11" s="1"/>
  <c r="V7" i="12"/>
  <c r="AA7" i="12" s="1"/>
  <c r="V7" i="8"/>
  <c r="AA7" i="8" s="1"/>
  <c r="V7" i="9"/>
  <c r="AA7" i="9" s="1"/>
  <c r="V7" i="13"/>
  <c r="AA7" i="13" s="1"/>
  <c r="V7" i="10"/>
  <c r="AA7" i="10" s="1"/>
  <c r="S10" i="9"/>
  <c r="S16" i="9"/>
  <c r="S19" i="9"/>
  <c r="V7" i="14"/>
  <c r="AA7" i="14" s="1"/>
  <c r="T7" i="8"/>
  <c r="X7" i="8" s="1"/>
  <c r="AC7" i="8" s="1"/>
  <c r="AH7" i="8" s="1"/>
  <c r="T7" i="11"/>
  <c r="X7" i="11" s="1"/>
  <c r="AC7" i="11" s="1"/>
  <c r="AI7" i="11" s="1"/>
  <c r="T7" i="14"/>
  <c r="X7" i="14" s="1"/>
  <c r="AC7" i="14" s="1"/>
  <c r="AH7" i="14" s="1"/>
  <c r="T7" i="9"/>
  <c r="X7" i="9" s="1"/>
  <c r="AC7" i="9" s="1"/>
  <c r="AH7" i="9" s="1"/>
  <c r="S8" i="9"/>
  <c r="S13" i="9"/>
  <c r="S17" i="9"/>
  <c r="T7" i="12"/>
  <c r="X7" i="12" s="1"/>
  <c r="AC7" i="12" s="1"/>
  <c r="AH7" i="12" s="1"/>
  <c r="S9" i="12"/>
  <c r="S12" i="12"/>
  <c r="AG9" i="14"/>
  <c r="AG8" i="13"/>
  <c r="T7" i="10"/>
  <c r="X7" i="10" s="1"/>
  <c r="AC7" i="10" s="1"/>
  <c r="AI7" i="10" s="1"/>
  <c r="T7" i="13"/>
  <c r="X7" i="13" s="1"/>
  <c r="AC7" i="13" s="1"/>
  <c r="AH7" i="13" s="1"/>
  <c r="S10" i="13"/>
  <c r="AG11" i="13"/>
  <c r="AG13" i="14"/>
  <c r="AG19" i="14"/>
  <c r="D19" i="14" s="1"/>
  <c r="AG9" i="8"/>
  <c r="AG11" i="8"/>
  <c r="AG13" i="8"/>
  <c r="AG15" i="8"/>
  <c r="S8" i="8"/>
  <c r="S11" i="8"/>
  <c r="D14" i="10"/>
  <c r="AG8" i="12"/>
  <c r="AG12" i="12"/>
  <c r="AG11" i="12"/>
  <c r="S11" i="14"/>
  <c r="AG18" i="14"/>
  <c r="S11" i="9"/>
  <c r="S17" i="12"/>
  <c r="AG17" i="12"/>
  <c r="T52" i="12"/>
  <c r="S10" i="12"/>
  <c r="S11" i="13"/>
  <c r="AG10" i="8"/>
  <c r="AG14" i="8"/>
  <c r="AG18" i="8"/>
  <c r="AG18" i="9"/>
  <c r="AG9" i="12"/>
  <c r="AG13" i="12"/>
  <c r="AG15" i="12"/>
  <c r="AG10" i="14"/>
  <c r="AG10" i="12"/>
  <c r="S16" i="12"/>
  <c r="AG14" i="14"/>
  <c r="AG8" i="8"/>
  <c r="AG12" i="8"/>
  <c r="S14" i="8"/>
  <c r="AG16" i="8"/>
  <c r="D21" i="8"/>
  <c r="E21" i="8" s="1"/>
  <c r="D23" i="8"/>
  <c r="E23" i="8" s="1"/>
  <c r="AG9" i="9"/>
  <c r="AG12" i="9"/>
  <c r="S14" i="9"/>
  <c r="AG20" i="9"/>
  <c r="BA24" i="12"/>
  <c r="S17" i="14"/>
  <c r="D17" i="14" s="1"/>
  <c r="D12" i="10"/>
  <c r="D8" i="10"/>
  <c r="T52" i="14"/>
  <c r="AG17" i="8"/>
  <c r="AG19" i="8"/>
  <c r="U52" i="9"/>
  <c r="D15" i="10"/>
  <c r="S9" i="8"/>
  <c r="D9" i="8" s="1"/>
  <c r="E9" i="8" s="1"/>
  <c r="S10" i="8"/>
  <c r="S12" i="8"/>
  <c r="S13" i="8"/>
  <c r="S15" i="8"/>
  <c r="S16" i="8"/>
  <c r="S17" i="8"/>
  <c r="S18" i="8"/>
  <c r="S19" i="8"/>
  <c r="AG10" i="9"/>
  <c r="AG11" i="9"/>
  <c r="AG13" i="9"/>
  <c r="AG14" i="9"/>
  <c r="AG15" i="9"/>
  <c r="AG16" i="9"/>
  <c r="AG17" i="9"/>
  <c r="AG19" i="9"/>
  <c r="D9" i="10"/>
  <c r="D13" i="10"/>
  <c r="S13" i="12"/>
  <c r="AG16" i="12"/>
  <c r="BA24" i="13"/>
  <c r="S8" i="14"/>
  <c r="S10" i="14"/>
  <c r="AG12" i="14"/>
  <c r="AG15" i="14"/>
  <c r="AG16" i="14"/>
  <c r="T52" i="8"/>
  <c r="S12" i="9"/>
  <c r="D12" i="9" s="1"/>
  <c r="S15" i="9"/>
  <c r="S18" i="9"/>
  <c r="T52" i="9"/>
  <c r="AG14" i="12"/>
  <c r="U52" i="12"/>
  <c r="S8" i="13"/>
  <c r="AG10" i="13"/>
  <c r="S12" i="14"/>
  <c r="S13" i="14"/>
  <c r="S14" i="14"/>
  <c r="S16" i="14"/>
  <c r="S18" i="14"/>
  <c r="BA24" i="14"/>
  <c r="BA24" i="9"/>
  <c r="BA24" i="8"/>
  <c r="U52" i="14"/>
  <c r="D19" i="12"/>
  <c r="E19" i="12" s="1"/>
  <c r="D21" i="12"/>
  <c r="E21" i="12" s="1"/>
  <c r="D22" i="12"/>
  <c r="E22" i="12" s="1"/>
  <c r="D23" i="12"/>
  <c r="E23" i="12" s="1"/>
  <c r="E21" i="13"/>
  <c r="D18" i="12"/>
  <c r="D20" i="12"/>
  <c r="E20" i="12" s="1"/>
  <c r="D20" i="8"/>
  <c r="E20" i="8" s="1"/>
  <c r="D22" i="8"/>
  <c r="E22" i="8" s="1"/>
  <c r="U52" i="8"/>
  <c r="D18" i="9" l="1"/>
  <c r="E18" i="9" s="1"/>
  <c r="D8" i="13"/>
  <c r="D15" i="9"/>
  <c r="D18" i="8"/>
  <c r="E18" i="8" s="1"/>
  <c r="D16" i="8"/>
  <c r="E16" i="8" s="1"/>
  <c r="D13" i="8"/>
  <c r="E13" i="8" s="1"/>
  <c r="D8" i="12"/>
  <c r="D73" i="6" s="1"/>
  <c r="E73" i="6" s="1"/>
  <c r="D13" i="14"/>
  <c r="D8" i="14"/>
  <c r="E8" i="14" s="1"/>
  <c r="D18" i="14"/>
  <c r="D10" i="14"/>
  <c r="D100" i="6" s="1"/>
  <c r="E100" i="6" s="1"/>
  <c r="D16" i="14"/>
  <c r="E16" i="14" s="1"/>
  <c r="D12" i="14"/>
  <c r="D102" i="6" s="1"/>
  <c r="E102" i="6" s="1"/>
  <c r="D8" i="9"/>
  <c r="D32" i="6" s="1"/>
  <c r="D13" i="12"/>
  <c r="D78" i="6" s="1"/>
  <c r="D11" i="13"/>
  <c r="E11" i="13" s="1"/>
  <c r="D14" i="14"/>
  <c r="D11" i="14"/>
  <c r="E11" i="14" s="1"/>
  <c r="D17" i="12"/>
  <c r="E17" i="12" s="1"/>
  <c r="D18" i="10"/>
  <c r="D14" i="9"/>
  <c r="D38" i="6" s="1"/>
  <c r="E38" i="6" s="1"/>
  <c r="D12" i="12"/>
  <c r="E12" i="12" s="1"/>
  <c r="D17" i="9"/>
  <c r="E17" i="9" s="1"/>
  <c r="D19" i="9"/>
  <c r="E19" i="9" s="1"/>
  <c r="D15" i="14"/>
  <c r="D105" i="6" s="1"/>
  <c r="E105" i="6" s="1"/>
  <c r="D11" i="12"/>
  <c r="D76" i="6" s="1"/>
  <c r="D9" i="9"/>
  <c r="D16" i="12"/>
  <c r="D10" i="12"/>
  <c r="E10" i="12" s="1"/>
  <c r="D11" i="10"/>
  <c r="E11" i="10" s="1"/>
  <c r="D16" i="10"/>
  <c r="E16" i="10" s="1"/>
  <c r="D9" i="12"/>
  <c r="D13" i="9"/>
  <c r="E13" i="9" s="1"/>
  <c r="D16" i="9"/>
  <c r="D40" i="6" s="1"/>
  <c r="E40" i="6" s="1"/>
  <c r="D14" i="12"/>
  <c r="D79" i="6" s="1"/>
  <c r="D9" i="14"/>
  <c r="E9" i="14" s="1"/>
  <c r="D11" i="9"/>
  <c r="D35" i="6" s="1"/>
  <c r="E35" i="6" s="1"/>
  <c r="D17" i="10"/>
  <c r="E17" i="10" s="1"/>
  <c r="D10" i="13"/>
  <c r="D87" i="6" s="1"/>
  <c r="D10" i="10"/>
  <c r="D47" i="6" s="1"/>
  <c r="E47" i="6" s="1"/>
  <c r="D10" i="9"/>
  <c r="E10" i="9" s="1"/>
  <c r="D15" i="12"/>
  <c r="D80" i="6" s="1"/>
  <c r="D20" i="9"/>
  <c r="D44" i="6" s="1"/>
  <c r="E44" i="6" s="1"/>
  <c r="D92" i="6"/>
  <c r="D96" i="6"/>
  <c r="S20" i="11"/>
  <c r="AG20" i="11"/>
  <c r="AG20" i="10"/>
  <c r="D45" i="6"/>
  <c r="E13" i="13"/>
  <c r="E13" i="11"/>
  <c r="E13" i="10"/>
  <c r="D17" i="8"/>
  <c r="E17" i="8" s="1"/>
  <c r="E12" i="9"/>
  <c r="E8" i="13"/>
  <c r="E12" i="13"/>
  <c r="D69" i="6"/>
  <c r="E69" i="6" s="1"/>
  <c r="E19" i="11"/>
  <c r="E16" i="11"/>
  <c r="E20" i="14"/>
  <c r="D110" i="6"/>
  <c r="E18" i="13"/>
  <c r="D95" i="6"/>
  <c r="E18" i="12"/>
  <c r="D83" i="6"/>
  <c r="E20" i="13"/>
  <c r="D97" i="6"/>
  <c r="E10" i="11"/>
  <c r="D62" i="6"/>
  <c r="E62" i="6" s="1"/>
  <c r="E17" i="14"/>
  <c r="D107" i="6"/>
  <c r="E107" i="6" s="1"/>
  <c r="E19" i="14"/>
  <c r="D109" i="6"/>
  <c r="E109" i="6" s="1"/>
  <c r="E14" i="11"/>
  <c r="D66" i="6"/>
  <c r="E66" i="6" s="1"/>
  <c r="E19" i="10"/>
  <c r="D56" i="6"/>
  <c r="E56" i="6" s="1"/>
  <c r="E19" i="13"/>
  <c r="E15" i="13"/>
  <c r="AM7" i="14"/>
  <c r="AE7" i="14"/>
  <c r="AJ7" i="14" s="1"/>
  <c r="AO7" i="14" s="1"/>
  <c r="AN7" i="10"/>
  <c r="AE7" i="10"/>
  <c r="AK7" i="10" s="1"/>
  <c r="AP7" i="10" s="1"/>
  <c r="AM7" i="8"/>
  <c r="AE7" i="8"/>
  <c r="AJ7" i="8" s="1"/>
  <c r="AO7" i="8" s="1"/>
  <c r="D11" i="8"/>
  <c r="E11" i="8" s="1"/>
  <c r="AM7" i="13"/>
  <c r="AE7" i="13"/>
  <c r="AJ7" i="13" s="1"/>
  <c r="AO7" i="13" s="1"/>
  <c r="AM7" i="12"/>
  <c r="AE7" i="12"/>
  <c r="AJ7" i="12" s="1"/>
  <c r="AO7" i="12" s="1"/>
  <c r="AN7" i="11"/>
  <c r="AE7" i="11"/>
  <c r="AK7" i="11" s="1"/>
  <c r="AP7" i="11" s="1"/>
  <c r="AM7" i="9"/>
  <c r="AE7" i="9"/>
  <c r="AJ7" i="9" s="1"/>
  <c r="AO7" i="9" s="1"/>
  <c r="D14" i="8"/>
  <c r="E14" i="8" s="1"/>
  <c r="D15" i="8"/>
  <c r="E15" i="8" s="1"/>
  <c r="D8" i="8"/>
  <c r="E8" i="8" s="1"/>
  <c r="D10" i="8"/>
  <c r="E10" i="8" s="1"/>
  <c r="D12" i="8"/>
  <c r="E12" i="8" s="1"/>
  <c r="D19" i="8"/>
  <c r="E19" i="8" s="1"/>
  <c r="L7" i="7"/>
  <c r="Q7" i="7" s="1"/>
  <c r="J7" i="7"/>
  <c r="O7" i="7" s="1"/>
  <c r="E8" i="9" l="1"/>
  <c r="E8" i="12"/>
  <c r="D98" i="6"/>
  <c r="E98" i="6" s="1"/>
  <c r="F98" i="6" s="1"/>
  <c r="E15" i="14"/>
  <c r="E20" i="9"/>
  <c r="D34" i="6"/>
  <c r="E34" i="6" s="1"/>
  <c r="E14" i="12"/>
  <c r="F44" i="6"/>
  <c r="L44" i="6"/>
  <c r="E15" i="12"/>
  <c r="D99" i="6"/>
  <c r="E99" i="6" s="1"/>
  <c r="F99" i="6" s="1"/>
  <c r="D101" i="6"/>
  <c r="E101" i="6" s="1"/>
  <c r="F101" i="6" s="1"/>
  <c r="E8" i="10"/>
  <c r="E11" i="12"/>
  <c r="D88" i="6"/>
  <c r="E12" i="14"/>
  <c r="D65" i="6"/>
  <c r="E65" i="6" s="1"/>
  <c r="D82" i="6"/>
  <c r="D77" i="6"/>
  <c r="D75" i="6"/>
  <c r="E13" i="12"/>
  <c r="E10" i="14"/>
  <c r="E16" i="9"/>
  <c r="E11" i="9"/>
  <c r="E10" i="13"/>
  <c r="D90" i="6"/>
  <c r="D85" i="6"/>
  <c r="E14" i="9"/>
  <c r="E10" i="10"/>
  <c r="D37" i="6"/>
  <c r="E37" i="6" s="1"/>
  <c r="D48" i="6"/>
  <c r="E48" i="6" s="1"/>
  <c r="D50" i="6"/>
  <c r="E50" i="6" s="1"/>
  <c r="D53" i="6"/>
  <c r="E53" i="6" s="1"/>
  <c r="D54" i="6"/>
  <c r="E54" i="6" s="1"/>
  <c r="D89" i="6"/>
  <c r="D106" i="6"/>
  <c r="E106" i="6" s="1"/>
  <c r="F106" i="6" s="1"/>
  <c r="E17" i="11"/>
  <c r="D42" i="6"/>
  <c r="E42" i="6" s="1"/>
  <c r="D41" i="6"/>
  <c r="E41" i="6" s="1"/>
  <c r="D36" i="6"/>
  <c r="E36" i="6" s="1"/>
  <c r="D43" i="6"/>
  <c r="E43" i="6" s="1"/>
  <c r="D71" i="6"/>
  <c r="E71" i="6" s="1"/>
  <c r="D68" i="6"/>
  <c r="E68" i="6" s="1"/>
  <c r="E16" i="12"/>
  <c r="D81" i="6"/>
  <c r="E16" i="13"/>
  <c r="D93" i="6"/>
  <c r="E12" i="11"/>
  <c r="D64" i="6"/>
  <c r="E64" i="6" s="1"/>
  <c r="L107" i="6"/>
  <c r="M107" i="6" s="1"/>
  <c r="F107" i="6"/>
  <c r="F100" i="6"/>
  <c r="L100" i="6"/>
  <c r="M100" i="6" s="1"/>
  <c r="F102" i="6"/>
  <c r="L102" i="6"/>
  <c r="M102" i="6" s="1"/>
  <c r="E15" i="9"/>
  <c r="D39" i="6"/>
  <c r="E39" i="6" s="1"/>
  <c r="E9" i="11"/>
  <c r="D61" i="6"/>
  <c r="E61" i="6" s="1"/>
  <c r="E18" i="14"/>
  <c r="D108" i="6"/>
  <c r="E108" i="6" s="1"/>
  <c r="E15" i="11"/>
  <c r="D67" i="6"/>
  <c r="E67" i="6" s="1"/>
  <c r="E9" i="9"/>
  <c r="D33" i="6"/>
  <c r="E33" i="6" s="1"/>
  <c r="E11" i="11"/>
  <c r="D63" i="6"/>
  <c r="E63" i="6" s="1"/>
  <c r="E18" i="11"/>
  <c r="D70" i="6"/>
  <c r="E70" i="6" s="1"/>
  <c r="E13" i="14"/>
  <c r="D103" i="6"/>
  <c r="E103" i="6" s="1"/>
  <c r="L109" i="6"/>
  <c r="M109" i="6" s="1"/>
  <c r="F109" i="6"/>
  <c r="E14" i="14"/>
  <c r="D104" i="6"/>
  <c r="E104" i="6" s="1"/>
  <c r="F105" i="6"/>
  <c r="L105" i="6"/>
  <c r="M105" i="6" s="1"/>
  <c r="E9" i="12"/>
  <c r="D74" i="6"/>
  <c r="E74" i="6" s="1"/>
  <c r="E18" i="10"/>
  <c r="D55" i="6"/>
  <c r="E55" i="6" s="1"/>
  <c r="E14" i="10"/>
  <c r="D51" i="6"/>
  <c r="E51" i="6" s="1"/>
  <c r="E9" i="10"/>
  <c r="D46" i="6"/>
  <c r="E46" i="6" s="1"/>
  <c r="E15" i="10"/>
  <c r="D52" i="6"/>
  <c r="E52" i="6" s="1"/>
  <c r="E12" i="10"/>
  <c r="D49" i="6"/>
  <c r="E49" i="6" s="1"/>
  <c r="E8" i="11"/>
  <c r="D60" i="6"/>
  <c r="E17" i="13"/>
  <c r="D94" i="6"/>
  <c r="E9" i="13"/>
  <c r="D86" i="6"/>
  <c r="E14" i="13"/>
  <c r="D91" i="6"/>
  <c r="AR7" i="9"/>
  <c r="AW7" i="9" s="1"/>
  <c r="AT7" i="9"/>
  <c r="AZ7" i="9" s="1"/>
  <c r="AS7" i="10"/>
  <c r="AX7" i="10" s="1"/>
  <c r="AU7" i="10"/>
  <c r="BA7" i="10" s="1"/>
  <c r="AR7" i="12"/>
  <c r="AW7" i="12" s="1"/>
  <c r="AT7" i="12"/>
  <c r="AZ7" i="12" s="1"/>
  <c r="AR7" i="8"/>
  <c r="AW7" i="8" s="1"/>
  <c r="BC7" i="8" s="1"/>
  <c r="AT7" i="8"/>
  <c r="AZ7" i="8" s="1"/>
  <c r="AR7" i="14"/>
  <c r="AW7" i="14" s="1"/>
  <c r="AT7" i="14"/>
  <c r="AZ7" i="14" s="1"/>
  <c r="AS7" i="11"/>
  <c r="AX7" i="11" s="1"/>
  <c r="AU7" i="11"/>
  <c r="BA7" i="11" s="1"/>
  <c r="AR7" i="13"/>
  <c r="AW7" i="13" s="1"/>
  <c r="AT7" i="13"/>
  <c r="AZ7" i="13" s="1"/>
  <c r="V7" i="7"/>
  <c r="AA7" i="7" s="1"/>
  <c r="T7" i="7"/>
  <c r="X7" i="7" s="1"/>
  <c r="AC7" i="7" s="1"/>
  <c r="AH7" i="7" s="1"/>
  <c r="D18" i="6"/>
  <c r="E18" i="6" s="1"/>
  <c r="L98" i="6" l="1"/>
  <c r="M98" i="6" s="1"/>
  <c r="L99" i="6"/>
  <c r="M99" i="6" s="1"/>
  <c r="L101" i="6"/>
  <c r="M101" i="6" s="1"/>
  <c r="L106" i="6"/>
  <c r="M106" i="6" s="1"/>
  <c r="F18" i="6"/>
  <c r="L18" i="6"/>
  <c r="M18" i="6" s="1"/>
  <c r="L108" i="6"/>
  <c r="M108" i="6" s="1"/>
  <c r="F108" i="6"/>
  <c r="L103" i="6"/>
  <c r="M103" i="6" s="1"/>
  <c r="F103" i="6"/>
  <c r="F104" i="6"/>
  <c r="L104" i="6"/>
  <c r="M104" i="6" s="1"/>
  <c r="AM7" i="7"/>
  <c r="AE7" i="7"/>
  <c r="AJ7" i="7" s="1"/>
  <c r="AO7" i="7" s="1"/>
  <c r="AR7" i="7" l="1"/>
  <c r="AW7" i="7" s="1"/>
  <c r="BE7" i="7" s="1"/>
  <c r="AT7" i="7"/>
  <c r="AZ7" i="7" s="1"/>
  <c r="C30" i="6"/>
  <c r="C20" i="6" l="1"/>
  <c r="C21" i="6"/>
  <c r="C22" i="6"/>
  <c r="C23" i="6"/>
  <c r="C24" i="6"/>
  <c r="C25" i="6"/>
  <c r="C26" i="6"/>
  <c r="C27" i="6"/>
  <c r="C28" i="6"/>
  <c r="C29" i="6"/>
  <c r="E110" i="6"/>
  <c r="L110" i="6" l="1"/>
  <c r="M110" i="6" s="1"/>
  <c r="F110" i="6"/>
  <c r="E86" i="6"/>
  <c r="E94" i="6"/>
  <c r="E97" i="6"/>
  <c r="L97" i="6" l="1"/>
  <c r="M97" i="6" s="1"/>
  <c r="F97" i="6"/>
  <c r="L86" i="6"/>
  <c r="M86" i="6" s="1"/>
  <c r="F86" i="6"/>
  <c r="L94" i="6"/>
  <c r="M94" i="6" s="1"/>
  <c r="F94" i="6"/>
  <c r="E87" i="6"/>
  <c r="E92" i="6"/>
  <c r="E88" i="6"/>
  <c r="E89" i="6"/>
  <c r="E91" i="6"/>
  <c r="E85" i="6"/>
  <c r="E95" i="6"/>
  <c r="E93" i="6"/>
  <c r="L93" i="6" l="1"/>
  <c r="M93" i="6" s="1"/>
  <c r="F93" i="6"/>
  <c r="L85" i="6"/>
  <c r="M85" i="6" s="1"/>
  <c r="F85" i="6"/>
  <c r="L89" i="6"/>
  <c r="M89" i="6" s="1"/>
  <c r="F89" i="6"/>
  <c r="L92" i="6"/>
  <c r="M92" i="6" s="1"/>
  <c r="F92" i="6"/>
  <c r="L95" i="6"/>
  <c r="M95" i="6" s="1"/>
  <c r="F95" i="6"/>
  <c r="L91" i="6"/>
  <c r="M91" i="6" s="1"/>
  <c r="F91" i="6"/>
  <c r="L88" i="6"/>
  <c r="M88" i="6" s="1"/>
  <c r="F88" i="6"/>
  <c r="L87" i="6"/>
  <c r="M87" i="6" s="1"/>
  <c r="F87" i="6"/>
  <c r="E90" i="6"/>
  <c r="E96" i="6"/>
  <c r="L96" i="6" l="1"/>
  <c r="M96" i="6" s="1"/>
  <c r="F96" i="6"/>
  <c r="L90" i="6"/>
  <c r="M90" i="6" s="1"/>
  <c r="F90" i="6"/>
  <c r="R43" i="7" l="1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G36" i="2" l="1"/>
  <c r="K13" i="2"/>
  <c r="F68" i="6" l="1"/>
  <c r="F67" i="6"/>
  <c r="E80" i="6"/>
  <c r="L80" i="6" l="1"/>
  <c r="F80" i="6"/>
  <c r="L72" i="6"/>
  <c r="F72" i="6"/>
  <c r="E77" i="6"/>
  <c r="E76" i="6"/>
  <c r="E79" i="6"/>
  <c r="E75" i="6"/>
  <c r="E78" i="6"/>
  <c r="E81" i="6"/>
  <c r="E82" i="6"/>
  <c r="E60" i="6"/>
  <c r="L68" i="6"/>
  <c r="L67" i="6"/>
  <c r="M80" i="6" l="1"/>
  <c r="L82" i="6"/>
  <c r="F82" i="6"/>
  <c r="L78" i="6"/>
  <c r="F78" i="6"/>
  <c r="L73" i="6"/>
  <c r="F73" i="6"/>
  <c r="L74" i="6"/>
  <c r="F74" i="6"/>
  <c r="L76" i="6"/>
  <c r="F76" i="6"/>
  <c r="L81" i="6"/>
  <c r="F81" i="6"/>
  <c r="L75" i="6"/>
  <c r="F75" i="6"/>
  <c r="L79" i="6"/>
  <c r="F79" i="6"/>
  <c r="L77" i="6"/>
  <c r="F77" i="6"/>
  <c r="L70" i="6"/>
  <c r="F70" i="6"/>
  <c r="L71" i="6"/>
  <c r="F71" i="6"/>
  <c r="L62" i="6"/>
  <c r="F62" i="6"/>
  <c r="L69" i="6"/>
  <c r="F69" i="6"/>
  <c r="M68" i="6"/>
  <c r="L66" i="6"/>
  <c r="F66" i="6"/>
  <c r="L61" i="6"/>
  <c r="F61" i="6"/>
  <c r="L60" i="6"/>
  <c r="F60" i="6"/>
  <c r="L65" i="6"/>
  <c r="F65" i="6"/>
  <c r="M67" i="6"/>
  <c r="L64" i="6"/>
  <c r="F64" i="6"/>
  <c r="M72" i="6"/>
  <c r="E83" i="6"/>
  <c r="M77" i="6" l="1"/>
  <c r="M79" i="6"/>
  <c r="M75" i="6"/>
  <c r="M81" i="6"/>
  <c r="M76" i="6"/>
  <c r="M74" i="6"/>
  <c r="M73" i="6"/>
  <c r="M78" i="6"/>
  <c r="M82" i="6"/>
  <c r="L83" i="6"/>
  <c r="F83" i="6"/>
  <c r="M64" i="6"/>
  <c r="M61" i="6"/>
  <c r="L63" i="6"/>
  <c r="F63" i="6"/>
  <c r="M60" i="6"/>
  <c r="M66" i="6"/>
  <c r="M69" i="6"/>
  <c r="M71" i="6"/>
  <c r="M65" i="6"/>
  <c r="M62" i="6"/>
  <c r="M70" i="6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M83" i="6" l="1"/>
  <c r="M63" i="6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29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3" i="1"/>
  <c r="D52" i="1"/>
  <c r="E52" i="1"/>
  <c r="F52" i="1"/>
  <c r="G52" i="1"/>
  <c r="H52" i="1"/>
  <c r="D27" i="1"/>
  <c r="E27" i="1"/>
  <c r="F27" i="1"/>
  <c r="G27" i="1"/>
  <c r="H27" i="1"/>
  <c r="B41" i="1" l="1"/>
  <c r="B42" i="1"/>
  <c r="B43" i="1"/>
  <c r="B44" i="1"/>
  <c r="B45" i="1"/>
  <c r="B46" i="1"/>
  <c r="B47" i="1"/>
  <c r="B48" i="1"/>
  <c r="B49" i="1"/>
  <c r="B50" i="1"/>
  <c r="B30" i="1"/>
  <c r="B31" i="1"/>
  <c r="B32" i="1"/>
  <c r="B33" i="1"/>
  <c r="B34" i="1"/>
  <c r="B35" i="1"/>
  <c r="B36" i="1"/>
  <c r="B37" i="1"/>
  <c r="B38" i="1"/>
  <c r="B39" i="1"/>
  <c r="B25" i="1"/>
  <c r="B24" i="1"/>
  <c r="B23" i="1"/>
  <c r="B16" i="1"/>
  <c r="B17" i="1"/>
  <c r="B18" i="1"/>
  <c r="B19" i="1"/>
  <c r="B20" i="1"/>
  <c r="B21" i="1"/>
  <c r="B22" i="1"/>
  <c r="B15" i="1"/>
  <c r="B4" i="1"/>
  <c r="B5" i="1"/>
  <c r="B6" i="1"/>
  <c r="B7" i="1"/>
  <c r="B8" i="1"/>
  <c r="B9" i="1"/>
  <c r="B10" i="1"/>
  <c r="B11" i="1"/>
  <c r="B12" i="1"/>
  <c r="B13" i="1"/>
  <c r="B14" i="1"/>
  <c r="K31" i="7" l="1"/>
  <c r="C43" i="7"/>
  <c r="T35" i="7"/>
  <c r="S8" i="7" s="1"/>
  <c r="T36" i="7"/>
  <c r="S9" i="7" s="1"/>
  <c r="T37" i="7"/>
  <c r="T38" i="7"/>
  <c r="T39" i="7"/>
  <c r="S12" i="7" s="1"/>
  <c r="T40" i="7"/>
  <c r="S13" i="7" s="1"/>
  <c r="T41" i="7"/>
  <c r="S14" i="7" s="1"/>
  <c r="T42" i="7"/>
  <c r="T43" i="7"/>
  <c r="S16" i="7" s="1"/>
  <c r="T46" i="7"/>
  <c r="T47" i="7"/>
  <c r="T48" i="7"/>
  <c r="T49" i="7"/>
  <c r="T44" i="7"/>
  <c r="T45" i="7"/>
  <c r="C49" i="7"/>
  <c r="U35" i="7"/>
  <c r="AG8" i="7" s="1"/>
  <c r="U36" i="7"/>
  <c r="AG9" i="7" s="1"/>
  <c r="U37" i="7"/>
  <c r="U38" i="7"/>
  <c r="U39" i="7"/>
  <c r="AG12" i="7" s="1"/>
  <c r="U40" i="7"/>
  <c r="AG13" i="7" s="1"/>
  <c r="U41" i="7"/>
  <c r="AG14" i="7" s="1"/>
  <c r="U42" i="7"/>
  <c r="U43" i="7"/>
  <c r="AG16" i="7" s="1"/>
  <c r="U44" i="7"/>
  <c r="U45" i="7"/>
  <c r="U46" i="7"/>
  <c r="U47" i="7"/>
  <c r="U48" i="7"/>
  <c r="U49" i="7"/>
  <c r="B29" i="1"/>
  <c r="B40" i="1"/>
  <c r="G5" i="2"/>
  <c r="G9" i="2"/>
  <c r="G17" i="2"/>
  <c r="G19" i="2"/>
  <c r="G24" i="2"/>
  <c r="G28" i="2"/>
  <c r="G32" i="2"/>
  <c r="G37" i="2"/>
  <c r="E41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C27" i="1"/>
  <c r="I27" i="1"/>
  <c r="J27" i="1"/>
  <c r="K27" i="1"/>
  <c r="L27" i="1"/>
  <c r="M27" i="1"/>
  <c r="N27" i="1"/>
  <c r="O27" i="1"/>
  <c r="P27" i="1"/>
  <c r="C52" i="1"/>
  <c r="I52" i="1"/>
  <c r="J52" i="1"/>
  <c r="K52" i="1"/>
  <c r="L52" i="1"/>
  <c r="M52" i="1"/>
  <c r="N52" i="1"/>
  <c r="O52" i="1"/>
  <c r="P52" i="1"/>
  <c r="E17" i="7" l="1"/>
  <c r="D13" i="6" s="1"/>
  <c r="E19" i="7"/>
  <c r="D15" i="6" s="1"/>
  <c r="E15" i="6" s="1"/>
  <c r="D16" i="7"/>
  <c r="E16" i="7" s="1"/>
  <c r="D12" i="6" s="1"/>
  <c r="E12" i="6" s="1"/>
  <c r="F12" i="6" s="1"/>
  <c r="D8" i="7"/>
  <c r="E8" i="7" s="1"/>
  <c r="D4" i="6" s="1"/>
  <c r="E10" i="7"/>
  <c r="D6" i="6" s="1"/>
  <c r="E20" i="7"/>
  <c r="D16" i="6" s="1"/>
  <c r="E16" i="6" s="1"/>
  <c r="E21" i="7"/>
  <c r="D17" i="6" s="1"/>
  <c r="E17" i="6" s="1"/>
  <c r="D14" i="7"/>
  <c r="E14" i="7" s="1"/>
  <c r="D10" i="6" s="1"/>
  <c r="E18" i="7"/>
  <c r="D14" i="6" s="1"/>
  <c r="D13" i="7"/>
  <c r="E13" i="7" s="1"/>
  <c r="E15" i="7"/>
  <c r="E45" i="6"/>
  <c r="F45" i="6" s="1"/>
  <c r="D28" i="6"/>
  <c r="J31" i="2"/>
  <c r="J40" i="2"/>
  <c r="D30" i="6"/>
  <c r="E30" i="6" s="1"/>
  <c r="G41" i="2"/>
  <c r="G3" i="2"/>
  <c r="U50" i="7"/>
  <c r="T50" i="7"/>
  <c r="D9" i="7" l="1"/>
  <c r="E9" i="7" s="1"/>
  <c r="D5" i="6" s="1"/>
  <c r="E5" i="6" s="1"/>
  <c r="D12" i="7"/>
  <c r="E12" i="7" s="1"/>
  <c r="D8" i="6" s="1"/>
  <c r="E11" i="7"/>
  <c r="D7" i="6" s="1"/>
  <c r="E7" i="6" s="1"/>
  <c r="D11" i="6"/>
  <c r="E11" i="6" s="1"/>
  <c r="F16" i="6"/>
  <c r="L16" i="6"/>
  <c r="M16" i="6" s="1"/>
  <c r="D9" i="6"/>
  <c r="E9" i="6" s="1"/>
  <c r="F17" i="6"/>
  <c r="L17" i="6"/>
  <c r="M17" i="6" s="1"/>
  <c r="L30" i="6"/>
  <c r="F30" i="6"/>
  <c r="L15" i="6"/>
  <c r="F15" i="6"/>
  <c r="E8" i="6"/>
  <c r="F49" i="6"/>
  <c r="F46" i="6"/>
  <c r="F34" i="6"/>
  <c r="E10" i="6"/>
  <c r="D25" i="6"/>
  <c r="E25" i="6" s="1"/>
  <c r="F25" i="6" s="1"/>
  <c r="D23" i="6"/>
  <c r="E23" i="6" s="1"/>
  <c r="F23" i="6" s="1"/>
  <c r="D20" i="6"/>
  <c r="E20" i="6" s="1"/>
  <c r="F20" i="6" s="1"/>
  <c r="D26" i="6"/>
  <c r="E26" i="6" s="1"/>
  <c r="F26" i="6" s="1"/>
  <c r="E28" i="6"/>
  <c r="D29" i="6"/>
  <c r="E29" i="6" s="1"/>
  <c r="D27" i="6"/>
  <c r="E27" i="6" s="1"/>
  <c r="F27" i="6" s="1"/>
  <c r="D24" i="6"/>
  <c r="E24" i="6" s="1"/>
  <c r="F24" i="6" s="1"/>
  <c r="D21" i="6"/>
  <c r="E21" i="6" s="1"/>
  <c r="F21" i="6" s="1"/>
  <c r="E19" i="6"/>
  <c r="F19" i="6" s="1"/>
  <c r="D22" i="6"/>
  <c r="E22" i="6" s="1"/>
  <c r="F22" i="6" s="1"/>
  <c r="F41" i="6"/>
  <c r="F37" i="6"/>
  <c r="F36" i="6"/>
  <c r="F40" i="6"/>
  <c r="D3" i="6"/>
  <c r="E3" i="6" s="1"/>
  <c r="F3" i="6" s="1"/>
  <c r="E6" i="6"/>
  <c r="F43" i="6"/>
  <c r="F33" i="6"/>
  <c r="F42" i="6"/>
  <c r="E32" i="6"/>
  <c r="E4" i="6"/>
  <c r="F35" i="6"/>
  <c r="F51" i="6"/>
  <c r="F54" i="6"/>
  <c r="F53" i="6"/>
  <c r="F50" i="6"/>
  <c r="F52" i="6"/>
  <c r="F48" i="6"/>
  <c r="F38" i="6"/>
  <c r="F39" i="6"/>
  <c r="E13" i="6"/>
  <c r="F13" i="6" s="1"/>
  <c r="E14" i="6"/>
  <c r="F14" i="6" s="1"/>
  <c r="R12" i="1"/>
  <c r="F9" i="6" l="1"/>
  <c r="R9" i="1"/>
  <c r="F11" i="6"/>
  <c r="R11" i="1"/>
  <c r="M30" i="6"/>
  <c r="M15" i="6"/>
  <c r="L55" i="6"/>
  <c r="F55" i="6"/>
  <c r="L28" i="6"/>
  <c r="F28" i="6"/>
  <c r="L56" i="6"/>
  <c r="F56" i="6"/>
  <c r="L29" i="6"/>
  <c r="F29" i="6"/>
  <c r="R5" i="1"/>
  <c r="F5" i="6"/>
  <c r="R4" i="1"/>
  <c r="F4" i="6"/>
  <c r="R7" i="1"/>
  <c r="F7" i="6"/>
  <c r="R6" i="1"/>
  <c r="F6" i="6"/>
  <c r="R8" i="1"/>
  <c r="F8" i="6"/>
  <c r="R10" i="1"/>
  <c r="F10" i="6"/>
  <c r="L27" i="6"/>
  <c r="L7" i="6"/>
  <c r="R13" i="1"/>
  <c r="R25" i="1"/>
  <c r="L26" i="6"/>
  <c r="L54" i="6"/>
  <c r="R51" i="1"/>
  <c r="L53" i="6"/>
  <c r="R50" i="1"/>
  <c r="L52" i="6"/>
  <c r="R49" i="1"/>
  <c r="L51" i="6"/>
  <c r="R48" i="1"/>
  <c r="L50" i="6"/>
  <c r="R47" i="1"/>
  <c r="L49" i="6"/>
  <c r="R46" i="1"/>
  <c r="L48" i="6"/>
  <c r="R45" i="1"/>
  <c r="L46" i="6"/>
  <c r="R43" i="1"/>
  <c r="L45" i="6"/>
  <c r="R42" i="1"/>
  <c r="R41" i="1"/>
  <c r="R14" i="1"/>
  <c r="L14" i="6"/>
  <c r="L32" i="6"/>
  <c r="R29" i="1"/>
  <c r="L33" i="6"/>
  <c r="R30" i="1"/>
  <c r="L34" i="6"/>
  <c r="R31" i="1"/>
  <c r="L35" i="6"/>
  <c r="R32" i="1"/>
  <c r="L36" i="6"/>
  <c r="R33" i="1"/>
  <c r="L37" i="6"/>
  <c r="R34" i="1"/>
  <c r="L38" i="6"/>
  <c r="R35" i="1"/>
  <c r="L39" i="6"/>
  <c r="R36" i="1"/>
  <c r="L40" i="6"/>
  <c r="R37" i="1"/>
  <c r="L41" i="6"/>
  <c r="R38" i="1"/>
  <c r="R15" i="1"/>
  <c r="L19" i="6"/>
  <c r="R18" i="1"/>
  <c r="L20" i="6"/>
  <c r="R19" i="1"/>
  <c r="L21" i="6"/>
  <c r="R20" i="1"/>
  <c r="L22" i="6"/>
  <c r="R21" i="1"/>
  <c r="L25" i="6"/>
  <c r="R24" i="1"/>
  <c r="L24" i="6"/>
  <c r="R23" i="1"/>
  <c r="L23" i="6"/>
  <c r="R22" i="1"/>
  <c r="L12" i="6"/>
  <c r="L10" i="6"/>
  <c r="L9" i="6"/>
  <c r="L8" i="6"/>
  <c r="L6" i="6"/>
  <c r="L5" i="6"/>
  <c r="L4" i="6"/>
  <c r="R3" i="1"/>
  <c r="L11" i="6"/>
  <c r="M40" i="6" l="1"/>
  <c r="M38" i="6"/>
  <c r="M36" i="6"/>
  <c r="M34" i="6"/>
  <c r="M32" i="6"/>
  <c r="M45" i="6"/>
  <c r="M48" i="6"/>
  <c r="M23" i="6"/>
  <c r="M24" i="6"/>
  <c r="M25" i="6"/>
  <c r="M22" i="6"/>
  <c r="M21" i="6"/>
  <c r="M20" i="6"/>
  <c r="M19" i="6"/>
  <c r="M26" i="6"/>
  <c r="M27" i="6"/>
  <c r="M41" i="6"/>
  <c r="M39" i="6"/>
  <c r="M37" i="6"/>
  <c r="M35" i="6"/>
  <c r="M33" i="6"/>
  <c r="M44" i="6"/>
  <c r="M46" i="6"/>
  <c r="M49" i="6"/>
  <c r="M50" i="6"/>
  <c r="M51" i="6"/>
  <c r="M52" i="6"/>
  <c r="M53" i="6"/>
  <c r="M54" i="6"/>
  <c r="M29" i="6"/>
  <c r="M56" i="6"/>
  <c r="M28" i="6"/>
  <c r="M55" i="6"/>
  <c r="M5" i="6"/>
  <c r="M8" i="6"/>
  <c r="M10" i="6"/>
  <c r="M7" i="6"/>
  <c r="M11" i="6"/>
  <c r="M4" i="6"/>
  <c r="M6" i="6"/>
  <c r="M9" i="6"/>
  <c r="M12" i="6"/>
  <c r="M14" i="6"/>
  <c r="L47" i="6"/>
  <c r="F47" i="6"/>
  <c r="R16" i="1"/>
  <c r="R17" i="1"/>
  <c r="R44" i="1"/>
  <c r="L13" i="6"/>
  <c r="L42" i="6"/>
  <c r="R39" i="1"/>
  <c r="L43" i="6"/>
  <c r="R40" i="1"/>
  <c r="L3" i="6"/>
  <c r="M43" i="6" l="1"/>
  <c r="M42" i="6"/>
  <c r="M47" i="6"/>
  <c r="M13" i="6"/>
  <c r="M3" i="6"/>
</calcChain>
</file>

<file path=xl/comments1.xml><?xml version="1.0" encoding="utf-8"?>
<comments xmlns="http://schemas.openxmlformats.org/spreadsheetml/2006/main">
  <authors>
    <author>nika</author>
    <author>Дворецька Світлана Володимирівна</author>
    <author>Ніколенко Світлана Григорівна</author>
  </authors>
  <commentList>
    <comment ref="AM8" authorId="0" guid="{5AB4752E-B7CD-446C-A033-0D3BD6CF3661}">
      <text>
        <r>
          <rPr>
            <sz val="9"/>
            <color indexed="81"/>
            <rFont val="Tahoma"/>
            <family val="2"/>
            <charset val="204"/>
          </rPr>
          <t xml:space="preserve">ФОРНЫ НАДО ИМЕНОВАТЬ СОГЛАСНО КР!!!
</t>
        </r>
      </text>
    </comment>
    <comment ref="AW8" authorId="0" guid="{7B50A33E-817F-477A-A0F7-1345B93E3BE9}">
      <text/>
    </comment>
    <comment ref="AZ9" authorId="1" guid="{E3AC8BE9-C1CF-4F66-B8AA-7D6509CE649F}">
      <text>
        <r>
          <rPr>
            <b/>
            <sz val="9"/>
            <color indexed="81"/>
            <rFont val="Tahoma"/>
            <family val="2"/>
            <charset val="204"/>
          </rPr>
          <t>Форма не зациклена , нет возврата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M10" authorId="2" guid="{0C62A47C-E2CA-440F-962A-7EAD0ED55FCA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НЕВІРНИЙ ЗАПИТ П.2
</t>
        </r>
      </text>
    </comment>
    <comment ref="AM12" authorId="0" guid="{DBCEF037-C1BA-4F35-9849-39F845619EB8}">
      <text>
        <r>
          <rPr>
            <sz val="9"/>
            <color indexed="81"/>
            <rFont val="Tahoma"/>
            <family val="2"/>
            <charset val="204"/>
          </rPr>
          <t xml:space="preserve">НЕПРАВИЛЬНЫЙ ЗАПРОС Ф.№
</t>
        </r>
      </text>
    </comment>
    <comment ref="AZ12" authorId="1" guid="{EAAFA039-4632-4867-871A-1AB3F4CE85D7}">
      <text>
        <r>
          <rPr>
            <sz val="9"/>
            <color indexed="81"/>
            <rFont val="Tahoma"/>
            <family val="2"/>
            <charset val="204"/>
          </rPr>
          <t xml:space="preserve">Форма не зациклена, нет возврата
</t>
        </r>
      </text>
    </comment>
    <comment ref="AZ13" authorId="1" guid="{A950585C-4F95-429F-9199-7C7B543493F2}">
      <text>
        <r>
          <rPr>
            <b/>
            <sz val="9"/>
            <color indexed="81"/>
            <rFont val="Tahoma"/>
            <family val="2"/>
            <charset val="204"/>
          </rPr>
          <t>Реализация не сооответствует заданию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G15" authorId="2" guid="{C06EFB11-FA43-4D43-97EB-04A0245462D2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ЗАПИТИ НЕ ІДЕНТИФІКОВАНІ, ЯК ЗНАЙТИ ПОТРІБНІ?
</t>
        </r>
      </text>
    </comment>
    <comment ref="AZ16" authorId="1" guid="{C3AB96AC-86C1-47BC-AB04-03D08F4ACDED}">
      <text>
        <r>
          <rPr>
            <b/>
            <sz val="9"/>
            <color indexed="81"/>
            <rFont val="Tahoma"/>
            <family val="2"/>
            <charset val="204"/>
          </rPr>
          <t>Реализация не соответствует заданию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E16" authorId="2" guid="{71A790ED-473C-4E5B-A270-B16CBC6479BC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НЕ СОЗДАНА СВЯЗУЮЩАЯ ТАБЛИЦА!!!
</t>
        </r>
      </text>
    </comment>
    <comment ref="AM17" authorId="0" guid="{40D4D483-2E4C-40DF-85EE-FF81FBC3C2BD}">
      <text>
        <r>
          <rPr>
            <sz val="9"/>
            <color indexed="81"/>
            <rFont val="Tahoma"/>
            <family val="2"/>
            <charset val="204"/>
          </rPr>
          <t xml:space="preserve">! ЗАПРОС НЕВЕРНЫЙ, 3 - НЕВЕРНЫЙ ВИД ФОРМЫ
</t>
        </r>
      </text>
    </comment>
    <comment ref="R39" authorId="2" guid="{01DCEF03-2604-4894-92FD-2CB79914DC73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  НЕ ТОТ ВАРИАНТ!!!</t>
        </r>
      </text>
    </comment>
  </commentList>
</comments>
</file>

<file path=xl/comments2.xml><?xml version="1.0" encoding="utf-8"?>
<comments xmlns="http://schemas.openxmlformats.org/spreadsheetml/2006/main">
  <authors>
    <author>Дворецька Світлана Володимирівна</author>
    <author>Ніколенко Світлана Григорівна</author>
    <author>nika</author>
  </authors>
  <commentList>
    <comment ref="BE10" authorId="0" guid="{566A8062-2671-4F3F-BB40-5FE0F3AE6316}">
      <text>
        <r>
          <rPr>
            <sz val="9"/>
            <color indexed="81"/>
            <rFont val="Tahoma"/>
            <family val="2"/>
            <charset val="204"/>
          </rPr>
          <t xml:space="preserve">не установлені ключитабл ZAN_trym тригер на удаление неверен
</t>
        </r>
      </text>
    </comment>
    <comment ref="BG10" authorId="0" guid="{FE130D77-2AE7-46AC-BF84-98329E80AA60}">
      <text>
        <r>
          <rPr>
            <b/>
            <sz val="9"/>
            <color indexed="81"/>
            <rFont val="Tahoma"/>
            <family val="2"/>
            <charset val="204"/>
          </rPr>
          <t>запрос неверній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M12" authorId="1" guid="{5600176E-58CC-48FF-80B3-0EBD40A3BEE1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2"/>
            <color indexed="81"/>
            <rFont val="Tahoma"/>
            <family val="2"/>
            <charset val="204"/>
          </rPr>
          <t xml:space="preserve">НЕ ТОЙ ВАРІАНТ
</t>
        </r>
      </text>
    </comment>
    <comment ref="AR12" authorId="2" guid="{4FCE39AC-4CB7-446E-A645-E9D8584378E5}">
      <text>
        <r>
          <rPr>
            <sz val="9"/>
            <color indexed="81"/>
            <rFont val="Tahoma"/>
            <family val="2"/>
            <charset val="204"/>
          </rPr>
          <t xml:space="preserve">НЕ ТОТ ВАРИАНТ!!!
</t>
        </r>
      </text>
    </comment>
    <comment ref="AW12" authorId="2" guid="{D1ECEC13-136C-46BB-BA8F-05FB76B2DD25}">
      <text>
        <r>
          <rPr>
            <sz val="9"/>
            <color indexed="81"/>
            <rFont val="Tahoma"/>
            <family val="2"/>
            <charset val="204"/>
          </rPr>
          <t xml:space="preserve">МАКРОСІ СОДЕРЖАТ ОБЇЕКТІ ДРУГОГО ВІРИАНТА - №11!!!!
</t>
        </r>
      </text>
    </comment>
    <comment ref="BG13" authorId="0" guid="{927FBFEE-B6E1-48F4-B00E-51A9BE2AE797}">
      <text>
        <r>
          <rPr>
            <sz val="9"/>
            <color indexed="81"/>
            <rFont val="Tahoma"/>
            <family val="2"/>
            <charset val="204"/>
          </rPr>
          <t xml:space="preserve">запрос Д.Б. С группировкой
</t>
        </r>
      </text>
    </comment>
    <comment ref="AR14" authorId="2" guid="{1D43C8F5-8110-44E1-A72A-F50D781E7C78}">
      <text>
        <r>
          <rPr>
            <sz val="9"/>
            <color indexed="81"/>
            <rFont val="Tahoma"/>
            <family val="2"/>
            <charset val="204"/>
          </rPr>
          <t xml:space="preserve">ЗАПИТИ????
</t>
        </r>
      </text>
    </comment>
    <comment ref="AW14" authorId="2" guid="{C4415BEF-BE0A-4F8B-B7C2-CAFE1D4C051E}">
      <text>
        <r>
          <rPr>
            <sz val="9"/>
            <color indexed="81"/>
            <rFont val="Tahoma"/>
            <family val="2"/>
            <charset val="204"/>
          </rPr>
          <t xml:space="preserve">ОБСУТСТВУЮТ ОБЇЕКТІ В БАЗЕ ДАННІХ
</t>
        </r>
      </text>
    </comment>
    <comment ref="AZ14" authorId="2" guid="{3EB97BD9-53A4-494D-800D-C30127BA6EEF}">
      <text>
        <r>
          <rPr>
            <sz val="9"/>
            <color indexed="81"/>
            <rFont val="Tahoma"/>
            <family val="2"/>
            <charset val="204"/>
          </rPr>
          <t xml:space="preserve">В БАЗЕ НЕТ ОБЪЕКТОВ КН ФОРМЫ!
</t>
        </r>
      </text>
    </comment>
    <comment ref="BG16" authorId="0" guid="{74D690EA-3813-4399-9B4D-908D8A8724FA}">
      <text>
        <r>
          <rPr>
            <b/>
            <sz val="9"/>
            <color indexed="81"/>
            <rFont val="Tahoma"/>
            <family val="2"/>
            <charset val="204"/>
          </rPr>
          <t>запрос неверній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39" authorId="1" guid="{5208E3C8-81FB-451C-9C72-6435B8776CF3}">
      <text>
        <r>
          <rPr>
            <b/>
            <sz val="9"/>
            <color indexed="81"/>
            <rFont val="Tahoma"/>
            <family val="2"/>
          </rPr>
          <t>Ніколенко Світлана Григорівна:</t>
        </r>
        <r>
          <rPr>
            <sz val="9"/>
            <color indexed="81"/>
            <rFont val="Tahoma"/>
            <family val="2"/>
          </rPr>
          <t xml:space="preserve">
НЕ ТОЙ ВАПІАНТ!
</t>
        </r>
      </text>
    </comment>
    <comment ref="O44" authorId="2" guid="{8332C5BE-01B9-4587-9DD3-6FB8CB468832}">
      <text>
        <r>
          <rPr>
            <sz val="9"/>
            <color indexed="81"/>
            <rFont val="Tahoma"/>
            <family val="2"/>
            <charset val="204"/>
          </rPr>
          <t xml:space="preserve">ВЗЯТЫ НЕ ТЕ ТАБЛИЦЫ!
</t>
        </r>
      </text>
    </comment>
  </commentList>
</comments>
</file>

<file path=xl/comments3.xml><?xml version="1.0" encoding="utf-8"?>
<comments xmlns="http://schemas.openxmlformats.org/spreadsheetml/2006/main">
  <authors>
    <author>Дворецька Світлана Володимирівна</author>
  </authors>
  <commentList>
    <comment ref="S15" authorId="0" guid="{E474C4C4-1727-4D46-9DCD-A3435F5D1E3B}">
      <text>
        <r>
          <rPr>
            <b/>
            <sz val="9"/>
            <color indexed="81"/>
            <rFont val="Tahoma"/>
            <family val="2"/>
          </rPr>
          <t>Дворецька Світлана Володимирівна:</t>
        </r>
        <r>
          <rPr>
            <sz val="9"/>
            <color indexed="81"/>
            <rFont val="Tahoma"/>
            <family val="2"/>
          </rPr>
          <t xml:space="preserve">
не ваш вариант</t>
        </r>
      </text>
    </comment>
    <comment ref="P47" authorId="0" guid="{4E917650-3582-4442-B6BE-45A7F312B60F}">
      <text>
        <r>
          <rPr>
            <b/>
            <sz val="9"/>
            <color indexed="81"/>
            <rFont val="Tahoma"/>
            <family val="2"/>
            <charset val="204"/>
          </rPr>
          <t>Дворецька Світлана Володимирівна:</t>
        </r>
        <r>
          <rPr>
            <sz val="9"/>
            <color indexed="81"/>
            <rFont val="Tahoma"/>
            <family val="2"/>
            <charset val="204"/>
          </rPr>
          <t xml:space="preserve">
Файл не відкривається
</t>
        </r>
      </text>
    </comment>
  </commentList>
</comments>
</file>

<file path=xl/comments4.xml><?xml version="1.0" encoding="utf-8"?>
<comments xmlns="http://schemas.openxmlformats.org/spreadsheetml/2006/main">
  <authors>
    <author>nika</author>
    <author>Ніколенко Світлана Григорівна</author>
  </authors>
  <commentList>
    <comment ref="AQ9" authorId="0" guid="{6411226D-6151-4D68-B7FB-B0F7A12D8AB6}">
      <text>
        <r>
          <rPr>
            <sz val="9"/>
            <color indexed="81"/>
            <rFont val="Tahoma"/>
            <family val="2"/>
          </rPr>
          <t xml:space="preserve">НЕПРАВИЛЬНЫЙ ЗАПРОС
</t>
        </r>
      </text>
    </comment>
    <comment ref="AL12" authorId="1" guid="{25E73489-0668-447C-BB76-01FED9737A8D}">
      <text>
        <r>
          <rPr>
            <b/>
            <sz val="9"/>
            <color indexed="81"/>
            <rFont val="Tahoma"/>
            <family val="2"/>
          </rPr>
          <t>Ніколенко Світлана Григорівна:</t>
        </r>
        <r>
          <rPr>
            <sz val="9"/>
            <color indexed="81"/>
            <rFont val="Tahoma"/>
            <family val="2"/>
          </rPr>
          <t xml:space="preserve">
НЕ ТОТ ВАРИАНТ!!!
</t>
        </r>
      </text>
    </comment>
    <comment ref="AQ12" authorId="1" guid="{9A8DC7FB-5577-4CAD-80C5-ACBB183EC347}">
      <text>
        <r>
          <rPr>
            <b/>
            <sz val="9"/>
            <color indexed="81"/>
            <rFont val="Tahoma"/>
            <family val="2"/>
          </rPr>
          <t>Ніколенко Світлана Григорівна:</t>
        </r>
        <r>
          <rPr>
            <sz val="9"/>
            <color indexed="81"/>
            <rFont val="Tahoma"/>
            <family val="2"/>
          </rPr>
          <t xml:space="preserve">
НЕ ТОТ ВАРИАНТ!!!
</t>
        </r>
      </text>
    </comment>
    <comment ref="AV12" authorId="1" guid="{372A28EA-5720-477D-AC1F-49EDBA474389}">
      <text>
        <r>
          <rPr>
            <b/>
            <sz val="9"/>
            <color indexed="81"/>
            <rFont val="Tahoma"/>
            <family val="2"/>
          </rPr>
          <t>Ніколенко Світлана Григорівна:</t>
        </r>
        <r>
          <rPr>
            <sz val="9"/>
            <color indexed="81"/>
            <rFont val="Tahoma"/>
            <family val="2"/>
          </rPr>
          <t xml:space="preserve">
НЕ ТОТ ВАРИАНТ!!!
</t>
        </r>
      </text>
    </comment>
    <comment ref="S15" authorId="1" guid="{6CF786C5-E78C-458B-B997-26969BC7868F}">
      <text>
        <r>
          <rPr>
            <b/>
            <sz val="9"/>
            <color indexed="81"/>
            <rFont val="Tahoma"/>
            <family val="2"/>
          </rPr>
          <t>Ніколенко Світлана Григорівна:</t>
        </r>
        <r>
          <rPr>
            <sz val="9"/>
            <color indexed="81"/>
            <rFont val="Tahoma"/>
            <family val="2"/>
          </rPr>
          <t xml:space="preserve">
ЗАПИТИ ІМЕНУВАТИ ПО КР2!
</t>
        </r>
      </text>
    </comment>
    <comment ref="AG15" authorId="0" guid="{8E533317-EEF6-47D5-A800-AB820A183972}">
      <text>
        <r>
          <rPr>
            <sz val="9"/>
            <color indexed="81"/>
            <rFont val="Tahoma"/>
            <family val="2"/>
          </rPr>
          <t xml:space="preserve">ЗАПРОСИ НАДО ПРАВИЛЬНО ИМЕНОВАТЬ!!!
</t>
        </r>
      </text>
    </comment>
    <comment ref="S20" authorId="0" guid="{BE341C5E-1C97-40F8-9C34-8B57C1482C15}">
      <text>
        <r>
          <rPr>
            <b/>
            <sz val="9"/>
            <color indexed="81"/>
            <rFont val="Tahoma"/>
            <family val="2"/>
          </rPr>
          <t>НЕ ТОТ ВАРИАНТ!!!!!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Дворецька Світлана Володимирівна</author>
  </authors>
  <commentList>
    <comment ref="S11" authorId="0" guid="{7C8C2F8E-4FB9-49EF-B0AD-F5B87467570F}">
      <text>
        <r>
          <rPr>
            <b/>
            <sz val="9"/>
            <color indexed="81"/>
            <rFont val="Tahoma"/>
            <family val="2"/>
            <charset val="204"/>
          </rPr>
          <t>Дворецька Світлана Володимирівна:</t>
        </r>
        <r>
          <rPr>
            <sz val="9"/>
            <color indexed="81"/>
            <rFont val="Tahoma"/>
            <family val="2"/>
            <charset val="204"/>
          </rPr>
          <t xml:space="preserve">
не ваш вариант
</t>
        </r>
      </text>
    </comment>
    <comment ref="N14" authorId="0" guid="{D91AFF16-38A5-4A76-889C-2C7B6EFF1F46}">
      <text>
        <r>
          <rPr>
            <b/>
            <sz val="9"/>
            <color indexed="81"/>
            <rFont val="Tahoma"/>
            <family val="2"/>
          </rPr>
          <t>Дворецька Світлана Володимирівна:</t>
        </r>
        <r>
          <rPr>
            <sz val="9"/>
            <color indexed="81"/>
            <rFont val="Tahoma"/>
            <family val="2"/>
          </rPr>
          <t xml:space="preserve">
Підійти до мене</t>
        </r>
      </text>
    </comment>
    <comment ref="AG14" authorId="0" guid="{78E529A0-FE53-4E87-8625-F716879EEE2B}">
      <text>
        <r>
          <rPr>
            <b/>
            <sz val="9"/>
            <color indexed="81"/>
            <rFont val="Tahoma"/>
            <family val="2"/>
          </rPr>
          <t>Дворецька Світлана Володимирівна:</t>
        </r>
        <r>
          <rPr>
            <sz val="9"/>
            <color indexed="81"/>
            <rFont val="Tahoma"/>
            <family val="2"/>
          </rPr>
          <t xml:space="preserve">
Скинути базу с запитами часть 2 контрольної роботи
</t>
        </r>
      </text>
    </comment>
    <comment ref="N15" authorId="0" guid="{548A36B1-D128-497E-A303-A6112B0B26F5}">
      <text>
        <r>
          <rPr>
            <b/>
            <sz val="9"/>
            <color indexed="81"/>
            <rFont val="Tahoma"/>
            <family val="2"/>
          </rPr>
          <t>Дворецька Світлана Володимирівна:</t>
        </r>
        <r>
          <rPr>
            <sz val="9"/>
            <color indexed="81"/>
            <rFont val="Tahoma"/>
            <family val="2"/>
          </rPr>
          <t xml:space="preserve">
Не ваш варіант</t>
        </r>
      </text>
    </comment>
    <comment ref="S15" authorId="0" guid="{46E4F057-86CE-41D5-A614-162377986AC2}">
      <text>
        <r>
          <rPr>
            <b/>
            <sz val="9"/>
            <color indexed="81"/>
            <rFont val="Tahoma"/>
            <family val="2"/>
          </rPr>
          <t>Дворецька Світлана Володимирівна:</t>
        </r>
        <r>
          <rPr>
            <sz val="9"/>
            <color indexed="81"/>
            <rFont val="Tahoma"/>
            <family val="2"/>
          </rPr>
          <t xml:space="preserve">
Не ваш вариант
</t>
        </r>
      </text>
    </comment>
    <comment ref="AG15" authorId="0" guid="{61A11F4A-1FF4-4862-BE2B-31463C58ED26}">
      <text>
        <r>
          <rPr>
            <b/>
            <sz val="9"/>
            <color indexed="81"/>
            <rFont val="Tahoma"/>
            <family val="2"/>
          </rPr>
          <t>Дворецька Світлана Володимирівна:</t>
        </r>
        <r>
          <rPr>
            <sz val="9"/>
            <color indexed="81"/>
            <rFont val="Tahoma"/>
            <family val="2"/>
          </rPr>
          <t xml:space="preserve">
Скинути базу с запитами часть 2 контрольної роботи
</t>
        </r>
      </text>
    </comment>
    <comment ref="AY18" authorId="0" guid="{CC99FA6E-2486-4D75-A0EC-93D4BC50E7C5}">
      <text>
        <r>
          <rPr>
            <b/>
            <sz val="9"/>
            <color indexed="81"/>
            <rFont val="Tahoma"/>
            <family val="2"/>
            <charset val="204"/>
          </rPr>
          <t>Дворецька Світлана Володимирівна:</t>
        </r>
        <r>
          <rPr>
            <sz val="9"/>
            <color indexed="81"/>
            <rFont val="Tahoma"/>
            <family val="2"/>
            <charset val="204"/>
          </rPr>
          <t xml:space="preserve">
Особенно в конце фраза "Я старався " )))</t>
        </r>
      </text>
    </comment>
  </commentList>
</comments>
</file>

<file path=xl/sharedStrings.xml><?xml version="1.0" encoding="utf-8"?>
<sst xmlns="http://schemas.openxmlformats.org/spreadsheetml/2006/main" count="2107" uniqueCount="495">
  <si>
    <t>Таблиці</t>
  </si>
  <si>
    <t>2.1</t>
  </si>
  <si>
    <t>простий до 1 таблиці</t>
  </si>
  <si>
    <t>2.2</t>
  </si>
  <si>
    <t>параметричний до 2 таблиць</t>
  </si>
  <si>
    <t>2.3</t>
  </si>
  <si>
    <t>2.4</t>
  </si>
  <si>
    <t>2.5</t>
  </si>
  <si>
    <t>2.6</t>
  </si>
  <si>
    <t>3</t>
  </si>
  <si>
    <t>Запити SQL</t>
  </si>
  <si>
    <t>4</t>
  </si>
  <si>
    <t>Форми</t>
  </si>
  <si>
    <t>4.1</t>
  </si>
  <si>
    <t>введення/корегування даних</t>
  </si>
  <si>
    <t>4.3</t>
  </si>
  <si>
    <t>форма з діаграмою</t>
  </si>
  <si>
    <t>5</t>
  </si>
  <si>
    <t>Звіти</t>
  </si>
  <si>
    <t>5.1</t>
  </si>
  <si>
    <t>простий</t>
  </si>
  <si>
    <t>5.2</t>
  </si>
  <si>
    <t>наклейки</t>
  </si>
  <si>
    <t>5.3</t>
  </si>
  <si>
    <t>з групованням та підсумками</t>
  </si>
  <si>
    <t>6</t>
  </si>
  <si>
    <t>Макроси</t>
  </si>
  <si>
    <t>6.1</t>
  </si>
  <si>
    <t>для гарячих клавіш</t>
  </si>
  <si>
    <t>6.2</t>
  </si>
  <si>
    <t>6.3</t>
  </si>
  <si>
    <t>макроси з умовою</t>
  </si>
  <si>
    <t>7</t>
  </si>
  <si>
    <t>Модуль</t>
  </si>
  <si>
    <t>7.1</t>
  </si>
  <si>
    <t>стандартний модуль</t>
  </si>
  <si>
    <t>7.2</t>
  </si>
  <si>
    <t>модуль класа (форми)</t>
  </si>
  <si>
    <t>ВСЬОГО</t>
  </si>
  <si>
    <t>Коренюк Юлія Павлівна</t>
  </si>
  <si>
    <t>№01</t>
  </si>
  <si>
    <t>Ніколенко</t>
  </si>
  <si>
    <t>Пархоменко Денис Юрійович</t>
  </si>
  <si>
    <t>№02</t>
  </si>
  <si>
    <t>Федорчук Олександр Олександрович</t>
  </si>
  <si>
    <t>№03</t>
  </si>
  <si>
    <t>Чорний Сергій Володимирович</t>
  </si>
  <si>
    <t>№04</t>
  </si>
  <si>
    <t>Рикова Євгенія Вікторівна</t>
  </si>
  <si>
    <t>№05</t>
  </si>
  <si>
    <t>Цвєтухін Євген Олегович</t>
  </si>
  <si>
    <t>№06</t>
  </si>
  <si>
    <t>Гладирь Володимир Анатолійович</t>
  </si>
  <si>
    <t>Дубінін Олексій Юрійович</t>
  </si>
  <si>
    <t>Калениченко Анна Володимирівна</t>
  </si>
  <si>
    <t>Кащенко Євген Вікторович</t>
  </si>
  <si>
    <t>Кузнецов Дмитро Анатолійович</t>
  </si>
  <si>
    <t>Кучер Володимир Юрійович</t>
  </si>
  <si>
    <t>Масляний Андрій Леонідович</t>
  </si>
  <si>
    <t>Можин Андрій Валерійович</t>
  </si>
  <si>
    <t>Мурич Ірина Олександрівна</t>
  </si>
  <si>
    <t>Пасхін Артем Миколайович</t>
  </si>
  <si>
    <t>Рудаков Дмитро Миколайович</t>
  </si>
  <si>
    <t>Руденко Ганна Олександрівна</t>
  </si>
  <si>
    <t>Сивак Павло Олександрович</t>
  </si>
  <si>
    <t>Станчев Сергій Олегович</t>
  </si>
  <si>
    <t>Червов Сергій Олександрович</t>
  </si>
  <si>
    <t>Юрченко Анна Ростиславівна</t>
  </si>
  <si>
    <t>Бабіч Олександр Олегович</t>
  </si>
  <si>
    <t>Біль Олександр Володимирович</t>
  </si>
  <si>
    <t>Ванєєв Ігор Ігорович</t>
  </si>
  <si>
    <t>Грамм Андрій Юрійович</t>
  </si>
  <si>
    <t>№07</t>
  </si>
  <si>
    <t>Драч Роман Валерійович</t>
  </si>
  <si>
    <t>№08</t>
  </si>
  <si>
    <t>Істратова Катерина Вікторівна</t>
  </si>
  <si>
    <t>№09</t>
  </si>
  <si>
    <t>Корнілова Інна Юріївна</t>
  </si>
  <si>
    <t>№10</t>
  </si>
  <si>
    <t>Костін Євген Олександрович</t>
  </si>
  <si>
    <t>№11</t>
  </si>
  <si>
    <t>Луньов Олександр Вікторович</t>
  </si>
  <si>
    <t>Ролінський Ігор Олександрович</t>
  </si>
  <si>
    <t>Сердега Георгій Григорович</t>
  </si>
  <si>
    <t>№12</t>
  </si>
  <si>
    <t>Федоренко Станіслав Казимирович</t>
  </si>
  <si>
    <t>№13</t>
  </si>
  <si>
    <t>Шатній Олег Олександрович</t>
  </si>
  <si>
    <t>Анедченко Андрій Олександрович</t>
  </si>
  <si>
    <t>Богданцев Артем Володимирович</t>
  </si>
  <si>
    <t>Вороненко Тетяна Юріївна</t>
  </si>
  <si>
    <t>Гричкосій Станіслав Валерійович</t>
  </si>
  <si>
    <t>Кандаков Павло Володимирович</t>
  </si>
  <si>
    <t>Фісун</t>
  </si>
  <si>
    <t>Кузнецов Володимир Анатолійович</t>
  </si>
  <si>
    <t>Лисов Олексій Валерійович</t>
  </si>
  <si>
    <t>Макаров Леонід Олексійович</t>
  </si>
  <si>
    <t>Петренко Антон Григорович</t>
  </si>
  <si>
    <t>Самотой Аліна Михайлівна</t>
  </si>
  <si>
    <t>Селіванов Василь Володимирович</t>
  </si>
  <si>
    <t>Спіцина Олена Вікторівна</t>
  </si>
  <si>
    <t>Шарлаєва Ганна Сергіївна</t>
  </si>
  <si>
    <t>Бовсуновський Олександр Олександрович</t>
  </si>
  <si>
    <t>№</t>
  </si>
  <si>
    <t>Древін Даніїл Олександрович</t>
  </si>
  <si>
    <t>Івков Вадим Сергійович</t>
  </si>
  <si>
    <t>Лабарткава Сергій Борисович</t>
  </si>
  <si>
    <t>Мазур Андрій Антонович</t>
  </si>
  <si>
    <t>Максимова Інна Вікторівна</t>
  </si>
  <si>
    <t>Матвеєнко Данило Володимирович</t>
  </si>
  <si>
    <t>Михайличенко Анна Сергіївна</t>
  </si>
  <si>
    <t>Бабіч</t>
  </si>
  <si>
    <t>Палажченко Всеволод Володимирович</t>
  </si>
  <si>
    <t>Поздняков Олексій Михайлович</t>
  </si>
  <si>
    <t>Радом Микола Миколайович</t>
  </si>
  <si>
    <t>Трощенко Михайло Володимирович</t>
  </si>
  <si>
    <t>Федірчик Артем Олександрович</t>
  </si>
  <si>
    <t>Черниш Андрій Леонідович</t>
  </si>
  <si>
    <t>Асєєв Олександр Олександрович</t>
  </si>
  <si>
    <t>Багрянцев Михайло Геннадійович</t>
  </si>
  <si>
    <t>Душевін Сергій Миколайович</t>
  </si>
  <si>
    <t>Іхсанов Борис Шамільович</t>
  </si>
  <si>
    <t>Кожевніков Олександр Станіславович</t>
  </si>
  <si>
    <t>Кравченко Євген Олександрович</t>
  </si>
  <si>
    <t>Куц Олександр Олександрович</t>
  </si>
  <si>
    <t>Лотошников Микола Олександрович</t>
  </si>
  <si>
    <t>Марченко Наталя Вікторівна</t>
  </si>
  <si>
    <t>Пархоменко Андрій Леонідович</t>
  </si>
  <si>
    <t>Сидоран Олександр Вікторович</t>
  </si>
  <si>
    <t>Чуйко Віктор Вікторович</t>
  </si>
  <si>
    <t>Яноши Олена Володимирівна</t>
  </si>
  <si>
    <t>Варіант №</t>
  </si>
  <si>
    <t>Заняття  №1</t>
  </si>
  <si>
    <t>Заняття  №2</t>
  </si>
  <si>
    <t>Заняття  №3</t>
  </si>
  <si>
    <t>Заняття  №4</t>
  </si>
  <si>
    <t>Заняття  №5</t>
  </si>
  <si>
    <t>Заняття  №6</t>
  </si>
  <si>
    <t>Заняття  №7</t>
  </si>
  <si>
    <t>Заняття  №8</t>
  </si>
  <si>
    <t>Заняття  №9</t>
  </si>
  <si>
    <t>Заняття  №10</t>
  </si>
  <si>
    <t>Заняття  №11</t>
  </si>
  <si>
    <t>Заняття  №12</t>
  </si>
  <si>
    <t>Заняття  №13</t>
  </si>
  <si>
    <t>Л/р №1</t>
  </si>
  <si>
    <t>Л/р №2</t>
  </si>
  <si>
    <t>Л/р №3</t>
  </si>
  <si>
    <t>Л/р №4</t>
  </si>
  <si>
    <t>Л/р №5</t>
  </si>
  <si>
    <t>Л/р №6</t>
  </si>
  <si>
    <t>Л/р №8</t>
  </si>
  <si>
    <t>бали</t>
  </si>
  <si>
    <t>Розподіл балів за триместр</t>
  </si>
  <si>
    <t>РАЗОМ</t>
  </si>
  <si>
    <t>Борушко О.</t>
  </si>
  <si>
    <t xml:space="preserve">запит до кількох таблиць </t>
  </si>
  <si>
    <t xml:space="preserve">інші запити </t>
  </si>
  <si>
    <t>2.7</t>
  </si>
  <si>
    <t>4.2</t>
  </si>
  <si>
    <t>Головне меню</t>
  </si>
  <si>
    <t>Switchboard</t>
  </si>
  <si>
    <t>прості до пп. 2.1-2.7, 3.1-3.5, 4.1-4.3</t>
  </si>
  <si>
    <t>make table</t>
  </si>
  <si>
    <t>дод. бали</t>
  </si>
  <si>
    <t>Запити QBE</t>
  </si>
  <si>
    <t>8</t>
  </si>
  <si>
    <t>Приклад</t>
  </si>
  <si>
    <t>QBE</t>
  </si>
  <si>
    <t>№ контр роботи</t>
  </si>
  <si>
    <t>присутність</t>
  </si>
  <si>
    <t>Конт роб 4</t>
  </si>
  <si>
    <t>Разом контрольні</t>
  </si>
  <si>
    <t>Запит QBE</t>
  </si>
  <si>
    <t>Запит SQL</t>
  </si>
  <si>
    <t>Модулі</t>
  </si>
  <si>
    <t>№№ завдань у контр. роботах</t>
  </si>
  <si>
    <t>Об'єкти/теми контр. робіт</t>
  </si>
  <si>
    <t>Завдання контр. робіт</t>
  </si>
  <si>
    <t>Кількість балів за пункти</t>
  </si>
  <si>
    <t>Бали за контр. роб.</t>
  </si>
  <si>
    <t>Примітки</t>
  </si>
  <si>
    <t>Імпорт, типи даних, обмеження</t>
  </si>
  <si>
    <t>Значення: обов'язкове, за замовченням, із списку</t>
  </si>
  <si>
    <t>Маски, формати</t>
  </si>
  <si>
    <t>запит до 2 таблиць з групуванням та функціями</t>
  </si>
  <si>
    <t>CrossTab</t>
  </si>
  <si>
    <t>Цілісність БД</t>
  </si>
  <si>
    <t>вкладені форми</t>
  </si>
  <si>
    <t>7.3</t>
  </si>
  <si>
    <t>9</t>
  </si>
  <si>
    <t>Опис роботи</t>
  </si>
  <si>
    <t>Скор назва</t>
  </si>
  <si>
    <t>№ лабор</t>
  </si>
  <si>
    <t xml:space="preserve"> Додавання, оновлення та  видалення даних. Операції з таблицями. Імпортування, приєднання та експорт даних. Упорядкування даних. </t>
  </si>
  <si>
    <t>Дії з табл</t>
  </si>
  <si>
    <t>КР №1</t>
  </si>
  <si>
    <t>Мова QBE. Групові запити ACTION.  Перехресний запит CrossTab.</t>
  </si>
  <si>
    <t>КР №2</t>
  </si>
  <si>
    <t xml:space="preserve">Ключі, типи ключів, індекси.  Створення зв’язків між таблицями.  Типи зв’язків між таблицями. Запити типу SELECT з типом зв'язків '2' та '3'. Визначення посилальної цілісності даних </t>
  </si>
  <si>
    <t>КР №3</t>
  </si>
  <si>
    <t xml:space="preserve">Мова SQL. Оператори створення та видалення  об’єктів баз  даних. </t>
  </si>
  <si>
    <t>Мова SQL.  Оператори пошуку інформації. Агрегатні функції. Розрахункові поля. UNION.</t>
  </si>
  <si>
    <t>Мова SQL. Оператор  Вкладені запити</t>
  </si>
  <si>
    <t>Контрольна робота №4</t>
  </si>
  <si>
    <t>КР №4</t>
  </si>
  <si>
    <t>Створення форм для уведення,  перегляду та корегування даних. Вкладенні форми</t>
  </si>
  <si>
    <t xml:space="preserve">Створення звітів. Вкладені звіти. Створення звітів з підсумками </t>
  </si>
  <si>
    <t>Контрольна робота №5,6</t>
  </si>
  <si>
    <t>КР №5,6</t>
  </si>
  <si>
    <t>Макроси. Групи макросів</t>
  </si>
  <si>
    <t>Модулі. Програмування мовою VBA</t>
  </si>
  <si>
    <t>КР №7,8</t>
  </si>
  <si>
    <t>Макроси подій.Створення головної кнопкової форми, меню за допомогою Майстра створення кнопкових форм</t>
  </si>
  <si>
    <t>SWB</t>
  </si>
  <si>
    <r>
      <t xml:space="preserve">Ознайомлення з програмним пакетом </t>
    </r>
    <r>
      <rPr>
        <sz val="10"/>
        <rFont val="Courier New"/>
        <family val="3"/>
        <charset val="204"/>
      </rPr>
      <t xml:space="preserve">Access. </t>
    </r>
    <r>
      <rPr>
        <sz val="10"/>
        <rFont val="Times New Roman"/>
        <family val="1"/>
        <charset val="204"/>
      </rPr>
      <t>Створення баз даних і таблиць баз даних на основі прототипів і заготовок</t>
    </r>
  </si>
  <si>
    <r>
      <t xml:space="preserve">Створення бази даних. Створення таблиць. Типи даних. Формати та шаблони уведення. </t>
    </r>
    <r>
      <rPr>
        <sz val="10"/>
        <color indexed="10"/>
        <rFont val="Times New Roman"/>
        <family val="1"/>
        <charset val="204"/>
      </rPr>
      <t/>
    </r>
  </si>
  <si>
    <r>
      <t xml:space="preserve">Мова QBE. Запити типу </t>
    </r>
    <r>
      <rPr>
        <sz val="10"/>
        <rFont val="Courier New"/>
        <family val="3"/>
        <charset val="204"/>
      </rPr>
      <t>SELECT</t>
    </r>
    <r>
      <rPr>
        <sz val="10"/>
        <rFont val="Times New Roman"/>
        <family val="1"/>
        <charset val="204"/>
      </rPr>
      <t xml:space="preserve"> до однієї таблиці. Параметричні запити. Розрахункові поля. Використання функцій у запитах. Створення запитів до кількох таблиць</t>
    </r>
  </si>
  <si>
    <t>Вар конт роб 2</t>
  </si>
  <si>
    <t>Вар конт роб 1</t>
  </si>
  <si>
    <t>3.1-3.4</t>
  </si>
  <si>
    <t>Ключі,  індекси Посилальна цілісність</t>
  </si>
  <si>
    <t>Контрольна робота №1 Табл</t>
  </si>
  <si>
    <t>Контрольна робота №2 QBE</t>
  </si>
  <si>
    <t>Контрольна робота №3 Цілісність</t>
  </si>
  <si>
    <t>4.4</t>
  </si>
  <si>
    <t>Запити з агрегуючіми  функціями</t>
  </si>
  <si>
    <t>Підзапити з модифікованими операторами порівняння (з використанням предикатів ALL, ANY, SOME) та з предикатом IN (Not In)</t>
  </si>
  <si>
    <t>Підзапити, що починаються з кванторів EXISTS або NOT EXISTS</t>
  </si>
  <si>
    <t xml:space="preserve">Мова SQL. Керуючи оператори (create, insert та інше). </t>
  </si>
  <si>
    <t>Query QBE</t>
  </si>
  <si>
    <t>Контрольна робота №7,8 Макроси, SWB</t>
  </si>
  <si>
    <t>контроль                           варіант</t>
  </si>
  <si>
    <t>Вар</t>
  </si>
  <si>
    <t>SQL</t>
  </si>
  <si>
    <t>Підсумки</t>
  </si>
  <si>
    <t>№ пп</t>
  </si>
  <si>
    <t>Група</t>
  </si>
  <si>
    <t>ПІБ</t>
  </si>
  <si>
    <t>За лабор</t>
  </si>
  <si>
    <t>Всього за триместр</t>
  </si>
  <si>
    <t>Група 202</t>
  </si>
  <si>
    <t>Заняття  №14</t>
  </si>
  <si>
    <t>Заняття</t>
  </si>
  <si>
    <t>10</t>
  </si>
  <si>
    <t>11</t>
  </si>
  <si>
    <t>14</t>
  </si>
  <si>
    <t>15</t>
  </si>
  <si>
    <t>16</t>
  </si>
  <si>
    <t>5-6</t>
  </si>
  <si>
    <t>12-13</t>
  </si>
  <si>
    <t>17</t>
  </si>
  <si>
    <t>18-19</t>
  </si>
  <si>
    <t>Вар конт роб 3</t>
  </si>
  <si>
    <t>Л/р №7</t>
  </si>
  <si>
    <t>Л/р №9</t>
  </si>
  <si>
    <t>Група 201_1</t>
  </si>
  <si>
    <t>Група 201_2</t>
  </si>
  <si>
    <t>Група 202_2</t>
  </si>
  <si>
    <t xml:space="preserve"> БАЗА ДАНИХ     BXXXXXXX</t>
  </si>
  <si>
    <t>Розрахунок балів гр 201-203 2008/2009 уч рік</t>
  </si>
  <si>
    <t>Не заполнять!</t>
  </si>
  <si>
    <t>Проп.</t>
  </si>
  <si>
    <t>Бали за л/р</t>
  </si>
  <si>
    <t>Група 201</t>
  </si>
  <si>
    <t>Гр 201-204</t>
  </si>
  <si>
    <t>Контрольна робота №9 Модулі</t>
  </si>
  <si>
    <t>КР №9</t>
  </si>
  <si>
    <t>Оцінка ESTC</t>
  </si>
  <si>
    <t>ESTC</t>
  </si>
  <si>
    <t>F</t>
  </si>
  <si>
    <t>FX</t>
  </si>
  <si>
    <t>E</t>
  </si>
  <si>
    <t>D</t>
  </si>
  <si>
    <t>C</t>
  </si>
  <si>
    <t>B</t>
  </si>
  <si>
    <t>A</t>
  </si>
  <si>
    <t>Лекц1</t>
  </si>
  <si>
    <t>Лекц2</t>
  </si>
  <si>
    <t>Лекц3</t>
  </si>
  <si>
    <t>Лекц4</t>
  </si>
  <si>
    <t>Лекц5</t>
  </si>
  <si>
    <t>Лекц6</t>
  </si>
  <si>
    <t>Лекц7</t>
  </si>
  <si>
    <t>Лекц8</t>
  </si>
  <si>
    <t>Лекц9</t>
  </si>
  <si>
    <t>Лекц10</t>
  </si>
  <si>
    <t>Лекц11</t>
  </si>
  <si>
    <t>Лекц12</t>
  </si>
  <si>
    <t>Лекц13</t>
  </si>
  <si>
    <t>Лекц14</t>
  </si>
  <si>
    <t>Ніколенко Світлана Григорівна</t>
  </si>
  <si>
    <t>2-3</t>
  </si>
  <si>
    <t>19-21</t>
  </si>
  <si>
    <t>9.1</t>
  </si>
  <si>
    <t>9.2</t>
  </si>
  <si>
    <t>Бонуси за відв+ активн</t>
  </si>
  <si>
    <t>Конт роб 5</t>
  </si>
  <si>
    <t>Конт роб 6</t>
  </si>
  <si>
    <t>Беседін Богдан Валерійович</t>
  </si>
  <si>
    <t>Група 203_1</t>
  </si>
  <si>
    <t>Група 203_2</t>
  </si>
  <si>
    <t>Підсумкове</t>
  </si>
  <si>
    <t>2 трим</t>
  </si>
  <si>
    <t>3 трим</t>
  </si>
  <si>
    <r>
      <t xml:space="preserve">За КР лекц </t>
    </r>
    <r>
      <rPr>
        <b/>
        <i/>
        <sz val="10"/>
        <color rgb="FFFF0000"/>
        <rFont val="Arial Cyr"/>
      </rPr>
      <t>ФМТ</t>
    </r>
  </si>
  <si>
    <t>КР ЛЕК-1</t>
  </si>
  <si>
    <t>КР ЛЕК-2</t>
  </si>
  <si>
    <t>КР ЛЕК-3</t>
  </si>
  <si>
    <t>Баланчук Андрій Вадимович</t>
  </si>
  <si>
    <t>Барчук Дмитро Юрійович</t>
  </si>
  <si>
    <t>Безуглов Ігор Андрійович</t>
  </si>
  <si>
    <t>Бєлий Дмитро Семенович</t>
  </si>
  <si>
    <t>Гапчук Андрій Олександрович</t>
  </si>
  <si>
    <t>Горшков Владислав Олександрович</t>
  </si>
  <si>
    <t>Дем'янов Дмитро Олегович</t>
  </si>
  <si>
    <t>Дмитрієв Дмитро Григорович</t>
  </si>
  <si>
    <t>Журавель Анна Володимирівна</t>
  </si>
  <si>
    <t>Зайцев Юрій Геннадійович</t>
  </si>
  <si>
    <t>Іванченко Віталій Валерійович</t>
  </si>
  <si>
    <t>Кінаш Дмитро Вікторович</t>
  </si>
  <si>
    <t>Ковальова Лілія Олександрівна</t>
  </si>
  <si>
    <t>Котов Євгеній Олександрович</t>
  </si>
  <si>
    <t>Мамедов Руслан Алімович</t>
  </si>
  <si>
    <t>Маханько Едуард Костянтинович</t>
  </si>
  <si>
    <t>Нікітюк Роман Юрійович</t>
  </si>
  <si>
    <t>Палаш Олег Олегович</t>
  </si>
  <si>
    <t>Печериця Володимир Ігорович</t>
  </si>
  <si>
    <t>Сорока Ігор Юрійович</t>
  </si>
  <si>
    <t>Устенюк Любов Станіславівна</t>
  </si>
  <si>
    <t>Хворов Антон Сергійович</t>
  </si>
  <si>
    <t>Ходак Богдан Русланович</t>
  </si>
  <si>
    <t>Щебетюк Валентин Олегович</t>
  </si>
  <si>
    <t>Лавриненко Світлана Володимирівна</t>
  </si>
  <si>
    <t>Лебедь Сергій Костянтинович</t>
  </si>
  <si>
    <t>Манакова Світлана Сергіївна</t>
  </si>
  <si>
    <t>Морозов Костянтин Юрійович</t>
  </si>
  <si>
    <t>Нечахін Владислав Володимирович</t>
  </si>
  <si>
    <t>Обухова Катерина Олександрівна</t>
  </si>
  <si>
    <t>Піскун Марія Віталіївна</t>
  </si>
  <si>
    <t>Поліщук Владислав Ігорович____</t>
  </si>
  <si>
    <t>Радукан Олексій Мавлонович____</t>
  </si>
  <si>
    <t>Сова Іван Михайлович</t>
  </si>
  <si>
    <t>Соколюк Антон Вікторович</t>
  </si>
  <si>
    <t>Тихонов Дмитро Олександрович</t>
  </si>
  <si>
    <t>Юрчак Владислав Вікторович</t>
  </si>
  <si>
    <t>МанАкова Світлана Сергіївна</t>
  </si>
  <si>
    <t>Привдо 60</t>
  </si>
  <si>
    <t>Всього КР Фісун</t>
  </si>
  <si>
    <t>Зачетка</t>
  </si>
  <si>
    <t>Л/р №10</t>
  </si>
  <si>
    <t>Макр</t>
  </si>
  <si>
    <t>Л/р №12</t>
  </si>
  <si>
    <t>Mod</t>
  </si>
  <si>
    <t>Конт роб 7</t>
  </si>
  <si>
    <t>Конт роб 8</t>
  </si>
  <si>
    <t xml:space="preserve">Конт роб 9 </t>
  </si>
  <si>
    <t>ІСПИТ</t>
  </si>
  <si>
    <t>Лабораторні роботи Access</t>
  </si>
  <si>
    <t>Заняття  №15</t>
  </si>
  <si>
    <t>Заняття  №16</t>
  </si>
  <si>
    <t>Заняття  №17</t>
  </si>
  <si>
    <t>Заняття  №18</t>
  </si>
  <si>
    <t>Заняття  №19</t>
  </si>
  <si>
    <t>Заняття  №20</t>
  </si>
  <si>
    <t>Заняття  №21</t>
  </si>
  <si>
    <t>6=1+3+2</t>
  </si>
  <si>
    <t>6=1+1+4</t>
  </si>
  <si>
    <t>5 (1+2+2)</t>
  </si>
  <si>
    <t>10 (7+3)</t>
  </si>
  <si>
    <t>Л/р №11</t>
  </si>
  <si>
    <t xml:space="preserve">Альохін Євгеній Володимирович </t>
  </si>
  <si>
    <t>Базарний Андрій Вікторович</t>
  </si>
  <si>
    <t>Борсукевич Михайло Вікторович</t>
  </si>
  <si>
    <t>Воробйова Аліна Владиславівна</t>
  </si>
  <si>
    <t>Голощапова Вікторія Володимирівна</t>
  </si>
  <si>
    <t>Дуюн Владислав Володимирович</t>
  </si>
  <si>
    <t>Канатьєв Максим Юрійович</t>
  </si>
  <si>
    <t>Карцева Єлизавета Сергіївна</t>
  </si>
  <si>
    <t>Кладка Сергій  Ігорович</t>
  </si>
  <si>
    <t>Костиря Михайло  Андрійович</t>
  </si>
  <si>
    <t>Куліковська Крістіна Сергіївна</t>
  </si>
  <si>
    <t>Литвиненко Владислав  Олексійович</t>
  </si>
  <si>
    <t>Малімон Олександр Олегович</t>
  </si>
  <si>
    <t>Мединський Дмитро Вікторович</t>
  </si>
  <si>
    <t>Петров Ігор Віталійович</t>
  </si>
  <si>
    <t>Петрович Валентин Іванович</t>
  </si>
  <si>
    <t>Потапов Ілля Олексійович</t>
  </si>
  <si>
    <t>Рубцов Максим Олексійович</t>
  </si>
  <si>
    <t>Савчук Олексій Андрійович</t>
  </si>
  <si>
    <t>Степаненко Катерина Денисівна</t>
  </si>
  <si>
    <t>Тамарянський Роман Сергійович</t>
  </si>
  <si>
    <t>Франчук Олександр Володимирович</t>
  </si>
  <si>
    <t>Чадов Ігор Олегович</t>
  </si>
  <si>
    <t>Шевченко Олександр Вікторович</t>
  </si>
  <si>
    <t>2017/2018 уч/рік</t>
  </si>
  <si>
    <t>Агафонов Артем Сергійович</t>
  </si>
  <si>
    <t>Бірюк В`ячеслав Миколайович</t>
  </si>
  <si>
    <t>Бондаренко Карина Олегівна</t>
  </si>
  <si>
    <t xml:space="preserve">Борисюк Анастасія Сергіївна </t>
  </si>
  <si>
    <t>Булатов Владислав Ігорович</t>
  </si>
  <si>
    <t>Восков Костянтин Петрович</t>
  </si>
  <si>
    <t>Грохольська Анастасія Ігорівна</t>
  </si>
  <si>
    <t>Івченко Іван Олександрович</t>
  </si>
  <si>
    <t>Кирилова Анастасія Володимирівна</t>
  </si>
  <si>
    <t>Кондратюк Ігор Володимирович</t>
  </si>
  <si>
    <t>Костюк Владислав Сергійович</t>
  </si>
  <si>
    <t>Куроп'ятник Анастасія Віталіївнва</t>
  </si>
  <si>
    <t>Лістов Спартак Ілліч</t>
  </si>
  <si>
    <t>Матійчук Владислав Рустамович</t>
  </si>
  <si>
    <t>Монахов Станіслав Дмитрович</t>
  </si>
  <si>
    <t>Островська Анна Едуардівна</t>
  </si>
  <si>
    <t xml:space="preserve">Рагуліна Світлана Олександрівна </t>
  </si>
  <si>
    <t>Рубан Андрій Олександровтч</t>
  </si>
  <si>
    <t>Сапонько Микола Володимирович</t>
  </si>
  <si>
    <t>Скубак Олександр Дмитрович</t>
  </si>
  <si>
    <t>Скубак Микита Дмитрович</t>
  </si>
  <si>
    <t>Таранчук Дмитро Олександрович</t>
  </si>
  <si>
    <t>Царинська Анастасія  Іванівна</t>
  </si>
  <si>
    <t>Бабін Олександр Сергійович</t>
  </si>
  <si>
    <t>Бойчук Валерій  Юрійович</t>
  </si>
  <si>
    <t>Волков Андрій Михайлович</t>
  </si>
  <si>
    <t>Гапішко Дмитро Олександрович</t>
  </si>
  <si>
    <t>Горчакова Олександра Андріївна</t>
  </si>
  <si>
    <t>Кір`якіді Анна  Володимирівна</t>
  </si>
  <si>
    <t>Косолап Ілля  Денисович</t>
  </si>
  <si>
    <t>Кузьменко Анастасія  Андріївна</t>
  </si>
  <si>
    <t>Малєєва Ірина Петрівна</t>
  </si>
  <si>
    <t>Медвінський Сергій Віталійович</t>
  </si>
  <si>
    <t>Мудрієвський Петро Олегович</t>
  </si>
  <si>
    <t>Ольховатенко  Дар`я Сергіївна</t>
  </si>
  <si>
    <t>Паленко Роман Олегович</t>
  </si>
  <si>
    <t>Полосмак Назар В`ячеславович</t>
  </si>
  <si>
    <t>Пушняк Іван Анатолійович</t>
  </si>
  <si>
    <t>Ромазанов Роман Рофімович</t>
  </si>
  <si>
    <t>Сапонько Денис Сергійович</t>
  </si>
  <si>
    <t>Стадник Андрій Васильович</t>
  </si>
  <si>
    <t>Третяк Владислав Олегович</t>
  </si>
  <si>
    <t>Фішков Євгеній Сергійович</t>
  </si>
  <si>
    <t>Юр`єва Анна Олександрівна</t>
  </si>
  <si>
    <t>Дворецька Світлана Володимірівна</t>
  </si>
  <si>
    <t>Група 204_1</t>
  </si>
  <si>
    <t>Група 204_2</t>
  </si>
  <si>
    <t>Антонюк Микола Олександрович</t>
  </si>
  <si>
    <t>Божко Максим Артурович</t>
  </si>
  <si>
    <t>Борисенко Андрій Романович</t>
  </si>
  <si>
    <t>Борисов  Микола Віталійович</t>
  </si>
  <si>
    <t>Войхевич Анна В`ячеславівна</t>
  </si>
  <si>
    <t>Вочков В`ячеслав В`ячеславович</t>
  </si>
  <si>
    <t>Єгоров Сергій Олександрович</t>
  </si>
  <si>
    <t>Зеркаль Софія  Миколаївна</t>
  </si>
  <si>
    <t>Кінах Олександр Володимирович</t>
  </si>
  <si>
    <t>Коновалов Євгеній Андрійович</t>
  </si>
  <si>
    <t>Кравченко Владислав Володимирович</t>
  </si>
  <si>
    <t>Кутняк В`ячеслав Євгенович</t>
  </si>
  <si>
    <t>Льговський  Микита Вікторович</t>
  </si>
  <si>
    <t>Мальнєва Ірина Вікторівна</t>
  </si>
  <si>
    <t>Мислицька Іванна Олександрівна</t>
  </si>
  <si>
    <t>Омельчук Едуард Миколайович</t>
  </si>
  <si>
    <t>Под`ячев Андрій Денисович</t>
  </si>
  <si>
    <t>Пудла Владислав Русланович</t>
  </si>
  <si>
    <t>Робулець Владислав</t>
  </si>
  <si>
    <t>Сидоренко Олексій Олександрович</t>
  </si>
  <si>
    <t>Скоромний Микита Сергійович</t>
  </si>
  <si>
    <t>Смирнова Аріна Ігорівна</t>
  </si>
  <si>
    <t>Шевчук Вікторія Юріївна</t>
  </si>
  <si>
    <t>Шеремет Костянтин Олександрович</t>
  </si>
  <si>
    <t>ПІДСУМКИ  2018р</t>
  </si>
  <si>
    <t>Медведєв Владислав Сергійович</t>
  </si>
  <si>
    <t>Лаб 2 стр 13</t>
  </si>
  <si>
    <t>+</t>
  </si>
  <si>
    <t>Н</t>
  </si>
  <si>
    <t>H</t>
  </si>
  <si>
    <t>КР1 ФИСУН</t>
  </si>
  <si>
    <t>КР№2 Фисуна</t>
  </si>
  <si>
    <t>н</t>
  </si>
  <si>
    <t>Б</t>
  </si>
  <si>
    <t>Доробанський</t>
  </si>
  <si>
    <t>Знижка</t>
  </si>
  <si>
    <t>за невчасне викон КР</t>
  </si>
  <si>
    <t>викон КР</t>
  </si>
  <si>
    <t>b</t>
  </si>
  <si>
    <t>Лістов Спартак Ілліч 5 вариант</t>
  </si>
  <si>
    <t>Група 202_1</t>
  </si>
  <si>
    <t>Заняття  №31</t>
  </si>
  <si>
    <t>SQLITE КОНТРОЛЬНІ РОБОТИ</t>
  </si>
  <si>
    <t>КР1</t>
  </si>
  <si>
    <t>КР2</t>
  </si>
  <si>
    <t>5 балів</t>
  </si>
  <si>
    <t>5  балів</t>
  </si>
  <si>
    <t>5  балів  2+3</t>
  </si>
  <si>
    <t xml:space="preserve"> 2+3</t>
  </si>
  <si>
    <t>SQLite-1</t>
  </si>
  <si>
    <t>SQLite-2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</si>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</sst>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.mm\.yy;@"/>
  </numFmts>
  <fonts count="85">
    <font>
      <sz val="10"/>
      <name val="Arial Cyr"/>
      <charset val="204"/>
    </font>
    <font>
      <sz val="10"/>
      <name val="Arial"/>
      <family val="2"/>
      <charset val="204"/>
    </font>
    <font>
      <b/>
      <sz val="14"/>
      <name val="Arial"/>
      <family val="2"/>
    </font>
    <font>
      <sz val="12"/>
      <name val="Times New Roman"/>
      <family val="1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u/>
      <sz val="12"/>
      <name val="Arial"/>
      <family val="2"/>
    </font>
    <font>
      <sz val="10"/>
      <name val="Arial"/>
      <family val="2"/>
      <charset val="204"/>
    </font>
    <font>
      <sz val="14"/>
      <name val="Arial Cyr"/>
      <charset val="204"/>
    </font>
    <font>
      <sz val="12"/>
      <name val="Arial"/>
      <family val="2"/>
      <charset val="204"/>
    </font>
    <font>
      <i/>
      <sz val="12"/>
      <name val="Arial"/>
      <family val="2"/>
    </font>
    <font>
      <i/>
      <sz val="12"/>
      <color indexed="10"/>
      <name val="Arial"/>
      <family val="2"/>
    </font>
    <font>
      <i/>
      <sz val="10"/>
      <name val="Arial Cyr"/>
      <charset val="204"/>
    </font>
    <font>
      <b/>
      <sz val="10"/>
      <name val="Arial Cyr"/>
      <charset val="204"/>
    </font>
    <font>
      <b/>
      <sz val="14"/>
      <color indexed="12"/>
      <name val="Arial Cyr"/>
      <family val="2"/>
      <charset val="204"/>
    </font>
    <font>
      <b/>
      <sz val="12"/>
      <name val="Arial"/>
      <family val="2"/>
      <charset val="204"/>
    </font>
    <font>
      <b/>
      <sz val="14"/>
      <name val="Arial"/>
      <family val="2"/>
      <charset val="204"/>
    </font>
    <font>
      <sz val="12"/>
      <name val="Times New Roman"/>
      <family val="1"/>
      <charset val="204"/>
    </font>
    <font>
      <sz val="12"/>
      <name val="Arial"/>
      <family val="2"/>
      <charset val="204"/>
    </font>
    <font>
      <i/>
      <sz val="12"/>
      <color indexed="10"/>
      <name val="Arial"/>
      <family val="2"/>
      <charset val="204"/>
    </font>
    <font>
      <b/>
      <sz val="10"/>
      <name val="Arial"/>
      <family val="2"/>
      <charset val="204"/>
    </font>
    <font>
      <sz val="10"/>
      <name val="Times New Roman"/>
      <family val="1"/>
      <charset val="204"/>
    </font>
    <font>
      <b/>
      <i/>
      <sz val="10"/>
      <name val="Arial Cyr"/>
      <charset val="204"/>
    </font>
    <font>
      <sz val="10"/>
      <name val="Courier New"/>
      <family val="3"/>
      <charset val="204"/>
    </font>
    <font>
      <sz val="10"/>
      <color indexed="10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Arial Cyr"/>
      <charset val="204"/>
    </font>
    <font>
      <sz val="14"/>
      <color indexed="12"/>
      <name val="Arial"/>
      <family val="2"/>
    </font>
    <font>
      <sz val="12"/>
      <color indexed="12"/>
      <name val="Arial"/>
      <family val="2"/>
      <charset val="204"/>
    </font>
    <font>
      <b/>
      <sz val="12"/>
      <color indexed="48"/>
      <name val="Arial"/>
      <family val="2"/>
    </font>
    <font>
      <b/>
      <sz val="14"/>
      <color indexed="10"/>
      <name val="Arial"/>
      <family val="2"/>
    </font>
    <font>
      <sz val="14"/>
      <name val="Arial"/>
      <family val="2"/>
      <charset val="204"/>
    </font>
    <font>
      <b/>
      <sz val="12"/>
      <name val="Arial Cyr"/>
      <charset val="204"/>
    </font>
    <font>
      <b/>
      <i/>
      <sz val="12"/>
      <name val="Arial Cyr"/>
      <charset val="204"/>
    </font>
    <font>
      <b/>
      <sz val="10"/>
      <color indexed="10"/>
      <name val="Arial Cyr"/>
      <charset val="204"/>
    </font>
    <font>
      <sz val="10"/>
      <color indexed="10"/>
      <name val="Arial Cyr"/>
      <charset val="204"/>
    </font>
    <font>
      <b/>
      <i/>
      <sz val="10"/>
      <color indexed="10"/>
      <name val="Arial Cyr"/>
      <charset val="204"/>
    </font>
    <font>
      <b/>
      <i/>
      <sz val="14"/>
      <color indexed="10"/>
      <name val="Arial Cyr"/>
      <charset val="204"/>
    </font>
    <font>
      <b/>
      <sz val="14"/>
      <name val="Times New Roman"/>
      <family val="1"/>
      <charset val="204"/>
    </font>
    <font>
      <b/>
      <sz val="10"/>
      <color indexed="12"/>
      <name val="Arial Cyr"/>
      <charset val="204"/>
    </font>
    <font>
      <b/>
      <sz val="14"/>
      <color indexed="10"/>
      <name val="Arial Cyr"/>
    </font>
    <font>
      <b/>
      <sz val="10"/>
      <color rgb="FFFF0000"/>
      <name val="Arial Cyr"/>
      <charset val="204"/>
    </font>
    <font>
      <sz val="11"/>
      <name val="Arial Cyr"/>
      <charset val="204"/>
    </font>
    <font>
      <b/>
      <sz val="12"/>
      <name val="Times New Roman"/>
      <family val="1"/>
      <charset val="204"/>
    </font>
    <font>
      <b/>
      <i/>
      <sz val="12"/>
      <name val="Arial"/>
      <family val="2"/>
      <charset val="204"/>
    </font>
    <font>
      <b/>
      <sz val="14"/>
      <color rgb="FF000000"/>
      <name val="Times New Roman"/>
      <family val="1"/>
      <charset val="204"/>
    </font>
    <font>
      <b/>
      <sz val="10"/>
      <color indexed="10"/>
      <name val="Times New Roman"/>
      <family val="1"/>
      <charset val="204"/>
    </font>
    <font>
      <sz val="11"/>
      <name val="Times New Roman"/>
      <family val="1"/>
      <charset val="204"/>
    </font>
    <font>
      <sz val="11"/>
      <color indexed="10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rgb="FFFF0000"/>
      <name val="Arial"/>
      <family val="2"/>
      <charset val="204"/>
    </font>
    <font>
      <sz val="14"/>
      <color rgb="FFFF0000"/>
      <name val="Arial"/>
      <family val="2"/>
    </font>
    <font>
      <sz val="14"/>
      <color rgb="FFFF0000"/>
      <name val="Arial"/>
      <family val="2"/>
      <charset val="204"/>
    </font>
    <font>
      <b/>
      <i/>
      <sz val="10"/>
      <name val="Arial Cyr"/>
    </font>
    <font>
      <sz val="10"/>
      <color rgb="FFFF0000"/>
      <name val="Arial Cyr"/>
      <charset val="204"/>
    </font>
    <font>
      <b/>
      <i/>
      <sz val="10"/>
      <color rgb="FFFF0000"/>
      <name val="Arial Cyr"/>
    </font>
    <font>
      <sz val="14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4"/>
      <color rgb="FFFF0000"/>
      <name val="Arial Cyr"/>
    </font>
    <font>
      <sz val="9"/>
      <color rgb="FF000000"/>
      <name val="Times New Roman"/>
      <family val="1"/>
    </font>
    <font>
      <sz val="9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2"/>
      <color indexed="12"/>
      <name val="Arial"/>
      <family val="2"/>
    </font>
    <font>
      <sz val="14"/>
      <color rgb="FF00B050"/>
      <name val="Arial"/>
      <family val="2"/>
      <charset val="204"/>
    </font>
    <font>
      <sz val="14"/>
      <color rgb="FF00B050"/>
      <name val="Arial"/>
      <family val="2"/>
    </font>
    <font>
      <b/>
      <sz val="16"/>
      <color rgb="FFFF0000"/>
      <name val="Arial"/>
      <family val="2"/>
      <charset val="204"/>
    </font>
    <font>
      <sz val="12"/>
      <color theme="1"/>
      <name val="Arial"/>
      <family val="2"/>
    </font>
    <font>
      <b/>
      <sz val="12"/>
      <name val="Times New Roman"/>
      <family val="1"/>
    </font>
    <font>
      <b/>
      <sz val="14"/>
      <color rgb="FF92D050"/>
      <name val="Arial"/>
      <family val="2"/>
    </font>
    <font>
      <sz val="14"/>
      <color rgb="FF92D05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Arial"/>
      <family val="2"/>
    </font>
    <font>
      <sz val="12"/>
      <color rgb="FFFF0000"/>
      <name val="Arial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12"/>
      <color theme="5"/>
      <name val="Arial"/>
      <family val="2"/>
      <charset val="204"/>
    </font>
    <font>
      <sz val="12"/>
      <color indexed="81"/>
      <name val="Tahoma"/>
      <family val="2"/>
      <charset val="204"/>
    </font>
    <font>
      <i/>
      <sz val="12"/>
      <color rgb="FFFF0000"/>
      <name val="Arial"/>
      <family val="2"/>
    </font>
    <font>
      <i/>
      <sz val="10"/>
      <color rgb="FFFF0000"/>
      <name val="Arial Cyr"/>
      <charset val="204"/>
    </font>
    <font>
      <b/>
      <sz val="12"/>
      <color rgb="FF2C6AB6"/>
      <name val="Arial"/>
      <family val="2"/>
    </font>
    <font>
      <b/>
      <sz val="10"/>
      <color rgb="FF2C6AB6"/>
      <name val="Arial Cyr"/>
      <charset val="204"/>
    </font>
    <font>
      <b/>
      <sz val="14"/>
      <color rgb="FFFF0000"/>
      <name val="Times New Roman"/>
      <family val="1"/>
      <charset val="204"/>
    </font>
  </fonts>
  <fills count="2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5FFD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98F8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7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49">
    <xf numFmtId="0" fontId="0" fillId="0" borderId="0" xfId="0"/>
    <xf numFmtId="0" fontId="1" fillId="0" borderId="0" xfId="2"/>
    <xf numFmtId="0" fontId="3" fillId="0" borderId="1" xfId="2" applyFont="1" applyBorder="1"/>
    <xf numFmtId="0" fontId="3" fillId="2" borderId="1" xfId="2" applyFont="1" applyFill="1" applyBorder="1"/>
    <xf numFmtId="0" fontId="1" fillId="2" borderId="0" xfId="2" applyFill="1"/>
    <xf numFmtId="0" fontId="3" fillId="2" borderId="2" xfId="2" applyFont="1" applyFill="1" applyBorder="1"/>
    <xf numFmtId="0" fontId="1" fillId="2" borderId="3" xfId="2" applyFill="1" applyBorder="1"/>
    <xf numFmtId="0" fontId="3" fillId="2" borderId="4" xfId="2" applyFont="1" applyFill="1" applyBorder="1"/>
    <xf numFmtId="0" fontId="1" fillId="2" borderId="5" xfId="2" applyFill="1" applyBorder="1"/>
    <xf numFmtId="0" fontId="3" fillId="2" borderId="6" xfId="2" applyFont="1" applyFill="1" applyBorder="1"/>
    <xf numFmtId="0" fontId="1" fillId="2" borderId="7" xfId="2" applyFill="1" applyBorder="1"/>
    <xf numFmtId="0" fontId="3" fillId="3" borderId="8" xfId="2" applyFont="1" applyFill="1" applyBorder="1"/>
    <xf numFmtId="0" fontId="3" fillId="0" borderId="9" xfId="2" applyFont="1" applyBorder="1"/>
    <xf numFmtId="0" fontId="3" fillId="4" borderId="8" xfId="2" applyFont="1" applyFill="1" applyBorder="1"/>
    <xf numFmtId="0" fontId="1" fillId="0" borderId="8" xfId="2" applyBorder="1"/>
    <xf numFmtId="0" fontId="3" fillId="2" borderId="8" xfId="2" applyFont="1" applyFill="1" applyBorder="1"/>
    <xf numFmtId="0" fontId="1" fillId="2" borderId="8" xfId="2" applyFill="1" applyBorder="1"/>
    <xf numFmtId="0" fontId="3" fillId="5" borderId="8" xfId="2" applyFont="1" applyFill="1" applyBorder="1"/>
    <xf numFmtId="0" fontId="1" fillId="5" borderId="8" xfId="2" applyFill="1" applyBorder="1"/>
    <xf numFmtId="0" fontId="3" fillId="0" borderId="8" xfId="2" applyFont="1" applyBorder="1"/>
    <xf numFmtId="0" fontId="4" fillId="0" borderId="0" xfId="2" applyFont="1"/>
    <xf numFmtId="0" fontId="4" fillId="0" borderId="0" xfId="2" applyFont="1" applyBorder="1" applyAlignment="1">
      <alignment horizontal="left" vertical="center" wrapText="1"/>
    </xf>
    <xf numFmtId="0" fontId="6" fillId="0" borderId="10" xfId="2" applyFont="1" applyBorder="1" applyAlignment="1">
      <alignment horizontal="center"/>
    </xf>
    <xf numFmtId="0" fontId="6" fillId="0" borderId="11" xfId="2" applyFont="1" applyBorder="1" applyAlignment="1">
      <alignment horizontal="center"/>
    </xf>
    <xf numFmtId="49" fontId="4" fillId="0" borderId="0" xfId="2" applyNumberFormat="1" applyFont="1" applyBorder="1" applyAlignment="1">
      <alignment horizontal="center"/>
    </xf>
    <xf numFmtId="0" fontId="4" fillId="0" borderId="0" xfId="2" applyFont="1" applyBorder="1" applyAlignment="1">
      <alignment horizontal="center"/>
    </xf>
    <xf numFmtId="0" fontId="4" fillId="0" borderId="0" xfId="2" applyFont="1" applyAlignment="1">
      <alignment horizontal="left" vertical="center" wrapText="1"/>
    </xf>
    <xf numFmtId="0" fontId="8" fillId="0" borderId="0" xfId="2" applyFont="1"/>
    <xf numFmtId="0" fontId="5" fillId="0" borderId="0" xfId="2" applyFont="1"/>
    <xf numFmtId="0" fontId="1" fillId="0" borderId="0" xfId="2" applyBorder="1"/>
    <xf numFmtId="0" fontId="1" fillId="0" borderId="0" xfId="2" applyAlignment="1">
      <alignment horizontal="left" vertical="center" wrapText="1"/>
    </xf>
    <xf numFmtId="0" fontId="1" fillId="0" borderId="0" xfId="2" applyFont="1"/>
    <xf numFmtId="0" fontId="9" fillId="0" borderId="0" xfId="2" applyFont="1"/>
    <xf numFmtId="0" fontId="6" fillId="0" borderId="11" xfId="2" applyFont="1" applyFill="1" applyBorder="1" applyAlignment="1">
      <alignment horizontal="center"/>
    </xf>
    <xf numFmtId="0" fontId="5" fillId="0" borderId="14" xfId="2" applyFont="1" applyBorder="1" applyAlignment="1">
      <alignment horizontal="center"/>
    </xf>
    <xf numFmtId="0" fontId="5" fillId="0" borderId="13" xfId="2" applyFont="1" applyBorder="1" applyAlignment="1">
      <alignment horizontal="left"/>
    </xf>
    <xf numFmtId="0" fontId="5" fillId="0" borderId="5" xfId="2" applyFont="1" applyFill="1" applyBorder="1" applyAlignment="1">
      <alignment horizontal="center"/>
    </xf>
    <xf numFmtId="0" fontId="11" fillId="0" borderId="0" xfId="2" applyFont="1" applyAlignment="1">
      <alignment wrapText="1"/>
    </xf>
    <xf numFmtId="0" fontId="1" fillId="0" borderId="0" xfId="2" applyAlignment="1">
      <alignment wrapText="1"/>
    </xf>
    <xf numFmtId="0" fontId="1" fillId="0" borderId="0" xfId="2" applyFont="1" applyAlignment="1">
      <alignment wrapText="1"/>
    </xf>
    <xf numFmtId="49" fontId="7" fillId="0" borderId="0" xfId="2" applyNumberFormat="1" applyFont="1" applyBorder="1" applyAlignment="1">
      <alignment horizontal="center"/>
    </xf>
    <xf numFmtId="0" fontId="7" fillId="0" borderId="0" xfId="2" applyFont="1" applyBorder="1" applyAlignment="1">
      <alignment horizontal="center"/>
    </xf>
    <xf numFmtId="0" fontId="6" fillId="0" borderId="16" xfId="2" applyFont="1" applyFill="1" applyBorder="1" applyAlignment="1">
      <alignment horizontal="center"/>
    </xf>
    <xf numFmtId="0" fontId="5" fillId="0" borderId="16" xfId="2" applyFont="1" applyBorder="1" applyAlignment="1">
      <alignment horizontal="center" vertical="top" wrapText="1"/>
    </xf>
    <xf numFmtId="0" fontId="20" fillId="0" borderId="0" xfId="2" applyFont="1" applyAlignment="1">
      <alignment wrapText="1"/>
    </xf>
    <xf numFmtId="0" fontId="4" fillId="0" borderId="0" xfId="2" applyFont="1" applyFill="1" applyAlignment="1">
      <alignment horizontal="left" vertical="center" wrapText="1"/>
    </xf>
    <xf numFmtId="0" fontId="1" fillId="0" borderId="0" xfId="2" applyBorder="1" applyProtection="1">
      <protection locked="0" hidden="1"/>
    </xf>
    <xf numFmtId="0" fontId="1" fillId="0" borderId="0" xfId="2" applyFill="1"/>
    <xf numFmtId="0" fontId="4" fillId="0" borderId="0" xfId="2" applyFont="1" applyFill="1"/>
    <xf numFmtId="0" fontId="1" fillId="0" borderId="0" xfId="2" applyFill="1" applyBorder="1" applyProtection="1">
      <protection locked="0" hidden="1"/>
    </xf>
    <xf numFmtId="14" fontId="4" fillId="0" borderId="0" xfId="2" applyNumberFormat="1" applyFont="1"/>
    <xf numFmtId="0" fontId="23" fillId="0" borderId="26" xfId="0" applyFont="1" applyBorder="1" applyAlignment="1">
      <alignment vertical="top" wrapText="1"/>
    </xf>
    <xf numFmtId="0" fontId="0" fillId="0" borderId="26" xfId="0" applyBorder="1" applyAlignment="1">
      <alignment vertical="top"/>
    </xf>
    <xf numFmtId="0" fontId="23" fillId="0" borderId="8" xfId="0" applyFont="1" applyBorder="1" applyAlignment="1">
      <alignment vertical="top" wrapText="1"/>
    </xf>
    <xf numFmtId="0" fontId="0" fillId="0" borderId="8" xfId="0" applyBorder="1" applyAlignment="1">
      <alignment vertical="top"/>
    </xf>
    <xf numFmtId="0" fontId="27" fillId="0" borderId="8" xfId="0" applyFont="1" applyBorder="1" applyAlignment="1">
      <alignment vertical="top" wrapText="1"/>
    </xf>
    <xf numFmtId="0" fontId="23" fillId="0" borderId="8" xfId="0" applyFont="1" applyBorder="1" applyAlignment="1">
      <alignment horizontal="left" wrapText="1"/>
    </xf>
    <xf numFmtId="0" fontId="23" fillId="0" borderId="8" xfId="0" applyFont="1" applyBorder="1" applyAlignment="1">
      <alignment wrapText="1"/>
    </xf>
    <xf numFmtId="0" fontId="27" fillId="0" borderId="27" xfId="0" applyFont="1" applyBorder="1" applyAlignment="1">
      <alignment vertical="top" wrapText="1"/>
    </xf>
    <xf numFmtId="0" fontId="0" fillId="0" borderId="27" xfId="0" applyBorder="1" applyAlignment="1">
      <alignment vertical="top"/>
    </xf>
    <xf numFmtId="0" fontId="23" fillId="0" borderId="0" xfId="0" applyFont="1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26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27" xfId="0" applyBorder="1" applyAlignment="1">
      <alignment vertical="top" wrapText="1"/>
    </xf>
    <xf numFmtId="0" fontId="0" fillId="0" borderId="0" xfId="0" applyAlignment="1">
      <alignment vertical="top" wrapText="1"/>
    </xf>
    <xf numFmtId="164" fontId="29" fillId="0" borderId="25" xfId="2" applyNumberFormat="1" applyFont="1" applyFill="1" applyBorder="1" applyAlignment="1">
      <alignment horizontal="center"/>
    </xf>
    <xf numFmtId="1" fontId="29" fillId="0" borderId="31" xfId="2" applyNumberFormat="1" applyFont="1" applyFill="1" applyBorder="1" applyAlignment="1">
      <alignment horizontal="center"/>
    </xf>
    <xf numFmtId="0" fontId="30" fillId="0" borderId="13" xfId="2" applyFont="1" applyBorder="1" applyAlignment="1">
      <alignment horizontal="left"/>
    </xf>
    <xf numFmtId="0" fontId="31" fillId="0" borderId="13" xfId="2" applyFont="1" applyFill="1" applyBorder="1" applyAlignment="1">
      <alignment horizontal="left"/>
    </xf>
    <xf numFmtId="164" fontId="7" fillId="0" borderId="0" xfId="2" applyNumberFormat="1" applyFont="1" applyFill="1" applyBorder="1" applyAlignment="1">
      <alignment horizontal="center"/>
    </xf>
    <xf numFmtId="165" fontId="5" fillId="0" borderId="9" xfId="2" applyNumberFormat="1" applyFont="1" applyBorder="1" applyAlignment="1"/>
    <xf numFmtId="0" fontId="16" fillId="0" borderId="18" xfId="0" applyFont="1" applyBorder="1" applyAlignment="1">
      <alignment horizontal="center" vertical="top" wrapText="1"/>
    </xf>
    <xf numFmtId="0" fontId="9" fillId="0" borderId="0" xfId="2" applyFont="1" applyBorder="1" applyAlignment="1">
      <alignment wrapText="1"/>
    </xf>
    <xf numFmtId="1" fontId="32" fillId="0" borderId="0" xfId="2" applyNumberFormat="1" applyFont="1" applyFill="1" applyBorder="1" applyAlignment="1">
      <alignment horizontal="center"/>
    </xf>
    <xf numFmtId="0" fontId="4" fillId="0" borderId="0" xfId="2" applyFont="1" applyFill="1" applyBorder="1"/>
    <xf numFmtId="0" fontId="10" fillId="0" borderId="0" xfId="0" applyFont="1" applyBorder="1" applyAlignment="1">
      <alignment horizontal="center"/>
    </xf>
    <xf numFmtId="164" fontId="7" fillId="0" borderId="0" xfId="2" applyNumberFormat="1" applyFont="1" applyBorder="1" applyAlignment="1">
      <alignment horizontal="center" vertical="center" wrapText="1"/>
    </xf>
    <xf numFmtId="164" fontId="2" fillId="0" borderId="0" xfId="2" applyNumberFormat="1" applyFont="1" applyFill="1" applyBorder="1" applyAlignment="1">
      <alignment horizontal="center" vertical="center" wrapText="1"/>
    </xf>
    <xf numFmtId="1" fontId="7" fillId="0" borderId="0" xfId="2" applyNumberFormat="1" applyFont="1" applyFill="1" applyBorder="1" applyAlignment="1">
      <alignment horizontal="center"/>
    </xf>
    <xf numFmtId="0" fontId="1" fillId="0" borderId="0" xfId="2" applyNumberFormat="1" applyBorder="1" applyProtection="1">
      <protection locked="0" hidden="1"/>
    </xf>
    <xf numFmtId="164" fontId="1" fillId="0" borderId="8" xfId="2" applyNumberFormat="1" applyBorder="1" applyProtection="1"/>
    <xf numFmtId="164" fontId="17" fillId="0" borderId="8" xfId="1" applyNumberFormat="1" applyFont="1" applyBorder="1" applyAlignment="1" applyProtection="1">
      <alignment horizontal="right" vertical="top"/>
    </xf>
    <xf numFmtId="164" fontId="17" fillId="0" borderId="5" xfId="1" applyNumberFormat="1" applyFont="1" applyBorder="1" applyAlignment="1" applyProtection="1">
      <alignment horizontal="right" vertical="top"/>
    </xf>
    <xf numFmtId="164" fontId="1" fillId="0" borderId="32" xfId="2" applyNumberFormat="1" applyBorder="1" applyAlignment="1" applyProtection="1">
      <alignment horizontal="right" vertical="center" wrapText="1"/>
      <protection locked="0"/>
    </xf>
    <xf numFmtId="164" fontId="1" fillId="0" borderId="32" xfId="2" applyNumberFormat="1" applyBorder="1" applyAlignment="1" applyProtection="1">
      <alignment horizontal="right"/>
      <protection locked="0"/>
    </xf>
    <xf numFmtId="164" fontId="1" fillId="0" borderId="5" xfId="2" applyNumberFormat="1" applyBorder="1" applyAlignment="1" applyProtection="1">
      <alignment horizontal="right"/>
      <protection locked="0"/>
    </xf>
    <xf numFmtId="0" fontId="4" fillId="0" borderId="8" xfId="2" applyFont="1" applyFill="1" applyBorder="1" applyAlignment="1" applyProtection="1">
      <alignment horizontal="left" vertical="center" wrapText="1"/>
    </xf>
    <xf numFmtId="0" fontId="17" fillId="0" borderId="8" xfId="2" applyFont="1" applyBorder="1" applyAlignment="1" applyProtection="1">
      <alignment horizontal="center" vertical="center" wrapText="1"/>
      <protection locked="0"/>
    </xf>
    <xf numFmtId="0" fontId="17" fillId="0" borderId="8" xfId="2" applyFont="1" applyBorder="1" applyAlignment="1" applyProtection="1">
      <alignment horizontal="center" vertical="center"/>
      <protection locked="0"/>
    </xf>
    <xf numFmtId="0" fontId="17" fillId="0" borderId="5" xfId="2" applyFont="1" applyBorder="1" applyAlignment="1" applyProtection="1">
      <alignment horizontal="center" vertical="center"/>
      <protection locked="0"/>
    </xf>
    <xf numFmtId="0" fontId="1" fillId="0" borderId="8" xfId="2" applyFont="1" applyBorder="1" applyProtection="1">
      <protection locked="0"/>
    </xf>
    <xf numFmtId="49" fontId="17" fillId="0" borderId="36" xfId="1" applyNumberFormat="1" applyFont="1" applyBorder="1" applyAlignment="1" applyProtection="1">
      <alignment horizontal="center" vertical="top"/>
    </xf>
    <xf numFmtId="49" fontId="22" fillId="0" borderId="8" xfId="1" applyNumberFormat="1" applyFont="1" applyBorder="1" applyAlignment="1" applyProtection="1">
      <alignment horizontal="center" vertical="top"/>
    </xf>
    <xf numFmtId="0" fontId="1" fillId="0" borderId="8" xfId="2" applyBorder="1" applyAlignment="1" applyProtection="1">
      <alignment horizontal="left" vertical="center" wrapText="1"/>
      <protection locked="0"/>
    </xf>
    <xf numFmtId="0" fontId="1" fillId="0" borderId="8" xfId="2" applyBorder="1" applyProtection="1">
      <protection locked="0"/>
    </xf>
    <xf numFmtId="0" fontId="1" fillId="0" borderId="5" xfId="2" applyBorder="1" applyProtection="1">
      <protection locked="0"/>
    </xf>
    <xf numFmtId="49" fontId="17" fillId="0" borderId="34" xfId="1" applyNumberFormat="1" applyFont="1" applyBorder="1" applyAlignment="1" applyProtection="1">
      <alignment horizontal="center" vertical="top"/>
    </xf>
    <xf numFmtId="164" fontId="17" fillId="0" borderId="8" xfId="1" applyNumberFormat="1" applyFont="1" applyBorder="1" applyAlignment="1" applyProtection="1">
      <alignment vertical="top"/>
    </xf>
    <xf numFmtId="0" fontId="17" fillId="0" borderId="8" xfId="1" applyFont="1" applyBorder="1" applyAlignment="1" applyProtection="1">
      <alignment horizontal="center" vertical="top"/>
    </xf>
    <xf numFmtId="0" fontId="9" fillId="0" borderId="8" xfId="1" applyFont="1" applyBorder="1" applyAlignment="1" applyProtection="1">
      <alignment vertical="top"/>
    </xf>
    <xf numFmtId="49" fontId="17" fillId="0" borderId="12" xfId="1" applyNumberFormat="1" applyFont="1" applyBorder="1" applyAlignment="1" applyProtection="1">
      <alignment horizontal="center" vertical="top"/>
    </xf>
    <xf numFmtId="0" fontId="1" fillId="0" borderId="0" xfId="2" applyBorder="1" applyAlignment="1" applyProtection="1">
      <alignment horizontal="left" vertical="center" wrapText="1"/>
    </xf>
    <xf numFmtId="0" fontId="1" fillId="0" borderId="0" xfId="2" applyBorder="1" applyProtection="1"/>
    <xf numFmtId="0" fontId="1" fillId="0" borderId="0" xfId="2" applyAlignment="1" applyProtection="1">
      <alignment horizontal="left" vertical="center" wrapText="1"/>
    </xf>
    <xf numFmtId="0" fontId="1" fillId="0" borderId="0" xfId="2" applyProtection="1"/>
    <xf numFmtId="1" fontId="1" fillId="0" borderId="8" xfId="2" applyNumberFormat="1" applyBorder="1" applyProtection="1"/>
    <xf numFmtId="1" fontId="1" fillId="0" borderId="0" xfId="2" applyNumberFormat="1" applyBorder="1" applyProtection="1">
      <protection locked="0"/>
    </xf>
    <xf numFmtId="0" fontId="0" fillId="0" borderId="8" xfId="0" applyBorder="1"/>
    <xf numFmtId="0" fontId="0" fillId="0" borderId="24" xfId="0" applyBorder="1"/>
    <xf numFmtId="0" fontId="28" fillId="0" borderId="8" xfId="0" applyFont="1" applyBorder="1"/>
    <xf numFmtId="0" fontId="28" fillId="0" borderId="32" xfId="0" applyFont="1" applyBorder="1"/>
    <xf numFmtId="1" fontId="34" fillId="0" borderId="5" xfId="0" applyNumberFormat="1" applyFont="1" applyFill="1" applyBorder="1"/>
    <xf numFmtId="0" fontId="23" fillId="0" borderId="21" xfId="0" applyFont="1" applyBorder="1" applyAlignment="1">
      <alignment vertical="top"/>
    </xf>
    <xf numFmtId="49" fontId="23" fillId="0" borderId="2" xfId="0" applyNumberFormat="1" applyFont="1" applyBorder="1" applyAlignment="1">
      <alignment vertical="top"/>
    </xf>
    <xf numFmtId="49" fontId="23" fillId="0" borderId="4" xfId="0" applyNumberFormat="1" applyFont="1" applyBorder="1" applyAlignment="1">
      <alignment vertical="top"/>
    </xf>
    <xf numFmtId="0" fontId="10" fillId="0" borderId="0" xfId="0" applyFont="1"/>
    <xf numFmtId="0" fontId="40" fillId="0" borderId="33" xfId="0" applyFont="1" applyBorder="1" applyAlignment="1">
      <alignment vertical="top" wrapText="1"/>
    </xf>
    <xf numFmtId="0" fontId="38" fillId="0" borderId="18" xfId="0" applyFont="1" applyBorder="1" applyAlignment="1">
      <alignment horizontal="center"/>
    </xf>
    <xf numFmtId="0" fontId="38" fillId="0" borderId="11" xfId="0" applyFont="1" applyBorder="1" applyAlignment="1">
      <alignment horizontal="center"/>
    </xf>
    <xf numFmtId="0" fontId="5" fillId="0" borderId="37" xfId="2" applyFont="1" applyBorder="1" applyAlignment="1"/>
    <xf numFmtId="0" fontId="5" fillId="0" borderId="15" xfId="2" applyFont="1" applyBorder="1" applyAlignment="1"/>
    <xf numFmtId="0" fontId="5" fillId="0" borderId="48" xfId="2" applyFont="1" applyBorder="1" applyAlignment="1"/>
    <xf numFmtId="0" fontId="6" fillId="0" borderId="10" xfId="2" applyFont="1" applyFill="1" applyBorder="1" applyAlignment="1">
      <alignment horizontal="center"/>
    </xf>
    <xf numFmtId="164" fontId="18" fillId="0" borderId="8" xfId="1" applyNumberFormat="1" applyFont="1" applyBorder="1" applyAlignment="1" applyProtection="1">
      <alignment vertical="top"/>
    </xf>
    <xf numFmtId="0" fontId="0" fillId="0" borderId="0" xfId="0" applyAlignment="1">
      <alignment horizontal="right"/>
    </xf>
    <xf numFmtId="0" fontId="34" fillId="0" borderId="26" xfId="0" applyFont="1" applyBorder="1"/>
    <xf numFmtId="1" fontId="34" fillId="0" borderId="26" xfId="0" applyNumberFormat="1" applyFont="1" applyBorder="1"/>
    <xf numFmtId="0" fontId="24" fillId="0" borderId="23" xfId="0" applyFont="1" applyBorder="1" applyAlignment="1">
      <alignment vertical="top" wrapText="1"/>
    </xf>
    <xf numFmtId="0" fontId="28" fillId="0" borderId="0" xfId="0" applyFont="1"/>
    <xf numFmtId="49" fontId="17" fillId="0" borderId="8" xfId="1" applyNumberFormat="1" applyFont="1" applyBorder="1" applyAlignment="1" applyProtection="1">
      <alignment horizontal="center" vertical="top"/>
    </xf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/>
    </xf>
    <xf numFmtId="165" fontId="0" fillId="0" borderId="51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0" xfId="0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1" xfId="0" applyBorder="1" applyAlignment="1">
      <alignment horizontal="center"/>
    </xf>
    <xf numFmtId="164" fontId="41" fillId="0" borderId="52" xfId="0" applyNumberFormat="1" applyFont="1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8" xfId="0" applyFont="1" applyBorder="1" applyAlignment="1">
      <alignment horizontal="center"/>
    </xf>
    <xf numFmtId="0" fontId="28" fillId="0" borderId="8" xfId="0" applyFont="1" applyFill="1" applyBorder="1"/>
    <xf numFmtId="0" fontId="19" fillId="0" borderId="8" xfId="0" applyFont="1" applyBorder="1"/>
    <xf numFmtId="0" fontId="19" fillId="0" borderId="26" xfId="0" applyFont="1" applyBorder="1"/>
    <xf numFmtId="0" fontId="19" fillId="0" borderId="27" xfId="0" applyFont="1" applyBorder="1"/>
    <xf numFmtId="0" fontId="0" fillId="0" borderId="0" xfId="0" applyBorder="1" applyAlignment="1">
      <alignment horizontal="center"/>
    </xf>
    <xf numFmtId="0" fontId="19" fillId="0" borderId="0" xfId="0" applyFont="1" applyBorder="1"/>
    <xf numFmtId="0" fontId="36" fillId="0" borderId="0" xfId="0" applyFont="1" applyBorder="1" applyAlignment="1">
      <alignment horizontal="center"/>
    </xf>
    <xf numFmtId="164" fontId="41" fillId="0" borderId="0" xfId="0" applyNumberFormat="1" applyFont="1" applyBorder="1" applyAlignment="1">
      <alignment horizontal="center"/>
    </xf>
    <xf numFmtId="0" fontId="36" fillId="0" borderId="52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36" fillId="0" borderId="56" xfId="0" applyFont="1" applyBorder="1" applyAlignment="1">
      <alignment horizontal="center"/>
    </xf>
    <xf numFmtId="164" fontId="41" fillId="0" borderId="41" xfId="0" applyNumberFormat="1" applyFont="1" applyBorder="1" applyAlignment="1">
      <alignment horizontal="center"/>
    </xf>
    <xf numFmtId="0" fontId="34" fillId="0" borderId="49" xfId="0" applyFont="1" applyBorder="1" applyAlignment="1">
      <alignment horizontal="center"/>
    </xf>
    <xf numFmtId="0" fontId="36" fillId="0" borderId="41" xfId="0" applyFont="1" applyBorder="1" applyAlignment="1">
      <alignment horizontal="center"/>
    </xf>
    <xf numFmtId="0" fontId="0" fillId="0" borderId="44" xfId="0" applyBorder="1" applyAlignment="1">
      <alignment horizontal="center"/>
    </xf>
    <xf numFmtId="0" fontId="18" fillId="0" borderId="0" xfId="2" applyFont="1" applyBorder="1" applyAlignment="1">
      <alignment horizontal="left" vertical="center"/>
    </xf>
    <xf numFmtId="165" fontId="5" fillId="0" borderId="57" xfId="2" applyNumberFormat="1" applyFont="1" applyBorder="1" applyAlignment="1">
      <alignment horizontal="center"/>
    </xf>
    <xf numFmtId="165" fontId="5" fillId="0" borderId="53" xfId="2" applyNumberFormat="1" applyFont="1" applyBorder="1" applyAlignment="1">
      <alignment horizontal="center"/>
    </xf>
    <xf numFmtId="165" fontId="5" fillId="0" borderId="58" xfId="2" applyNumberFormat="1" applyFont="1" applyBorder="1" applyAlignment="1">
      <alignment horizontal="center"/>
    </xf>
    <xf numFmtId="14" fontId="1" fillId="0" borderId="0" xfId="2" applyNumberFormat="1" applyAlignment="1">
      <alignment wrapText="1"/>
    </xf>
    <xf numFmtId="0" fontId="0" fillId="0" borderId="8" xfId="0" applyFill="1" applyBorder="1"/>
    <xf numFmtId="0" fontId="34" fillId="0" borderId="26" xfId="0" applyFont="1" applyFill="1" applyBorder="1"/>
    <xf numFmtId="1" fontId="34" fillId="0" borderId="3" xfId="0" applyNumberFormat="1" applyFont="1" applyFill="1" applyBorder="1"/>
    <xf numFmtId="0" fontId="28" fillId="0" borderId="8" xfId="0" applyFont="1" applyFill="1" applyBorder="1" applyAlignment="1">
      <alignment horizontal="center"/>
    </xf>
    <xf numFmtId="1" fontId="28" fillId="0" borderId="26" xfId="0" applyNumberFormat="1" applyFont="1" applyFill="1" applyBorder="1"/>
    <xf numFmtId="0" fontId="28" fillId="0" borderId="26" xfId="0" applyFont="1" applyFill="1" applyBorder="1"/>
    <xf numFmtId="1" fontId="28" fillId="0" borderId="8" xfId="0" applyNumberFormat="1" applyFont="1" applyFill="1" applyBorder="1"/>
    <xf numFmtId="0" fontId="5" fillId="0" borderId="13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5" fillId="0" borderId="13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43" fillId="0" borderId="0" xfId="0" applyFont="1"/>
    <xf numFmtId="1" fontId="28" fillId="0" borderId="24" xfId="0" applyNumberFormat="1" applyFont="1" applyBorder="1" applyAlignment="1">
      <alignment horizontal="center"/>
    </xf>
    <xf numFmtId="1" fontId="28" fillId="0" borderId="8" xfId="0" applyNumberFormat="1" applyFont="1" applyBorder="1" applyAlignment="1">
      <alignment horizontal="center"/>
    </xf>
    <xf numFmtId="0" fontId="0" fillId="0" borderId="26" xfId="0" applyFill="1" applyBorder="1"/>
    <xf numFmtId="0" fontId="24" fillId="0" borderId="22" xfId="0" applyFont="1" applyBorder="1" applyAlignment="1">
      <alignment vertical="top" wrapText="1"/>
    </xf>
    <xf numFmtId="1" fontId="24" fillId="6" borderId="23" xfId="0" applyNumberFormat="1" applyFont="1" applyFill="1" applyBorder="1" applyAlignment="1">
      <alignment wrapText="1"/>
    </xf>
    <xf numFmtId="1" fontId="34" fillId="0" borderId="20" xfId="0" applyNumberFormat="1" applyFont="1" applyFill="1" applyBorder="1"/>
    <xf numFmtId="0" fontId="35" fillId="0" borderId="23" xfId="0" applyFont="1" applyBorder="1" applyAlignment="1">
      <alignment horizontal="center" vertical="top" wrapText="1"/>
    </xf>
    <xf numFmtId="0" fontId="45" fillId="0" borderId="26" xfId="0" applyFont="1" applyFill="1" applyBorder="1"/>
    <xf numFmtId="0" fontId="0" fillId="0" borderId="42" xfId="0" applyBorder="1" applyAlignment="1">
      <alignment horizontal="center"/>
    </xf>
    <xf numFmtId="165" fontId="24" fillId="0" borderId="60" xfId="0" applyNumberFormat="1" applyFont="1" applyBorder="1" applyAlignment="1">
      <alignment horizontal="center"/>
    </xf>
    <xf numFmtId="165" fontId="24" fillId="0" borderId="22" xfId="0" applyNumberFormat="1" applyFont="1" applyBorder="1" applyAlignment="1">
      <alignment horizontal="center"/>
    </xf>
    <xf numFmtId="0" fontId="46" fillId="0" borderId="0" xfId="2" applyFont="1" applyBorder="1" applyAlignment="1">
      <alignment horizontal="left" vertical="center" wrapText="1"/>
    </xf>
    <xf numFmtId="0" fontId="5" fillId="0" borderId="48" xfId="2" applyFont="1" applyFill="1" applyBorder="1" applyAlignment="1"/>
    <xf numFmtId="0" fontId="5" fillId="0" borderId="16" xfId="2" applyFont="1" applyFill="1" applyBorder="1" applyAlignment="1">
      <alignment horizontal="center" vertical="top" wrapText="1"/>
    </xf>
    <xf numFmtId="0" fontId="16" fillId="0" borderId="18" xfId="0" applyFont="1" applyFill="1" applyBorder="1" applyAlignment="1">
      <alignment horizontal="center" vertical="top" wrapText="1"/>
    </xf>
    <xf numFmtId="0" fontId="15" fillId="0" borderId="8" xfId="0" applyFont="1" applyBorder="1" applyAlignment="1">
      <alignment vertical="top" wrapText="1"/>
    </xf>
    <xf numFmtId="0" fontId="39" fillId="0" borderId="0" xfId="0" applyFont="1" applyBorder="1"/>
    <xf numFmtId="0" fontId="0" fillId="0" borderId="0" xfId="0" applyBorder="1"/>
    <xf numFmtId="0" fontId="23" fillId="0" borderId="44" xfId="0" applyFont="1" applyBorder="1" applyAlignment="1">
      <alignment vertical="top"/>
    </xf>
    <xf numFmtId="0" fontId="0" fillId="0" borderId="49" xfId="0" applyBorder="1" applyAlignment="1">
      <alignment wrapText="1"/>
    </xf>
    <xf numFmtId="0" fontId="0" fillId="0" borderId="49" xfId="0" applyBorder="1" applyAlignment="1">
      <alignment vertical="top" wrapText="1"/>
    </xf>
    <xf numFmtId="0" fontId="15" fillId="0" borderId="49" xfId="0" applyFont="1" applyBorder="1" applyAlignment="1">
      <alignment vertical="top"/>
    </xf>
    <xf numFmtId="0" fontId="15" fillId="8" borderId="45" xfId="0" applyFont="1" applyFill="1" applyBorder="1"/>
    <xf numFmtId="0" fontId="15" fillId="0" borderId="17" xfId="0" applyFont="1" applyBorder="1"/>
    <xf numFmtId="0" fontId="15" fillId="0" borderId="16" xfId="0" applyFont="1" applyBorder="1"/>
    <xf numFmtId="0" fontId="36" fillId="0" borderId="16" xfId="0" applyFont="1" applyBorder="1"/>
    <xf numFmtId="0" fontId="36" fillId="0" borderId="18" xfId="0" applyFont="1" applyBorder="1"/>
    <xf numFmtId="0" fontId="23" fillId="0" borderId="0" xfId="1" applyFont="1" applyAlignment="1">
      <alignment vertical="top"/>
    </xf>
    <xf numFmtId="0" fontId="40" fillId="0" borderId="0" xfId="1" applyFont="1" applyAlignment="1">
      <alignment vertical="top"/>
    </xf>
    <xf numFmtId="0" fontId="23" fillId="0" borderId="0" xfId="1" applyFont="1" applyAlignment="1">
      <alignment vertical="top" wrapText="1"/>
    </xf>
    <xf numFmtId="0" fontId="23" fillId="0" borderId="0" xfId="1" applyFont="1" applyAlignment="1">
      <alignment horizontal="center" vertical="top"/>
    </xf>
    <xf numFmtId="0" fontId="23" fillId="0" borderId="0" xfId="1" applyFont="1"/>
    <xf numFmtId="0" fontId="23" fillId="0" borderId="0" xfId="1" applyFont="1" applyBorder="1" applyAlignment="1">
      <alignment horizontal="center" vertical="top"/>
    </xf>
    <xf numFmtId="0" fontId="26" fillId="0" borderId="0" xfId="1" applyFont="1" applyBorder="1" applyAlignment="1">
      <alignment horizontal="center" vertical="top" wrapText="1"/>
    </xf>
    <xf numFmtId="0" fontId="48" fillId="0" borderId="0" xfId="1" applyFont="1" applyAlignment="1">
      <alignment horizontal="center" vertical="top"/>
    </xf>
    <xf numFmtId="0" fontId="23" fillId="0" borderId="24" xfId="1" applyFont="1" applyBorder="1" applyAlignment="1">
      <alignment vertical="top" wrapText="1"/>
    </xf>
    <xf numFmtId="0" fontId="23" fillId="0" borderId="11" xfId="1" applyFont="1" applyBorder="1" applyAlignment="1">
      <alignment vertical="top" wrapText="1"/>
    </xf>
    <xf numFmtId="0" fontId="23" fillId="0" borderId="16" xfId="1" applyFont="1" applyBorder="1" applyAlignment="1">
      <alignment vertical="top" wrapText="1"/>
    </xf>
    <xf numFmtId="0" fontId="23" fillId="0" borderId="8" xfId="1" applyFont="1" applyBorder="1" applyAlignment="1">
      <alignment vertical="top"/>
    </xf>
    <xf numFmtId="49" fontId="23" fillId="0" borderId="12" xfId="1" applyNumberFormat="1" applyFont="1" applyBorder="1" applyAlignment="1">
      <alignment vertical="top"/>
    </xf>
    <xf numFmtId="0" fontId="27" fillId="0" borderId="8" xfId="1" applyFont="1" applyBorder="1" applyAlignment="1">
      <alignment vertical="top"/>
    </xf>
    <xf numFmtId="0" fontId="27" fillId="0" borderId="8" xfId="1" applyFont="1" applyBorder="1" applyAlignment="1">
      <alignment horizontal="center" vertical="top"/>
    </xf>
    <xf numFmtId="0" fontId="27" fillId="0" borderId="27" xfId="1" applyFont="1" applyBorder="1" applyAlignment="1">
      <alignment vertical="top"/>
    </xf>
    <xf numFmtId="0" fontId="19" fillId="0" borderId="27" xfId="1" applyFont="1" applyBorder="1" applyAlignment="1">
      <alignment horizontal="center" vertical="top"/>
    </xf>
    <xf numFmtId="0" fontId="23" fillId="0" borderId="27" xfId="1" applyFont="1" applyBorder="1" applyAlignment="1">
      <alignment vertical="top"/>
    </xf>
    <xf numFmtId="0" fontId="23" fillId="0" borderId="18" xfId="1" applyFont="1" applyBorder="1" applyAlignment="1">
      <alignment vertical="top" wrapText="1"/>
    </xf>
    <xf numFmtId="0" fontId="27" fillId="0" borderId="8" xfId="1" applyFont="1" applyBorder="1" applyAlignment="1">
      <alignment vertical="top" wrapText="1"/>
    </xf>
    <xf numFmtId="0" fontId="23" fillId="0" borderId="19" xfId="1" applyFont="1" applyBorder="1" applyAlignment="1">
      <alignment vertical="top"/>
    </xf>
    <xf numFmtId="0" fontId="23" fillId="0" borderId="28" xfId="1" applyFont="1" applyBorder="1" applyAlignment="1">
      <alignment vertical="top"/>
    </xf>
    <xf numFmtId="0" fontId="23" fillId="0" borderId="29" xfId="1" applyFont="1" applyBorder="1" applyAlignment="1">
      <alignment vertical="top"/>
    </xf>
    <xf numFmtId="0" fontId="27" fillId="4" borderId="29" xfId="1" applyFont="1" applyFill="1" applyBorder="1" applyAlignment="1">
      <alignment vertical="top"/>
    </xf>
    <xf numFmtId="0" fontId="23" fillId="0" borderId="29" xfId="1" applyFont="1" applyBorder="1" applyAlignment="1">
      <alignment horizontal="center" vertical="top"/>
    </xf>
    <xf numFmtId="0" fontId="23" fillId="4" borderId="29" xfId="1" applyFont="1" applyFill="1" applyBorder="1" applyAlignment="1">
      <alignment vertical="top"/>
    </xf>
    <xf numFmtId="0" fontId="23" fillId="0" borderId="30" xfId="1" applyFont="1" applyBorder="1" applyAlignment="1">
      <alignment vertical="top" wrapText="1"/>
    </xf>
    <xf numFmtId="0" fontId="23" fillId="0" borderId="0" xfId="1" applyFont="1" applyBorder="1" applyAlignment="1">
      <alignment vertical="top"/>
    </xf>
    <xf numFmtId="49" fontId="23" fillId="0" borderId="0" xfId="1" applyNumberFormat="1" applyFont="1" applyBorder="1" applyAlignment="1">
      <alignment vertical="top"/>
    </xf>
    <xf numFmtId="0" fontId="23" fillId="0" borderId="0" xfId="1" applyFont="1" applyBorder="1" applyAlignment="1">
      <alignment vertical="top" wrapText="1"/>
    </xf>
    <xf numFmtId="0" fontId="23" fillId="0" borderId="0" xfId="1" applyFont="1" applyBorder="1"/>
    <xf numFmtId="49" fontId="23" fillId="0" borderId="0" xfId="1" applyNumberFormat="1" applyFont="1" applyBorder="1" applyAlignment="1">
      <alignment horizontal="center" vertical="top"/>
    </xf>
    <xf numFmtId="49" fontId="23" fillId="0" borderId="0" xfId="1" applyNumberFormat="1" applyFont="1" applyBorder="1" applyAlignment="1">
      <alignment vertical="top" wrapText="1"/>
    </xf>
    <xf numFmtId="49" fontId="23" fillId="0" borderId="0" xfId="1" applyNumberFormat="1" applyFont="1" applyBorder="1"/>
    <xf numFmtId="0" fontId="49" fillId="0" borderId="0" xfId="1" applyFont="1" applyAlignment="1">
      <alignment vertical="top" wrapText="1"/>
    </xf>
    <xf numFmtId="0" fontId="50" fillId="0" borderId="0" xfId="1" applyFont="1" applyBorder="1" applyAlignment="1">
      <alignment horizontal="center" vertical="top" wrapText="1"/>
    </xf>
    <xf numFmtId="0" fontId="49" fillId="0" borderId="8" xfId="1" applyFont="1" applyBorder="1" applyAlignment="1">
      <alignment vertical="top" wrapText="1"/>
    </xf>
    <xf numFmtId="0" fontId="49" fillId="0" borderId="8" xfId="1" applyFont="1" applyFill="1" applyBorder="1" applyAlignment="1">
      <alignment vertical="top" wrapText="1"/>
    </xf>
    <xf numFmtId="0" fontId="49" fillId="0" borderId="8" xfId="0" applyFont="1" applyBorder="1" applyAlignment="1">
      <alignment wrapText="1"/>
    </xf>
    <xf numFmtId="0" fontId="51" fillId="0" borderId="8" xfId="0" applyFont="1" applyBorder="1" applyAlignment="1">
      <alignment horizontal="justify"/>
    </xf>
    <xf numFmtId="0" fontId="49" fillId="0" borderId="27" xfId="1" applyFont="1" applyBorder="1" applyAlignment="1">
      <alignment vertical="top" wrapText="1"/>
    </xf>
    <xf numFmtId="0" fontId="49" fillId="4" borderId="29" xfId="1" applyFont="1" applyFill="1" applyBorder="1" applyAlignment="1">
      <alignment vertical="top" wrapText="1"/>
    </xf>
    <xf numFmtId="0" fontId="49" fillId="0" borderId="0" xfId="1" applyFont="1" applyBorder="1" applyAlignment="1">
      <alignment vertical="top"/>
    </xf>
    <xf numFmtId="49" fontId="49" fillId="0" borderId="0" xfId="1" applyNumberFormat="1" applyFont="1" applyBorder="1" applyAlignment="1">
      <alignment vertical="top"/>
    </xf>
    <xf numFmtId="0" fontId="49" fillId="0" borderId="0" xfId="1" applyFont="1" applyAlignment="1">
      <alignment vertical="top"/>
    </xf>
    <xf numFmtId="0" fontId="23" fillId="0" borderId="13" xfId="1" applyFont="1" applyBorder="1" applyAlignment="1">
      <alignment vertical="top" wrapText="1"/>
    </xf>
    <xf numFmtId="0" fontId="49" fillId="0" borderId="24" xfId="1" applyFont="1" applyBorder="1" applyAlignment="1">
      <alignment vertical="top" wrapText="1"/>
    </xf>
    <xf numFmtId="0" fontId="23" fillId="0" borderId="24" xfId="1" applyFont="1" applyBorder="1" applyAlignment="1">
      <alignment horizontal="center" vertical="top" wrapText="1"/>
    </xf>
    <xf numFmtId="0" fontId="45" fillId="0" borderId="8" xfId="1" applyFont="1" applyBorder="1" applyAlignment="1">
      <alignment horizontal="center" vertical="top"/>
    </xf>
    <xf numFmtId="164" fontId="18" fillId="9" borderId="16" xfId="2" applyNumberFormat="1" applyFont="1" applyFill="1" applyBorder="1" applyAlignment="1">
      <alignment horizontal="center"/>
    </xf>
    <xf numFmtId="164" fontId="11" fillId="9" borderId="8" xfId="2" applyNumberFormat="1" applyFont="1" applyFill="1" applyBorder="1" applyAlignment="1" applyProtection="1">
      <alignment horizontal="center" vertical="center" wrapText="1"/>
      <protection locked="0"/>
    </xf>
    <xf numFmtId="164" fontId="11" fillId="9" borderId="8" xfId="2" applyNumberFormat="1" applyFont="1" applyFill="1" applyBorder="1" applyAlignment="1" applyProtection="1">
      <alignment horizontal="center" vertical="top"/>
    </xf>
    <xf numFmtId="164" fontId="11" fillId="9" borderId="8" xfId="0" applyNumberFormat="1" applyFont="1" applyFill="1" applyBorder="1" applyAlignment="1" applyProtection="1">
      <alignment horizontal="center" vertical="top"/>
    </xf>
    <xf numFmtId="0" fontId="0" fillId="0" borderId="0" xfId="0" applyAlignment="1">
      <alignment horizontal="center"/>
    </xf>
    <xf numFmtId="0" fontId="28" fillId="0" borderId="26" xfId="0" applyFont="1" applyBorder="1" applyAlignment="1">
      <alignment horizontal="center"/>
    </xf>
    <xf numFmtId="1" fontId="44" fillId="0" borderId="23" xfId="0" applyNumberFormat="1" applyFont="1" applyFill="1" applyBorder="1" applyAlignment="1">
      <alignment horizontal="center" vertical="top" wrapText="1"/>
    </xf>
    <xf numFmtId="164" fontId="11" fillId="9" borderId="8" xfId="2" applyNumberFormat="1" applyFont="1" applyFill="1" applyBorder="1" applyAlignment="1" applyProtection="1">
      <alignment horizontal="center"/>
      <protection locked="0"/>
    </xf>
    <xf numFmtId="164" fontId="11" fillId="9" borderId="5" xfId="2" applyNumberFormat="1" applyFont="1" applyFill="1" applyBorder="1" applyAlignment="1" applyProtection="1">
      <alignment horizontal="center"/>
      <protection locked="0"/>
    </xf>
    <xf numFmtId="164" fontId="11" fillId="9" borderId="8" xfId="2" applyNumberFormat="1" applyFont="1" applyFill="1" applyBorder="1" applyAlignment="1" applyProtection="1">
      <alignment vertical="center" wrapText="1"/>
      <protection locked="0"/>
    </xf>
    <xf numFmtId="164" fontId="17" fillId="9" borderId="8" xfId="2" applyNumberFormat="1" applyFont="1" applyFill="1" applyBorder="1" applyAlignment="1" applyProtection="1">
      <alignment vertical="center" wrapText="1"/>
      <protection locked="0"/>
    </xf>
    <xf numFmtId="164" fontId="17" fillId="9" borderId="8" xfId="2" applyNumberFormat="1" applyFont="1" applyFill="1" applyBorder="1" applyAlignment="1" applyProtection="1">
      <protection locked="0"/>
    </xf>
    <xf numFmtId="164" fontId="17" fillId="9" borderId="5" xfId="2" applyNumberFormat="1" applyFont="1" applyFill="1" applyBorder="1" applyAlignment="1" applyProtection="1">
      <protection locked="0"/>
    </xf>
    <xf numFmtId="164" fontId="11" fillId="9" borderId="8" xfId="2" applyNumberFormat="1" applyFont="1" applyFill="1" applyBorder="1" applyAlignment="1" applyProtection="1">
      <alignment vertical="center" wrapText="1"/>
    </xf>
    <xf numFmtId="164" fontId="17" fillId="9" borderId="8" xfId="2" applyNumberFormat="1" applyFont="1" applyFill="1" applyBorder="1" applyAlignment="1" applyProtection="1">
      <alignment vertical="center" wrapText="1"/>
    </xf>
    <xf numFmtId="164" fontId="17" fillId="9" borderId="8" xfId="2" applyNumberFormat="1" applyFont="1" applyFill="1" applyBorder="1" applyAlignment="1" applyProtection="1"/>
    <xf numFmtId="164" fontId="17" fillId="9" borderId="5" xfId="2" applyNumberFormat="1" applyFont="1" applyFill="1" applyBorder="1" applyAlignment="1" applyProtection="1"/>
    <xf numFmtId="164" fontId="33" fillId="9" borderId="13" xfId="2" applyNumberFormat="1" applyFont="1" applyFill="1" applyBorder="1" applyAlignment="1">
      <alignment horizontal="center" vertical="center" wrapText="1"/>
    </xf>
    <xf numFmtId="164" fontId="7" fillId="9" borderId="11" xfId="2" applyNumberFormat="1" applyFont="1" applyFill="1" applyBorder="1" applyAlignment="1">
      <alignment horizontal="center" vertical="center" wrapText="1"/>
    </xf>
    <xf numFmtId="0" fontId="1" fillId="9" borderId="0" xfId="2" applyFill="1"/>
    <xf numFmtId="164" fontId="7" fillId="9" borderId="16" xfId="2" applyNumberFormat="1" applyFont="1" applyFill="1" applyBorder="1" applyAlignment="1">
      <alignment horizontal="center"/>
    </xf>
    <xf numFmtId="164" fontId="7" fillId="9" borderId="5" xfId="2" applyNumberFormat="1" applyFont="1" applyFill="1" applyBorder="1" applyAlignment="1">
      <alignment horizontal="center"/>
    </xf>
    <xf numFmtId="164" fontId="7" fillId="9" borderId="4" xfId="2" applyNumberFormat="1" applyFont="1" applyFill="1" applyBorder="1" applyAlignment="1">
      <alignment horizontal="center"/>
    </xf>
    <xf numFmtId="164" fontId="7" fillId="9" borderId="4" xfId="2" quotePrefix="1" applyNumberFormat="1" applyFont="1" applyFill="1" applyBorder="1" applyAlignment="1">
      <alignment horizontal="center"/>
    </xf>
    <xf numFmtId="164" fontId="7" fillId="9" borderId="27" xfId="2" applyNumberFormat="1" applyFont="1" applyFill="1" applyBorder="1" applyAlignment="1">
      <alignment horizontal="center" vertical="center" wrapText="1"/>
    </xf>
    <xf numFmtId="164" fontId="7" fillId="9" borderId="18" xfId="2" applyNumberFormat="1" applyFont="1" applyFill="1" applyBorder="1" applyAlignment="1">
      <alignment horizontal="center"/>
    </xf>
    <xf numFmtId="164" fontId="7" fillId="9" borderId="20" xfId="2" applyNumberFormat="1" applyFont="1" applyFill="1" applyBorder="1" applyAlignment="1">
      <alignment horizontal="center"/>
    </xf>
    <xf numFmtId="164" fontId="7" fillId="9" borderId="19" xfId="2" applyNumberFormat="1" applyFont="1" applyFill="1" applyBorder="1" applyAlignment="1">
      <alignment horizontal="center"/>
    </xf>
    <xf numFmtId="164" fontId="2" fillId="9" borderId="11" xfId="2" applyNumberFormat="1" applyFont="1" applyFill="1" applyBorder="1" applyAlignment="1">
      <alignment horizontal="center" vertical="center" wrapText="1"/>
    </xf>
    <xf numFmtId="164" fontId="33" fillId="9" borderId="4" xfId="2" applyNumberFormat="1" applyFont="1" applyFill="1" applyBorder="1" applyAlignment="1">
      <alignment horizontal="center" vertical="center" wrapText="1"/>
    </xf>
    <xf numFmtId="164" fontId="7" fillId="9" borderId="14" xfId="2" applyNumberFormat="1" applyFont="1" applyFill="1" applyBorder="1" applyAlignment="1">
      <alignment horizontal="center"/>
    </xf>
    <xf numFmtId="164" fontId="7" fillId="9" borderId="10" xfId="2" applyNumberFormat="1" applyFont="1" applyFill="1" applyBorder="1" applyAlignment="1">
      <alignment horizontal="center"/>
    </xf>
    <xf numFmtId="164" fontId="18" fillId="9" borderId="11" xfId="2" applyNumberFormat="1" applyFont="1" applyFill="1" applyBorder="1" applyAlignment="1">
      <alignment horizontal="center"/>
    </xf>
    <xf numFmtId="164" fontId="53" fillId="9" borderId="5" xfId="2" applyNumberFormat="1" applyFont="1" applyFill="1" applyBorder="1" applyAlignment="1">
      <alignment horizontal="center"/>
    </xf>
    <xf numFmtId="164" fontId="33" fillId="9" borderId="12" xfId="2" applyNumberFormat="1" applyFont="1" applyFill="1" applyBorder="1" applyAlignment="1">
      <alignment horizontal="center" vertical="center" wrapText="1"/>
    </xf>
    <xf numFmtId="164" fontId="18" fillId="9" borderId="5" xfId="2" applyNumberFormat="1" applyFont="1" applyFill="1" applyBorder="1" applyAlignment="1">
      <alignment horizontal="center"/>
    </xf>
    <xf numFmtId="164" fontId="17" fillId="9" borderId="8" xfId="1" applyNumberFormat="1" applyFont="1" applyFill="1" applyBorder="1" applyAlignment="1" applyProtection="1">
      <alignment horizontal="right" vertical="top"/>
    </xf>
    <xf numFmtId="164" fontId="1" fillId="9" borderId="32" xfId="2" applyNumberFormat="1" applyFill="1" applyBorder="1" applyAlignment="1" applyProtection="1">
      <alignment horizontal="right"/>
      <protection locked="0"/>
    </xf>
    <xf numFmtId="0" fontId="5" fillId="0" borderId="12" xfId="2" applyFont="1" applyFill="1" applyBorder="1" applyAlignment="1">
      <alignment horizontal="center"/>
    </xf>
    <xf numFmtId="0" fontId="42" fillId="7" borderId="8" xfId="0" applyFont="1" applyFill="1" applyBorder="1" applyAlignment="1">
      <alignment horizontal="center"/>
    </xf>
    <xf numFmtId="0" fontId="6" fillId="0" borderId="11" xfId="2" applyFont="1" applyBorder="1" applyAlignment="1">
      <alignment horizontal="left"/>
    </xf>
    <xf numFmtId="164" fontId="18" fillId="9" borderId="20" xfId="2" applyNumberFormat="1" applyFont="1" applyFill="1" applyBorder="1" applyAlignment="1">
      <alignment horizontal="center"/>
    </xf>
    <xf numFmtId="164" fontId="33" fillId="9" borderId="19" xfId="2" applyNumberFormat="1" applyFont="1" applyFill="1" applyBorder="1" applyAlignment="1">
      <alignment horizontal="center" vertical="center" wrapText="1"/>
    </xf>
    <xf numFmtId="164" fontId="18" fillId="9" borderId="18" xfId="2" applyNumberFormat="1" applyFont="1" applyFill="1" applyBorder="1" applyAlignment="1">
      <alignment horizontal="center"/>
    </xf>
    <xf numFmtId="165" fontId="5" fillId="0" borderId="0" xfId="2" applyNumberFormat="1" applyFont="1" applyBorder="1" applyAlignment="1"/>
    <xf numFmtId="164" fontId="7" fillId="9" borderId="8" xfId="2" applyNumberFormat="1" applyFont="1" applyFill="1" applyBorder="1" applyAlignment="1">
      <alignment horizontal="center" vertical="center" wrapText="1"/>
    </xf>
    <xf numFmtId="165" fontId="5" fillId="0" borderId="57" xfId="2" applyNumberFormat="1" applyFont="1" applyBorder="1" applyAlignment="1"/>
    <xf numFmtId="165" fontId="5" fillId="0" borderId="0" xfId="2" applyNumberFormat="1" applyFont="1" applyFill="1" applyBorder="1" applyAlignment="1">
      <alignment horizontal="center"/>
    </xf>
    <xf numFmtId="0" fontId="47" fillId="0" borderId="16" xfId="0" applyFont="1" applyBorder="1" applyAlignment="1">
      <alignment vertical="center"/>
    </xf>
    <xf numFmtId="164" fontId="2" fillId="9" borderId="16" xfId="2" applyNumberFormat="1" applyFont="1" applyFill="1" applyBorder="1" applyAlignment="1">
      <alignment horizontal="center" vertical="center" wrapText="1"/>
    </xf>
    <xf numFmtId="164" fontId="18" fillId="9" borderId="10" xfId="2" applyNumberFormat="1" applyFont="1" applyFill="1" applyBorder="1" applyAlignment="1">
      <alignment vertical="center" wrapText="1"/>
    </xf>
    <xf numFmtId="164" fontId="18" fillId="9" borderId="5" xfId="0" applyNumberFormat="1" applyFont="1" applyFill="1" applyBorder="1" applyAlignment="1">
      <alignment vertical="top"/>
    </xf>
    <xf numFmtId="164" fontId="18" fillId="9" borderId="20" xfId="0" applyNumberFormat="1" applyFont="1" applyFill="1" applyBorder="1" applyAlignment="1">
      <alignment vertical="top"/>
    </xf>
    <xf numFmtId="164" fontId="7" fillId="9" borderId="21" xfId="2" quotePrefix="1" applyNumberFormat="1" applyFont="1" applyFill="1" applyBorder="1" applyAlignment="1">
      <alignment horizontal="center"/>
    </xf>
    <xf numFmtId="164" fontId="18" fillId="9" borderId="10" xfId="2" applyNumberFormat="1" applyFont="1" applyFill="1" applyBorder="1" applyAlignment="1">
      <alignment horizontal="center"/>
    </xf>
    <xf numFmtId="164" fontId="33" fillId="9" borderId="63" xfId="2" applyNumberFormat="1" applyFont="1" applyFill="1" applyBorder="1" applyAlignment="1">
      <alignment horizontal="center" vertical="center" wrapText="1"/>
    </xf>
    <xf numFmtId="49" fontId="23" fillId="0" borderId="25" xfId="1" applyNumberFormat="1" applyFont="1" applyBorder="1" applyAlignment="1">
      <alignment vertical="top"/>
    </xf>
    <xf numFmtId="0" fontId="27" fillId="0" borderId="26" xfId="1" applyFont="1" applyBorder="1" applyAlignment="1">
      <alignment vertical="top"/>
    </xf>
    <xf numFmtId="0" fontId="49" fillId="0" borderId="26" xfId="1" applyFont="1" applyBorder="1" applyAlignment="1">
      <alignment vertical="top" wrapText="1"/>
    </xf>
    <xf numFmtId="0" fontId="45" fillId="0" borderId="26" xfId="1" applyFont="1" applyBorder="1" applyAlignment="1">
      <alignment horizontal="center" vertical="top"/>
    </xf>
    <xf numFmtId="0" fontId="23" fillId="0" borderId="17" xfId="1" applyFont="1" applyBorder="1" applyAlignment="1">
      <alignment vertical="top" wrapText="1"/>
    </xf>
    <xf numFmtId="49" fontId="23" fillId="0" borderId="19" xfId="1" applyNumberFormat="1" applyFont="1" applyBorder="1" applyAlignment="1">
      <alignment vertical="top"/>
    </xf>
    <xf numFmtId="0" fontId="45" fillId="0" borderId="27" xfId="1" applyFont="1" applyBorder="1" applyAlignment="1">
      <alignment horizontal="center" vertical="top"/>
    </xf>
    <xf numFmtId="0" fontId="24" fillId="0" borderId="23" xfId="0" applyFont="1" applyBorder="1" applyAlignment="1">
      <alignment horizontal="center" vertical="top" wrapText="1"/>
    </xf>
    <xf numFmtId="1" fontId="34" fillId="0" borderId="26" xfId="0" applyNumberFormat="1" applyFont="1" applyFill="1" applyBorder="1" applyAlignment="1">
      <alignment horizontal="center"/>
    </xf>
    <xf numFmtId="1" fontId="34" fillId="0" borderId="34" xfId="0" applyNumberFormat="1" applyFont="1" applyFill="1" applyBorder="1"/>
    <xf numFmtId="1" fontId="34" fillId="9" borderId="34" xfId="0" applyNumberFormat="1" applyFont="1" applyFill="1" applyBorder="1"/>
    <xf numFmtId="1" fontId="28" fillId="0" borderId="19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/>
    </xf>
    <xf numFmtId="0" fontId="55" fillId="0" borderId="23" xfId="0" applyFont="1" applyFill="1" applyBorder="1" applyAlignment="1">
      <alignment horizontal="left" vertical="top" wrapText="1"/>
    </xf>
    <xf numFmtId="0" fontId="24" fillId="0" borderId="23" xfId="0" applyFont="1" applyBorder="1" applyAlignment="1">
      <alignment horizontal="left" vertical="top" wrapText="1"/>
    </xf>
    <xf numFmtId="1" fontId="34" fillId="6" borderId="23" xfId="0" applyNumberFormat="1" applyFont="1" applyFill="1" applyBorder="1" applyAlignment="1">
      <alignment horizontal="left" vertical="center"/>
    </xf>
    <xf numFmtId="0" fontId="24" fillId="0" borderId="22" xfId="0" applyFont="1" applyBorder="1" applyAlignment="1">
      <alignment horizontal="left" vertical="top" wrapText="1"/>
    </xf>
    <xf numFmtId="0" fontId="35" fillId="0" borderId="23" xfId="0" applyFont="1" applyBorder="1" applyAlignment="1">
      <alignment horizontal="left" vertical="top" wrapText="1"/>
    </xf>
    <xf numFmtId="1" fontId="44" fillId="0" borderId="23" xfId="0" applyNumberFormat="1" applyFont="1" applyFill="1" applyBorder="1" applyAlignment="1">
      <alignment horizontal="left" vertical="top" wrapText="1"/>
    </xf>
    <xf numFmtId="0" fontId="15" fillId="0" borderId="51" xfId="0" applyFont="1" applyBorder="1" applyAlignment="1">
      <alignment horizontal="left" vertical="top"/>
    </xf>
    <xf numFmtId="1" fontId="24" fillId="6" borderId="23" xfId="0" applyNumberFormat="1" applyFont="1" applyFill="1" applyBorder="1" applyAlignment="1">
      <alignment horizontal="left" vertical="top" wrapText="1"/>
    </xf>
    <xf numFmtId="1" fontId="34" fillId="6" borderId="23" xfId="0" applyNumberFormat="1" applyFont="1" applyFill="1" applyBorder="1" applyAlignment="1">
      <alignment horizontal="left" vertical="top"/>
    </xf>
    <xf numFmtId="1" fontId="34" fillId="10" borderId="5" xfId="0" applyNumberFormat="1" applyFont="1" applyFill="1" applyBorder="1"/>
    <xf numFmtId="0" fontId="4" fillId="9" borderId="37" xfId="2" applyFont="1" applyFill="1" applyBorder="1"/>
    <xf numFmtId="0" fontId="4" fillId="9" borderId="36" xfId="2" applyFont="1" applyFill="1" applyBorder="1" applyAlignment="1">
      <alignment horizontal="right" vertical="top"/>
    </xf>
    <xf numFmtId="0" fontId="4" fillId="9" borderId="36" xfId="2" applyFont="1" applyFill="1" applyBorder="1"/>
    <xf numFmtId="0" fontId="42" fillId="7" borderId="14" xfId="0" applyFont="1" applyFill="1" applyBorder="1" applyAlignment="1">
      <alignment horizontal="center"/>
    </xf>
    <xf numFmtId="0" fontId="42" fillId="7" borderId="4" xfId="0" applyFont="1" applyFill="1" applyBorder="1" applyAlignment="1">
      <alignment horizontal="center"/>
    </xf>
    <xf numFmtId="0" fontId="47" fillId="9" borderId="16" xfId="0" applyFont="1" applyFill="1" applyBorder="1" applyAlignment="1">
      <alignment vertical="center"/>
    </xf>
    <xf numFmtId="164" fontId="33" fillId="9" borderId="8" xfId="2" applyNumberFormat="1" applyFont="1" applyFill="1" applyBorder="1" applyAlignment="1">
      <alignment horizontal="center" vertical="center" wrapText="1"/>
    </xf>
    <xf numFmtId="0" fontId="4" fillId="0" borderId="0" xfId="2" applyFont="1" applyAlignment="1">
      <alignment textRotation="90"/>
    </xf>
    <xf numFmtId="0" fontId="4" fillId="0" borderId="0" xfId="2" applyFont="1" applyAlignment="1">
      <alignment horizontal="left" vertical="center" textRotation="90"/>
    </xf>
    <xf numFmtId="1" fontId="0" fillId="0" borderId="0" xfId="0" applyNumberFormat="1"/>
    <xf numFmtId="164" fontId="33" fillId="9" borderId="15" xfId="2" applyNumberFormat="1" applyFont="1" applyFill="1" applyBorder="1" applyAlignment="1">
      <alignment horizontal="center" vertical="center" wrapText="1"/>
    </xf>
    <xf numFmtId="164" fontId="33" fillId="9" borderId="34" xfId="2" applyNumberFormat="1" applyFont="1" applyFill="1" applyBorder="1" applyAlignment="1">
      <alignment horizontal="center" vertical="center" wrapText="1"/>
    </xf>
    <xf numFmtId="164" fontId="33" fillId="9" borderId="64" xfId="2" applyNumberFormat="1" applyFont="1" applyFill="1" applyBorder="1" applyAlignment="1">
      <alignment horizontal="center" vertical="center" wrapText="1"/>
    </xf>
    <xf numFmtId="164" fontId="7" fillId="9" borderId="37" xfId="2" applyNumberFormat="1" applyFont="1" applyFill="1" applyBorder="1" applyAlignment="1">
      <alignment horizontal="center"/>
    </xf>
    <xf numFmtId="164" fontId="7" fillId="9" borderId="36" xfId="2" applyNumberFormat="1" applyFont="1" applyFill="1" applyBorder="1" applyAlignment="1">
      <alignment horizontal="center"/>
    </xf>
    <xf numFmtId="164" fontId="7" fillId="9" borderId="50" xfId="2" applyNumberFormat="1" applyFont="1" applyFill="1" applyBorder="1" applyAlignment="1">
      <alignment horizontal="center"/>
    </xf>
    <xf numFmtId="0" fontId="1" fillId="0" borderId="0" xfId="2" applyAlignment="1">
      <alignment horizontal="left" vertical="top" wrapText="1"/>
    </xf>
    <xf numFmtId="0" fontId="5" fillId="0" borderId="38" xfId="2" applyFont="1" applyBorder="1" applyAlignment="1">
      <alignment horizontal="left" vertical="top" wrapText="1"/>
    </xf>
    <xf numFmtId="0" fontId="5" fillId="0" borderId="59" xfId="2" applyFont="1" applyBorder="1" applyAlignment="1">
      <alignment horizontal="left" vertical="top" wrapText="1"/>
    </xf>
    <xf numFmtId="0" fontId="4" fillId="0" borderId="59" xfId="2" applyFont="1" applyBorder="1" applyAlignment="1">
      <alignment horizontal="left" vertical="top" wrapText="1"/>
    </xf>
    <xf numFmtId="0" fontId="17" fillId="0" borderId="0" xfId="0" applyFont="1" applyFill="1" applyBorder="1" applyAlignment="1">
      <alignment vertical="top" wrapText="1"/>
    </xf>
    <xf numFmtId="0" fontId="4" fillId="0" borderId="0" xfId="2" applyFont="1" applyFill="1" applyAlignment="1">
      <alignment horizontal="left" vertical="top" wrapText="1"/>
    </xf>
    <xf numFmtId="0" fontId="4" fillId="0" borderId="35" xfId="2" applyFont="1" applyFill="1" applyBorder="1" applyAlignment="1" applyProtection="1">
      <alignment horizontal="left" vertical="top" wrapText="1"/>
    </xf>
    <xf numFmtId="0" fontId="1" fillId="0" borderId="0" xfId="2" applyFill="1" applyBorder="1" applyAlignment="1" applyProtection="1">
      <alignment horizontal="left" vertical="top" wrapText="1"/>
    </xf>
    <xf numFmtId="0" fontId="1" fillId="0" borderId="0" xfId="2" applyFill="1" applyAlignment="1" applyProtection="1">
      <alignment horizontal="left" vertical="top" wrapText="1"/>
    </xf>
    <xf numFmtId="0" fontId="1" fillId="0" borderId="0" xfId="2" applyFill="1" applyAlignment="1">
      <alignment horizontal="left" vertical="top" wrapText="1"/>
    </xf>
    <xf numFmtId="1" fontId="52" fillId="7" borderId="27" xfId="2" applyNumberFormat="1" applyFont="1" applyFill="1" applyBorder="1" applyAlignment="1">
      <alignment horizontal="center" vertical="top"/>
    </xf>
    <xf numFmtId="0" fontId="42" fillId="7" borderId="27" xfId="0" applyFont="1" applyFill="1" applyBorder="1" applyAlignment="1">
      <alignment horizontal="center"/>
    </xf>
    <xf numFmtId="0" fontId="47" fillId="9" borderId="11" xfId="0" applyFont="1" applyFill="1" applyBorder="1" applyAlignment="1">
      <alignment vertical="center"/>
    </xf>
    <xf numFmtId="0" fontId="59" fillId="0" borderId="8" xfId="0" applyFont="1" applyBorder="1" applyAlignment="1">
      <alignment vertical="center" wrapText="1"/>
    </xf>
    <xf numFmtId="164" fontId="18" fillId="9" borderId="8" xfId="2" applyNumberFormat="1" applyFont="1" applyFill="1" applyBorder="1" applyAlignment="1">
      <alignment horizontal="center"/>
    </xf>
    <xf numFmtId="164" fontId="2" fillId="9" borderId="8" xfId="2" applyNumberFormat="1" applyFont="1" applyFill="1" applyBorder="1" applyAlignment="1">
      <alignment horizontal="center" vertical="center" wrapText="1"/>
    </xf>
    <xf numFmtId="0" fontId="0" fillId="9" borderId="0" xfId="0" applyFont="1" applyFill="1" applyBorder="1"/>
    <xf numFmtId="0" fontId="0" fillId="0" borderId="25" xfId="0" applyFill="1" applyBorder="1"/>
    <xf numFmtId="0" fontId="0" fillId="0" borderId="12" xfId="0" applyBorder="1"/>
    <xf numFmtId="0" fontId="0" fillId="0" borderId="12" xfId="0" applyFill="1" applyBorder="1"/>
    <xf numFmtId="0" fontId="0" fillId="0" borderId="19" xfId="0" applyBorder="1"/>
    <xf numFmtId="0" fontId="34" fillId="0" borderId="29" xfId="0" applyFont="1" applyBorder="1"/>
    <xf numFmtId="1" fontId="34" fillId="0" borderId="29" xfId="0" applyNumberFormat="1" applyFont="1" applyBorder="1"/>
    <xf numFmtId="1" fontId="28" fillId="0" borderId="27" xfId="0" applyNumberFormat="1" applyFont="1" applyBorder="1" applyAlignment="1">
      <alignment horizontal="center"/>
    </xf>
    <xf numFmtId="1" fontId="34" fillId="0" borderId="29" xfId="0" applyNumberFormat="1" applyFont="1" applyFill="1" applyBorder="1" applyAlignment="1">
      <alignment horizontal="center"/>
    </xf>
    <xf numFmtId="0" fontId="24" fillId="0" borderId="40" xfId="0" applyFont="1" applyBorder="1" applyAlignment="1">
      <alignment vertical="top" wrapText="1"/>
    </xf>
    <xf numFmtId="164" fontId="53" fillId="9" borderId="10" xfId="2" applyNumberFormat="1" applyFont="1" applyFill="1" applyBorder="1" applyAlignment="1">
      <alignment horizontal="center" vertical="center" wrapText="1"/>
    </xf>
    <xf numFmtId="164" fontId="53" fillId="9" borderId="20" xfId="2" applyNumberFormat="1" applyFont="1" applyFill="1" applyBorder="1" applyAlignment="1">
      <alignment horizontal="center"/>
    </xf>
    <xf numFmtId="164" fontId="54" fillId="9" borderId="63" xfId="2" applyNumberFormat="1" applyFont="1" applyFill="1" applyBorder="1" applyAlignment="1">
      <alignment horizontal="center" vertical="center" wrapText="1"/>
    </xf>
    <xf numFmtId="164" fontId="54" fillId="9" borderId="4" xfId="2" applyNumberFormat="1" applyFont="1" applyFill="1" applyBorder="1" applyAlignment="1">
      <alignment horizontal="center" vertical="center" wrapText="1"/>
    </xf>
    <xf numFmtId="1" fontId="53" fillId="9" borderId="21" xfId="2" applyNumberFormat="1" applyFont="1" applyFill="1" applyBorder="1" applyAlignment="1">
      <alignment horizontal="center"/>
    </xf>
    <xf numFmtId="164" fontId="2" fillId="8" borderId="8" xfId="2" applyNumberFormat="1" applyFont="1" applyFill="1" applyBorder="1" applyAlignment="1">
      <alignment horizontal="center" vertical="center" wrapText="1"/>
    </xf>
    <xf numFmtId="164" fontId="2" fillId="8" borderId="18" xfId="2" applyNumberFormat="1" applyFont="1" applyFill="1" applyBorder="1" applyAlignment="1">
      <alignment horizontal="center" vertical="center" wrapText="1"/>
    </xf>
    <xf numFmtId="164" fontId="2" fillId="8" borderId="27" xfId="2" applyNumberFormat="1" applyFont="1" applyFill="1" applyBorder="1" applyAlignment="1">
      <alignment horizontal="center" vertical="center" wrapText="1"/>
    </xf>
    <xf numFmtId="164" fontId="2" fillId="8" borderId="16" xfId="2" applyNumberFormat="1" applyFont="1" applyFill="1" applyBorder="1" applyAlignment="1">
      <alignment horizontal="center" vertical="center" wrapText="1"/>
    </xf>
    <xf numFmtId="0" fontId="5" fillId="0" borderId="13" xfId="2" applyFont="1" applyFill="1" applyBorder="1" applyAlignment="1">
      <alignment horizontal="left"/>
    </xf>
    <xf numFmtId="0" fontId="6" fillId="0" borderId="11" xfId="2" applyFont="1" applyFill="1" applyBorder="1" applyAlignment="1">
      <alignment horizontal="left"/>
    </xf>
    <xf numFmtId="164" fontId="7" fillId="0" borderId="13" xfId="2" applyNumberFormat="1" applyFont="1" applyFill="1" applyBorder="1" applyAlignment="1">
      <alignment horizontal="center"/>
    </xf>
    <xf numFmtId="164" fontId="7" fillId="0" borderId="12" xfId="2" applyNumberFormat="1" applyFont="1" applyFill="1" applyBorder="1" applyAlignment="1">
      <alignment horizontal="center"/>
    </xf>
    <xf numFmtId="164" fontId="7" fillId="0" borderId="11" xfId="2" applyNumberFormat="1" applyFont="1" applyFill="1" applyBorder="1" applyAlignment="1">
      <alignment horizontal="center"/>
    </xf>
    <xf numFmtId="164" fontId="7" fillId="0" borderId="16" xfId="2" applyNumberFormat="1" applyFont="1" applyFill="1" applyBorder="1" applyAlignment="1">
      <alignment horizontal="center"/>
    </xf>
    <xf numFmtId="164" fontId="7" fillId="0" borderId="12" xfId="2" quotePrefix="1" applyNumberFormat="1" applyFont="1" applyFill="1" applyBorder="1" applyAlignment="1">
      <alignment horizontal="center"/>
    </xf>
    <xf numFmtId="164" fontId="7" fillId="0" borderId="18" xfId="2" applyNumberFormat="1" applyFont="1" applyFill="1" applyBorder="1" applyAlignment="1">
      <alignment horizontal="center"/>
    </xf>
    <xf numFmtId="165" fontId="5" fillId="0" borderId="38" xfId="2" applyNumberFormat="1" applyFont="1" applyFill="1" applyBorder="1" applyAlignment="1">
      <alignment horizontal="center"/>
    </xf>
    <xf numFmtId="164" fontId="7" fillId="0" borderId="19" xfId="2" quotePrefix="1" applyNumberFormat="1" applyFont="1" applyFill="1" applyBorder="1" applyAlignment="1">
      <alignment horizontal="center"/>
    </xf>
    <xf numFmtId="164" fontId="18" fillId="0" borderId="5" xfId="2" applyNumberFormat="1" applyFont="1" applyFill="1" applyBorder="1" applyAlignment="1">
      <alignment horizontal="center"/>
    </xf>
    <xf numFmtId="0" fontId="4" fillId="9" borderId="50" xfId="2" applyFont="1" applyFill="1" applyBorder="1" applyAlignment="1">
      <alignment horizontal="right" vertical="top"/>
    </xf>
    <xf numFmtId="1" fontId="34" fillId="9" borderId="5" xfId="0" applyNumberFormat="1" applyFont="1" applyFill="1" applyBorder="1"/>
    <xf numFmtId="0" fontId="1" fillId="9" borderId="64" xfId="2" applyFill="1" applyBorder="1"/>
    <xf numFmtId="1" fontId="34" fillId="6" borderId="29" xfId="0" applyNumberFormat="1" applyFont="1" applyFill="1" applyBorder="1" applyAlignment="1">
      <alignment horizontal="left" vertical="center"/>
    </xf>
    <xf numFmtId="1" fontId="44" fillId="0" borderId="29" xfId="0" applyNumberFormat="1" applyFont="1" applyFill="1" applyBorder="1" applyAlignment="1">
      <alignment horizontal="center" vertical="top" wrapText="1"/>
    </xf>
    <xf numFmtId="1" fontId="34" fillId="0" borderId="8" xfId="0" applyNumberFormat="1" applyFont="1" applyFill="1" applyBorder="1"/>
    <xf numFmtId="1" fontId="34" fillId="9" borderId="26" xfId="0" applyNumberFormat="1" applyFont="1" applyFill="1" applyBorder="1" applyAlignment="1">
      <alignment horizontal="center"/>
    </xf>
    <xf numFmtId="0" fontId="13" fillId="0" borderId="32" xfId="2" applyFont="1" applyBorder="1" applyAlignment="1">
      <alignment horizontal="center" vertical="top" wrapText="1"/>
    </xf>
    <xf numFmtId="0" fontId="13" fillId="0" borderId="29" xfId="2" applyFont="1" applyBorder="1" applyAlignment="1">
      <alignment horizontal="center" vertical="top" wrapText="1"/>
    </xf>
    <xf numFmtId="0" fontId="5" fillId="0" borderId="13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5" fillId="0" borderId="11" xfId="2" applyFont="1" applyBorder="1" applyAlignment="1">
      <alignment horizontal="center"/>
    </xf>
    <xf numFmtId="165" fontId="5" fillId="0" borderId="57" xfId="2" applyNumberFormat="1" applyFont="1" applyBorder="1" applyAlignment="1">
      <alignment horizontal="center"/>
    </xf>
    <xf numFmtId="165" fontId="5" fillId="0" borderId="53" xfId="2" applyNumberFormat="1" applyFont="1" applyBorder="1" applyAlignment="1">
      <alignment horizontal="center"/>
    </xf>
    <xf numFmtId="165" fontId="5" fillId="0" borderId="58" xfId="2" applyNumberFormat="1" applyFont="1" applyBorder="1" applyAlignment="1">
      <alignment horizontal="center"/>
    </xf>
    <xf numFmtId="0" fontId="12" fillId="0" borderId="46" xfId="2" applyFont="1" applyBorder="1" applyAlignment="1">
      <alignment horizontal="center" vertical="top" wrapText="1"/>
    </xf>
    <xf numFmtId="0" fontId="14" fillId="0" borderId="28" xfId="0" applyFont="1" applyBorder="1" applyAlignment="1">
      <alignment vertical="top" wrapText="1"/>
    </xf>
    <xf numFmtId="0" fontId="5" fillId="0" borderId="13" xfId="2" applyFont="1" applyFill="1" applyBorder="1" applyAlignment="1">
      <alignment horizontal="center"/>
    </xf>
    <xf numFmtId="0" fontId="5" fillId="0" borderId="7" xfId="2" applyFont="1" applyBorder="1" applyAlignment="1">
      <alignment horizontal="center" vertical="top" wrapText="1"/>
    </xf>
    <xf numFmtId="0" fontId="15" fillId="0" borderId="61" xfId="0" applyFont="1" applyBorder="1" applyAlignment="1">
      <alignment horizontal="center" vertical="top" wrapText="1"/>
    </xf>
    <xf numFmtId="165" fontId="5" fillId="0" borderId="33" xfId="2" applyNumberFormat="1" applyFont="1" applyBorder="1" applyAlignment="1">
      <alignment horizontal="center"/>
    </xf>
    <xf numFmtId="165" fontId="5" fillId="0" borderId="9" xfId="2" applyNumberFormat="1" applyFont="1" applyBorder="1" applyAlignment="1">
      <alignment horizontal="center"/>
    </xf>
    <xf numFmtId="0" fontId="30" fillId="0" borderId="15" xfId="2" applyFont="1" applyBorder="1" applyAlignment="1">
      <alignment horizontal="left"/>
    </xf>
    <xf numFmtId="0" fontId="64" fillId="0" borderId="48" xfId="2" applyFont="1" applyBorder="1" applyAlignment="1">
      <alignment horizontal="left"/>
    </xf>
    <xf numFmtId="0" fontId="60" fillId="7" borderId="8" xfId="0" applyFont="1" applyFill="1" applyBorder="1" applyAlignment="1">
      <alignment horizontal="center"/>
    </xf>
    <xf numFmtId="164" fontId="7" fillId="9" borderId="37" xfId="2" quotePrefix="1" applyNumberFormat="1" applyFont="1" applyFill="1" applyBorder="1" applyAlignment="1">
      <alignment horizontal="center"/>
    </xf>
    <xf numFmtId="164" fontId="7" fillId="9" borderId="36" xfId="2" quotePrefix="1" applyNumberFormat="1" applyFont="1" applyFill="1" applyBorder="1" applyAlignment="1">
      <alignment horizontal="center"/>
    </xf>
    <xf numFmtId="0" fontId="60" fillId="7" borderId="27" xfId="0" applyFont="1" applyFill="1" applyBorder="1" applyAlignment="1">
      <alignment horizontal="center"/>
    </xf>
    <xf numFmtId="165" fontId="5" fillId="0" borderId="44" xfId="2" applyNumberFormat="1" applyFont="1" applyBorder="1" applyAlignment="1"/>
    <xf numFmtId="165" fontId="5" fillId="0" borderId="45" xfId="2" applyNumberFormat="1" applyFont="1" applyBorder="1" applyAlignment="1"/>
    <xf numFmtId="164" fontId="7" fillId="9" borderId="56" xfId="2" quotePrefix="1" applyNumberFormat="1" applyFont="1" applyFill="1" applyBorder="1" applyAlignment="1">
      <alignment horizontal="center"/>
    </xf>
    <xf numFmtId="0" fontId="60" fillId="7" borderId="26" xfId="0" applyFont="1" applyFill="1" applyBorder="1" applyAlignment="1">
      <alignment horizontal="center"/>
    </xf>
    <xf numFmtId="164" fontId="18" fillId="9" borderId="26" xfId="2" applyNumberFormat="1" applyFont="1" applyFill="1" applyBorder="1" applyAlignment="1">
      <alignment horizontal="center"/>
    </xf>
    <xf numFmtId="164" fontId="18" fillId="9" borderId="3" xfId="2" applyNumberFormat="1" applyFont="1" applyFill="1" applyBorder="1" applyAlignment="1">
      <alignment horizontal="center"/>
    </xf>
    <xf numFmtId="0" fontId="1" fillId="0" borderId="0" xfId="2" applyFont="1" applyBorder="1" applyAlignment="1">
      <alignment wrapText="1"/>
    </xf>
    <xf numFmtId="0" fontId="58" fillId="0" borderId="0" xfId="0" applyFont="1" applyBorder="1" applyAlignment="1">
      <alignment vertical="center" textRotation="90"/>
    </xf>
    <xf numFmtId="0" fontId="47" fillId="0" borderId="5" xfId="0" applyFont="1" applyBorder="1" applyAlignment="1">
      <alignment vertical="center" wrapText="1"/>
    </xf>
    <xf numFmtId="0" fontId="60" fillId="7" borderId="29" xfId="0" applyFont="1" applyFill="1" applyBorder="1" applyAlignment="1">
      <alignment horizontal="center"/>
    </xf>
    <xf numFmtId="164" fontId="18" fillId="9" borderId="27" xfId="2" applyNumberFormat="1" applyFont="1" applyFill="1" applyBorder="1" applyAlignment="1">
      <alignment horizontal="center"/>
    </xf>
    <xf numFmtId="0" fontId="42" fillId="7" borderId="2" xfId="0" applyFont="1" applyFill="1" applyBorder="1" applyAlignment="1">
      <alignment horizontal="center"/>
    </xf>
    <xf numFmtId="164" fontId="7" fillId="9" borderId="26" xfId="2" applyNumberFormat="1" applyFont="1" applyFill="1" applyBorder="1" applyAlignment="1">
      <alignment horizontal="center" vertical="center" wrapText="1"/>
    </xf>
    <xf numFmtId="0" fontId="4" fillId="0" borderId="65" xfId="2" applyFont="1" applyBorder="1" applyAlignment="1">
      <alignment horizontal="left" vertical="top" wrapText="1"/>
    </xf>
    <xf numFmtId="164" fontId="2" fillId="9" borderId="27" xfId="2" applyNumberFormat="1" applyFont="1" applyFill="1" applyBorder="1" applyAlignment="1">
      <alignment horizontal="center" vertical="center" wrapText="1"/>
    </xf>
    <xf numFmtId="164" fontId="2" fillId="9" borderId="26" xfId="2" applyNumberFormat="1" applyFont="1" applyFill="1" applyBorder="1" applyAlignment="1">
      <alignment horizontal="center" vertical="center" wrapText="1"/>
    </xf>
    <xf numFmtId="0" fontId="40" fillId="9" borderId="8" xfId="0" applyFont="1" applyFill="1" applyBorder="1" applyAlignment="1">
      <alignment vertical="center"/>
    </xf>
    <xf numFmtId="0" fontId="0" fillId="9" borderId="31" xfId="0" applyFill="1" applyBorder="1"/>
    <xf numFmtId="0" fontId="0" fillId="9" borderId="34" xfId="0" applyFill="1" applyBorder="1"/>
    <xf numFmtId="0" fontId="37" fillId="9" borderId="34" xfId="0" applyFont="1" applyFill="1" applyBorder="1"/>
    <xf numFmtId="0" fontId="0" fillId="9" borderId="0" xfId="0" applyFill="1" applyBorder="1"/>
    <xf numFmtId="0" fontId="0" fillId="9" borderId="56" xfId="0" applyFill="1" applyBorder="1"/>
    <xf numFmtId="0" fontId="0" fillId="9" borderId="36" xfId="0" applyFill="1" applyBorder="1"/>
    <xf numFmtId="0" fontId="56" fillId="9" borderId="36" xfId="0" applyFont="1" applyFill="1" applyBorder="1"/>
    <xf numFmtId="0" fontId="0" fillId="9" borderId="50" xfId="0" applyFill="1" applyBorder="1"/>
    <xf numFmtId="0" fontId="61" fillId="9" borderId="0" xfId="0" applyFont="1" applyFill="1" applyBorder="1" applyAlignment="1">
      <alignment vertical="center" wrapText="1"/>
    </xf>
    <xf numFmtId="1" fontId="0" fillId="9" borderId="0" xfId="0" applyNumberFormat="1" applyFill="1" applyBorder="1"/>
    <xf numFmtId="14" fontId="0" fillId="9" borderId="0" xfId="0" applyNumberFormat="1" applyFill="1" applyBorder="1"/>
    <xf numFmtId="0" fontId="62" fillId="9" borderId="0" xfId="0" applyFont="1" applyFill="1" applyBorder="1" applyAlignment="1">
      <alignment vertical="center" wrapText="1"/>
    </xf>
    <xf numFmtId="0" fontId="63" fillId="9" borderId="0" xfId="0" applyFont="1" applyFill="1" applyBorder="1" applyAlignment="1">
      <alignment vertical="center" wrapText="1"/>
    </xf>
    <xf numFmtId="14" fontId="0" fillId="9" borderId="34" xfId="0" applyNumberFormat="1" applyFill="1" applyBorder="1"/>
    <xf numFmtId="0" fontId="15" fillId="9" borderId="66" xfId="0" applyFont="1" applyFill="1" applyBorder="1" applyAlignment="1">
      <alignment vertical="top"/>
    </xf>
    <xf numFmtId="14" fontId="0" fillId="9" borderId="36" xfId="0" applyNumberFormat="1" applyFill="1" applyBorder="1"/>
    <xf numFmtId="0" fontId="0" fillId="9" borderId="0" xfId="0" applyFill="1"/>
    <xf numFmtId="0" fontId="1" fillId="9" borderId="8" xfId="2" applyFill="1" applyBorder="1"/>
    <xf numFmtId="0" fontId="40" fillId="11" borderId="8" xfId="0" applyFont="1" applyFill="1" applyBorder="1" applyAlignment="1">
      <alignment vertical="center"/>
    </xf>
    <xf numFmtId="1" fontId="67" fillId="0" borderId="0" xfId="2" applyNumberFormat="1" applyFont="1" applyAlignment="1">
      <alignment horizontal="center" vertical="center" wrapText="1"/>
    </xf>
    <xf numFmtId="164" fontId="7" fillId="9" borderId="55" xfId="2" applyNumberFormat="1" applyFont="1" applyFill="1" applyBorder="1" applyAlignment="1">
      <alignment horizontal="center"/>
    </xf>
    <xf numFmtId="0" fontId="40" fillId="13" borderId="8" xfId="0" applyFont="1" applyFill="1" applyBorder="1" applyAlignment="1">
      <alignment vertical="center"/>
    </xf>
    <xf numFmtId="0" fontId="40" fillId="14" borderId="8" xfId="0" applyFont="1" applyFill="1" applyBorder="1" applyAlignment="1">
      <alignment vertical="center"/>
    </xf>
    <xf numFmtId="0" fontId="40" fillId="0" borderId="8" xfId="0" applyFont="1" applyFill="1" applyBorder="1" applyAlignment="1">
      <alignment vertical="center"/>
    </xf>
    <xf numFmtId="1" fontId="67" fillId="0" borderId="0" xfId="2" applyNumberFormat="1" applyFont="1" applyAlignment="1">
      <alignment horizontal="center"/>
    </xf>
    <xf numFmtId="0" fontId="5" fillId="0" borderId="13" xfId="2" applyFont="1" applyBorder="1" applyAlignment="1">
      <alignment horizontal="center"/>
    </xf>
    <xf numFmtId="0" fontId="40" fillId="8" borderId="8" xfId="0" applyFont="1" applyFill="1" applyBorder="1" applyAlignment="1">
      <alignment vertical="center"/>
    </xf>
    <xf numFmtId="164" fontId="2" fillId="12" borderId="11" xfId="2" applyNumberFormat="1" applyFont="1" applyFill="1" applyBorder="1" applyAlignment="1">
      <alignment horizontal="center" vertical="center" wrapText="1"/>
    </xf>
    <xf numFmtId="164" fontId="7" fillId="12" borderId="16" xfId="2" applyNumberFormat="1" applyFont="1" applyFill="1" applyBorder="1" applyAlignment="1">
      <alignment horizontal="center"/>
    </xf>
    <xf numFmtId="164" fontId="7" fillId="12" borderId="18" xfId="2" applyNumberFormat="1" applyFont="1" applyFill="1" applyBorder="1" applyAlignment="1">
      <alignment horizontal="center"/>
    </xf>
    <xf numFmtId="0" fontId="28" fillId="0" borderId="0" xfId="0" applyFont="1" applyAlignment="1">
      <alignment wrapText="1"/>
    </xf>
    <xf numFmtId="164" fontId="2" fillId="9" borderId="2" xfId="2" applyNumberFormat="1" applyFont="1" applyFill="1" applyBorder="1" applyAlignment="1">
      <alignment horizontal="center" vertical="center" wrapText="1"/>
    </xf>
    <xf numFmtId="164" fontId="2" fillId="9" borderId="4" xfId="2" applyNumberFormat="1" applyFont="1" applyFill="1" applyBorder="1" applyAlignment="1">
      <alignment horizontal="center" vertical="center" wrapText="1"/>
    </xf>
    <xf numFmtId="164" fontId="2" fillId="9" borderId="21" xfId="2" applyNumberFormat="1" applyFont="1" applyFill="1" applyBorder="1" applyAlignment="1">
      <alignment horizontal="center" vertical="center" wrapText="1"/>
    </xf>
    <xf numFmtId="0" fontId="4" fillId="9" borderId="0" xfId="2" applyFont="1" applyFill="1"/>
    <xf numFmtId="164" fontId="7" fillId="9" borderId="0" xfId="2" applyNumberFormat="1" applyFont="1" applyFill="1" applyBorder="1" applyAlignment="1">
      <alignment horizontal="center"/>
    </xf>
    <xf numFmtId="0" fontId="5" fillId="0" borderId="8" xfId="2" applyFont="1" applyBorder="1" applyAlignment="1">
      <alignment horizontal="center"/>
    </xf>
    <xf numFmtId="0" fontId="6" fillId="0" borderId="8" xfId="2" applyFont="1" applyBorder="1" applyAlignment="1">
      <alignment horizontal="center"/>
    </xf>
    <xf numFmtId="0" fontId="5" fillId="0" borderId="8" xfId="2" applyFont="1" applyBorder="1" applyAlignment="1">
      <alignment horizontal="center" vertical="top" wrapText="1"/>
    </xf>
    <xf numFmtId="165" fontId="5" fillId="0" borderId="49" xfId="2" applyNumberFormat="1" applyFont="1" applyBorder="1" applyAlignment="1"/>
    <xf numFmtId="0" fontId="6" fillId="0" borderId="8" xfId="2" applyFont="1" applyFill="1" applyBorder="1" applyAlignment="1">
      <alignment horizontal="center"/>
    </xf>
    <xf numFmtId="0" fontId="15" fillId="0" borderId="8" xfId="0" applyFont="1" applyBorder="1" applyAlignment="1">
      <alignment horizontal="center" vertical="top" wrapText="1"/>
    </xf>
    <xf numFmtId="165" fontId="5" fillId="0" borderId="8" xfId="2" applyNumberFormat="1" applyFont="1" applyFill="1" applyBorder="1" applyAlignment="1">
      <alignment horizontal="center"/>
    </xf>
    <xf numFmtId="164" fontId="7" fillId="9" borderId="8" xfId="2" applyNumberFormat="1" applyFont="1" applyFill="1" applyBorder="1" applyAlignment="1">
      <alignment horizontal="center"/>
    </xf>
    <xf numFmtId="0" fontId="20" fillId="0" borderId="0" xfId="2" applyFont="1" applyBorder="1" applyAlignment="1">
      <alignment horizontal="left"/>
    </xf>
    <xf numFmtId="165" fontId="5" fillId="0" borderId="8" xfId="2" applyNumberFormat="1" applyFont="1" applyBorder="1" applyAlignment="1"/>
    <xf numFmtId="164" fontId="2" fillId="9" borderId="31" xfId="2" applyNumberFormat="1" applyFont="1" applyFill="1" applyBorder="1" applyAlignment="1">
      <alignment horizontal="center" vertical="center" wrapText="1"/>
    </xf>
    <xf numFmtId="164" fontId="2" fillId="9" borderId="34" xfId="2" applyNumberFormat="1" applyFont="1" applyFill="1" applyBorder="1" applyAlignment="1">
      <alignment horizontal="center" vertical="center" wrapText="1"/>
    </xf>
    <xf numFmtId="164" fontId="2" fillId="9" borderId="64" xfId="2" applyNumberFormat="1" applyFont="1" applyFill="1" applyBorder="1" applyAlignment="1">
      <alignment horizontal="center" vertical="center" wrapText="1"/>
    </xf>
    <xf numFmtId="165" fontId="5" fillId="0" borderId="8" xfId="2" applyNumberFormat="1" applyFont="1" applyBorder="1" applyAlignment="1">
      <alignment horizontal="center"/>
    </xf>
    <xf numFmtId="0" fontId="5" fillId="0" borderId="4" xfId="2" applyFont="1" applyBorder="1" applyAlignment="1">
      <alignment horizontal="center"/>
    </xf>
    <xf numFmtId="165" fontId="5" fillId="0" borderId="4" xfId="2" applyNumberFormat="1" applyFont="1" applyBorder="1" applyAlignment="1"/>
    <xf numFmtId="0" fontId="5" fillId="0" borderId="11" xfId="2" applyFont="1" applyBorder="1" applyAlignment="1"/>
    <xf numFmtId="0" fontId="6" fillId="0" borderId="16" xfId="2" applyFont="1" applyBorder="1" applyAlignment="1">
      <alignment horizontal="center"/>
    </xf>
    <xf numFmtId="0" fontId="16" fillId="0" borderId="16" xfId="0" applyFont="1" applyBorder="1" applyAlignment="1">
      <alignment horizontal="center" vertical="top" wrapText="1"/>
    </xf>
    <xf numFmtId="165" fontId="5" fillId="0" borderId="12" xfId="2" applyNumberFormat="1" applyFont="1" applyBorder="1" applyAlignment="1">
      <alignment horizontal="center"/>
    </xf>
    <xf numFmtId="165" fontId="5" fillId="0" borderId="16" xfId="2" applyNumberFormat="1" applyFont="1" applyBorder="1" applyAlignment="1"/>
    <xf numFmtId="164" fontId="2" fillId="12" borderId="31" xfId="2" applyNumberFormat="1" applyFont="1" applyFill="1" applyBorder="1" applyAlignment="1">
      <alignment horizontal="center" vertical="center" wrapText="1"/>
    </xf>
    <xf numFmtId="164" fontId="2" fillId="12" borderId="34" xfId="2" applyNumberFormat="1" applyFont="1" applyFill="1" applyBorder="1" applyAlignment="1">
      <alignment horizontal="center" vertical="center" wrapText="1"/>
    </xf>
    <xf numFmtId="164" fontId="2" fillId="12" borderId="64" xfId="2" applyNumberFormat="1" applyFont="1" applyFill="1" applyBorder="1" applyAlignment="1">
      <alignment horizontal="center" vertical="center" wrapText="1"/>
    </xf>
    <xf numFmtId="164" fontId="2" fillId="9" borderId="0" xfId="2" applyNumberFormat="1" applyFont="1" applyFill="1" applyBorder="1" applyAlignment="1">
      <alignment horizontal="center" vertical="center" wrapText="1"/>
    </xf>
    <xf numFmtId="164" fontId="33" fillId="9" borderId="46" xfId="2" applyNumberFormat="1" applyFont="1" applyFill="1" applyBorder="1" applyAlignment="1">
      <alignment horizontal="center" vertical="center" wrapText="1"/>
    </xf>
    <xf numFmtId="0" fontId="4" fillId="0" borderId="0" xfId="2" applyFont="1" applyBorder="1"/>
    <xf numFmtId="1" fontId="32" fillId="9" borderId="0" xfId="2" applyNumberFormat="1" applyFont="1" applyFill="1" applyBorder="1" applyAlignment="1">
      <alignment horizontal="center"/>
    </xf>
    <xf numFmtId="0" fontId="4" fillId="9" borderId="0" xfId="2" applyFont="1" applyFill="1" applyBorder="1"/>
    <xf numFmtId="0" fontId="68" fillId="9" borderId="0" xfId="2" applyFont="1" applyFill="1" applyAlignment="1">
      <alignment horizontal="left" vertical="center" textRotation="90"/>
    </xf>
    <xf numFmtId="164" fontId="7" fillId="9" borderId="8" xfId="2" quotePrefix="1" applyNumberFormat="1" applyFont="1" applyFill="1" applyBorder="1" applyAlignment="1">
      <alignment horizontal="center"/>
    </xf>
    <xf numFmtId="164" fontId="7" fillId="0" borderId="8" xfId="2" quotePrefix="1" applyNumberFormat="1" applyFont="1" applyFill="1" applyBorder="1" applyAlignment="1">
      <alignment horizontal="center"/>
    </xf>
    <xf numFmtId="0" fontId="69" fillId="9" borderId="8" xfId="0" applyFont="1" applyFill="1" applyBorder="1" applyAlignment="1">
      <alignment vertical="center"/>
    </xf>
    <xf numFmtId="1" fontId="71" fillId="9" borderId="4" xfId="2" applyNumberFormat="1" applyFont="1" applyFill="1" applyBorder="1" applyAlignment="1">
      <alignment horizontal="center" vertical="center" wrapText="1"/>
    </xf>
    <xf numFmtId="0" fontId="69" fillId="8" borderId="8" xfId="0" applyFont="1" applyFill="1" applyBorder="1" applyAlignment="1">
      <alignment vertical="center"/>
    </xf>
    <xf numFmtId="164" fontId="33" fillId="9" borderId="21" xfId="2" applyNumberFormat="1" applyFont="1" applyFill="1" applyBorder="1" applyAlignment="1">
      <alignment horizontal="center" vertical="center" wrapText="1"/>
    </xf>
    <xf numFmtId="164" fontId="7" fillId="9" borderId="27" xfId="2" applyNumberFormat="1" applyFont="1" applyFill="1" applyBorder="1" applyAlignment="1">
      <alignment horizontal="center"/>
    </xf>
    <xf numFmtId="164" fontId="33" fillId="9" borderId="27" xfId="2" applyNumberFormat="1" applyFont="1" applyFill="1" applyBorder="1" applyAlignment="1">
      <alignment horizontal="center" vertical="center" wrapText="1"/>
    </xf>
    <xf numFmtId="164" fontId="74" fillId="9" borderId="8" xfId="0" applyNumberFormat="1" applyFont="1" applyFill="1" applyBorder="1" applyAlignment="1" applyProtection="1">
      <alignment horizontal="center"/>
      <protection locked="0"/>
    </xf>
    <xf numFmtId="164" fontId="74" fillId="9" borderId="8" xfId="2" applyNumberFormat="1" applyFont="1" applyFill="1" applyBorder="1" applyAlignment="1" applyProtection="1">
      <alignment horizontal="center"/>
      <protection locked="0"/>
    </xf>
    <xf numFmtId="0" fontId="4" fillId="8" borderId="36" xfId="2" applyFont="1" applyFill="1" applyBorder="1"/>
    <xf numFmtId="0" fontId="42" fillId="8" borderId="4" xfId="0" applyFont="1" applyFill="1" applyBorder="1" applyAlignment="1">
      <alignment horizontal="center"/>
    </xf>
    <xf numFmtId="164" fontId="54" fillId="8" borderId="4" xfId="2" applyNumberFormat="1" applyFont="1" applyFill="1" applyBorder="1" applyAlignment="1">
      <alignment horizontal="center" vertical="center" wrapText="1"/>
    </xf>
    <xf numFmtId="164" fontId="53" fillId="8" borderId="5" xfId="2" applyNumberFormat="1" applyFont="1" applyFill="1" applyBorder="1" applyAlignment="1">
      <alignment horizontal="center"/>
    </xf>
    <xf numFmtId="164" fontId="33" fillId="8" borderId="8" xfId="2" applyNumberFormat="1" applyFont="1" applyFill="1" applyBorder="1" applyAlignment="1">
      <alignment horizontal="center" vertical="center" wrapText="1"/>
    </xf>
    <xf numFmtId="164" fontId="7" fillId="8" borderId="16" xfId="2" applyNumberFormat="1" applyFont="1" applyFill="1" applyBorder="1" applyAlignment="1">
      <alignment horizontal="center"/>
    </xf>
    <xf numFmtId="164" fontId="33" fillId="8" borderId="12" xfId="2" applyNumberFormat="1" applyFont="1" applyFill="1" applyBorder="1" applyAlignment="1">
      <alignment horizontal="center" vertical="center" wrapText="1"/>
    </xf>
    <xf numFmtId="164" fontId="18" fillId="8" borderId="5" xfId="0" applyNumberFormat="1" applyFont="1" applyFill="1" applyBorder="1" applyAlignment="1">
      <alignment vertical="top"/>
    </xf>
    <xf numFmtId="164" fontId="33" fillId="8" borderId="34" xfId="2" applyNumberFormat="1" applyFont="1" applyFill="1" applyBorder="1" applyAlignment="1">
      <alignment horizontal="center" vertical="center" wrapText="1"/>
    </xf>
    <xf numFmtId="0" fontId="42" fillId="8" borderId="8" xfId="0" applyFont="1" applyFill="1" applyBorder="1" applyAlignment="1">
      <alignment horizontal="center"/>
    </xf>
    <xf numFmtId="164" fontId="2" fillId="8" borderId="4" xfId="2" applyNumberFormat="1" applyFont="1" applyFill="1" applyBorder="1" applyAlignment="1">
      <alignment horizontal="center" vertical="center" wrapText="1"/>
    </xf>
    <xf numFmtId="164" fontId="33" fillId="8" borderId="4" xfId="2" applyNumberFormat="1" applyFont="1" applyFill="1" applyBorder="1" applyAlignment="1">
      <alignment horizontal="center" vertical="center" wrapText="1"/>
    </xf>
    <xf numFmtId="164" fontId="7" fillId="8" borderId="8" xfId="2" applyNumberFormat="1" applyFont="1" applyFill="1" applyBorder="1" applyAlignment="1">
      <alignment horizontal="center"/>
    </xf>
    <xf numFmtId="164" fontId="7" fillId="8" borderId="4" xfId="2" applyNumberFormat="1" applyFont="1" applyFill="1" applyBorder="1" applyAlignment="1">
      <alignment horizontal="center"/>
    </xf>
    <xf numFmtId="164" fontId="7" fillId="8" borderId="5" xfId="2" applyNumberFormat="1" applyFont="1" applyFill="1" applyBorder="1" applyAlignment="1">
      <alignment horizontal="center"/>
    </xf>
    <xf numFmtId="164" fontId="7" fillId="8" borderId="36" xfId="2" applyNumberFormat="1" applyFont="1" applyFill="1" applyBorder="1" applyAlignment="1">
      <alignment horizontal="center"/>
    </xf>
    <xf numFmtId="164" fontId="18" fillId="8" borderId="16" xfId="2" applyNumberFormat="1" applyFont="1" applyFill="1" applyBorder="1" applyAlignment="1">
      <alignment horizontal="center"/>
    </xf>
    <xf numFmtId="164" fontId="7" fillId="8" borderId="12" xfId="2" applyNumberFormat="1" applyFont="1" applyFill="1" applyBorder="1" applyAlignment="1">
      <alignment horizontal="center"/>
    </xf>
    <xf numFmtId="164" fontId="18" fillId="8" borderId="5" xfId="2" applyNumberFormat="1" applyFont="1" applyFill="1" applyBorder="1" applyAlignment="1">
      <alignment horizontal="center"/>
    </xf>
    <xf numFmtId="0" fontId="60" fillId="8" borderId="8" xfId="0" applyFont="1" applyFill="1" applyBorder="1" applyAlignment="1">
      <alignment horizontal="center"/>
    </xf>
    <xf numFmtId="0" fontId="60" fillId="8" borderId="26" xfId="0" applyFont="1" applyFill="1" applyBorder="1" applyAlignment="1">
      <alignment horizontal="center"/>
    </xf>
    <xf numFmtId="164" fontId="18" fillId="8" borderId="8" xfId="2" applyNumberFormat="1" applyFont="1" applyFill="1" applyBorder="1" applyAlignment="1">
      <alignment horizontal="center"/>
    </xf>
    <xf numFmtId="0" fontId="1" fillId="8" borderId="0" xfId="2" applyFill="1"/>
    <xf numFmtId="165" fontId="5" fillId="0" borderId="19" xfId="2" applyNumberFormat="1" applyFont="1" applyBorder="1" applyAlignment="1">
      <alignment horizontal="center"/>
    </xf>
    <xf numFmtId="165" fontId="5" fillId="0" borderId="27" xfId="2" applyNumberFormat="1" applyFont="1" applyBorder="1" applyAlignment="1">
      <alignment horizontal="center"/>
    </xf>
    <xf numFmtId="165" fontId="5" fillId="0" borderId="18" xfId="2" applyNumberFormat="1" applyFont="1" applyBorder="1" applyAlignment="1"/>
    <xf numFmtId="165" fontId="5" fillId="0" borderId="21" xfId="2" applyNumberFormat="1" applyFont="1" applyBorder="1" applyAlignment="1"/>
    <xf numFmtId="165" fontId="5" fillId="0" borderId="27" xfId="2" applyNumberFormat="1" applyFont="1" applyBorder="1" applyAlignment="1"/>
    <xf numFmtId="165" fontId="5" fillId="0" borderId="27" xfId="2" applyNumberFormat="1" applyFont="1" applyFill="1" applyBorder="1" applyAlignment="1">
      <alignment horizontal="center"/>
    </xf>
    <xf numFmtId="165" fontId="5" fillId="0" borderId="47" xfId="2" applyNumberFormat="1" applyFont="1" applyFill="1" applyBorder="1" applyAlignment="1">
      <alignment horizontal="center"/>
    </xf>
    <xf numFmtId="165" fontId="5" fillId="0" borderId="42" xfId="2" applyNumberFormat="1" applyFont="1" applyFill="1" applyBorder="1" applyAlignment="1">
      <alignment horizontal="center"/>
    </xf>
    <xf numFmtId="165" fontId="5" fillId="0" borderId="1" xfId="2" applyNumberFormat="1" applyFont="1" applyFill="1" applyBorder="1" applyAlignment="1">
      <alignment horizontal="center"/>
    </xf>
    <xf numFmtId="0" fontId="4" fillId="15" borderId="37" xfId="2" applyFont="1" applyFill="1" applyBorder="1"/>
    <xf numFmtId="0" fontId="40" fillId="15" borderId="8" xfId="0" applyFont="1" applyFill="1" applyBorder="1" applyAlignment="1">
      <alignment vertical="center"/>
    </xf>
    <xf numFmtId="0" fontId="42" fillId="15" borderId="2" xfId="0" applyFont="1" applyFill="1" applyBorder="1" applyAlignment="1">
      <alignment horizontal="center"/>
    </xf>
    <xf numFmtId="164" fontId="7" fillId="15" borderId="26" xfId="2" applyNumberFormat="1" applyFont="1" applyFill="1" applyBorder="1" applyAlignment="1">
      <alignment horizontal="center" vertical="center" wrapText="1"/>
    </xf>
    <xf numFmtId="164" fontId="2" fillId="15" borderId="26" xfId="2" applyNumberFormat="1" applyFont="1" applyFill="1" applyBorder="1" applyAlignment="1">
      <alignment horizontal="center" vertical="center" wrapText="1"/>
    </xf>
    <xf numFmtId="164" fontId="54" fillId="15" borderId="63" xfId="2" applyNumberFormat="1" applyFont="1" applyFill="1" applyBorder="1" applyAlignment="1">
      <alignment horizontal="center" vertical="center" wrapText="1"/>
    </xf>
    <xf numFmtId="164" fontId="53" fillId="15" borderId="10" xfId="2" applyNumberFormat="1" applyFont="1" applyFill="1" applyBorder="1" applyAlignment="1">
      <alignment horizontal="center" vertical="center" wrapText="1"/>
    </xf>
    <xf numFmtId="164" fontId="33" fillId="15" borderId="8" xfId="2" applyNumberFormat="1" applyFont="1" applyFill="1" applyBorder="1" applyAlignment="1">
      <alignment horizontal="center" vertical="center" wrapText="1"/>
    </xf>
    <xf numFmtId="164" fontId="7" fillId="15" borderId="11" xfId="2" applyNumberFormat="1" applyFont="1" applyFill="1" applyBorder="1" applyAlignment="1">
      <alignment horizontal="center" vertical="center" wrapText="1"/>
    </xf>
    <xf numFmtId="164" fontId="33" fillId="15" borderId="63" xfId="2" applyNumberFormat="1" applyFont="1" applyFill="1" applyBorder="1" applyAlignment="1">
      <alignment horizontal="center" vertical="center" wrapText="1"/>
    </xf>
    <xf numFmtId="0" fontId="42" fillId="15" borderId="14" xfId="0" applyFont="1" applyFill="1" applyBorder="1" applyAlignment="1">
      <alignment horizontal="center"/>
    </xf>
    <xf numFmtId="164" fontId="18" fillId="15" borderId="10" xfId="2" applyNumberFormat="1" applyFont="1" applyFill="1" applyBorder="1" applyAlignment="1">
      <alignment vertical="center" wrapText="1"/>
    </xf>
    <xf numFmtId="164" fontId="33" fillId="15" borderId="13" xfId="2" applyNumberFormat="1" applyFont="1" applyFill="1" applyBorder="1" applyAlignment="1">
      <alignment horizontal="center" vertical="center" wrapText="1"/>
    </xf>
    <xf numFmtId="164" fontId="2" fillId="15" borderId="11" xfId="2" applyNumberFormat="1" applyFont="1" applyFill="1" applyBorder="1" applyAlignment="1">
      <alignment horizontal="center" vertical="center" wrapText="1"/>
    </xf>
    <xf numFmtId="164" fontId="33" fillId="15" borderId="31" xfId="2" applyNumberFormat="1" applyFont="1" applyFill="1" applyBorder="1" applyAlignment="1">
      <alignment horizontal="center" vertical="center" wrapText="1"/>
    </xf>
    <xf numFmtId="0" fontId="42" fillId="15" borderId="26" xfId="0" applyFont="1" applyFill="1" applyBorder="1" applyAlignment="1">
      <alignment horizontal="center"/>
    </xf>
    <xf numFmtId="164" fontId="2" fillId="15" borderId="2" xfId="2" applyNumberFormat="1" applyFont="1" applyFill="1" applyBorder="1" applyAlignment="1">
      <alignment horizontal="center" vertical="center" wrapText="1"/>
    </xf>
    <xf numFmtId="164" fontId="2" fillId="15" borderId="31" xfId="2" applyNumberFormat="1" applyFont="1" applyFill="1" applyBorder="1" applyAlignment="1">
      <alignment horizontal="center" vertical="center" wrapText="1"/>
    </xf>
    <xf numFmtId="164" fontId="33" fillId="15" borderId="25" xfId="2" applyNumberFormat="1" applyFont="1" applyFill="1" applyBorder="1" applyAlignment="1">
      <alignment horizontal="center" vertical="center" wrapText="1"/>
    </xf>
    <xf numFmtId="164" fontId="2" fillId="15" borderId="17" xfId="2" applyNumberFormat="1" applyFont="1" applyFill="1" applyBorder="1" applyAlignment="1">
      <alignment horizontal="center" vertical="center" wrapText="1"/>
    </xf>
    <xf numFmtId="164" fontId="33" fillId="15" borderId="2" xfId="2" applyNumberFormat="1" applyFont="1" applyFill="1" applyBorder="1" applyAlignment="1">
      <alignment horizontal="center" vertical="center" wrapText="1"/>
    </xf>
    <xf numFmtId="164" fontId="7" fillId="15" borderId="26" xfId="2" applyNumberFormat="1" applyFont="1" applyFill="1" applyBorder="1" applyAlignment="1">
      <alignment horizontal="center"/>
    </xf>
    <xf numFmtId="164" fontId="33" fillId="15" borderId="26" xfId="2" applyNumberFormat="1" applyFont="1" applyFill="1" applyBorder="1" applyAlignment="1">
      <alignment horizontal="center" vertical="center" wrapText="1"/>
    </xf>
    <xf numFmtId="164" fontId="7" fillId="15" borderId="2" xfId="2" applyNumberFormat="1" applyFont="1" applyFill="1" applyBorder="1" applyAlignment="1">
      <alignment horizontal="center"/>
    </xf>
    <xf numFmtId="164" fontId="7" fillId="15" borderId="3" xfId="2" applyNumberFormat="1" applyFont="1" applyFill="1" applyBorder="1" applyAlignment="1">
      <alignment horizontal="center"/>
    </xf>
    <xf numFmtId="164" fontId="7" fillId="15" borderId="56" xfId="2" applyNumberFormat="1" applyFont="1" applyFill="1" applyBorder="1" applyAlignment="1">
      <alignment horizontal="center"/>
    </xf>
    <xf numFmtId="164" fontId="18" fillId="15" borderId="17" xfId="2" applyNumberFormat="1" applyFont="1" applyFill="1" applyBorder="1" applyAlignment="1">
      <alignment horizontal="center"/>
    </xf>
    <xf numFmtId="164" fontId="7" fillId="15" borderId="25" xfId="2" applyNumberFormat="1" applyFont="1" applyFill="1" applyBorder="1" applyAlignment="1">
      <alignment horizontal="center"/>
    </xf>
    <xf numFmtId="164" fontId="7" fillId="15" borderId="17" xfId="2" applyNumberFormat="1" applyFont="1" applyFill="1" applyBorder="1" applyAlignment="1">
      <alignment horizontal="center"/>
    </xf>
    <xf numFmtId="164" fontId="7" fillId="15" borderId="56" xfId="2" quotePrefix="1" applyNumberFormat="1" applyFont="1" applyFill="1" applyBorder="1" applyAlignment="1">
      <alignment horizontal="center"/>
    </xf>
    <xf numFmtId="164" fontId="18" fillId="15" borderId="3" xfId="2" applyNumberFormat="1" applyFont="1" applyFill="1" applyBorder="1" applyAlignment="1">
      <alignment horizontal="center"/>
    </xf>
    <xf numFmtId="164" fontId="7" fillId="15" borderId="11" xfId="2" applyNumberFormat="1" applyFont="1" applyFill="1" applyBorder="1" applyAlignment="1">
      <alignment horizontal="center"/>
    </xf>
    <xf numFmtId="164" fontId="7" fillId="15" borderId="37" xfId="2" applyNumberFormat="1" applyFont="1" applyFill="1" applyBorder="1" applyAlignment="1">
      <alignment horizontal="center"/>
    </xf>
    <xf numFmtId="0" fontId="60" fillId="15" borderId="8" xfId="0" applyFont="1" applyFill="1" applyBorder="1" applyAlignment="1">
      <alignment horizontal="center"/>
    </xf>
    <xf numFmtId="164" fontId="18" fillId="15" borderId="11" xfId="2" applyNumberFormat="1" applyFont="1" applyFill="1" applyBorder="1" applyAlignment="1">
      <alignment horizontal="center"/>
    </xf>
    <xf numFmtId="0" fontId="60" fillId="15" borderId="26" xfId="0" applyFont="1" applyFill="1" applyBorder="1" applyAlignment="1">
      <alignment horizontal="center"/>
    </xf>
    <xf numFmtId="164" fontId="18" fillId="15" borderId="26" xfId="2" applyNumberFormat="1" applyFont="1" applyFill="1" applyBorder="1" applyAlignment="1">
      <alignment horizontal="center"/>
    </xf>
    <xf numFmtId="0" fontId="1" fillId="15" borderId="0" xfId="2" applyFill="1"/>
    <xf numFmtId="164" fontId="2" fillId="15" borderId="34" xfId="2" applyNumberFormat="1" applyFont="1" applyFill="1" applyBorder="1" applyAlignment="1">
      <alignment horizontal="center" vertical="center" wrapText="1"/>
    </xf>
    <xf numFmtId="164" fontId="2" fillId="15" borderId="64" xfId="2" applyNumberFormat="1" applyFont="1" applyFill="1" applyBorder="1" applyAlignment="1">
      <alignment horizontal="center" vertical="center" wrapText="1"/>
    </xf>
    <xf numFmtId="0" fontId="5" fillId="0" borderId="15" xfId="2" applyFont="1" applyFill="1" applyBorder="1" applyAlignment="1"/>
    <xf numFmtId="0" fontId="5" fillId="0" borderId="5" xfId="2" applyFont="1" applyFill="1" applyBorder="1" applyAlignment="1">
      <alignment horizontal="center" vertical="top" wrapText="1"/>
    </xf>
    <xf numFmtId="0" fontId="16" fillId="0" borderId="20" xfId="0" applyFont="1" applyFill="1" applyBorder="1" applyAlignment="1">
      <alignment horizontal="center" vertical="top" wrapText="1"/>
    </xf>
    <xf numFmtId="0" fontId="5" fillId="0" borderId="38" xfId="2" applyFont="1" applyFill="1" applyBorder="1" applyAlignment="1"/>
    <xf numFmtId="1" fontId="29" fillId="0" borderId="41" xfId="2" applyNumberFormat="1" applyFont="1" applyFill="1" applyBorder="1" applyAlignment="1">
      <alignment horizontal="center"/>
    </xf>
    <xf numFmtId="0" fontId="16" fillId="0" borderId="65" xfId="0" applyFont="1" applyFill="1" applyBorder="1" applyAlignment="1">
      <alignment horizontal="center" vertical="top" wrapText="1"/>
    </xf>
    <xf numFmtId="165" fontId="5" fillId="0" borderId="42" xfId="2" applyNumberFormat="1" applyFont="1" applyBorder="1" applyAlignment="1">
      <alignment horizontal="center"/>
    </xf>
    <xf numFmtId="0" fontId="7" fillId="0" borderId="65" xfId="2" applyFont="1" applyBorder="1"/>
    <xf numFmtId="164" fontId="2" fillId="12" borderId="8" xfId="2" applyNumberFormat="1" applyFont="1" applyFill="1" applyBorder="1" applyAlignment="1">
      <alignment horizontal="center" vertical="center" wrapText="1"/>
    </xf>
    <xf numFmtId="164" fontId="33" fillId="9" borderId="25" xfId="2" applyNumberFormat="1" applyFont="1" applyFill="1" applyBorder="1" applyAlignment="1">
      <alignment horizontal="center" vertical="center" wrapText="1"/>
    </xf>
    <xf numFmtId="0" fontId="42" fillId="7" borderId="26" xfId="0" applyFont="1" applyFill="1" applyBorder="1" applyAlignment="1">
      <alignment horizontal="center"/>
    </xf>
    <xf numFmtId="164" fontId="2" fillId="9" borderId="17" xfId="2" applyNumberFormat="1" applyFont="1" applyFill="1" applyBorder="1" applyAlignment="1">
      <alignment horizontal="center" vertical="center" wrapText="1"/>
    </xf>
    <xf numFmtId="164" fontId="33" fillId="9" borderId="2" xfId="2" applyNumberFormat="1" applyFont="1" applyFill="1" applyBorder="1" applyAlignment="1">
      <alignment horizontal="center" vertical="center" wrapText="1"/>
    </xf>
    <xf numFmtId="164" fontId="7" fillId="9" borderId="26" xfId="2" applyNumberFormat="1" applyFont="1" applyFill="1" applyBorder="1" applyAlignment="1">
      <alignment horizontal="center"/>
    </xf>
    <xf numFmtId="164" fontId="33" fillId="9" borderId="26" xfId="2" applyNumberFormat="1" applyFont="1" applyFill="1" applyBorder="1" applyAlignment="1">
      <alignment horizontal="center" vertical="center" wrapText="1"/>
    </xf>
    <xf numFmtId="164" fontId="33" fillId="9" borderId="31" xfId="2" applyNumberFormat="1" applyFont="1" applyFill="1" applyBorder="1" applyAlignment="1">
      <alignment horizontal="center" vertical="center" wrapText="1"/>
    </xf>
    <xf numFmtId="164" fontId="2" fillId="8" borderId="17" xfId="2" applyNumberFormat="1" applyFont="1" applyFill="1" applyBorder="1" applyAlignment="1">
      <alignment horizontal="center" vertical="center" wrapText="1"/>
    </xf>
    <xf numFmtId="0" fontId="5" fillId="0" borderId="14" xfId="2" applyFont="1" applyBorder="1" applyAlignment="1">
      <alignment horizontal="left"/>
    </xf>
    <xf numFmtId="164" fontId="2" fillId="15" borderId="41" xfId="2" applyNumberFormat="1" applyFont="1" applyFill="1" applyBorder="1" applyAlignment="1">
      <alignment horizontal="center" vertical="center" wrapText="1"/>
    </xf>
    <xf numFmtId="164" fontId="2" fillId="15" borderId="67" xfId="2" applyNumberFormat="1" applyFont="1" applyFill="1" applyBorder="1" applyAlignment="1">
      <alignment horizontal="center" vertical="center" wrapText="1"/>
    </xf>
    <xf numFmtId="164" fontId="2" fillId="15" borderId="52" xfId="2" applyNumberFormat="1" applyFont="1" applyFill="1" applyBorder="1" applyAlignment="1">
      <alignment horizontal="center" vertical="center" wrapText="1"/>
    </xf>
    <xf numFmtId="0" fontId="5" fillId="15" borderId="57" xfId="2" applyFont="1" applyFill="1" applyBorder="1" applyAlignment="1"/>
    <xf numFmtId="1" fontId="29" fillId="15" borderId="56" xfId="2" applyNumberFormat="1" applyFont="1" applyFill="1" applyBorder="1" applyAlignment="1">
      <alignment horizontal="center"/>
    </xf>
    <xf numFmtId="0" fontId="5" fillId="15" borderId="68" xfId="2" applyFont="1" applyFill="1" applyBorder="1" applyAlignment="1">
      <alignment horizontal="center" vertical="top" wrapText="1"/>
    </xf>
    <xf numFmtId="0" fontId="16" fillId="15" borderId="69" xfId="0" applyFont="1" applyFill="1" applyBorder="1" applyAlignment="1">
      <alignment horizontal="center" vertical="top" wrapText="1"/>
    </xf>
    <xf numFmtId="165" fontId="5" fillId="15" borderId="44" xfId="2" applyNumberFormat="1" applyFont="1" applyFill="1" applyBorder="1" applyAlignment="1">
      <alignment horizontal="center"/>
    </xf>
    <xf numFmtId="164" fontId="7" fillId="9" borderId="2" xfId="2" applyNumberFormat="1" applyFont="1" applyFill="1" applyBorder="1" applyAlignment="1">
      <alignment horizontal="center"/>
    </xf>
    <xf numFmtId="164" fontId="7" fillId="9" borderId="3" xfId="2" applyNumberFormat="1" applyFont="1" applyFill="1" applyBorder="1" applyAlignment="1">
      <alignment horizontal="center"/>
    </xf>
    <xf numFmtId="0" fontId="5" fillId="0" borderId="8" xfId="2" applyFont="1" applyBorder="1" applyAlignment="1">
      <alignment horizontal="left"/>
    </xf>
    <xf numFmtId="0" fontId="6" fillId="0" borderId="8" xfId="2" applyFont="1" applyBorder="1" applyAlignment="1">
      <alignment horizontal="left"/>
    </xf>
    <xf numFmtId="164" fontId="75" fillId="9" borderId="8" xfId="2" applyNumberFormat="1" applyFont="1" applyFill="1" applyBorder="1" applyAlignment="1" applyProtection="1">
      <alignment horizontal="center" vertical="top"/>
    </xf>
    <xf numFmtId="1" fontId="66" fillId="9" borderId="4" xfId="2" applyNumberFormat="1" applyFont="1" applyFill="1" applyBorder="1" applyAlignment="1">
      <alignment horizontal="center"/>
    </xf>
    <xf numFmtId="1" fontId="66" fillId="9" borderId="4" xfId="2" quotePrefix="1" applyNumberFormat="1" applyFont="1" applyFill="1" applyBorder="1" applyAlignment="1">
      <alignment horizontal="center"/>
    </xf>
    <xf numFmtId="164" fontId="18" fillId="9" borderId="5" xfId="0" applyNumberFormat="1" applyFont="1" applyFill="1" applyBorder="1" applyAlignment="1">
      <alignment horizontal="center" vertical="top"/>
    </xf>
    <xf numFmtId="164" fontId="2" fillId="0" borderId="8" xfId="2" applyNumberFormat="1" applyFont="1" applyFill="1" applyBorder="1" applyAlignment="1">
      <alignment horizontal="center" vertical="center" wrapText="1"/>
    </xf>
    <xf numFmtId="0" fontId="4" fillId="0" borderId="8" xfId="2" applyFont="1" applyBorder="1"/>
    <xf numFmtId="1" fontId="32" fillId="0" borderId="8" xfId="2" applyNumberFormat="1" applyFont="1" applyFill="1" applyBorder="1" applyAlignment="1">
      <alignment horizontal="center"/>
    </xf>
    <xf numFmtId="164" fontId="7" fillId="0" borderId="8" xfId="2" applyNumberFormat="1" applyFont="1" applyFill="1" applyBorder="1" applyAlignment="1">
      <alignment horizontal="center"/>
    </xf>
    <xf numFmtId="1" fontId="66" fillId="0" borderId="8" xfId="2" applyNumberFormat="1" applyFont="1" applyFill="1" applyBorder="1" applyAlignment="1">
      <alignment horizontal="center"/>
    </xf>
    <xf numFmtId="0" fontId="1" fillId="0" borderId="8" xfId="2" applyFont="1" applyBorder="1"/>
    <xf numFmtId="1" fontId="78" fillId="0" borderId="0" xfId="2" applyNumberFormat="1" applyFont="1" applyAlignment="1">
      <alignment horizontal="center"/>
    </xf>
    <xf numFmtId="164" fontId="2" fillId="0" borderId="5" xfId="2" applyNumberFormat="1" applyFont="1" applyFill="1" applyBorder="1" applyAlignment="1">
      <alignment horizontal="center" vertical="center" wrapText="1"/>
    </xf>
    <xf numFmtId="164" fontId="7" fillId="0" borderId="5" xfId="2" applyNumberFormat="1" applyFont="1" applyFill="1" applyBorder="1" applyAlignment="1">
      <alignment horizontal="center"/>
    </xf>
    <xf numFmtId="0" fontId="4" fillId="0" borderId="5" xfId="2" applyFont="1" applyBorder="1"/>
    <xf numFmtId="164" fontId="2" fillId="0" borderId="12" xfId="2" applyNumberFormat="1" applyFont="1" applyFill="1" applyBorder="1" applyAlignment="1">
      <alignment horizontal="center" vertical="center" wrapText="1"/>
    </xf>
    <xf numFmtId="1" fontId="32" fillId="0" borderId="12" xfId="2" applyNumberFormat="1" applyFont="1" applyFill="1" applyBorder="1" applyAlignment="1">
      <alignment horizontal="center"/>
    </xf>
    <xf numFmtId="0" fontId="4" fillId="0" borderId="19" xfId="2" applyFont="1" applyBorder="1"/>
    <xf numFmtId="0" fontId="42" fillId="7" borderId="21" xfId="0" applyFont="1" applyFill="1" applyBorder="1" applyAlignment="1">
      <alignment horizontal="center"/>
    </xf>
    <xf numFmtId="1" fontId="70" fillId="0" borderId="4" xfId="2" applyNumberFormat="1" applyFont="1" applyFill="1" applyBorder="1" applyAlignment="1">
      <alignment horizontal="center" vertical="center" wrapText="1"/>
    </xf>
    <xf numFmtId="1" fontId="65" fillId="9" borderId="12" xfId="2" applyNumberFormat="1" applyFont="1" applyFill="1" applyBorder="1" applyAlignment="1">
      <alignment horizontal="center" vertical="center" wrapText="1"/>
    </xf>
    <xf numFmtId="164" fontId="2" fillId="0" borderId="16" xfId="2" applyNumberFormat="1" applyFont="1" applyFill="1" applyBorder="1" applyAlignment="1">
      <alignment horizontal="center" vertical="center" wrapText="1"/>
    </xf>
    <xf numFmtId="164" fontId="2" fillId="0" borderId="11" xfId="2" applyNumberFormat="1" applyFont="1" applyFill="1" applyBorder="1" applyAlignment="1">
      <alignment horizontal="center" vertical="center" wrapText="1"/>
    </xf>
    <xf numFmtId="164" fontId="2" fillId="16" borderId="8" xfId="2" applyNumberFormat="1" applyFont="1" applyFill="1" applyBorder="1" applyAlignment="1">
      <alignment horizontal="center" vertical="center" wrapText="1"/>
    </xf>
    <xf numFmtId="0" fontId="1" fillId="0" borderId="5" xfId="2" applyBorder="1"/>
    <xf numFmtId="1" fontId="11" fillId="0" borderId="8" xfId="2" applyNumberFormat="1" applyFont="1" applyBorder="1" applyAlignment="1">
      <alignment horizontal="center"/>
    </xf>
    <xf numFmtId="164" fontId="33" fillId="8" borderId="16" xfId="2" applyNumberFormat="1" applyFont="1" applyFill="1" applyBorder="1" applyAlignment="1">
      <alignment horizontal="center" vertical="center" wrapText="1"/>
    </xf>
    <xf numFmtId="164" fontId="33" fillId="8" borderId="8" xfId="2" applyNumberFormat="1" applyFont="1" applyFill="1" applyBorder="1" applyAlignment="1">
      <alignment horizontal="center"/>
    </xf>
    <xf numFmtId="1" fontId="7" fillId="9" borderId="4" xfId="2" applyNumberFormat="1" applyFont="1" applyFill="1" applyBorder="1" applyAlignment="1">
      <alignment horizontal="center" vertical="center" wrapText="1"/>
    </xf>
    <xf numFmtId="0" fontId="4" fillId="0" borderId="4" xfId="2" applyFont="1" applyBorder="1" applyAlignment="1">
      <alignment horizontal="center"/>
    </xf>
    <xf numFmtId="1" fontId="7" fillId="0" borderId="4" xfId="2" applyNumberFormat="1" applyFont="1" applyFill="1" applyBorder="1" applyAlignment="1">
      <alignment horizontal="center"/>
    </xf>
    <xf numFmtId="0" fontId="7" fillId="0" borderId="4" xfId="2" applyFont="1" applyBorder="1" applyAlignment="1">
      <alignment horizontal="center"/>
    </xf>
    <xf numFmtId="1" fontId="33" fillId="9" borderId="8" xfId="2" applyNumberFormat="1" applyFont="1" applyFill="1" applyBorder="1" applyAlignment="1">
      <alignment horizontal="center" vertical="center" wrapText="1"/>
    </xf>
    <xf numFmtId="1" fontId="18" fillId="0" borderId="8" xfId="2" applyNumberFormat="1" applyFont="1" applyFill="1" applyBorder="1" applyAlignment="1">
      <alignment horizontal="center" vertical="center" wrapText="1"/>
    </xf>
    <xf numFmtId="1" fontId="33" fillId="0" borderId="8" xfId="2" applyNumberFormat="1" applyFont="1" applyFill="1" applyBorder="1" applyAlignment="1">
      <alignment horizontal="center"/>
    </xf>
    <xf numFmtId="164" fontId="33" fillId="9" borderId="55" xfId="2" applyNumberFormat="1" applyFont="1" applyFill="1" applyBorder="1" applyAlignment="1">
      <alignment horizontal="center"/>
    </xf>
    <xf numFmtId="1" fontId="33" fillId="9" borderId="12" xfId="2" applyNumberFormat="1" applyFont="1" applyFill="1" applyBorder="1" applyAlignment="1">
      <alignment horizontal="center" vertical="center" wrapText="1"/>
    </xf>
    <xf numFmtId="164" fontId="7" fillId="0" borderId="4" xfId="2" applyNumberFormat="1" applyFont="1" applyFill="1" applyBorder="1" applyAlignment="1">
      <alignment horizontal="center"/>
    </xf>
    <xf numFmtId="164" fontId="7" fillId="0" borderId="4" xfId="2" quotePrefix="1" applyNumberFormat="1" applyFont="1" applyFill="1" applyBorder="1" applyAlignment="1">
      <alignment horizontal="center"/>
    </xf>
    <xf numFmtId="164" fontId="7" fillId="9" borderId="32" xfId="2" applyNumberFormat="1" applyFont="1" applyFill="1" applyBorder="1" applyAlignment="1">
      <alignment horizontal="center"/>
    </xf>
    <xf numFmtId="0" fontId="42" fillId="7" borderId="6" xfId="0" applyFont="1" applyFill="1" applyBorder="1" applyAlignment="1">
      <alignment horizontal="center"/>
    </xf>
    <xf numFmtId="164" fontId="18" fillId="9" borderId="43" xfId="2" applyNumberFormat="1" applyFont="1" applyFill="1" applyBorder="1" applyAlignment="1">
      <alignment horizontal="center"/>
    </xf>
    <xf numFmtId="164" fontId="7" fillId="9" borderId="13" xfId="2" applyNumberFormat="1" applyFont="1" applyFill="1" applyBorder="1" applyAlignment="1">
      <alignment horizontal="center"/>
    </xf>
    <xf numFmtId="164" fontId="7" fillId="9" borderId="12" xfId="2" applyNumberFormat="1" applyFont="1" applyFill="1" applyBorder="1" applyAlignment="1">
      <alignment horizontal="center"/>
    </xf>
    <xf numFmtId="0" fontId="1" fillId="0" borderId="19" xfId="2" applyFont="1" applyBorder="1"/>
    <xf numFmtId="0" fontId="1" fillId="0" borderId="18" xfId="2" applyBorder="1"/>
    <xf numFmtId="1" fontId="32" fillId="0" borderId="5" xfId="2" applyNumberFormat="1" applyFont="1" applyFill="1" applyBorder="1" applyAlignment="1">
      <alignment horizontal="center"/>
    </xf>
    <xf numFmtId="0" fontId="1" fillId="0" borderId="4" xfId="2" applyBorder="1"/>
    <xf numFmtId="49" fontId="7" fillId="0" borderId="4" xfId="2" applyNumberFormat="1" applyFont="1" applyBorder="1" applyAlignment="1">
      <alignment horizontal="center"/>
    </xf>
    <xf numFmtId="164" fontId="7" fillId="9" borderId="13" xfId="2" quotePrefix="1" applyNumberFormat="1" applyFont="1" applyFill="1" applyBorder="1" applyAlignment="1">
      <alignment horizontal="center"/>
    </xf>
    <xf numFmtId="0" fontId="42" fillId="7" borderId="24" xfId="0" applyFont="1" applyFill="1" applyBorder="1" applyAlignment="1">
      <alignment horizontal="center"/>
    </xf>
    <xf numFmtId="164" fontId="7" fillId="9" borderId="12" xfId="2" quotePrefix="1" applyNumberFormat="1" applyFont="1" applyFill="1" applyBorder="1" applyAlignment="1">
      <alignment horizontal="center"/>
    </xf>
    <xf numFmtId="164" fontId="18" fillId="0" borderId="16" xfId="2" applyNumberFormat="1" applyFont="1" applyFill="1" applyBorder="1" applyAlignment="1">
      <alignment horizontal="center"/>
    </xf>
    <xf numFmtId="49" fontId="7" fillId="0" borderId="12" xfId="2" applyNumberFormat="1" applyFont="1" applyBorder="1" applyAlignment="1">
      <alignment horizontal="center"/>
    </xf>
    <xf numFmtId="0" fontId="1" fillId="0" borderId="19" xfId="2" applyBorder="1"/>
    <xf numFmtId="164" fontId="7" fillId="9" borderId="34" xfId="2" quotePrefix="1" applyNumberFormat="1" applyFont="1" applyFill="1" applyBorder="1" applyAlignment="1">
      <alignment horizontal="center"/>
    </xf>
    <xf numFmtId="164" fontId="7" fillId="9" borderId="70" xfId="2" applyNumberFormat="1" applyFont="1" applyFill="1" applyBorder="1" applyAlignment="1">
      <alignment horizontal="center"/>
    </xf>
    <xf numFmtId="0" fontId="1" fillId="0" borderId="12" xfId="2" applyBorder="1"/>
    <xf numFmtId="0" fontId="7" fillId="0" borderId="5" xfId="2" applyFont="1" applyBorder="1" applyAlignment="1">
      <alignment horizontal="center"/>
    </xf>
    <xf numFmtId="1" fontId="7" fillId="9" borderId="4" xfId="2" quotePrefix="1" applyNumberFormat="1" applyFont="1" applyFill="1" applyBorder="1" applyAlignment="1">
      <alignment horizontal="center"/>
    </xf>
    <xf numFmtId="1" fontId="7" fillId="9" borderId="4" xfId="2" applyNumberFormat="1" applyFont="1" applyFill="1" applyBorder="1" applyAlignment="1">
      <alignment horizontal="center"/>
    </xf>
    <xf numFmtId="1" fontId="11" fillId="0" borderId="4" xfId="2" applyNumberFormat="1" applyFont="1" applyBorder="1" applyAlignment="1">
      <alignment horizontal="center"/>
    </xf>
    <xf numFmtId="1" fontId="33" fillId="9" borderId="4" xfId="2" applyNumberFormat="1" applyFont="1" applyFill="1" applyBorder="1" applyAlignment="1">
      <alignment horizontal="center" vertical="center" wrapText="1"/>
    </xf>
    <xf numFmtId="1" fontId="18" fillId="0" borderId="4" xfId="2" applyNumberFormat="1" applyFont="1" applyFill="1" applyBorder="1" applyAlignment="1">
      <alignment horizontal="center" vertical="center" wrapText="1"/>
    </xf>
    <xf numFmtId="1" fontId="33" fillId="0" borderId="4" xfId="2" applyNumberFormat="1" applyFont="1" applyFill="1" applyBorder="1" applyAlignment="1">
      <alignment horizontal="center"/>
    </xf>
    <xf numFmtId="1" fontId="33" fillId="9" borderId="13" xfId="2" applyNumberFormat="1" applyFont="1" applyFill="1" applyBorder="1" applyAlignment="1">
      <alignment horizontal="center" vertical="center" wrapText="1"/>
    </xf>
    <xf numFmtId="164" fontId="33" fillId="9" borderId="11" xfId="2" applyNumberFormat="1" applyFont="1" applyFill="1" applyBorder="1" applyAlignment="1">
      <alignment horizontal="center"/>
    </xf>
    <xf numFmtId="164" fontId="33" fillId="9" borderId="16" xfId="2" applyNumberFormat="1" applyFont="1" applyFill="1" applyBorder="1" applyAlignment="1">
      <alignment horizontal="center"/>
    </xf>
    <xf numFmtId="1" fontId="58" fillId="9" borderId="12" xfId="0" applyNumberFormat="1" applyFont="1" applyFill="1" applyBorder="1" applyAlignment="1">
      <alignment horizontal="center" vertical="center"/>
    </xf>
    <xf numFmtId="1" fontId="7" fillId="0" borderId="12" xfId="2" applyNumberFormat="1" applyFont="1" applyFill="1" applyBorder="1" applyAlignment="1">
      <alignment horizontal="center" vertical="center" wrapText="1"/>
    </xf>
    <xf numFmtId="1" fontId="7" fillId="0" borderId="19" xfId="2" applyNumberFormat="1" applyFont="1" applyFill="1" applyBorder="1" applyAlignment="1">
      <alignment horizontal="center" vertical="center" wrapText="1"/>
    </xf>
    <xf numFmtId="0" fontId="4" fillId="0" borderId="18" xfId="2" applyFont="1" applyBorder="1"/>
    <xf numFmtId="164" fontId="2" fillId="9" borderId="5" xfId="2" applyNumberFormat="1" applyFont="1" applyFill="1" applyBorder="1" applyAlignment="1">
      <alignment horizontal="center" vertical="center" wrapText="1"/>
    </xf>
    <xf numFmtId="1" fontId="2" fillId="0" borderId="13" xfId="2" applyNumberFormat="1" applyFont="1" applyFill="1" applyBorder="1" applyAlignment="1">
      <alignment horizontal="center" vertical="center" wrapText="1"/>
    </xf>
    <xf numFmtId="164" fontId="53" fillId="9" borderId="11" xfId="2" applyNumberFormat="1" applyFont="1" applyFill="1" applyBorder="1" applyAlignment="1">
      <alignment horizontal="center"/>
    </xf>
    <xf numFmtId="1" fontId="2" fillId="0" borderId="12" xfId="2" applyNumberFormat="1" applyFont="1" applyFill="1" applyBorder="1" applyAlignment="1">
      <alignment horizontal="center" vertical="center" wrapText="1"/>
    </xf>
    <xf numFmtId="164" fontId="53" fillId="9" borderId="16" xfId="2" applyNumberFormat="1" applyFont="1" applyFill="1" applyBorder="1" applyAlignment="1">
      <alignment horizontal="center"/>
    </xf>
    <xf numFmtId="1" fontId="7" fillId="9" borderId="12" xfId="2" applyNumberFormat="1" applyFont="1" applyFill="1" applyBorder="1" applyAlignment="1">
      <alignment horizontal="center" vertical="center" wrapText="1"/>
    </xf>
    <xf numFmtId="0" fontId="4" fillId="0" borderId="12" xfId="2" applyFont="1" applyBorder="1" applyAlignment="1">
      <alignment horizontal="center"/>
    </xf>
    <xf numFmtId="1" fontId="7" fillId="0" borderId="12" xfId="2" applyNumberFormat="1" applyFont="1" applyFill="1" applyBorder="1" applyAlignment="1">
      <alignment horizontal="center"/>
    </xf>
    <xf numFmtId="0" fontId="7" fillId="0" borderId="19" xfId="2" applyFont="1" applyBorder="1" applyAlignment="1">
      <alignment horizontal="center"/>
    </xf>
    <xf numFmtId="164" fontId="33" fillId="9" borderId="16" xfId="2" applyNumberFormat="1" applyFont="1" applyFill="1" applyBorder="1" applyAlignment="1">
      <alignment horizontal="center" vertical="center" wrapText="1"/>
    </xf>
    <xf numFmtId="164" fontId="33" fillId="0" borderId="8" xfId="2" applyNumberFormat="1" applyFont="1" applyFill="1" applyBorder="1" applyAlignment="1">
      <alignment horizontal="center"/>
    </xf>
    <xf numFmtId="165" fontId="5" fillId="0" borderId="57" xfId="2" applyNumberFormat="1" applyFont="1" applyFill="1" applyBorder="1" applyAlignment="1">
      <alignment horizontal="center"/>
    </xf>
    <xf numFmtId="165" fontId="17" fillId="0" borderId="8" xfId="2" applyNumberFormat="1" applyFont="1" applyBorder="1" applyAlignment="1"/>
    <xf numFmtId="165" fontId="18" fillId="0" borderId="8" xfId="2" applyNumberFormat="1" applyFont="1" applyBorder="1"/>
    <xf numFmtId="1" fontId="11" fillId="9" borderId="8" xfId="2" applyNumberFormat="1" applyFont="1" applyFill="1" applyBorder="1" applyAlignment="1">
      <alignment horizontal="center"/>
    </xf>
    <xf numFmtId="164" fontId="2" fillId="17" borderId="5" xfId="2" applyNumberFormat="1" applyFont="1" applyFill="1" applyBorder="1" applyAlignment="1">
      <alignment horizontal="center" vertical="center" wrapText="1"/>
    </xf>
    <xf numFmtId="0" fontId="5" fillId="0" borderId="51" xfId="2" applyFont="1" applyFill="1" applyBorder="1" applyAlignment="1">
      <alignment horizontal="left"/>
    </xf>
    <xf numFmtId="0" fontId="12" fillId="0" borderId="46" xfId="2" applyFont="1" applyFill="1" applyBorder="1" applyAlignment="1">
      <alignment horizontal="center" vertical="top" wrapText="1"/>
    </xf>
    <xf numFmtId="0" fontId="14" fillId="0" borderId="28" xfId="0" applyFont="1" applyFill="1" applyBorder="1" applyAlignment="1">
      <alignment vertical="top" wrapText="1"/>
    </xf>
    <xf numFmtId="0" fontId="5" fillId="0" borderId="43" xfId="2" applyFont="1" applyFill="1" applyBorder="1" applyAlignment="1">
      <alignment horizontal="center" vertical="top" wrapText="1"/>
    </xf>
    <xf numFmtId="0" fontId="15" fillId="0" borderId="30" xfId="0" applyFont="1" applyFill="1" applyBorder="1" applyAlignment="1">
      <alignment horizontal="center" vertical="top" wrapText="1"/>
    </xf>
    <xf numFmtId="0" fontId="16" fillId="0" borderId="43" xfId="0" applyFont="1" applyBorder="1" applyAlignment="1">
      <alignment horizontal="center" vertical="top" wrapText="1"/>
    </xf>
    <xf numFmtId="165" fontId="5" fillId="0" borderId="22" xfId="2" applyNumberFormat="1" applyFont="1" applyBorder="1" applyAlignment="1">
      <alignment horizontal="center"/>
    </xf>
    <xf numFmtId="165" fontId="5" fillId="0" borderId="23" xfId="2" applyNumberFormat="1" applyFont="1" applyBorder="1" applyAlignment="1">
      <alignment horizontal="center"/>
    </xf>
    <xf numFmtId="165" fontId="5" fillId="0" borderId="51" xfId="2" applyNumberFormat="1" applyFont="1" applyBorder="1" applyAlignment="1"/>
    <xf numFmtId="0" fontId="15" fillId="0" borderId="32" xfId="0" applyFont="1" applyBorder="1" applyAlignment="1">
      <alignment horizontal="center" vertical="top" wrapText="1"/>
    </xf>
    <xf numFmtId="165" fontId="5" fillId="0" borderId="22" xfId="2" applyNumberFormat="1" applyFont="1" applyBorder="1" applyAlignment="1"/>
    <xf numFmtId="165" fontId="5" fillId="0" borderId="23" xfId="2" applyNumberFormat="1" applyFont="1" applyBorder="1" applyAlignment="1"/>
    <xf numFmtId="165" fontId="5" fillId="0" borderId="23" xfId="2" applyNumberFormat="1" applyFont="1" applyFill="1" applyBorder="1" applyAlignment="1">
      <alignment horizontal="center"/>
    </xf>
    <xf numFmtId="165" fontId="5" fillId="0" borderId="51" xfId="2" applyNumberFormat="1" applyFont="1" applyFill="1" applyBorder="1" applyAlignment="1">
      <alignment horizontal="center"/>
    </xf>
    <xf numFmtId="164" fontId="7" fillId="9" borderId="24" xfId="2" applyNumberFormat="1" applyFont="1" applyFill="1" applyBorder="1" applyAlignment="1">
      <alignment horizontal="center"/>
    </xf>
    <xf numFmtId="164" fontId="33" fillId="9" borderId="24" xfId="2" applyNumberFormat="1" applyFont="1" applyFill="1" applyBorder="1" applyAlignment="1">
      <alignment horizontal="center" vertical="center" wrapText="1"/>
    </xf>
    <xf numFmtId="164" fontId="7" fillId="9" borderId="11" xfId="2" applyNumberFormat="1" applyFont="1" applyFill="1" applyBorder="1" applyAlignment="1">
      <alignment horizontal="center"/>
    </xf>
    <xf numFmtId="0" fontId="5" fillId="8" borderId="22" xfId="2" applyFont="1" applyFill="1" applyBorder="1" applyAlignment="1">
      <alignment horizontal="left"/>
    </xf>
    <xf numFmtId="0" fontId="5" fillId="0" borderId="60" xfId="2" applyFont="1" applyFill="1" applyBorder="1" applyAlignment="1">
      <alignment horizontal="left"/>
    </xf>
    <xf numFmtId="0" fontId="5" fillId="0" borderId="25" xfId="2" applyFont="1" applyFill="1" applyBorder="1" applyAlignment="1">
      <alignment horizontal="left"/>
    </xf>
    <xf numFmtId="0" fontId="6" fillId="0" borderId="17" xfId="2" applyFont="1" applyFill="1" applyBorder="1" applyAlignment="1">
      <alignment horizontal="left"/>
    </xf>
    <xf numFmtId="0" fontId="5" fillId="8" borderId="45" xfId="2" applyFont="1" applyFill="1" applyBorder="1" applyAlignment="1">
      <alignment horizontal="left"/>
    </xf>
    <xf numFmtId="0" fontId="5" fillId="8" borderId="44" xfId="2" applyFont="1" applyFill="1" applyBorder="1" applyAlignment="1">
      <alignment horizontal="left"/>
    </xf>
    <xf numFmtId="0" fontId="80" fillId="0" borderId="46" xfId="2" applyFont="1" applyFill="1" applyBorder="1" applyAlignment="1">
      <alignment horizontal="center" vertical="top" wrapText="1"/>
    </xf>
    <xf numFmtId="0" fontId="82" fillId="0" borderId="43" xfId="2" applyFont="1" applyFill="1" applyBorder="1" applyAlignment="1">
      <alignment horizontal="center" vertical="top" wrapText="1"/>
    </xf>
    <xf numFmtId="0" fontId="5" fillId="8" borderId="66" xfId="2" applyFont="1" applyFill="1" applyBorder="1" applyAlignment="1">
      <alignment horizontal="left"/>
    </xf>
    <xf numFmtId="0" fontId="81" fillId="0" borderId="28" xfId="0" applyFont="1" applyFill="1" applyBorder="1" applyAlignment="1">
      <alignment vertical="top" wrapText="1"/>
    </xf>
    <xf numFmtId="0" fontId="83" fillId="0" borderId="30" xfId="0" applyFont="1" applyFill="1" applyBorder="1" applyAlignment="1">
      <alignment horizontal="center" vertical="top" wrapText="1"/>
    </xf>
    <xf numFmtId="164" fontId="7" fillId="0" borderId="0" xfId="2" quotePrefix="1" applyNumberFormat="1" applyFont="1" applyFill="1" applyBorder="1" applyAlignment="1">
      <alignment horizontal="center"/>
    </xf>
    <xf numFmtId="0" fontId="60" fillId="0" borderId="0" xfId="0" applyFont="1" applyFill="1" applyBorder="1" applyAlignment="1">
      <alignment horizontal="center"/>
    </xf>
    <xf numFmtId="0" fontId="1" fillId="0" borderId="0" xfId="2" applyFill="1" applyBorder="1"/>
    <xf numFmtId="0" fontId="84" fillId="9" borderId="8" xfId="0" applyFont="1" applyFill="1" applyBorder="1" applyAlignment="1">
      <alignment vertical="center"/>
    </xf>
    <xf numFmtId="0" fontId="4" fillId="18" borderId="36" xfId="2" applyFont="1" applyFill="1" applyBorder="1" applyAlignment="1">
      <alignment horizontal="right" vertical="top"/>
    </xf>
    <xf numFmtId="0" fontId="40" fillId="18" borderId="8" xfId="0" applyFont="1" applyFill="1" applyBorder="1" applyAlignment="1">
      <alignment vertical="center"/>
    </xf>
    <xf numFmtId="0" fontId="42" fillId="18" borderId="4" xfId="0" applyFont="1" applyFill="1" applyBorder="1" applyAlignment="1">
      <alignment horizontal="center"/>
    </xf>
    <xf numFmtId="164" fontId="7" fillId="18" borderId="26" xfId="2" applyNumberFormat="1" applyFont="1" applyFill="1" applyBorder="1" applyAlignment="1">
      <alignment horizontal="center" vertical="center" wrapText="1"/>
    </xf>
    <xf numFmtId="164" fontId="2" fillId="18" borderId="8" xfId="2" applyNumberFormat="1" applyFont="1" applyFill="1" applyBorder="1" applyAlignment="1">
      <alignment horizontal="center" vertical="center" wrapText="1"/>
    </xf>
    <xf numFmtId="164" fontId="54" fillId="18" borderId="4" xfId="2" applyNumberFormat="1" applyFont="1" applyFill="1" applyBorder="1" applyAlignment="1">
      <alignment horizontal="center" vertical="center" wrapText="1"/>
    </xf>
    <xf numFmtId="164" fontId="53" fillId="18" borderId="5" xfId="2" applyNumberFormat="1" applyFont="1" applyFill="1" applyBorder="1" applyAlignment="1">
      <alignment horizontal="center"/>
    </xf>
    <xf numFmtId="164" fontId="33" fillId="18" borderId="8" xfId="2" applyNumberFormat="1" applyFont="1" applyFill="1" applyBorder="1" applyAlignment="1">
      <alignment horizontal="center" vertical="center" wrapText="1"/>
    </xf>
    <xf numFmtId="164" fontId="7" fillId="18" borderId="16" xfId="2" applyNumberFormat="1" applyFont="1" applyFill="1" applyBorder="1" applyAlignment="1">
      <alignment horizontal="center"/>
    </xf>
    <xf numFmtId="164" fontId="33" fillId="18" borderId="12" xfId="2" applyNumberFormat="1" applyFont="1" applyFill="1" applyBorder="1" applyAlignment="1">
      <alignment horizontal="center" vertical="center" wrapText="1"/>
    </xf>
    <xf numFmtId="164" fontId="18" fillId="18" borderId="5" xfId="0" applyNumberFormat="1" applyFont="1" applyFill="1" applyBorder="1" applyAlignment="1">
      <alignment vertical="top"/>
    </xf>
    <xf numFmtId="164" fontId="33" fillId="18" borderId="34" xfId="2" applyNumberFormat="1" applyFont="1" applyFill="1" applyBorder="1" applyAlignment="1">
      <alignment horizontal="center" vertical="center" wrapText="1"/>
    </xf>
    <xf numFmtId="0" fontId="42" fillId="18" borderId="8" xfId="0" applyFont="1" applyFill="1" applyBorder="1" applyAlignment="1">
      <alignment horizontal="center"/>
    </xf>
    <xf numFmtId="164" fontId="2" fillId="18" borderId="4" xfId="2" applyNumberFormat="1" applyFont="1" applyFill="1" applyBorder="1" applyAlignment="1">
      <alignment horizontal="center" vertical="center" wrapText="1"/>
    </xf>
    <xf numFmtId="164" fontId="2" fillId="18" borderId="34" xfId="2" applyNumberFormat="1" applyFont="1" applyFill="1" applyBorder="1" applyAlignment="1">
      <alignment horizontal="center" vertical="center" wrapText="1"/>
    </xf>
    <xf numFmtId="164" fontId="2" fillId="18" borderId="16" xfId="2" applyNumberFormat="1" applyFont="1" applyFill="1" applyBorder="1" applyAlignment="1">
      <alignment horizontal="center" vertical="center" wrapText="1"/>
    </xf>
    <xf numFmtId="164" fontId="7" fillId="18" borderId="8" xfId="2" applyNumberFormat="1" applyFont="1" applyFill="1" applyBorder="1" applyAlignment="1">
      <alignment horizontal="center"/>
    </xf>
    <xf numFmtId="164" fontId="7" fillId="18" borderId="4" xfId="2" applyNumberFormat="1" applyFont="1" applyFill="1" applyBorder="1" applyAlignment="1">
      <alignment horizontal="center"/>
    </xf>
    <xf numFmtId="164" fontId="7" fillId="18" borderId="5" xfId="2" applyNumberFormat="1" applyFont="1" applyFill="1" applyBorder="1" applyAlignment="1">
      <alignment horizontal="center"/>
    </xf>
    <xf numFmtId="164" fontId="7" fillId="18" borderId="36" xfId="2" applyNumberFormat="1" applyFont="1" applyFill="1" applyBorder="1" applyAlignment="1">
      <alignment horizontal="center"/>
    </xf>
    <xf numFmtId="164" fontId="18" fillId="18" borderId="16" xfId="2" applyNumberFormat="1" applyFont="1" applyFill="1" applyBorder="1" applyAlignment="1">
      <alignment horizontal="center"/>
    </xf>
    <xf numFmtId="164" fontId="7" fillId="18" borderId="12" xfId="2" applyNumberFormat="1" applyFont="1" applyFill="1" applyBorder="1" applyAlignment="1">
      <alignment horizontal="center"/>
    </xf>
    <xf numFmtId="164" fontId="18" fillId="18" borderId="5" xfId="2" applyNumberFormat="1" applyFont="1" applyFill="1" applyBorder="1" applyAlignment="1">
      <alignment horizontal="center"/>
    </xf>
    <xf numFmtId="0" fontId="60" fillId="18" borderId="8" xfId="0" applyFont="1" applyFill="1" applyBorder="1" applyAlignment="1">
      <alignment horizontal="center"/>
    </xf>
    <xf numFmtId="0" fontId="60" fillId="18" borderId="26" xfId="0" applyFont="1" applyFill="1" applyBorder="1" applyAlignment="1">
      <alignment horizontal="center"/>
    </xf>
    <xf numFmtId="164" fontId="18" fillId="18" borderId="8" xfId="2" applyNumberFormat="1" applyFont="1" applyFill="1" applyBorder="1" applyAlignment="1">
      <alignment horizontal="center"/>
    </xf>
    <xf numFmtId="0" fontId="1" fillId="18" borderId="0" xfId="2" applyFill="1"/>
    <xf numFmtId="1" fontId="33" fillId="9" borderId="4" xfId="2" applyNumberFormat="1" applyFont="1" applyFill="1" applyBorder="1" applyAlignment="1">
      <alignment horizontal="center"/>
    </xf>
    <xf numFmtId="1" fontId="33" fillId="0" borderId="4" xfId="2" applyNumberFormat="1" applyFont="1" applyBorder="1" applyAlignment="1">
      <alignment horizontal="center"/>
    </xf>
    <xf numFmtId="0" fontId="33" fillId="0" borderId="5" xfId="2" applyFont="1" applyBorder="1"/>
    <xf numFmtId="1" fontId="33" fillId="0" borderId="21" xfId="2" applyNumberFormat="1" applyFont="1" applyBorder="1" applyAlignment="1">
      <alignment horizontal="center"/>
    </xf>
    <xf numFmtId="0" fontId="33" fillId="0" borderId="20" xfId="2" applyFont="1" applyBorder="1"/>
    <xf numFmtId="0" fontId="15" fillId="0" borderId="30" xfId="0" applyFont="1" applyFill="1" applyBorder="1" applyAlignment="1">
      <alignment horizontal="center" vertical="top" wrapText="1"/>
    </xf>
    <xf numFmtId="0" fontId="5" fillId="0" borderId="8" xfId="2" applyFont="1" applyBorder="1" applyAlignment="1">
      <alignment horizontal="center" vertical="top" wrapText="1"/>
    </xf>
    <xf numFmtId="164" fontId="33" fillId="9" borderId="36" xfId="2" applyNumberFormat="1" applyFont="1" applyFill="1" applyBorder="1" applyAlignment="1">
      <alignment horizontal="center"/>
    </xf>
    <xf numFmtId="0" fontId="33" fillId="0" borderId="36" xfId="2" applyFont="1" applyBorder="1"/>
    <xf numFmtId="0" fontId="33" fillId="0" borderId="50" xfId="2" applyFont="1" applyBorder="1"/>
    <xf numFmtId="0" fontId="5" fillId="0" borderId="53" xfId="2" applyFont="1" applyBorder="1" applyAlignment="1">
      <alignment horizontal="center"/>
    </xf>
    <xf numFmtId="0" fontId="64" fillId="0" borderId="15" xfId="2" applyFont="1" applyBorder="1" applyAlignment="1">
      <alignment horizontal="left"/>
    </xf>
    <xf numFmtId="165" fontId="5" fillId="0" borderId="0" xfId="2" applyNumberFormat="1" applyFont="1" applyBorder="1" applyAlignment="1">
      <alignment horizontal="center"/>
    </xf>
    <xf numFmtId="164" fontId="18" fillId="9" borderId="4" xfId="2" applyNumberFormat="1" applyFont="1" applyFill="1" applyBorder="1" applyAlignment="1">
      <alignment horizontal="center"/>
    </xf>
    <xf numFmtId="0" fontId="5" fillId="0" borderId="5" xfId="2" applyFont="1" applyBorder="1" applyAlignment="1">
      <alignment horizontal="center" vertical="top" wrapText="1"/>
    </xf>
    <xf numFmtId="0" fontId="16" fillId="0" borderId="20" xfId="0" applyFont="1" applyBorder="1" applyAlignment="1">
      <alignment horizontal="center" vertical="top" wrapText="1"/>
    </xf>
    <xf numFmtId="0" fontId="5" fillId="0" borderId="14" xfId="2" applyFont="1" applyFill="1" applyBorder="1" applyAlignment="1">
      <alignment horizontal="left"/>
    </xf>
    <xf numFmtId="0" fontId="64" fillId="0" borderId="8" xfId="2" applyFont="1" applyBorder="1" applyAlignment="1">
      <alignment horizontal="left"/>
    </xf>
    <xf numFmtId="0" fontId="16" fillId="0" borderId="8" xfId="0" applyFont="1" applyBorder="1" applyAlignment="1">
      <alignment horizontal="center" vertical="top" wrapText="1"/>
    </xf>
    <xf numFmtId="164" fontId="18" fillId="9" borderId="7" xfId="2" applyNumberFormat="1" applyFont="1" applyFill="1" applyBorder="1" applyAlignment="1">
      <alignment horizontal="center"/>
    </xf>
    <xf numFmtId="1" fontId="7" fillId="9" borderId="8" xfId="2" applyNumberFormat="1" applyFont="1" applyFill="1" applyBorder="1" applyAlignment="1">
      <alignment horizontal="center" vertical="center" wrapText="1"/>
    </xf>
    <xf numFmtId="1" fontId="7" fillId="0" borderId="8" xfId="2" applyNumberFormat="1" applyFont="1" applyFill="1" applyBorder="1" applyAlignment="1">
      <alignment horizontal="center"/>
    </xf>
    <xf numFmtId="1" fontId="7" fillId="0" borderId="8" xfId="2" quotePrefix="1" applyNumberFormat="1" applyFont="1" applyFill="1" applyBorder="1" applyAlignment="1">
      <alignment horizontal="center"/>
    </xf>
    <xf numFmtId="1" fontId="7" fillId="0" borderId="8" xfId="2" applyNumberFormat="1" applyFont="1" applyBorder="1" applyAlignment="1">
      <alignment horizontal="center"/>
    </xf>
    <xf numFmtId="0" fontId="4" fillId="0" borderId="0" xfId="2" applyFont="1"/>
    <xf numFmtId="164" fontId="17" fillId="0" borderId="8" xfId="1" applyNumberFormat="1" applyFont="1" applyBorder="1" applyAlignment="1" applyProtection="1">
      <alignment horizontal="right" vertical="top"/>
    </xf>
    <xf numFmtId="164" fontId="1" fillId="0" borderId="32" xfId="2" applyNumberFormat="1" applyBorder="1" applyAlignment="1" applyProtection="1">
      <alignment horizontal="right" vertical="center" wrapText="1"/>
      <protection locked="0"/>
    </xf>
    <xf numFmtId="164" fontId="1" fillId="0" borderId="32" xfId="2" applyNumberFormat="1" applyBorder="1" applyAlignment="1" applyProtection="1">
      <alignment horizontal="right"/>
      <protection locked="0"/>
    </xf>
    <xf numFmtId="164" fontId="1" fillId="0" borderId="5" xfId="2" applyNumberFormat="1" applyBorder="1" applyAlignment="1" applyProtection="1">
      <alignment horizontal="right"/>
      <protection locked="0"/>
    </xf>
    <xf numFmtId="0" fontId="4" fillId="0" borderId="8" xfId="2" applyFont="1" applyFill="1" applyBorder="1" applyAlignment="1" applyProtection="1">
      <alignment horizontal="left" vertical="center" wrapText="1"/>
    </xf>
    <xf numFmtId="0" fontId="17" fillId="0" borderId="8" xfId="2" applyFont="1" applyBorder="1" applyAlignment="1" applyProtection="1">
      <alignment horizontal="center" vertical="center" wrapText="1"/>
      <protection locked="0"/>
    </xf>
    <xf numFmtId="0" fontId="17" fillId="0" borderId="8" xfId="2" applyFont="1" applyBorder="1" applyAlignment="1" applyProtection="1">
      <alignment horizontal="center" vertical="center"/>
      <protection locked="0"/>
    </xf>
    <xf numFmtId="0" fontId="17" fillId="0" borderId="5" xfId="2" applyFont="1" applyBorder="1" applyAlignment="1" applyProtection="1">
      <alignment horizontal="center" vertical="center"/>
      <protection locked="0"/>
    </xf>
    <xf numFmtId="0" fontId="1" fillId="0" borderId="8" xfId="2" applyFont="1" applyBorder="1" applyProtection="1">
      <protection locked="0"/>
    </xf>
    <xf numFmtId="49" fontId="17" fillId="0" borderId="36" xfId="1" applyNumberFormat="1" applyFont="1" applyBorder="1" applyAlignment="1" applyProtection="1">
      <alignment horizontal="center" vertical="top"/>
    </xf>
    <xf numFmtId="49" fontId="22" fillId="0" borderId="8" xfId="1" applyNumberFormat="1" applyFont="1" applyBorder="1" applyAlignment="1" applyProtection="1">
      <alignment horizontal="center" vertical="top"/>
    </xf>
    <xf numFmtId="0" fontId="1" fillId="0" borderId="8" xfId="2" applyBorder="1" applyAlignment="1" applyProtection="1">
      <alignment horizontal="left" vertical="center" wrapText="1"/>
      <protection locked="0"/>
    </xf>
    <xf numFmtId="0" fontId="1" fillId="0" borderId="8" xfId="2" applyBorder="1" applyProtection="1">
      <protection locked="0"/>
    </xf>
    <xf numFmtId="0" fontId="1" fillId="0" borderId="5" xfId="2" applyBorder="1" applyProtection="1">
      <protection locked="0"/>
    </xf>
    <xf numFmtId="49" fontId="17" fillId="0" borderId="34" xfId="1" applyNumberFormat="1" applyFont="1" applyBorder="1" applyAlignment="1" applyProtection="1">
      <alignment horizontal="center" vertical="top"/>
    </xf>
    <xf numFmtId="164" fontId="17" fillId="0" borderId="8" xfId="1" applyNumberFormat="1" applyFont="1" applyBorder="1" applyAlignment="1" applyProtection="1">
      <alignment vertical="top"/>
    </xf>
    <xf numFmtId="0" fontId="17" fillId="0" borderId="8" xfId="1" applyFont="1" applyBorder="1" applyAlignment="1" applyProtection="1">
      <alignment horizontal="center" vertical="top"/>
    </xf>
    <xf numFmtId="49" fontId="17" fillId="0" borderId="12" xfId="1" applyNumberFormat="1" applyFont="1" applyBorder="1" applyAlignment="1" applyProtection="1">
      <alignment horizontal="center" vertical="top"/>
    </xf>
    <xf numFmtId="0" fontId="1" fillId="0" borderId="0" xfId="2" applyBorder="1" applyAlignment="1" applyProtection="1">
      <alignment horizontal="left" vertical="center" wrapText="1"/>
    </xf>
    <xf numFmtId="0" fontId="1" fillId="0" borderId="0" xfId="2" applyBorder="1" applyProtection="1"/>
    <xf numFmtId="1" fontId="1" fillId="0" borderId="8" xfId="2" applyNumberFormat="1" applyBorder="1" applyProtection="1"/>
    <xf numFmtId="1" fontId="1" fillId="0" borderId="0" xfId="2" applyNumberFormat="1" applyBorder="1" applyProtection="1">
      <protection locked="0"/>
    </xf>
    <xf numFmtId="164" fontId="18" fillId="0" borderId="8" xfId="1" applyNumberFormat="1" applyFont="1" applyBorder="1" applyAlignment="1" applyProtection="1">
      <alignment vertical="top"/>
    </xf>
    <xf numFmtId="49" fontId="17" fillId="0" borderId="8" xfId="1" applyNumberFormat="1" applyFont="1" applyBorder="1" applyAlignment="1" applyProtection="1">
      <alignment horizontal="center" vertical="top"/>
    </xf>
    <xf numFmtId="164" fontId="11" fillId="9" borderId="8" xfId="2" applyNumberFormat="1" applyFont="1" applyFill="1" applyBorder="1" applyAlignment="1" applyProtection="1">
      <alignment vertical="center" wrapText="1"/>
      <protection locked="0"/>
    </xf>
    <xf numFmtId="164" fontId="17" fillId="9" borderId="8" xfId="2" applyNumberFormat="1" applyFont="1" applyFill="1" applyBorder="1" applyAlignment="1" applyProtection="1">
      <alignment vertical="center" wrapText="1"/>
      <protection locked="0"/>
    </xf>
    <xf numFmtId="164" fontId="17" fillId="9" borderId="8" xfId="2" applyNumberFormat="1" applyFont="1" applyFill="1" applyBorder="1" applyAlignment="1" applyProtection="1">
      <protection locked="0"/>
    </xf>
    <xf numFmtId="164" fontId="11" fillId="9" borderId="8" xfId="2" applyNumberFormat="1" applyFont="1" applyFill="1" applyBorder="1" applyAlignment="1" applyProtection="1">
      <alignment vertical="center" wrapText="1"/>
    </xf>
    <xf numFmtId="164" fontId="17" fillId="9" borderId="8" xfId="2" applyNumberFormat="1" applyFont="1" applyFill="1" applyBorder="1" applyAlignment="1" applyProtection="1">
      <alignment vertical="center" wrapText="1"/>
    </xf>
    <xf numFmtId="164" fontId="17" fillId="9" borderId="8" xfId="2" applyNumberFormat="1" applyFont="1" applyFill="1" applyBorder="1" applyAlignment="1" applyProtection="1"/>
    <xf numFmtId="164" fontId="1" fillId="9" borderId="32" xfId="2" applyNumberFormat="1" applyFill="1" applyBorder="1" applyAlignment="1" applyProtection="1">
      <alignment horizontal="right"/>
      <protection locked="0"/>
    </xf>
    <xf numFmtId="0" fontId="4" fillId="0" borderId="35" xfId="2" applyFont="1" applyFill="1" applyBorder="1" applyAlignment="1" applyProtection="1">
      <alignment horizontal="left" vertical="top" wrapText="1"/>
    </xf>
    <xf numFmtId="0" fontId="1" fillId="0" borderId="0" xfId="2" applyFill="1" applyBorder="1" applyAlignment="1" applyProtection="1">
      <alignment horizontal="left" vertical="top" wrapText="1"/>
    </xf>
    <xf numFmtId="164" fontId="18" fillId="9" borderId="20" xfId="2" applyNumberFormat="1" applyFont="1" applyFill="1" applyBorder="1" applyAlignment="1">
      <alignment horizontal="center"/>
    </xf>
    <xf numFmtId="164" fontId="18" fillId="0" borderId="5" xfId="2" applyNumberFormat="1" applyFont="1" applyFill="1" applyBorder="1" applyAlignment="1">
      <alignment horizontal="center"/>
    </xf>
    <xf numFmtId="164" fontId="18" fillId="9" borderId="5" xfId="2" applyNumberFormat="1" applyFont="1" applyFill="1" applyBorder="1" applyAlignment="1">
      <alignment horizontal="center"/>
    </xf>
    <xf numFmtId="164" fontId="18" fillId="9" borderId="3" xfId="2" applyNumberFormat="1" applyFont="1" applyFill="1" applyBorder="1" applyAlignment="1">
      <alignment horizontal="center"/>
    </xf>
    <xf numFmtId="0" fontId="1" fillId="0" borderId="0" xfId="2"/>
    <xf numFmtId="0" fontId="4" fillId="0" borderId="0" xfId="2" applyFont="1"/>
    <xf numFmtId="0" fontId="1" fillId="0" borderId="0" xfId="2" applyNumberFormat="1" applyBorder="1" applyProtection="1">
      <protection locked="0" hidden="1"/>
    </xf>
    <xf numFmtId="164" fontId="1" fillId="0" borderId="8" xfId="2" applyNumberFormat="1" applyBorder="1" applyProtection="1"/>
    <xf numFmtId="164" fontId="17" fillId="0" borderId="8" xfId="1" applyNumberFormat="1" applyFont="1" applyBorder="1" applyAlignment="1" applyProtection="1">
      <alignment horizontal="right" vertical="top"/>
    </xf>
    <xf numFmtId="164" fontId="17" fillId="0" borderId="5" xfId="1" applyNumberFormat="1" applyFont="1" applyBorder="1" applyAlignment="1" applyProtection="1">
      <alignment horizontal="right" vertical="top"/>
    </xf>
    <xf numFmtId="164" fontId="1" fillId="0" borderId="32" xfId="2" applyNumberFormat="1" applyBorder="1" applyAlignment="1" applyProtection="1">
      <alignment horizontal="right" vertical="center" wrapText="1"/>
      <protection locked="0"/>
    </xf>
    <xf numFmtId="164" fontId="1" fillId="0" borderId="32" xfId="2" applyNumberFormat="1" applyBorder="1" applyAlignment="1" applyProtection="1">
      <alignment horizontal="right"/>
      <protection locked="0"/>
    </xf>
    <xf numFmtId="164" fontId="1" fillId="0" borderId="5" xfId="2" applyNumberFormat="1" applyBorder="1" applyAlignment="1" applyProtection="1">
      <alignment horizontal="right"/>
      <protection locked="0"/>
    </xf>
    <xf numFmtId="0" fontId="4" fillId="0" borderId="8" xfId="2" applyFont="1" applyFill="1" applyBorder="1" applyAlignment="1" applyProtection="1">
      <alignment horizontal="left" vertical="center" wrapText="1"/>
    </xf>
    <xf numFmtId="0" fontId="17" fillId="0" borderId="8" xfId="2" applyFont="1" applyBorder="1" applyAlignment="1" applyProtection="1">
      <alignment horizontal="center" vertical="center" wrapText="1"/>
      <protection locked="0"/>
    </xf>
    <xf numFmtId="0" fontId="17" fillId="0" borderId="8" xfId="2" applyFont="1" applyBorder="1" applyAlignment="1" applyProtection="1">
      <alignment horizontal="center" vertical="center"/>
      <protection locked="0"/>
    </xf>
    <xf numFmtId="0" fontId="17" fillId="0" borderId="5" xfId="2" applyFont="1" applyBorder="1" applyAlignment="1" applyProtection="1">
      <alignment horizontal="center" vertical="center"/>
      <protection locked="0"/>
    </xf>
    <xf numFmtId="0" fontId="1" fillId="0" borderId="8" xfId="2" applyFont="1" applyBorder="1" applyProtection="1">
      <protection locked="0"/>
    </xf>
    <xf numFmtId="49" fontId="17" fillId="0" borderId="36" xfId="1" applyNumberFormat="1" applyFont="1" applyBorder="1" applyAlignment="1" applyProtection="1">
      <alignment horizontal="center" vertical="top"/>
    </xf>
    <xf numFmtId="49" fontId="22" fillId="0" borderId="8" xfId="1" applyNumberFormat="1" applyFont="1" applyBorder="1" applyAlignment="1" applyProtection="1">
      <alignment horizontal="center" vertical="top"/>
    </xf>
    <xf numFmtId="0" fontId="1" fillId="0" borderId="8" xfId="2" applyBorder="1" applyAlignment="1" applyProtection="1">
      <alignment horizontal="left" vertical="center" wrapText="1"/>
      <protection locked="0"/>
    </xf>
    <xf numFmtId="0" fontId="1" fillId="0" borderId="8" xfId="2" applyBorder="1" applyProtection="1">
      <protection locked="0"/>
    </xf>
    <xf numFmtId="0" fontId="1" fillId="0" borderId="5" xfId="2" applyBorder="1" applyProtection="1">
      <protection locked="0"/>
    </xf>
    <xf numFmtId="49" fontId="17" fillId="0" borderId="34" xfId="1" applyNumberFormat="1" applyFont="1" applyBorder="1" applyAlignment="1" applyProtection="1">
      <alignment horizontal="center" vertical="top"/>
    </xf>
    <xf numFmtId="164" fontId="17" fillId="0" borderId="8" xfId="1" applyNumberFormat="1" applyFont="1" applyBorder="1" applyAlignment="1" applyProtection="1">
      <alignment vertical="top"/>
    </xf>
    <xf numFmtId="0" fontId="17" fillId="0" borderId="8" xfId="1" applyFont="1" applyBorder="1" applyAlignment="1" applyProtection="1">
      <alignment horizontal="center" vertical="top"/>
    </xf>
    <xf numFmtId="49" fontId="17" fillId="0" borderId="12" xfId="1" applyNumberFormat="1" applyFont="1" applyBorder="1" applyAlignment="1" applyProtection="1">
      <alignment horizontal="center" vertical="top"/>
    </xf>
    <xf numFmtId="0" fontId="1" fillId="0" borderId="0" xfId="2" applyBorder="1" applyAlignment="1" applyProtection="1">
      <alignment horizontal="left" vertical="center" wrapText="1"/>
    </xf>
    <xf numFmtId="0" fontId="1" fillId="0" borderId="0" xfId="2" applyBorder="1" applyProtection="1"/>
    <xf numFmtId="1" fontId="1" fillId="0" borderId="8" xfId="2" applyNumberFormat="1" applyBorder="1" applyProtection="1"/>
    <xf numFmtId="1" fontId="1" fillId="0" borderId="0" xfId="2" applyNumberFormat="1" applyBorder="1" applyProtection="1">
      <protection locked="0"/>
    </xf>
    <xf numFmtId="164" fontId="18" fillId="0" borderId="8" xfId="1" applyNumberFormat="1" applyFont="1" applyBorder="1" applyAlignment="1" applyProtection="1">
      <alignment vertical="top"/>
    </xf>
    <xf numFmtId="49" fontId="17" fillId="0" borderId="8" xfId="1" applyNumberFormat="1" applyFont="1" applyBorder="1" applyAlignment="1" applyProtection="1">
      <alignment horizontal="center" vertical="top"/>
    </xf>
    <xf numFmtId="164" fontId="18" fillId="9" borderId="16" xfId="2" applyNumberFormat="1" applyFont="1" applyFill="1" applyBorder="1" applyAlignment="1">
      <alignment horizontal="center"/>
    </xf>
    <xf numFmtId="164" fontId="11" fillId="9" borderId="8" xfId="2" applyNumberFormat="1" applyFont="1" applyFill="1" applyBorder="1" applyAlignment="1" applyProtection="1">
      <alignment horizontal="center" vertical="center" wrapText="1"/>
      <protection locked="0"/>
    </xf>
    <xf numFmtId="164" fontId="11" fillId="9" borderId="8" xfId="2" applyNumberFormat="1" applyFont="1" applyFill="1" applyBorder="1" applyAlignment="1" applyProtection="1">
      <alignment horizontal="center" vertical="top"/>
    </xf>
    <xf numFmtId="164" fontId="11" fillId="9" borderId="8" xfId="0" applyNumberFormat="1" applyFont="1" applyFill="1" applyBorder="1" applyAlignment="1" applyProtection="1">
      <alignment horizontal="center" vertical="top"/>
    </xf>
    <xf numFmtId="164" fontId="11" fillId="9" borderId="8" xfId="2" applyNumberFormat="1" applyFont="1" applyFill="1" applyBorder="1" applyAlignment="1" applyProtection="1">
      <alignment horizontal="center"/>
      <protection locked="0"/>
    </xf>
    <xf numFmtId="164" fontId="11" fillId="9" borderId="5" xfId="2" applyNumberFormat="1" applyFont="1" applyFill="1" applyBorder="1" applyAlignment="1" applyProtection="1">
      <alignment horizontal="center"/>
      <protection locked="0"/>
    </xf>
    <xf numFmtId="164" fontId="11" fillId="9" borderId="8" xfId="2" applyNumberFormat="1" applyFont="1" applyFill="1" applyBorder="1" applyAlignment="1" applyProtection="1">
      <alignment vertical="center" wrapText="1"/>
      <protection locked="0"/>
    </xf>
    <xf numFmtId="164" fontId="17" fillId="9" borderId="8" xfId="2" applyNumberFormat="1" applyFont="1" applyFill="1" applyBorder="1" applyAlignment="1" applyProtection="1">
      <alignment vertical="center" wrapText="1"/>
      <protection locked="0"/>
    </xf>
    <xf numFmtId="164" fontId="17" fillId="9" borderId="8" xfId="2" applyNumberFormat="1" applyFont="1" applyFill="1" applyBorder="1" applyAlignment="1" applyProtection="1">
      <protection locked="0"/>
    </xf>
    <xf numFmtId="164" fontId="17" fillId="9" borderId="5" xfId="2" applyNumberFormat="1" applyFont="1" applyFill="1" applyBorder="1" applyAlignment="1" applyProtection="1">
      <protection locked="0"/>
    </xf>
    <xf numFmtId="164" fontId="11" fillId="9" borderId="8" xfId="2" applyNumberFormat="1" applyFont="1" applyFill="1" applyBorder="1" applyAlignment="1" applyProtection="1">
      <alignment vertical="center" wrapText="1"/>
    </xf>
    <xf numFmtId="164" fontId="17" fillId="9" borderId="8" xfId="2" applyNumberFormat="1" applyFont="1" applyFill="1" applyBorder="1" applyAlignment="1" applyProtection="1">
      <alignment vertical="center" wrapText="1"/>
    </xf>
    <xf numFmtId="164" fontId="17" fillId="9" borderId="8" xfId="2" applyNumberFormat="1" applyFont="1" applyFill="1" applyBorder="1" applyAlignment="1" applyProtection="1"/>
    <xf numFmtId="164" fontId="17" fillId="9" borderId="5" xfId="2" applyNumberFormat="1" applyFont="1" applyFill="1" applyBorder="1" applyAlignment="1" applyProtection="1"/>
    <xf numFmtId="164" fontId="17" fillId="9" borderId="8" xfId="1" applyNumberFormat="1" applyFont="1" applyFill="1" applyBorder="1" applyAlignment="1" applyProtection="1">
      <alignment horizontal="right" vertical="top"/>
    </xf>
    <xf numFmtId="164" fontId="1" fillId="9" borderId="32" xfId="2" applyNumberFormat="1" applyFill="1" applyBorder="1" applyAlignment="1" applyProtection="1">
      <alignment horizontal="right"/>
      <protection locked="0"/>
    </xf>
    <xf numFmtId="0" fontId="4" fillId="0" borderId="35" xfId="2" applyFont="1" applyFill="1" applyBorder="1" applyAlignment="1" applyProtection="1">
      <alignment horizontal="left" vertical="top" wrapText="1"/>
    </xf>
    <xf numFmtId="0" fontId="1" fillId="0" borderId="0" xfId="2" applyFill="1" applyBorder="1" applyAlignment="1" applyProtection="1">
      <alignment horizontal="left" vertical="top" wrapText="1"/>
    </xf>
    <xf numFmtId="164" fontId="18" fillId="9" borderId="8" xfId="2" applyNumberFormat="1" applyFont="1" applyFill="1" applyBorder="1" applyAlignment="1">
      <alignment horizontal="center"/>
    </xf>
    <xf numFmtId="164" fontId="7" fillId="0" borderId="16" xfId="2" applyNumberFormat="1" applyFont="1" applyFill="1" applyBorder="1" applyAlignment="1">
      <alignment horizontal="center"/>
    </xf>
    <xf numFmtId="0" fontId="4" fillId="0" borderId="0" xfId="2" applyFont="1"/>
    <xf numFmtId="164" fontId="1" fillId="0" borderId="8" xfId="2" applyNumberFormat="1" applyBorder="1" applyProtection="1"/>
    <xf numFmtId="164" fontId="17" fillId="0" borderId="8" xfId="1" applyNumberFormat="1" applyFont="1" applyBorder="1" applyAlignment="1" applyProtection="1">
      <alignment horizontal="right" vertical="top"/>
    </xf>
    <xf numFmtId="164" fontId="17" fillId="0" borderId="5" xfId="1" applyNumberFormat="1" applyFont="1" applyBorder="1" applyAlignment="1" applyProtection="1">
      <alignment horizontal="right" vertical="top"/>
    </xf>
    <xf numFmtId="164" fontId="1" fillId="0" borderId="32" xfId="2" applyNumberFormat="1" applyBorder="1" applyAlignment="1" applyProtection="1">
      <alignment horizontal="right" vertical="center" wrapText="1"/>
      <protection locked="0"/>
    </xf>
    <xf numFmtId="164" fontId="1" fillId="0" borderId="32" xfId="2" applyNumberFormat="1" applyBorder="1" applyAlignment="1" applyProtection="1">
      <alignment horizontal="right"/>
      <protection locked="0"/>
    </xf>
    <xf numFmtId="164" fontId="1" fillId="0" borderId="5" xfId="2" applyNumberFormat="1" applyBorder="1" applyAlignment="1" applyProtection="1">
      <alignment horizontal="right"/>
      <protection locked="0"/>
    </xf>
    <xf numFmtId="0" fontId="4" fillId="0" borderId="8" xfId="2" applyFont="1" applyFill="1" applyBorder="1" applyAlignment="1" applyProtection="1">
      <alignment horizontal="left" vertical="center" wrapText="1"/>
    </xf>
    <xf numFmtId="0" fontId="17" fillId="0" borderId="8" xfId="2" applyFont="1" applyBorder="1" applyAlignment="1" applyProtection="1">
      <alignment horizontal="center" vertical="center" wrapText="1"/>
      <protection locked="0"/>
    </xf>
    <xf numFmtId="0" fontId="17" fillId="0" borderId="8" xfId="2" applyFont="1" applyBorder="1" applyAlignment="1" applyProtection="1">
      <alignment horizontal="center" vertical="center"/>
      <protection locked="0"/>
    </xf>
    <xf numFmtId="0" fontId="17" fillId="0" borderId="5" xfId="2" applyFont="1" applyBorder="1" applyAlignment="1" applyProtection="1">
      <alignment horizontal="center" vertical="center"/>
      <protection locked="0"/>
    </xf>
    <xf numFmtId="0" fontId="1" fillId="0" borderId="8" xfId="2" applyFont="1" applyBorder="1" applyProtection="1">
      <protection locked="0"/>
    </xf>
    <xf numFmtId="49" fontId="17" fillId="0" borderId="36" xfId="1" applyNumberFormat="1" applyFont="1" applyBorder="1" applyAlignment="1" applyProtection="1">
      <alignment horizontal="center" vertical="top"/>
    </xf>
    <xf numFmtId="49" fontId="22" fillId="0" borderId="8" xfId="1" applyNumberFormat="1" applyFont="1" applyBorder="1" applyAlignment="1" applyProtection="1">
      <alignment horizontal="center" vertical="top"/>
    </xf>
    <xf numFmtId="0" fontId="1" fillId="0" borderId="8" xfId="2" applyBorder="1" applyAlignment="1" applyProtection="1">
      <alignment horizontal="left" vertical="center" wrapText="1"/>
      <protection locked="0"/>
    </xf>
    <xf numFmtId="0" fontId="1" fillId="0" borderId="8" xfId="2" applyBorder="1" applyProtection="1">
      <protection locked="0"/>
    </xf>
    <xf numFmtId="0" fontId="1" fillId="0" borderId="5" xfId="2" applyBorder="1" applyProtection="1">
      <protection locked="0"/>
    </xf>
    <xf numFmtId="49" fontId="17" fillId="0" borderId="34" xfId="1" applyNumberFormat="1" applyFont="1" applyBorder="1" applyAlignment="1" applyProtection="1">
      <alignment horizontal="center" vertical="top"/>
    </xf>
    <xf numFmtId="164" fontId="17" fillId="0" borderId="8" xfId="1" applyNumberFormat="1" applyFont="1" applyBorder="1" applyAlignment="1" applyProtection="1">
      <alignment vertical="top"/>
    </xf>
    <xf numFmtId="0" fontId="17" fillId="0" borderId="8" xfId="1" applyFont="1" applyBorder="1" applyAlignment="1" applyProtection="1">
      <alignment horizontal="center" vertical="top"/>
    </xf>
    <xf numFmtId="49" fontId="17" fillId="0" borderId="12" xfId="1" applyNumberFormat="1" applyFont="1" applyBorder="1" applyAlignment="1" applyProtection="1">
      <alignment horizontal="center" vertical="top"/>
    </xf>
    <xf numFmtId="0" fontId="1" fillId="0" borderId="0" xfId="2" applyBorder="1" applyAlignment="1" applyProtection="1">
      <alignment horizontal="left" vertical="center" wrapText="1"/>
    </xf>
    <xf numFmtId="0" fontId="1" fillId="0" borderId="0" xfId="2" applyBorder="1" applyProtection="1"/>
    <xf numFmtId="1" fontId="1" fillId="0" borderId="8" xfId="2" applyNumberFormat="1" applyBorder="1" applyProtection="1"/>
    <xf numFmtId="1" fontId="1" fillId="0" borderId="0" xfId="2" applyNumberFormat="1" applyBorder="1" applyProtection="1">
      <protection locked="0"/>
    </xf>
    <xf numFmtId="164" fontId="18" fillId="0" borderId="8" xfId="1" applyNumberFormat="1" applyFont="1" applyBorder="1" applyAlignment="1" applyProtection="1">
      <alignment vertical="top"/>
    </xf>
    <xf numFmtId="49" fontId="17" fillId="0" borderId="8" xfId="1" applyNumberFormat="1" applyFont="1" applyBorder="1" applyAlignment="1" applyProtection="1">
      <alignment horizontal="center" vertical="top"/>
    </xf>
    <xf numFmtId="164" fontId="11" fillId="9" borderId="8" xfId="2" applyNumberFormat="1" applyFont="1" applyFill="1" applyBorder="1" applyAlignment="1" applyProtection="1">
      <alignment horizontal="center" vertical="center" wrapText="1"/>
      <protection locked="0"/>
    </xf>
    <xf numFmtId="164" fontId="11" fillId="9" borderId="8" xfId="2" applyNumberFormat="1" applyFont="1" applyFill="1" applyBorder="1" applyAlignment="1" applyProtection="1">
      <alignment horizontal="center" vertical="top"/>
    </xf>
    <xf numFmtId="164" fontId="11" fillId="9" borderId="8" xfId="0" applyNumberFormat="1" applyFont="1" applyFill="1" applyBorder="1" applyAlignment="1" applyProtection="1">
      <alignment horizontal="center" vertical="top"/>
    </xf>
    <xf numFmtId="164" fontId="11" fillId="9" borderId="8" xfId="2" applyNumberFormat="1" applyFont="1" applyFill="1" applyBorder="1" applyAlignment="1" applyProtection="1">
      <alignment horizontal="center"/>
      <protection locked="0"/>
    </xf>
    <xf numFmtId="164" fontId="11" fillId="9" borderId="5" xfId="2" applyNumberFormat="1" applyFont="1" applyFill="1" applyBorder="1" applyAlignment="1" applyProtection="1">
      <alignment horizontal="center"/>
      <protection locked="0"/>
    </xf>
    <xf numFmtId="164" fontId="11" fillId="9" borderId="8" xfId="2" applyNumberFormat="1" applyFont="1" applyFill="1" applyBorder="1" applyAlignment="1" applyProtection="1">
      <alignment vertical="center" wrapText="1"/>
      <protection locked="0"/>
    </xf>
    <xf numFmtId="164" fontId="17" fillId="9" borderId="8" xfId="2" applyNumberFormat="1" applyFont="1" applyFill="1" applyBorder="1" applyAlignment="1" applyProtection="1">
      <alignment vertical="center" wrapText="1"/>
      <protection locked="0"/>
    </xf>
    <xf numFmtId="164" fontId="17" fillId="9" borderId="8" xfId="2" applyNumberFormat="1" applyFont="1" applyFill="1" applyBorder="1" applyAlignment="1" applyProtection="1">
      <protection locked="0"/>
    </xf>
    <xf numFmtId="164" fontId="17" fillId="9" borderId="5" xfId="2" applyNumberFormat="1" applyFont="1" applyFill="1" applyBorder="1" applyAlignment="1" applyProtection="1">
      <protection locked="0"/>
    </xf>
    <xf numFmtId="164" fontId="11" fillId="9" borderId="8" xfId="2" applyNumberFormat="1" applyFont="1" applyFill="1" applyBorder="1" applyAlignment="1" applyProtection="1">
      <alignment vertical="center" wrapText="1"/>
    </xf>
    <xf numFmtId="164" fontId="17" fillId="9" borderId="8" xfId="2" applyNumberFormat="1" applyFont="1" applyFill="1" applyBorder="1" applyAlignment="1" applyProtection="1">
      <alignment vertical="center" wrapText="1"/>
    </xf>
    <xf numFmtId="164" fontId="17" fillId="9" borderId="8" xfId="2" applyNumberFormat="1" applyFont="1" applyFill="1" applyBorder="1" applyAlignment="1" applyProtection="1"/>
    <xf numFmtId="164" fontId="17" fillId="9" borderId="5" xfId="2" applyNumberFormat="1" applyFont="1" applyFill="1" applyBorder="1" applyAlignment="1" applyProtection="1"/>
    <xf numFmtId="164" fontId="17" fillId="9" borderId="8" xfId="1" applyNumberFormat="1" applyFont="1" applyFill="1" applyBorder="1" applyAlignment="1" applyProtection="1">
      <alignment horizontal="right" vertical="top"/>
    </xf>
    <xf numFmtId="164" fontId="1" fillId="9" borderId="32" xfId="2" applyNumberFormat="1" applyFill="1" applyBorder="1" applyAlignment="1" applyProtection="1">
      <alignment horizontal="right"/>
      <protection locked="0"/>
    </xf>
    <xf numFmtId="0" fontId="4" fillId="0" borderId="35" xfId="2" applyFont="1" applyFill="1" applyBorder="1" applyAlignment="1" applyProtection="1">
      <alignment horizontal="left" vertical="top" wrapText="1"/>
    </xf>
    <xf numFmtId="0" fontId="1" fillId="0" borderId="0" xfId="2" applyFill="1" applyBorder="1" applyAlignment="1" applyProtection="1">
      <alignment horizontal="left" vertical="top" wrapText="1"/>
    </xf>
    <xf numFmtId="164" fontId="7" fillId="0" borderId="16" xfId="2" applyNumberFormat="1" applyFont="1" applyFill="1" applyBorder="1" applyAlignment="1">
      <alignment horizontal="center"/>
    </xf>
    <xf numFmtId="164" fontId="2" fillId="8" borderId="5" xfId="2" applyNumberFormat="1" applyFont="1" applyFill="1" applyBorder="1" applyAlignment="1">
      <alignment horizontal="center" vertical="center" wrapText="1"/>
    </xf>
    <xf numFmtId="0" fontId="4" fillId="9" borderId="8" xfId="2" applyFont="1" applyFill="1" applyBorder="1"/>
    <xf numFmtId="0" fontId="4" fillId="9" borderId="8" xfId="2" applyFont="1" applyFill="1" applyBorder="1" applyAlignment="1">
      <alignment horizontal="right" vertical="top"/>
    </xf>
    <xf numFmtId="0" fontId="4" fillId="0" borderId="8" xfId="2" applyFont="1" applyFill="1" applyBorder="1"/>
    <xf numFmtId="0" fontId="10" fillId="0" borderId="8" xfId="0" applyFont="1" applyBorder="1" applyAlignment="1">
      <alignment horizontal="center"/>
    </xf>
    <xf numFmtId="164" fontId="7" fillId="0" borderId="8" xfId="2" applyNumberFormat="1" applyFont="1" applyBorder="1" applyAlignment="1">
      <alignment horizontal="center" vertical="center" wrapText="1"/>
    </xf>
    <xf numFmtId="0" fontId="4" fillId="0" borderId="8" xfId="2" applyFont="1" applyBorder="1" applyAlignment="1">
      <alignment horizontal="left" vertical="center" wrapText="1"/>
    </xf>
    <xf numFmtId="164" fontId="7" fillId="0" borderId="10" xfId="2" applyNumberFormat="1" applyFont="1" applyFill="1" applyBorder="1" applyAlignment="1">
      <alignment horizontal="center"/>
    </xf>
    <xf numFmtId="164" fontId="7" fillId="0" borderId="20" xfId="2" applyNumberFormat="1" applyFont="1" applyFill="1" applyBorder="1" applyAlignment="1">
      <alignment horizontal="center"/>
    </xf>
    <xf numFmtId="0" fontId="11" fillId="9" borderId="8" xfId="2" applyFont="1" applyFill="1" applyBorder="1" applyAlignment="1">
      <alignment horizontal="center"/>
    </xf>
    <xf numFmtId="0" fontId="11" fillId="0" borderId="8" xfId="2" applyFont="1" applyBorder="1" applyAlignment="1">
      <alignment horizontal="center"/>
    </xf>
    <xf numFmtId="164" fontId="18" fillId="19" borderId="16" xfId="2" applyNumberFormat="1" applyFont="1" applyFill="1" applyBorder="1" applyAlignment="1">
      <alignment horizontal="center"/>
    </xf>
    <xf numFmtId="164" fontId="18" fillId="19" borderId="5" xfId="2" applyNumberFormat="1" applyFont="1" applyFill="1" applyBorder="1" applyAlignment="1">
      <alignment horizontal="center"/>
    </xf>
    <xf numFmtId="164" fontId="11" fillId="16" borderId="8" xfId="2" applyNumberFormat="1" applyFont="1" applyFill="1" applyBorder="1" applyAlignment="1" applyProtection="1">
      <alignment horizontal="center"/>
      <protection locked="0"/>
    </xf>
    <xf numFmtId="164" fontId="11" fillId="20" borderId="8" xfId="2" applyNumberFormat="1" applyFont="1" applyFill="1" applyBorder="1" applyAlignment="1" applyProtection="1">
      <alignment horizontal="center"/>
      <protection locked="0"/>
    </xf>
    <xf numFmtId="164" fontId="18" fillId="15" borderId="5" xfId="0" applyNumberFormat="1" applyFont="1" applyFill="1" applyBorder="1" applyAlignment="1">
      <alignment vertical="top"/>
    </xf>
    <xf numFmtId="164" fontId="2" fillId="15" borderId="16" xfId="2" applyNumberFormat="1" applyFont="1" applyFill="1" applyBorder="1" applyAlignment="1">
      <alignment horizontal="center" vertical="center" wrapText="1"/>
    </xf>
    <xf numFmtId="164" fontId="18" fillId="16" borderId="11" xfId="2" applyNumberFormat="1" applyFont="1" applyFill="1" applyBorder="1" applyAlignment="1">
      <alignment horizontal="center"/>
    </xf>
    <xf numFmtId="164" fontId="18" fillId="20" borderId="16" xfId="2" applyNumberFormat="1" applyFont="1" applyFill="1" applyBorder="1" applyAlignment="1">
      <alignment horizontal="center"/>
    </xf>
    <xf numFmtId="164" fontId="18" fillId="16" borderId="10" xfId="2" applyNumberFormat="1" applyFont="1" applyFill="1" applyBorder="1" applyAlignment="1">
      <alignment horizontal="center"/>
    </xf>
    <xf numFmtId="164" fontId="18" fillId="16" borderId="5" xfId="2" applyNumberFormat="1" applyFont="1" applyFill="1" applyBorder="1" applyAlignment="1">
      <alignment horizontal="center"/>
    </xf>
    <xf numFmtId="164" fontId="18" fillId="20" borderId="5" xfId="2" applyNumberFormat="1" applyFont="1" applyFill="1" applyBorder="1" applyAlignment="1">
      <alignment horizontal="center"/>
    </xf>
    <xf numFmtId="164" fontId="18" fillId="15" borderId="16" xfId="2" applyNumberFormat="1" applyFont="1" applyFill="1" applyBorder="1" applyAlignment="1">
      <alignment horizontal="center"/>
    </xf>
    <xf numFmtId="164" fontId="18" fillId="21" borderId="5" xfId="2" applyNumberFormat="1" applyFont="1" applyFill="1" applyBorder="1" applyAlignment="1">
      <alignment horizontal="center"/>
    </xf>
    <xf numFmtId="0" fontId="4" fillId="15" borderId="36" xfId="2" applyFont="1" applyFill="1" applyBorder="1" applyAlignment="1">
      <alignment horizontal="right" vertical="top"/>
    </xf>
    <xf numFmtId="0" fontId="69" fillId="15" borderId="8" xfId="0" applyFont="1" applyFill="1" applyBorder="1" applyAlignment="1">
      <alignment vertical="center"/>
    </xf>
    <xf numFmtId="0" fontId="42" fillId="15" borderId="4" xfId="0" applyFont="1" applyFill="1" applyBorder="1" applyAlignment="1">
      <alignment horizontal="center"/>
    </xf>
    <xf numFmtId="164" fontId="2" fillId="15" borderId="8" xfId="2" applyNumberFormat="1" applyFont="1" applyFill="1" applyBorder="1" applyAlignment="1">
      <alignment horizontal="center" vertical="center" wrapText="1"/>
    </xf>
    <xf numFmtId="164" fontId="54" fillId="15" borderId="4" xfId="2" applyNumberFormat="1" applyFont="1" applyFill="1" applyBorder="1" applyAlignment="1">
      <alignment horizontal="center" vertical="center" wrapText="1"/>
    </xf>
    <xf numFmtId="164" fontId="53" fillId="15" borderId="5" xfId="2" applyNumberFormat="1" applyFont="1" applyFill="1" applyBorder="1" applyAlignment="1">
      <alignment horizontal="center"/>
    </xf>
    <xf numFmtId="164" fontId="7" fillId="15" borderId="16" xfId="2" applyNumberFormat="1" applyFont="1" applyFill="1" applyBorder="1" applyAlignment="1">
      <alignment horizontal="center"/>
    </xf>
    <xf numFmtId="164" fontId="33" fillId="15" borderId="12" xfId="2" applyNumberFormat="1" applyFont="1" applyFill="1" applyBorder="1" applyAlignment="1">
      <alignment horizontal="center" vertical="center" wrapText="1"/>
    </xf>
    <xf numFmtId="164" fontId="33" fillId="15" borderId="34" xfId="2" applyNumberFormat="1" applyFont="1" applyFill="1" applyBorder="1" applyAlignment="1">
      <alignment horizontal="center" vertical="center" wrapText="1"/>
    </xf>
    <xf numFmtId="0" fontId="42" fillId="15" borderId="8" xfId="0" applyFont="1" applyFill="1" applyBorder="1" applyAlignment="1">
      <alignment horizontal="center"/>
    </xf>
    <xf numFmtId="164" fontId="2" fillId="15" borderId="4" xfId="2" applyNumberFormat="1" applyFont="1" applyFill="1" applyBorder="1" applyAlignment="1">
      <alignment horizontal="center" vertical="center" wrapText="1"/>
    </xf>
    <xf numFmtId="164" fontId="33" fillId="15" borderId="4" xfId="2" applyNumberFormat="1" applyFont="1" applyFill="1" applyBorder="1" applyAlignment="1">
      <alignment horizontal="center" vertical="center" wrapText="1"/>
    </xf>
    <xf numFmtId="164" fontId="7" fillId="15" borderId="8" xfId="2" applyNumberFormat="1" applyFont="1" applyFill="1" applyBorder="1" applyAlignment="1">
      <alignment horizontal="center"/>
    </xf>
    <xf numFmtId="164" fontId="7" fillId="15" borderId="4" xfId="2" applyNumberFormat="1" applyFont="1" applyFill="1" applyBorder="1" applyAlignment="1">
      <alignment horizontal="center"/>
    </xf>
    <xf numFmtId="164" fontId="7" fillId="15" borderId="5" xfId="2" applyNumberFormat="1" applyFont="1" applyFill="1" applyBorder="1" applyAlignment="1">
      <alignment horizontal="center"/>
    </xf>
    <xf numFmtId="164" fontId="7" fillId="15" borderId="36" xfId="2" applyNumberFormat="1" applyFont="1" applyFill="1" applyBorder="1" applyAlignment="1">
      <alignment horizontal="center"/>
    </xf>
    <xf numFmtId="164" fontId="7" fillId="15" borderId="12" xfId="2" applyNumberFormat="1" applyFont="1" applyFill="1" applyBorder="1" applyAlignment="1">
      <alignment horizontal="center"/>
    </xf>
    <xf numFmtId="164" fontId="18" fillId="15" borderId="5" xfId="2" applyNumberFormat="1" applyFont="1" applyFill="1" applyBorder="1" applyAlignment="1">
      <alignment horizontal="center"/>
    </xf>
    <xf numFmtId="164" fontId="18" fillId="15" borderId="8" xfId="2" applyNumberFormat="1" applyFont="1" applyFill="1" applyBorder="1" applyAlignment="1">
      <alignment horizontal="center"/>
    </xf>
    <xf numFmtId="164" fontId="2" fillId="22" borderId="16" xfId="2" applyNumberFormat="1" applyFont="1" applyFill="1" applyBorder="1" applyAlignment="1">
      <alignment horizontal="center" vertical="center" wrapText="1"/>
    </xf>
    <xf numFmtId="164" fontId="2" fillId="20" borderId="8" xfId="2" applyNumberFormat="1" applyFont="1" applyFill="1" applyBorder="1" applyAlignment="1">
      <alignment horizontal="center" vertical="center" wrapText="1"/>
    </xf>
    <xf numFmtId="164" fontId="7" fillId="16" borderId="16" xfId="2" applyNumberFormat="1" applyFont="1" applyFill="1" applyBorder="1" applyAlignment="1">
      <alignment horizontal="center"/>
    </xf>
    <xf numFmtId="164" fontId="2" fillId="16" borderId="16" xfId="2" applyNumberFormat="1" applyFont="1" applyFill="1" applyBorder="1" applyAlignment="1">
      <alignment horizontal="center" vertical="center" wrapText="1"/>
    </xf>
    <xf numFmtId="0" fontId="24" fillId="0" borderId="40" xfId="0" applyFont="1" applyBorder="1" applyAlignment="1">
      <alignment horizontal="center" vertical="top"/>
    </xf>
    <xf numFmtId="0" fontId="24" fillId="0" borderId="29" xfId="0" applyFont="1" applyBorder="1" applyAlignment="1">
      <alignment horizontal="center" vertical="top"/>
    </xf>
    <xf numFmtId="0" fontId="24" fillId="0" borderId="24" xfId="0" applyFont="1" applyBorder="1" applyAlignment="1">
      <alignment horizontal="center" wrapText="1"/>
    </xf>
    <xf numFmtId="0" fontId="24" fillId="0" borderId="27" xfId="0" applyFont="1" applyBorder="1" applyAlignment="1">
      <alignment horizontal="center" wrapText="1"/>
    </xf>
    <xf numFmtId="0" fontId="24" fillId="0" borderId="40" xfId="0" applyFont="1" applyBorder="1" applyAlignment="1">
      <alignment horizontal="center" vertical="top" wrapText="1"/>
    </xf>
    <xf numFmtId="0" fontId="24" fillId="0" borderId="29" xfId="0" applyFont="1" applyBorder="1" applyAlignment="1">
      <alignment horizontal="center" vertical="top" wrapText="1"/>
    </xf>
    <xf numFmtId="0" fontId="23" fillId="0" borderId="40" xfId="0" applyFont="1" applyBorder="1" applyAlignment="1">
      <alignment horizontal="center" vertical="top"/>
    </xf>
    <xf numFmtId="0" fontId="23" fillId="0" borderId="29" xfId="0" applyFont="1" applyBorder="1" applyAlignment="1">
      <alignment horizontal="center" vertical="top"/>
    </xf>
    <xf numFmtId="165" fontId="5" fillId="0" borderId="57" xfId="2" applyNumberFormat="1" applyFont="1" applyBorder="1" applyAlignment="1">
      <alignment horizontal="center"/>
    </xf>
    <xf numFmtId="165" fontId="5" fillId="0" borderId="49" xfId="2" applyNumberFormat="1" applyFont="1" applyBorder="1" applyAlignment="1">
      <alignment horizontal="center"/>
    </xf>
    <xf numFmtId="165" fontId="5" fillId="0" borderId="45" xfId="2" applyNumberFormat="1" applyFont="1" applyBorder="1" applyAlignment="1">
      <alignment horizontal="center"/>
    </xf>
    <xf numFmtId="165" fontId="5" fillId="0" borderId="53" xfId="2" applyNumberFormat="1" applyFont="1" applyBorder="1" applyAlignment="1">
      <alignment horizontal="center"/>
    </xf>
    <xf numFmtId="0" fontId="5" fillId="0" borderId="22" xfId="2" applyFont="1" applyFill="1" applyBorder="1" applyAlignment="1">
      <alignment horizontal="left"/>
    </xf>
    <xf numFmtId="0" fontId="5" fillId="0" borderId="51" xfId="2" applyFont="1" applyFill="1" applyBorder="1" applyAlignment="1">
      <alignment horizontal="left"/>
    </xf>
    <xf numFmtId="0" fontId="12" fillId="0" borderId="6" xfId="2" applyFont="1" applyFill="1" applyBorder="1" applyAlignment="1">
      <alignment horizontal="center" vertical="top" wrapText="1"/>
    </xf>
    <xf numFmtId="0" fontId="14" fillId="0" borderId="54" xfId="0" applyFont="1" applyFill="1" applyBorder="1" applyAlignment="1">
      <alignment vertical="top" wrapText="1"/>
    </xf>
    <xf numFmtId="0" fontId="5" fillId="0" borderId="43" xfId="2" applyFont="1" applyFill="1" applyBorder="1" applyAlignment="1">
      <alignment horizontal="center" vertical="top" wrapText="1"/>
    </xf>
    <xf numFmtId="0" fontId="15" fillId="0" borderId="30" xfId="0" applyFont="1" applyFill="1" applyBorder="1" applyAlignment="1">
      <alignment horizontal="center" vertical="top" wrapText="1"/>
    </xf>
    <xf numFmtId="0" fontId="5" fillId="0" borderId="13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5" fillId="0" borderId="11" xfId="2" applyFont="1" applyBorder="1" applyAlignment="1">
      <alignment horizontal="center"/>
    </xf>
    <xf numFmtId="0" fontId="12" fillId="0" borderId="46" xfId="2" applyFont="1" applyBorder="1" applyAlignment="1">
      <alignment horizontal="center" vertical="top" wrapText="1"/>
    </xf>
    <xf numFmtId="0" fontId="14" fillId="0" borderId="28" xfId="0" applyFont="1" applyBorder="1" applyAlignment="1">
      <alignment vertical="top" wrapText="1"/>
    </xf>
    <xf numFmtId="0" fontId="21" fillId="0" borderId="32" xfId="2" applyFont="1" applyBorder="1" applyAlignment="1">
      <alignment horizontal="center" vertical="top" wrapText="1"/>
    </xf>
    <xf numFmtId="0" fontId="13" fillId="0" borderId="29" xfId="2" applyFont="1" applyBorder="1" applyAlignment="1">
      <alignment horizontal="center" vertical="top" wrapText="1"/>
    </xf>
    <xf numFmtId="0" fontId="13" fillId="0" borderId="32" xfId="2" applyFont="1" applyBorder="1" applyAlignment="1">
      <alignment horizontal="center" vertical="top" wrapText="1"/>
    </xf>
    <xf numFmtId="0" fontId="12" fillId="0" borderId="46" xfId="2" applyFont="1" applyFill="1" applyBorder="1" applyAlignment="1">
      <alignment horizontal="center" vertical="top" wrapText="1"/>
    </xf>
    <xf numFmtId="0" fontId="14" fillId="0" borderId="28" xfId="0" applyFont="1" applyFill="1" applyBorder="1" applyAlignment="1">
      <alignment vertical="top" wrapText="1"/>
    </xf>
    <xf numFmtId="0" fontId="5" fillId="0" borderId="43" xfId="2" applyFont="1" applyBorder="1" applyAlignment="1">
      <alignment horizontal="center" vertical="top" wrapText="1"/>
    </xf>
    <xf numFmtId="0" fontId="15" fillId="0" borderId="30" xfId="0" applyFont="1" applyBorder="1" applyAlignment="1">
      <alignment horizontal="center" vertical="top" wrapText="1"/>
    </xf>
    <xf numFmtId="0" fontId="5" fillId="0" borderId="22" xfId="2" applyFont="1" applyBorder="1" applyAlignment="1">
      <alignment horizontal="left"/>
    </xf>
    <xf numFmtId="0" fontId="5" fillId="0" borderId="51" xfId="2" applyFont="1" applyBorder="1" applyAlignment="1">
      <alignment horizontal="left"/>
    </xf>
    <xf numFmtId="165" fontId="5" fillId="0" borderId="44" xfId="2" applyNumberFormat="1" applyFont="1" applyBorder="1" applyAlignment="1">
      <alignment horizontal="center"/>
    </xf>
    <xf numFmtId="165" fontId="5" fillId="0" borderId="58" xfId="2" applyNumberFormat="1" applyFont="1" applyBorder="1" applyAlignment="1">
      <alignment horizontal="center"/>
    </xf>
    <xf numFmtId="0" fontId="12" fillId="0" borderId="8" xfId="2" applyFont="1" applyBorder="1" applyAlignment="1">
      <alignment horizontal="center" vertical="top" wrapText="1"/>
    </xf>
    <xf numFmtId="0" fontId="14" fillId="0" borderId="8" xfId="0" applyFont="1" applyBorder="1" applyAlignment="1">
      <alignment vertical="top" wrapText="1"/>
    </xf>
    <xf numFmtId="0" fontId="12" fillId="0" borderId="8" xfId="2" applyFont="1" applyFill="1" applyBorder="1" applyAlignment="1">
      <alignment horizontal="center" vertical="top" wrapText="1"/>
    </xf>
    <xf numFmtId="0" fontId="14" fillId="0" borderId="8" xfId="0" applyFont="1" applyFill="1" applyBorder="1" applyAlignment="1">
      <alignment vertical="top" wrapText="1"/>
    </xf>
    <xf numFmtId="0" fontId="12" fillId="0" borderId="6" xfId="2" applyFont="1" applyBorder="1" applyAlignment="1">
      <alignment horizontal="center" vertical="top" wrapText="1"/>
    </xf>
    <xf numFmtId="0" fontId="14" fillId="0" borderId="54" xfId="0" applyFont="1" applyBorder="1" applyAlignment="1">
      <alignment vertical="top" wrapText="1"/>
    </xf>
    <xf numFmtId="0" fontId="5" fillId="0" borderId="8" xfId="2" applyFont="1" applyBorder="1" applyAlignment="1">
      <alignment horizontal="center" vertical="top" wrapText="1"/>
    </xf>
    <xf numFmtId="0" fontId="15" fillId="0" borderId="8" xfId="0" applyFont="1" applyBorder="1" applyAlignment="1">
      <alignment horizontal="center" vertical="top" wrapText="1"/>
    </xf>
    <xf numFmtId="0" fontId="21" fillId="0" borderId="8" xfId="2" applyFont="1" applyBorder="1" applyAlignment="1">
      <alignment horizontal="center" vertical="top" wrapText="1"/>
    </xf>
    <xf numFmtId="0" fontId="12" fillId="0" borderId="4" xfId="2" applyFont="1" applyBorder="1" applyAlignment="1">
      <alignment horizontal="center" vertical="top" wrapText="1"/>
    </xf>
    <xf numFmtId="0" fontId="14" fillId="0" borderId="4" xfId="0" applyFont="1" applyBorder="1" applyAlignment="1">
      <alignment vertical="top" wrapText="1"/>
    </xf>
    <xf numFmtId="0" fontId="5" fillId="0" borderId="8" xfId="2" applyFont="1" applyFill="1" applyBorder="1" applyAlignment="1">
      <alignment horizontal="center"/>
    </xf>
    <xf numFmtId="0" fontId="0" fillId="0" borderId="47" xfId="0" applyBorder="1" applyAlignment="1">
      <alignment horizontal="center"/>
    </xf>
    <xf numFmtId="0" fontId="5" fillId="0" borderId="10" xfId="2" applyFont="1" applyBorder="1" applyAlignment="1">
      <alignment horizontal="center"/>
    </xf>
    <xf numFmtId="0" fontId="5" fillId="0" borderId="7" xfId="2" applyFont="1" applyBorder="1" applyAlignment="1">
      <alignment horizontal="center" vertical="top" wrapText="1"/>
    </xf>
    <xf numFmtId="0" fontId="15" fillId="0" borderId="61" xfId="0" applyFont="1" applyBorder="1" applyAlignment="1">
      <alignment horizontal="center" vertical="top" wrapText="1"/>
    </xf>
    <xf numFmtId="0" fontId="5" fillId="0" borderId="4" xfId="2" applyFont="1" applyBorder="1" applyAlignment="1">
      <alignment horizontal="center"/>
    </xf>
    <xf numFmtId="0" fontId="5" fillId="0" borderId="8" xfId="2" applyFont="1" applyBorder="1" applyAlignment="1">
      <alignment horizontal="center"/>
    </xf>
    <xf numFmtId="0" fontId="5" fillId="0" borderId="24" xfId="2" applyFont="1" applyBorder="1" applyAlignment="1">
      <alignment horizontal="center"/>
    </xf>
    <xf numFmtId="0" fontId="4" fillId="0" borderId="57" xfId="2" applyFont="1" applyBorder="1" applyAlignment="1"/>
    <xf numFmtId="0" fontId="4" fillId="0" borderId="33" xfId="2" applyFont="1" applyBorder="1" applyAlignment="1"/>
    <xf numFmtId="0" fontId="5" fillId="0" borderId="48" xfId="2" applyFont="1" applyBorder="1" applyAlignment="1">
      <alignment horizontal="left" vertical="center" textRotation="90" wrapText="1"/>
    </xf>
    <xf numFmtId="0" fontId="1" fillId="0" borderId="55" xfId="2" applyBorder="1" applyAlignment="1">
      <alignment horizontal="left" vertical="center" textRotation="90" wrapText="1"/>
    </xf>
    <xf numFmtId="0" fontId="1" fillId="0" borderId="52" xfId="2" applyBorder="1" applyAlignment="1">
      <alignment horizontal="left" vertical="center" textRotation="90" wrapText="1"/>
    </xf>
    <xf numFmtId="0" fontId="5" fillId="0" borderId="38" xfId="2" applyFont="1" applyBorder="1" applyAlignment="1">
      <alignment horizontal="left" vertical="center" textRotation="90" wrapText="1"/>
    </xf>
    <xf numFmtId="0" fontId="1" fillId="0" borderId="59" xfId="2" applyBorder="1" applyAlignment="1">
      <alignment horizontal="left" vertical="center" textRotation="90" wrapText="1"/>
    </xf>
    <xf numFmtId="0" fontId="1" fillId="0" borderId="65" xfId="2" applyBorder="1" applyAlignment="1">
      <alignment horizontal="left" vertical="center" textRotation="90" wrapText="1"/>
    </xf>
    <xf numFmtId="0" fontId="5" fillId="0" borderId="39" xfId="2" applyFont="1" applyBorder="1" applyAlignment="1">
      <alignment horizontal="left" vertical="center" textRotation="90" wrapText="1"/>
    </xf>
    <xf numFmtId="0" fontId="1" fillId="0" borderId="62" xfId="2" applyBorder="1" applyAlignment="1">
      <alignment horizontal="left" vertical="center" textRotation="90" wrapText="1"/>
    </xf>
    <xf numFmtId="0" fontId="1" fillId="0" borderId="28" xfId="2" applyBorder="1" applyAlignment="1">
      <alignment horizontal="left" vertical="center" textRotation="90" wrapText="1"/>
    </xf>
    <xf numFmtId="0" fontId="1" fillId="0" borderId="71" xfId="2" applyBorder="1" applyAlignment="1">
      <alignment horizontal="left" vertical="center" textRotation="90" wrapText="1"/>
    </xf>
    <xf numFmtId="0" fontId="14" fillId="0" borderId="32" xfId="0" applyFont="1" applyFill="1" applyBorder="1" applyAlignment="1">
      <alignment vertical="top" wrapText="1"/>
    </xf>
    <xf numFmtId="0" fontId="80" fillId="0" borderId="46" xfId="2" applyFont="1" applyFill="1" applyBorder="1" applyAlignment="1">
      <alignment horizontal="center" vertical="top" wrapText="1"/>
    </xf>
    <xf numFmtId="0" fontId="81" fillId="0" borderId="28" xfId="0" applyFont="1" applyFill="1" applyBorder="1" applyAlignment="1">
      <alignment vertical="top" wrapText="1"/>
    </xf>
    <xf numFmtId="0" fontId="82" fillId="0" borderId="43" xfId="2" applyFont="1" applyFill="1" applyBorder="1" applyAlignment="1">
      <alignment horizontal="center" vertical="top" wrapText="1"/>
    </xf>
    <xf numFmtId="0" fontId="83" fillId="0" borderId="30" xfId="0" applyFont="1" applyFill="1" applyBorder="1" applyAlignment="1">
      <alignment horizontal="center" vertical="top" wrapText="1"/>
    </xf>
    <xf numFmtId="0" fontId="14" fillId="0" borderId="6" xfId="0" applyFont="1" applyBorder="1" applyAlignment="1">
      <alignment vertical="top" wrapText="1"/>
    </xf>
    <xf numFmtId="0" fontId="15" fillId="0" borderId="32" xfId="0" applyFont="1" applyBorder="1" applyAlignment="1">
      <alignment horizontal="center" vertical="top" wrapText="1"/>
    </xf>
    <xf numFmtId="0" fontId="14" fillId="0" borderId="32" xfId="0" applyFont="1" applyBorder="1" applyAlignment="1">
      <alignment vertical="top" wrapText="1"/>
    </xf>
    <xf numFmtId="0" fontId="5" fillId="8" borderId="22" xfId="2" applyFont="1" applyFill="1" applyBorder="1" applyAlignment="1">
      <alignment horizontal="left"/>
    </xf>
    <xf numFmtId="0" fontId="5" fillId="8" borderId="66" xfId="2" applyFont="1" applyFill="1" applyBorder="1" applyAlignment="1">
      <alignment horizontal="left"/>
    </xf>
    <xf numFmtId="165" fontId="5" fillId="0" borderId="8" xfId="2" applyNumberFormat="1" applyFont="1" applyBorder="1" applyAlignment="1">
      <alignment horizontal="center"/>
    </xf>
    <xf numFmtId="0" fontId="5" fillId="0" borderId="8" xfId="2" applyFont="1" applyBorder="1" applyAlignment="1">
      <alignment horizontal="left"/>
    </xf>
    <xf numFmtId="0" fontId="5" fillId="0" borderId="14" xfId="2" applyFont="1" applyBorder="1" applyAlignment="1">
      <alignment horizontal="center"/>
    </xf>
  </cellXfs>
  <cellStyles count="3">
    <cellStyle name="Normal" xfId="0" builtinId="0"/>
    <cellStyle name="Обычный_журнал_201_203" xfId="1"/>
    <cellStyle name="Обычный_журнал_201_203b" xfId="2"/>
  </cellStyles>
  <dxfs count="16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98F87"/>
        </patternFill>
      </fill>
    </dxf>
    <dxf>
      <fill>
        <patternFill>
          <bgColor indexed="42"/>
        </patternFill>
      </fill>
    </dxf>
    <dxf>
      <fill>
        <patternFill>
          <bgColor rgb="FFF98F87"/>
        </patternFill>
      </fill>
    </dxf>
    <dxf>
      <fill>
        <patternFill>
          <bgColor indexed="42"/>
        </patternFill>
      </fill>
    </dxf>
    <dxf>
      <fill>
        <patternFill>
          <bgColor rgb="FFF98F87"/>
        </patternFill>
      </fill>
    </dxf>
    <dxf>
      <fill>
        <patternFill>
          <bgColor indexed="47"/>
        </patternFill>
      </fill>
    </dxf>
    <dxf>
      <fill>
        <patternFill>
          <bgColor rgb="FFBAE18F"/>
        </patternFill>
      </fill>
    </dxf>
  </dxfs>
  <tableStyles count="0" defaultTableStyle="TableStyleMedium9" defaultPivotStyle="PivotStyleLight16"/>
  <colors>
    <mruColors>
      <color rgb="FFF98F87"/>
      <color rgb="FF2C6AB6"/>
      <color rgb="FFCCFF66"/>
      <color rgb="FFD5FFD5"/>
      <color rgb="FFBAE18F"/>
      <color rgb="FF99FFCC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usernames" Target="revisions/userNames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revisionHeaders" Target="revisions/revisionHeaders.xml"/></Relationships>
</file>

<file path=xl/revisions/_rels/revisionHeaders.xml.rels><?xml version="1.0" encoding="UTF-8" standalone="yes"?>
<Relationships xmlns="http://schemas.openxmlformats.org/package/2006/relationships"><Relationship Id="rId133" Type="http://schemas.openxmlformats.org/officeDocument/2006/relationships/revisionLog" Target="revisionLog10.xml"/><Relationship Id="rId146" Type="http://schemas.openxmlformats.org/officeDocument/2006/relationships/revisionLog" Target="revisionLog23.xml"/><Relationship Id="rId154" Type="http://schemas.openxmlformats.org/officeDocument/2006/relationships/revisionLog" Target="revisionLog31.xml"/><Relationship Id="rId159" Type="http://schemas.openxmlformats.org/officeDocument/2006/relationships/revisionLog" Target="revisionLog35.xml"/><Relationship Id="rId138" Type="http://schemas.openxmlformats.org/officeDocument/2006/relationships/revisionLog" Target="revisionLog15.xml"/><Relationship Id="rId141" Type="http://schemas.openxmlformats.org/officeDocument/2006/relationships/revisionLog" Target="revisionLog18.xml"/><Relationship Id="rId167" Type="http://schemas.openxmlformats.org/officeDocument/2006/relationships/revisionLog" Target="revisionLog9.xml"/><Relationship Id="rId137" Type="http://schemas.openxmlformats.org/officeDocument/2006/relationships/revisionLog" Target="revisionLog14.xml"/><Relationship Id="rId158" Type="http://schemas.openxmlformats.org/officeDocument/2006/relationships/revisionLog" Target="revisionLog1.xml"/><Relationship Id="rId162" Type="http://schemas.openxmlformats.org/officeDocument/2006/relationships/revisionLog" Target="revisionLog4.xml"/><Relationship Id="rId170" Type="http://schemas.openxmlformats.org/officeDocument/2006/relationships/revisionLog" Target="revisionLog38.xml"/><Relationship Id="rId145" Type="http://schemas.openxmlformats.org/officeDocument/2006/relationships/revisionLog" Target="revisionLog22.xml"/><Relationship Id="rId140" Type="http://schemas.openxmlformats.org/officeDocument/2006/relationships/revisionLog" Target="revisionLog17.xml"/><Relationship Id="rId153" Type="http://schemas.openxmlformats.org/officeDocument/2006/relationships/revisionLog" Target="revisionLog30.xml"/><Relationship Id="rId161" Type="http://schemas.openxmlformats.org/officeDocument/2006/relationships/revisionLog" Target="revisionLog3.xml"/><Relationship Id="rId166" Type="http://schemas.openxmlformats.org/officeDocument/2006/relationships/revisionLog" Target="revisionLog8.xml"/><Relationship Id="rId144" Type="http://schemas.openxmlformats.org/officeDocument/2006/relationships/revisionLog" Target="revisionLog21.xml"/><Relationship Id="rId149" Type="http://schemas.openxmlformats.org/officeDocument/2006/relationships/revisionLog" Target="revisionLog26.xml"/><Relationship Id="rId157" Type="http://schemas.openxmlformats.org/officeDocument/2006/relationships/revisionLog" Target="revisionLog34.xml"/><Relationship Id="rId136" Type="http://schemas.openxmlformats.org/officeDocument/2006/relationships/revisionLog" Target="revisionLog13.xml"/><Relationship Id="rId152" Type="http://schemas.openxmlformats.org/officeDocument/2006/relationships/revisionLog" Target="revisionLog29.xml"/><Relationship Id="rId160" Type="http://schemas.openxmlformats.org/officeDocument/2006/relationships/revisionLog" Target="revisionLog2.xml"/><Relationship Id="rId165" Type="http://schemas.openxmlformats.org/officeDocument/2006/relationships/revisionLog" Target="revisionLog7.xml"/><Relationship Id="rId156" Type="http://schemas.openxmlformats.org/officeDocument/2006/relationships/revisionLog" Target="revisionLog33.xml"/><Relationship Id="rId151" Type="http://schemas.openxmlformats.org/officeDocument/2006/relationships/revisionLog" Target="revisionLog28.xml"/><Relationship Id="rId135" Type="http://schemas.openxmlformats.org/officeDocument/2006/relationships/revisionLog" Target="revisionLog12.xml"/><Relationship Id="rId143" Type="http://schemas.openxmlformats.org/officeDocument/2006/relationships/revisionLog" Target="revisionLog20.xml"/><Relationship Id="rId148" Type="http://schemas.openxmlformats.org/officeDocument/2006/relationships/revisionLog" Target="revisionLog25.xml"/><Relationship Id="rId164" Type="http://schemas.openxmlformats.org/officeDocument/2006/relationships/revisionLog" Target="revisionLog6.xml"/><Relationship Id="rId169" Type="http://schemas.openxmlformats.org/officeDocument/2006/relationships/revisionLog" Target="revisionLog37.xml"/><Relationship Id="rId134" Type="http://schemas.openxmlformats.org/officeDocument/2006/relationships/revisionLog" Target="revisionLog11.xml"/><Relationship Id="rId139" Type="http://schemas.openxmlformats.org/officeDocument/2006/relationships/revisionLog" Target="revisionLog16.xml"/><Relationship Id="rId147" Type="http://schemas.openxmlformats.org/officeDocument/2006/relationships/revisionLog" Target="revisionLog24.xml"/><Relationship Id="rId168" Type="http://schemas.openxmlformats.org/officeDocument/2006/relationships/revisionLog" Target="revisionLog36.xml"/><Relationship Id="rId172" Type="http://schemas.openxmlformats.org/officeDocument/2006/relationships/revisionLog" Target="revisionLog40.xml"/><Relationship Id="rId155" Type="http://schemas.openxmlformats.org/officeDocument/2006/relationships/revisionLog" Target="revisionLog32.xml"/><Relationship Id="rId150" Type="http://schemas.openxmlformats.org/officeDocument/2006/relationships/revisionLog" Target="revisionLog27.xml"/><Relationship Id="rId142" Type="http://schemas.openxmlformats.org/officeDocument/2006/relationships/revisionLog" Target="revisionLog19.xml"/><Relationship Id="rId163" Type="http://schemas.openxmlformats.org/officeDocument/2006/relationships/revisionLog" Target="revisionLog5.xml"/><Relationship Id="rId171" Type="http://schemas.openxmlformats.org/officeDocument/2006/relationships/revisionLog" Target="revisionLog3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DABCF2F3-BB11-4AA4-82EE-DFF0171F66CD}" diskRevisions="1" revisionId="4961" version="51">
  <header guid="{BB7E2FCC-AD91-4735-809D-920C827B521C}" dateTime="2018-05-15T13:42:04" maxSheetId="18" userName="Фісун Микола Тихонович" r:id="rId133" minRId="4012" maxRId="4017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F8EDFD6D-882B-4ADF-987D-E8B9E9F9724D}" dateTime="2018-05-18T11:05:50" maxSheetId="18" userName="Дворецька Світлана Володимирівна" r:id="rId134" minRId="4018" maxRId="4212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DE1DEE8C-F98F-4FE8-861A-34C2C40B64D6}" dateTime="2018-05-18T11:08:51" maxSheetId="18" userName="Дворецька Світлана Володимирівна" r:id="rId135" minRId="4213" maxRId="4277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C4C4BF42-A9CD-4EA2-B64C-31744B8EC694}" dateTime="2018-05-18T11:52:25" maxSheetId="18" userName="Дворецька Світлана Володимирівна" r:id="rId136" minRId="4278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3FA241F8-33F0-4426-A1E5-2531C5138A0D}" dateTime="2018-05-18T14:28:13" maxSheetId="18" userName="Фісун Микола Тихонович" r:id="rId137" minRId="4279" maxRId="4281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40BF226B-2B5B-429F-86FF-6986E1094419}" dateTime="2018-05-18T14:42:56" maxSheetId="18" userName="Фісун Микола Тихонович" r:id="rId138" minRId="4282" maxRId="4284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0859CD67-CB44-4D98-ACA4-A79FD619C829}" dateTime="2018-05-18T18:00:14" maxSheetId="18" userName="Фісун Микола Тихонович" r:id="rId139" minRId="4285" maxRId="4296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3EB4A090-FFA8-4078-8594-6FF52B596072}" dateTime="2018-05-22T11:11:16" maxSheetId="18" userName="Фісун Микола Тихонович" r:id="rId140" minRId="4297" maxRId="4309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98663E8E-880B-413F-9AED-B40F8742F653}" dateTime="2018-05-22T13:41:53" maxSheetId="18" userName="Фісун Микола Тихонович" r:id="rId141" minRId="4328" maxRId="4333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4ADBD38B-78EC-4907-B1A0-BA8F42C518C4}" dateTime="2018-05-22T13:55:48" maxSheetId="18" userName="Фісун Микола Тихонович" r:id="rId142" minRId="4334" maxRId="4335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16517FE1-3183-466D-921E-FAC064D99755}" dateTime="2018-05-23T10:53:15" maxSheetId="18" userName="Дворецька Світлана Володимирівна" r:id="rId143" minRId="4358" maxRId="4368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F5EFD0A4-879E-470A-9D5A-EB3AFFEDCE1A}" dateTime="2018-05-23T11:20:13" maxSheetId="18" userName="Дворецька Світлана Володимирівна" r:id="rId144" minRId="4388" maxRId="4392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242431BE-BBCF-4C6F-AC33-B0BAD6EFB838}" dateTime="2018-05-23T11:32:29" maxSheetId="18" userName="Дворецька Світлана Володимирівна" r:id="rId145" minRId="4410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8EA23499-06E1-4DD1-AD55-FD976C6FC0C6}" dateTime="2018-05-23T11:40:33" maxSheetId="18" userName="Дворецька Світлана Володимирівна" r:id="rId146" minRId="4411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6D64AA04-091F-4AF6-99E3-F021171951C8}" dateTime="2018-05-25T10:07:43" maxSheetId="18" userName="Дворецька Світлана Володимирівна" r:id="rId147" minRId="4412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61CE3F69-3191-4CEE-A0C0-E59B89229857}" dateTime="2018-05-25T11:19:00" maxSheetId="18" userName="Дворецька Світлана Володимирівна" r:id="rId148" minRId="4431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8E1D1FF8-3A5F-4B33-BF29-00EB454978D1}" dateTime="2018-05-25T11:28:03" maxSheetId="18" userName="Дворецька Світлана Володимирівна" r:id="rId149" minRId="4448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1F78A4A1-5511-462F-91A4-F129F5F59907}" dateTime="2018-05-30T10:26:27" maxSheetId="18" userName="Дворецька Світлана Володимирівна" r:id="rId150" minRId="4449" maxRId="4456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6E224FEB-4D61-4C1D-BF12-B22F7D4F67D5}" dateTime="2018-05-30T10:33:30" maxSheetId="18" userName="Дворецька Світлана Володимирівна" r:id="rId151" minRId="4457" maxRId="4465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208E6EEC-58EA-4D34-94DA-50FEC4BA069F}" dateTime="2018-05-30T11:39:56" maxSheetId="18" userName="Дворецька Світлана Володимирівна" r:id="rId152" minRId="4466" maxRId="4492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D94A6681-DC67-4CAA-AA58-741A63F4DF93}" dateTime="2018-06-05T16:33:52" maxSheetId="18" userName="Фісун Микола Тихонович" r:id="rId153" minRId="4493" maxRId="4496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2080A382-0992-427D-AC71-8A5263A02DFE}" dateTime="2018-06-05T17:27:24" maxSheetId="18" userName="Фісун Микола Тихонович" r:id="rId154" minRId="4512" maxRId="4526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45FEF562-1666-4388-9412-E52DEF4D3AD2}" dateTime="2018-06-07T13:05:52" maxSheetId="18" userName="Фісун Микола Тихонович" r:id="rId155" minRId="4527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37BE7050-0962-4BC2-A73F-99F8A9E334C9}" dateTime="2018-06-07T18:11:54" maxSheetId="18" userName="Фісун Микола Тихонович" r:id="rId156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CC183599-9D9F-4B05-9D8E-B454FDC71600}" dateTime="2018-06-08T09:41:37" maxSheetId="18" userName="Давиденко Євген Олександрович" r:id="rId157" minRId="4543" maxRId="4550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C742E135-D365-47DC-ACC5-F0C0C1F81286}" dateTime="2018-06-11T17:00:17" maxSheetId="18" userName="Фісун Микола Тихонович" r:id="rId158" minRId="4568" maxRId="4571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AF5507E6-54C6-46BC-A46F-CCFE87E90761}" dateTime="2018-06-13T14:04:59" maxSheetId="18" userName="Фісун Микола Тихонович" r:id="rId159" minRId="4572" maxRId="4575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659F18ED-3B91-4F01-87A5-4C985D6BD6D8}" dateTime="2018-06-15T10:35:59" maxSheetId="18" userName="Дворецька Світлана Володимирівна" r:id="rId160" minRId="4576" maxRId="4578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006C9BCE-876D-4E4E-9865-EACFD7AB1EDC}" dateTime="2018-06-15T10:39:29" maxSheetId="18" userName="Дворецька Світлана Володимирівна" r:id="rId161" minRId="4596" maxRId="4597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157321EE-D820-4DDE-ABA6-D37EFC7E7CFC}" dateTime="2018-06-18T12:14:11" maxSheetId="18" userName="Фісун Микола Тихонович" r:id="rId162" minRId="4615" maxRId="4616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20AD3EA6-EDD2-4A6D-90C4-D7F16DB0DACA}" dateTime="2018-06-19T11:22:19" maxSheetId="18" userName="Ніколенко Світлана Григорівна" r:id="rId163" minRId="4617" maxRId="4618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8CA37D52-D312-48FC-80E8-F933E46E99C9}" dateTime="2018-06-19T15:38:21" maxSheetId="18" userName="Ніколенко Світлана Григорівна" r:id="rId164" minRId="4619" maxRId="4770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7FA746AB-0A2D-4CA9-808A-D8461544A76A}" dateTime="2018-06-19T16:02:39" maxSheetId="18" userName="Ніколенко Світлана Григорівна" r:id="rId165" minRId="4789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E59BD7A0-2441-4ED1-A5A3-FA2382E4DEA2}" dateTime="2018-06-26T14:13:53" maxSheetId="18" userName="Дворецька Світлана Володимирівна" r:id="rId166" minRId="4808" maxRId="4818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EC8E1478-5D26-48C7-8D98-3056B869D967}" dateTime="2018-06-27T10:20:30" maxSheetId="18" userName="Ніколенко Світлана Григорівна" r:id="rId167" minRId="4836" maxRId="4840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3249C5D7-A510-4846-82FD-690164C12733}" dateTime="2018-09-19T15:02:23" maxSheetId="18" userName="Дворецька Світлана Володимирівна" r:id="rId168" minRId="4841" maxRId="4857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670AF1DF-42AA-4557-A314-51D04D7EBC9B}" dateTime="2018-09-27T13:09:06" maxSheetId="18" userName="Дворецька Світлана Володимирівна" r:id="rId169" minRId="4874" maxRId="4893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582E09A2-0BB1-4429-A9F9-90B18DB8C3F5}" dateTime="2018-09-27T13:41:01" maxSheetId="18" userName="Дворецька Світлана Володимирівна" r:id="rId170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EF515ED7-FEE3-4F87-BC74-22BB0D05FE4D}" dateTime="2018-09-27T13:47:17" maxSheetId="18" userName="Дворецька Світлана Володимирівна" r:id="rId171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DABCF2F3-BB11-4AA4-82EE-DFF0171F66CD}" dateTime="2018-10-08T14:12:14" maxSheetId="18" userName="Дворецька Світлана Володимирівна" r:id="rId172" minRId="4942" maxRId="4945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68" sId="12" numFmtId="4">
    <nc r="BB12">
      <v>6</v>
    </nc>
  </rcc>
  <rcc rId="4569" sId="11" numFmtId="4">
    <oc r="AW12">
      <v>0</v>
    </oc>
    <nc r="AW12">
      <v>3</v>
    </nc>
  </rcc>
  <rcc rId="4570" sId="11" numFmtId="4">
    <oc r="AR12">
      <v>0</v>
    </oc>
    <nc r="AR12">
      <v>3</v>
    </nc>
  </rcc>
  <rcc rId="4571" sId="11" numFmtId="4">
    <oc r="AM12">
      <v>0</v>
    </oc>
    <nc r="AM12">
      <v>2</v>
    </nc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2" sId="7" odxf="1" dxf="1" numFmtId="4">
    <nc r="AG24">
      <v>12</v>
    </nc>
    <ndxf>
      <font>
        <sz val="14"/>
        <color indexed="10"/>
      </font>
      <numFmt numFmtId="164" formatCode="0.0"/>
    </ndxf>
  </rcc>
  <rcc rId="4013" sId="7" odxf="1" dxf="1" numFmtId="4">
    <nc r="AL24">
      <v>5</v>
    </nc>
    <ndxf>
      <font>
        <b val="0"/>
        <sz val="14"/>
        <color indexed="10"/>
      </font>
      <numFmt numFmtId="164" formatCode="0.0"/>
    </ndxf>
  </rcc>
  <rcc rId="4014" sId="7" numFmtId="4">
    <nc r="AL11">
      <v>5</v>
    </nc>
  </rcc>
  <rfmt sheetId="7" sqref="AM10" start="0" length="0">
    <dxf>
      <font>
        <sz val="12"/>
      </font>
      <numFmt numFmtId="0" formatCode="General"/>
      <border outline="0">
        <left/>
      </border>
    </dxf>
  </rfmt>
  <rfmt sheetId="7" sqref="AM11" start="0" length="0">
    <dxf>
      <font>
        <sz val="12"/>
      </font>
      <numFmt numFmtId="0" formatCode="General"/>
      <border outline="0">
        <left/>
      </border>
    </dxf>
  </rfmt>
  <rcc rId="4015" sId="7" odxf="1" dxf="1" numFmtId="4">
    <nc r="AQ25">
      <v>6</v>
    </nc>
    <ndxf>
      <font>
        <b/>
        <sz val="14"/>
        <color auto="1"/>
        <name val="Arial"/>
        <scheme val="none"/>
      </font>
      <fill>
        <patternFill patternType="solid">
          <bgColor theme="0"/>
        </patternFill>
      </fill>
      <alignment horizontal="center" vertical="top" readingOrder="0"/>
      <border outline="0">
        <bottom style="thin">
          <color indexed="64"/>
        </bottom>
      </border>
    </ndxf>
  </rcc>
  <rcc rId="4016" sId="7" numFmtId="4">
    <nc r="AQ23">
      <v>5</v>
    </nc>
  </rcc>
  <rcc rId="4017" sId="7" numFmtId="4">
    <nc r="AV15">
      <v>4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0" xfDxf="1" s="1" sqref="B3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1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  <diagonal style="thin">
          <color indexed="64"/>
        </diagonal>
      </border>
      <protection locked="1" hidden="0"/>
    </dxf>
  </rfmt>
  <rfmt sheetId="10" xfDxf="1" s="1" sqref="C3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D32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E32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F32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G32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H32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I32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J32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K32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L32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M32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N32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O32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P32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Q32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R32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</rfmt>
  <rfmt sheetId="10" xfDxf="1" s="1" sqref="S3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T3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U3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B33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</rfmt>
  <rfmt sheetId="10" xfDxf="1" s="1" sqref="C33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D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E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F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G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H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I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J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K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L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M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N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O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P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Q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R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</rfmt>
  <rfmt sheetId="10" xfDxf="1" s="1" sqref="S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4018" sId="10" xfDxf="1" s="1" dxf="1">
    <oc r="T33">
      <f>IF($D41=0," ",$D41)</f>
    </oc>
    <nc r="T33" t="inlineStr">
      <is>
        <t xml:space="preserve"> 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019" sId="10" xfDxf="1" s="1" dxf="1">
    <oc r="U33">
      <f>IF($D47=0," ",$D47)</f>
    </oc>
    <nc r="U33" t="inlineStr">
      <is>
        <t xml:space="preserve"> 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fmt sheetId="10" xfDxf="1" s="1" sqref="B34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</rfmt>
  <rfmt sheetId="10" xfDxf="1" s="1" sqref="C34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D3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E3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F3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G3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H3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4020" sId="10" xfDxf="1" s="1" dxf="1" numFmtId="4">
    <nc r="I34">
      <v>0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ndxf>
  </rcc>
  <rcc rId="4021" sId="10" xfDxf="1" s="1" dxf="1" numFmtId="4">
    <nc r="J34">
      <v>0.8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022" sId="10" xfDxf="1" s="1" dxf="1" numFmtId="4">
    <nc r="K34">
      <v>1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ndxf>
  </rcc>
  <rfmt sheetId="10" xfDxf="1" s="1" sqref="L3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M3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N3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O3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P3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cc rId="4023" sId="10" xfDxf="1" s="1" dxf="1" numFmtId="4">
    <nc r="Q34">
      <v>0.8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ndxf>
  </rcc>
  <rfmt sheetId="10" xfDxf="1" s="1" sqref="R3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S3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4024" sId="10" xfDxf="1" s="1" dxf="1">
    <oc r="T34">
      <f>IF($E41=0," ",$E41)</f>
    </oc>
    <nc r="T34" t="inlineStr">
      <is>
        <t xml:space="preserve"> 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025" sId="10" xfDxf="1" s="1" dxf="1">
    <oc r="U34">
      <f>IF($E47=0," ",$E47)</f>
    </oc>
    <nc r="U34" t="inlineStr">
      <is>
        <t xml:space="preserve"> 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fmt sheetId="10" xfDxf="1" s="1" sqref="B35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</rfmt>
  <rfmt sheetId="10" xfDxf="1" s="1" sqref="C35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D3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E3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F3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G3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H3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4026" sId="10" xfDxf="1" s="1" dxf="1" numFmtId="4">
    <nc r="I35">
      <v>0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ndxf>
  </rcc>
  <rcc rId="4027" sId="10" xfDxf="1" s="1" dxf="1" numFmtId="4">
    <nc r="J35">
      <v>0.7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028" sId="10" xfDxf="1" s="1" dxf="1" numFmtId="4">
    <nc r="K35">
      <v>0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ndxf>
  </rcc>
  <rfmt sheetId="10" xfDxf="1" s="1" sqref="L3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M3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cc rId="4029" sId="10" xfDxf="1" s="1" dxf="1" numFmtId="4">
    <oc r="N35">
      <v>0.75</v>
    </oc>
    <nc r="N35">
      <v>0.8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ndxf>
  </rcc>
  <rfmt sheetId="10" xfDxf="1" s="1" sqref="O3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P3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cc rId="4030" sId="10" xfDxf="1" s="1" dxf="1" numFmtId="4">
    <nc r="Q35">
      <v>0.8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ndxf>
  </rcc>
  <rfmt sheetId="10" xfDxf="1" s="1" sqref="R3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S3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4031" sId="10" xfDxf="1" s="1" dxf="1">
    <oc r="T35">
      <f>IF($F41=0," ",$F41)</f>
    </oc>
    <nc r="T35" t="inlineStr">
      <is>
        <t xml:space="preserve"> 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032" sId="10" xfDxf="1" s="1" dxf="1">
    <oc r="U35">
      <f>IF($F47=0," ",$F47)</f>
    </oc>
    <nc r="U35" t="inlineStr">
      <is>
        <t xml:space="preserve"> 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fmt sheetId="10" xfDxf="1" s="1" sqref="B36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</rfmt>
  <rfmt sheetId="10" xfDxf="1" s="1" sqref="C36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D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E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F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G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H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4033" sId="10" xfDxf="1" s="1" dxf="1" numFmtId="4">
    <nc r="I36">
      <v>0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ndxf>
  </rcc>
  <rcc rId="4034" sId="10" xfDxf="1" s="1" dxf="1" numFmtId="4">
    <nc r="J36">
      <v>1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035" sId="10" xfDxf="1" s="1" dxf="1" numFmtId="4">
    <nc r="K36">
      <v>0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ndxf>
  </rcc>
  <rfmt sheetId="10" xfDxf="1" s="1" sqref="L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M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N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O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P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cc rId="4036" sId="10" xfDxf="1" s="1" dxf="1" numFmtId="4">
    <nc r="Q36">
      <v>0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ndxf>
  </rcc>
  <rfmt sheetId="10" xfDxf="1" s="1" sqref="R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S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4037" sId="10" xfDxf="1" s="1" dxf="1">
    <oc r="T36">
      <f>IF($G41=0," ",$G41)</f>
    </oc>
    <nc r="T36" t="inlineStr">
      <is>
        <t xml:space="preserve"> 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038" sId="10" xfDxf="1" s="1" dxf="1">
    <oc r="U36">
      <f>IF($G47=0," ",$G47)</f>
    </oc>
    <nc r="U36" t="inlineStr">
      <is>
        <t xml:space="preserve"> 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fmt sheetId="10" xfDxf="1" s="1" sqref="B37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</rfmt>
  <rfmt sheetId="10" xfDxf="1" s="1" sqref="C37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D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E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F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G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H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4039" sId="10" xfDxf="1" s="1" dxf="1" numFmtId="4">
    <nc r="I37">
      <v>1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ndxf>
  </rcc>
  <rcc rId="4040" sId="10" xfDxf="1" dxf="1" numFmtId="4">
    <nc r="J37">
      <v>2</v>
    </nc>
    <ndxf>
      <font>
        <sz val="12"/>
        <name val="Arial"/>
        <scheme val="none"/>
      </font>
      <numFmt numFmtId="164" formatCode="0.0"/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41" sId="10" xfDxf="1" s="1" dxf="1" numFmtId="4">
    <nc r="K37">
      <v>0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ndxf>
  </rcc>
  <rfmt sheetId="10" xfDxf="1" s="1" sqref="L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M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N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O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P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cc rId="4042" sId="10" xfDxf="1" s="1" dxf="1" numFmtId="4">
    <nc r="Q37">
      <v>0.5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ndxf>
  </rcc>
  <rfmt sheetId="10" xfDxf="1" s="1" sqref="R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S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4043" sId="10" xfDxf="1" s="1" dxf="1">
    <oc r="T37">
      <f>IF($H41=0," ",$H41)</f>
    </oc>
    <nc r="T37" t="inlineStr">
      <is>
        <t xml:space="preserve"> 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044" sId="10" xfDxf="1" s="1" dxf="1">
    <oc r="U37">
      <f>IF($H47=0," ",$H47)</f>
    </oc>
    <nc r="U37" t="inlineStr">
      <is>
        <t xml:space="preserve"> 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fmt sheetId="10" xfDxf="1" s="1" sqref="B38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</rfmt>
  <rfmt sheetId="10" xfDxf="1" s="1" sqref="C38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D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E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F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G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H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I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cc rId="4045" sId="10" xfDxf="1" dxf="1" numFmtId="4">
    <nc r="J38">
      <v>0</v>
    </nc>
    <ndxf>
      <font>
        <sz val="12"/>
        <name val="Arial"/>
        <scheme val="none"/>
      </font>
      <numFmt numFmtId="164" formatCode="0.0"/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46" sId="10" xfDxf="1" s="1" dxf="1" numFmtId="4">
    <nc r="K38">
      <v>0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ndxf>
  </rcc>
  <rfmt sheetId="10" xfDxf="1" s="1" sqref="L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M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N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O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P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cc rId="4047" sId="10" xfDxf="1" s="1" dxf="1" numFmtId="4">
    <nc r="Q38">
      <v>0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ndxf>
  </rcc>
  <rfmt sheetId="10" xfDxf="1" s="1" sqref="R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S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4048" sId="10" xfDxf="1" s="1" dxf="1" numFmtId="4">
    <oc r="T38">
      <f>IF($I41=0," ",$I41)</f>
    </oc>
    <nc r="T38">
      <v>1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049" sId="10" xfDxf="1" s="1" dxf="1" numFmtId="4">
    <oc r="U38">
      <f>IF($I47=0," ",$I47)</f>
    </oc>
    <nc r="U38">
      <v>6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fmt sheetId="10" xfDxf="1" s="1" sqref="B39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</rfmt>
  <rfmt sheetId="10" xfDxf="1" s="1" sqref="C39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D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E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F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G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H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4050" sId="10" xfDxf="1" s="1" dxf="1" numFmtId="4">
    <nc r="I39">
      <v>0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ndxf>
  </rcc>
  <rfmt sheetId="10" xfDxf="1" s="1" sqref="J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4051" sId="10" xfDxf="1" s="1" dxf="1" numFmtId="4">
    <nc r="K39">
      <v>0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ndxf>
  </rcc>
  <rfmt sheetId="10" xfDxf="1" s="1" sqref="L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M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N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O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P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cc rId="4052" sId="10" xfDxf="1" s="1" dxf="1" numFmtId="4">
    <nc r="Q39">
      <v>0.5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ndxf>
  </rcc>
  <rfmt sheetId="10" xfDxf="1" s="1" sqref="R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S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4053" sId="10" xfDxf="1" s="1" dxf="1" numFmtId="4">
    <oc r="T39">
      <f>IF($J41=0," ",$J41)</f>
    </oc>
    <nc r="T39">
      <v>4.5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054" sId="10" xfDxf="1" s="1" dxf="1" numFmtId="4">
    <oc r="U39">
      <f>IF($J47=0," ",$J47)</f>
    </oc>
    <nc r="U39">
      <v>13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fmt sheetId="10" xfDxf="1" s="1" sqref="B40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</rfmt>
  <rfmt sheetId="10" xfDxf="1" s="1" sqref="C40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D4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E4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F4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G4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H4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I4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J4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4055" sId="10" xfDxf="1" s="1" dxf="1" numFmtId="4">
    <nc r="K40">
      <v>0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ndxf>
  </rcc>
  <rfmt sheetId="10" xfDxf="1" s="1" sqref="L4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M4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N4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O4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P4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cc rId="4056" sId="10" xfDxf="1" s="1" dxf="1" numFmtId="4">
    <nc r="Q40">
      <v>0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ndxf>
  </rcc>
  <rfmt sheetId="10" xfDxf="1" s="1" sqref="R4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S4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4057" sId="10" xfDxf="1" s="1" dxf="1" numFmtId="4">
    <oc r="T40">
      <f>IF($K41=0," ",$K41)</f>
    </oc>
    <nc r="T40">
      <v>1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058" sId="10" xfDxf="1" s="1" dxf="1" numFmtId="4">
    <oc r="U40">
      <f>IF($K47=0," ",$K47)</f>
    </oc>
    <nc r="U40">
      <v>7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fmt sheetId="10" xfDxf="1" s="1" sqref="B41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0"/>
    </dxf>
  </rfmt>
  <rcc rId="4059" sId="10" xfDxf="1" s="1" dxf="1" numFmtId="4">
    <oc r="C41">
      <f>SUM(C34:C40)</f>
    </oc>
    <nc r="C41">
      <v>10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060" sId="10" xfDxf="1" s="1" dxf="1" numFmtId="4">
    <oc r="D41">
      <f>SUM(D34:D40)</f>
    </oc>
    <nc r="D41">
      <v>0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061" sId="10" xfDxf="1" s="1" dxf="1" numFmtId="4">
    <oc r="E41">
      <f>SUM(E34:E40)</f>
    </oc>
    <nc r="E41">
      <v>0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062" sId="10" xfDxf="1" s="1" dxf="1" numFmtId="4">
    <oc r="F41">
      <f>SUM(F34:F40)</f>
    </oc>
    <nc r="F41">
      <v>0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063" sId="10" xfDxf="1" s="1" dxf="1" numFmtId="4">
    <oc r="G41">
      <f>SUM(G34:G40)</f>
    </oc>
    <nc r="G41">
      <v>0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064" sId="10" xfDxf="1" s="1" dxf="1" numFmtId="4">
    <oc r="H41">
      <f>SUM(H34:H40)</f>
    </oc>
    <nc r="H41">
      <v>0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065" sId="10" xfDxf="1" s="1" dxf="1" numFmtId="4">
    <oc r="I41">
      <f>SUM(I34:I40)</f>
    </oc>
    <nc r="I41">
      <v>1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066" sId="10" xfDxf="1" s="1" dxf="1" numFmtId="4">
    <oc r="J41">
      <f>SUM(J34:J40)</f>
    </oc>
    <nc r="J41">
      <v>4.5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067" sId="10" xfDxf="1" s="1" dxf="1" numFmtId="4">
    <oc r="K41">
      <f>SUM(K34:K40)</f>
    </oc>
    <nc r="K41">
      <v>1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068" sId="10" xfDxf="1" s="1" dxf="1" numFmtId="4">
    <oc r="L41">
      <f>SUM(L34:L40)</f>
    </oc>
    <nc r="L41">
      <v>0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069" sId="10" xfDxf="1" s="1" dxf="1" numFmtId="4">
    <oc r="M41">
      <f>SUM(M34:M40)</f>
    </oc>
    <nc r="M41">
      <v>0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070" sId="10" xfDxf="1" s="1" dxf="1" numFmtId="4">
    <oc r="N41">
      <f>SUM(N34:N40)</f>
    </oc>
    <nc r="N41">
      <v>4.8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071" sId="10" xfDxf="1" s="1" dxf="1" numFmtId="4">
    <oc r="O41">
      <f>SUM(O34:O40)</f>
    </oc>
    <nc r="O41">
      <v>9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072" sId="10" xfDxf="1" s="1" dxf="1" numFmtId="4">
    <oc r="P41">
      <f>SUM(P34:P40)</f>
    </oc>
    <nc r="P41">
      <v>1.5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073" sId="10" xfDxf="1" s="1" dxf="1" numFmtId="4">
    <oc r="Q41">
      <f>SUM(Q34:Q40)</f>
    </oc>
    <nc r="Q41">
      <v>2.5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074" sId="10" xfDxf="1" s="1" dxf="1" numFmtId="4">
    <oc r="R41">
      <f>SUM(R34:R40)</f>
    </oc>
    <nc r="R41">
      <v>4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ndxf>
  </rcc>
  <rfmt sheetId="10" xfDxf="1" s="1" sqref="S4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4075" sId="10" xfDxf="1" s="1" dxf="1">
    <oc r="T41">
      <f>IF($L41=0," ",$L41)</f>
    </oc>
    <nc r="T41" t="inlineStr">
      <is>
        <t xml:space="preserve"> 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076" sId="10" xfDxf="1" s="1" dxf="1">
    <oc r="U41">
      <f>IF($L47=0," ",$L47)</f>
    </oc>
    <nc r="U41" t="inlineStr">
      <is>
        <t xml:space="preserve"> 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fmt sheetId="10" xfDxf="1" s="1" sqref="B42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C4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D4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</rfmt>
  <rfmt sheetId="10" xfDxf="1" s="1" sqref="E4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</rfmt>
  <rfmt sheetId="10" xfDxf="1" s="1" sqref="F4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</rfmt>
  <rfmt sheetId="10" xfDxf="1" s="1" sqref="G4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</rfmt>
  <rfmt sheetId="10" xfDxf="1" s="1" sqref="H4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</rfmt>
  <rfmt sheetId="10" xfDxf="1" s="1" sqref="I4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</rfmt>
  <rfmt sheetId="10" xfDxf="1" s="1" sqref="J4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</rfmt>
  <rfmt sheetId="10" xfDxf="1" s="1" sqref="K4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</rfmt>
  <rfmt sheetId="10" xfDxf="1" s="1" sqref="L4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</rfmt>
  <rfmt sheetId="10" xfDxf="1" s="1" sqref="M4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</rfmt>
  <rfmt sheetId="10" xfDxf="1" s="1" sqref="N4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</rfmt>
  <rfmt sheetId="10" xfDxf="1" s="1" sqref="O4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</rfmt>
  <rfmt sheetId="10" xfDxf="1" s="1" sqref="P4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</rfmt>
  <rfmt sheetId="10" xfDxf="1" s="1" sqref="Q4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</rfmt>
  <rfmt sheetId="10" xfDxf="1" s="1" sqref="R4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</rfmt>
  <rfmt sheetId="10" xfDxf="1" s="1" sqref="S4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4077" sId="10" xfDxf="1" s="1" dxf="1">
    <oc r="T42">
      <f>IF($M41=0," ",$M41)</f>
    </oc>
    <nc r="T42" t="inlineStr">
      <is>
        <t xml:space="preserve"> 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078" sId="10" xfDxf="1" s="1" dxf="1">
    <oc r="U42">
      <f>IF($M47=0," ",$M47)</f>
    </oc>
    <nc r="U42" t="inlineStr">
      <is>
        <t xml:space="preserve"> 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fmt sheetId="10" xfDxf="1" s="1" sqref="B43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C43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D4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E43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F43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G43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H43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I43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J43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K43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L43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M43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N43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O43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P43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Q43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cc rId="4079" sId="10" xfDxf="1" s="1" dxf="1" numFmtId="4">
    <oc r="R43">
      <v>6.75</v>
    </oc>
    <nc r="R43">
      <v>6.8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ndxf>
  </rcc>
  <rfmt sheetId="10" xfDxf="1" s="1" sqref="S4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4080" sId="10" xfDxf="1" s="1" dxf="1" numFmtId="4">
    <oc r="T43">
      <f>IF($N41=0," ",$N41)</f>
    </oc>
    <nc r="T43">
      <v>4.8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081" sId="10" xfDxf="1" s="1" dxf="1" numFmtId="4">
    <oc r="U43">
      <f>IF($N47=0," ",$N47)</f>
    </oc>
    <nc r="U43">
      <v>12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fmt sheetId="10" xfDxf="1" s="1" sqref="B44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C44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D4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E44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F44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G44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H44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I44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J44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K44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L44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M44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N44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O44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P44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Q44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R44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0" xfDxf="1" s="1" sqref="S4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4082" sId="10" xfDxf="1" s="1" dxf="1" numFmtId="4">
    <oc r="T44">
      <f>IF($O41=0," ",$O41)</f>
    </oc>
    <nc r="T44">
      <v>9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083" sId="10" xfDxf="1" s="1" dxf="1" numFmtId="4">
    <oc r="U44">
      <f>IF($O47=0," ",$O47)</f>
    </oc>
    <nc r="U44">
      <v>12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fmt sheetId="10" xfDxf="1" s="1" sqref="B45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C45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D4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E45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F45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G45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H45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I45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J45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K45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L45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M45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N45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O45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P45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Q45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R45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S4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4084" sId="10" xfDxf="1" s="1" dxf="1" numFmtId="4">
    <oc r="T45">
      <f>IF($P41=0," ",$P41)</f>
    </oc>
    <nc r="T45">
      <v>1.5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085" sId="10" xfDxf="1" s="1" dxf="1" numFmtId="4">
    <oc r="U45">
      <f>IF($P47=0," ",$P47)</f>
    </oc>
    <nc r="U45">
      <v>5.5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fmt sheetId="10" xfDxf="1" s="1" sqref="B46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C46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D4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E46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F46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G46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H46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I46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J46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K46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L46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M46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N46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O46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P46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Q46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R46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S4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4086" sId="10" xfDxf="1" s="1" dxf="1" numFmtId="4">
    <oc r="T46">
      <f>IF($Q41=0," ",$Q41)</f>
    </oc>
    <nc r="T46">
      <v>2.5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087" sId="10" xfDxf="1" s="1" dxf="1" numFmtId="4">
    <oc r="U46">
      <f>IF($Q47=0," ",$Q47)</f>
    </oc>
    <nc r="U46">
      <v>6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fmt sheetId="10" xfDxf="1" s="1" sqref="B47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0"/>
    </dxf>
  </rfmt>
  <rcc rId="4088" sId="10" xfDxf="1" s="1" dxf="1" numFmtId="4">
    <oc r="C47">
      <f>SUM(C43:C46)</f>
    </oc>
    <nc r="C47">
      <v>14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089" sId="10" xfDxf="1" s="1" dxf="1" numFmtId="4">
    <oc r="D47">
      <f>SUM(D43:D46)</f>
    </oc>
    <nc r="D47">
      <v>0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090" sId="10" xfDxf="1" s="1" dxf="1" numFmtId="4">
    <oc r="E47">
      <f>SUM(E43:E46)</f>
    </oc>
    <nc r="E47">
      <v>0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091" sId="10" xfDxf="1" s="1" dxf="1" numFmtId="4">
    <oc r="F47">
      <f>SUM(F43:F46)</f>
    </oc>
    <nc r="F47">
      <v>0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092" sId="10" xfDxf="1" s="1" dxf="1" numFmtId="4">
    <oc r="G47">
      <f>SUM(G43:G46)</f>
    </oc>
    <nc r="G47">
      <v>0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093" sId="10" xfDxf="1" s="1" dxf="1" numFmtId="4">
    <oc r="H47">
      <f>SUM(H43:H46)</f>
    </oc>
    <nc r="H47">
      <v>0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094" sId="10" xfDxf="1" s="1" dxf="1" numFmtId="4">
    <oc r="I47">
      <f>SUM(I43:I46)</f>
    </oc>
    <nc r="I47">
      <v>6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095" sId="10" xfDxf="1" s="1" dxf="1" numFmtId="4">
    <oc r="J47">
      <f>SUM(J43:J46)</f>
    </oc>
    <nc r="J47">
      <v>13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096" sId="10" xfDxf="1" s="1" dxf="1" numFmtId="4">
    <oc r="K47">
      <f>SUM(K43:K46)</f>
    </oc>
    <nc r="K47">
      <v>7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097" sId="10" xfDxf="1" s="1" dxf="1" numFmtId="4">
    <oc r="L47">
      <f>SUM(L43:L46)</f>
    </oc>
    <nc r="L47">
      <v>0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098" sId="10" xfDxf="1" s="1" dxf="1" numFmtId="4">
    <oc r="M47">
      <f>SUM(M43:M46)</f>
    </oc>
    <nc r="M47">
      <v>0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099" sId="10" xfDxf="1" s="1" dxf="1" numFmtId="4">
    <oc r="N47">
      <f>SUM(N43:N46)</f>
    </oc>
    <nc r="N47">
      <v>12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100" sId="10" xfDxf="1" s="1" dxf="1" numFmtId="4">
    <oc r="O47">
      <f>SUM(O43:O46)</f>
    </oc>
    <nc r="O47">
      <v>12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101" sId="10" xfDxf="1" s="1" dxf="1" numFmtId="4">
    <oc r="P47">
      <f>SUM(P43:P46)</f>
    </oc>
    <nc r="P47">
      <v>5.5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102" sId="10" xfDxf="1" s="1" dxf="1" numFmtId="4">
    <oc r="Q47">
      <f>SUM(Q43:Q46)</f>
    </oc>
    <nc r="Q47">
      <v>6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103" sId="10" xfDxf="1" s="1" dxf="1" numFmtId="4">
    <oc r="R47">
      <f>SUM(R43:R46)</f>
    </oc>
    <nc r="R47">
      <v>6.8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ndxf>
  </rcc>
  <rfmt sheetId="10" xfDxf="1" s="1" sqref="S4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4104" sId="10" xfDxf="1" s="1" dxf="1" numFmtId="4">
    <oc r="T47">
      <f>IF($R41=0," ",$R41)</f>
    </oc>
    <nc r="T47">
      <v>4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105" sId="10" xfDxf="1" s="1" dxf="1" numFmtId="4">
    <oc r="U47">
      <f>IF($R47=0," ",$R47)</f>
    </oc>
    <nc r="U47">
      <v>6.8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fmt sheetId="10" xfDxf="1" s="1" sqref="B4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0" xfDxf="1" s="1" sqref="C4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0" xfDxf="1" s="1" sqref="D4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0" xfDxf="1" s="1" sqref="E4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0" xfDxf="1" s="1" sqref="F4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0" xfDxf="1" s="1" sqref="G4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0" xfDxf="1" s="1" sqref="H4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0" xfDxf="1" s="1" sqref="I4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0" xfDxf="1" s="1" sqref="J4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0" xfDxf="1" s="1" sqref="K4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0" xfDxf="1" s="1" sqref="L4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0" xfDxf="1" s="1" sqref="M4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0" xfDxf="1" s="1" sqref="N4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0" xfDxf="1" s="1" sqref="O4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0" xfDxf="1" s="1" sqref="P4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0" xfDxf="1" s="1" sqref="Q4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0" xfDxf="1" s="1" sqref="R4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0" xfDxf="1" s="1" sqref="S4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</rfmt>
  <rcc rId="4106" sId="10" xfDxf="1" s="1" dxf="1">
    <oc r="T48">
      <f>COUNTIF(T33:T47,"&gt;0")</f>
    </oc>
    <nc r="T48">
      <v>8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4107" sId="10" xfDxf="1" s="1" dxf="1">
    <oc r="U48">
      <f>COUNTIF(U33:U47,"&gt;0")</f>
    </oc>
    <nc r="U48">
      <v>8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4108" sId="10" xfDxf="1" s="1" dxf="1" numFmtId="4">
    <oc r="AM12">
      <f>1+3+1</f>
    </oc>
    <nc r="AM12">
      <v>4.5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109" sId="10" xfDxf="1" s="1" dxf="1" numFmtId="4">
    <oc r="AR8">
      <f>0+0+0</f>
    </oc>
    <nc r="AR8">
      <v>0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medium">
          <color indexed="64"/>
        </top>
        <bottom style="thin">
          <color indexed="64"/>
        </bottom>
      </border>
      <protection locked="1" hidden="0"/>
    </ndxf>
  </rcc>
  <rcc rId="4110" sId="10" xfDxf="1" s="1" dxf="1" numFmtId="4">
    <oc r="AR9">
      <f>1+0.5+0</f>
    </oc>
    <nc r="AR9">
      <v>1.5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ndxf>
  </rcc>
  <rcc rId="4111" sId="10" xfDxf="1" s="1" dxf="1">
    <oc r="AR10">
      <f>1+0.5+1</f>
    </oc>
    <nc r="AR10"/>
    <n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ndxf>
  </rcc>
  <rcc rId="4112" sId="10" xfDxf="1" s="1" dxf="1">
    <oc r="AR11">
      <f>1+1+4</f>
    </oc>
    <nc r="AR11"/>
    <n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ndxf>
  </rcc>
  <rcc rId="4113" sId="10" xfDxf="1" s="1" dxf="1" numFmtId="4">
    <oc r="AR12">
      <f>1+1+2</f>
    </oc>
    <nc r="AR12">
      <v>3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ndxf>
  </rcc>
  <rcc rId="4114" sId="10" xfDxf="1" s="1" dxf="1">
    <oc r="AR13">
      <f>0+1+2</f>
    </oc>
    <nc r="AR13"/>
    <n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ndxf>
  </rcc>
  <rfmt sheetId="10" xfDxf="1" s="1" sqref="AR14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</rfmt>
  <rfmt sheetId="10" xfDxf="1" s="1" sqref="AR15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</rfmt>
  <rcc rId="4115" sId="10" xfDxf="1" s="1" dxf="1" numFmtId="4">
    <nc r="AR16">
      <v>5.75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ndxf>
  </rcc>
  <rcc rId="4116" sId="10" xfDxf="1" s="1" dxf="1" numFmtId="4">
    <oc r="AR17">
      <f>1+1+2</f>
    </oc>
    <nc r="AR17">
      <v>4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ndxf>
  </rcc>
  <rfmt sheetId="10" xfDxf="1" s="1" sqref="AR18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</rfmt>
  <rfmt sheetId="10" xfDxf="1" s="1" sqref="AR19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medium">
          <color indexed="64"/>
        </bottom>
      </border>
      <protection locked="1" hidden="0"/>
    </dxf>
  </rfmt>
  <rcmt sheetId="10" cell="AR12" guid="{00000000-0000-0000-0000-000000000000}" action="delete" author="Ніколенко Світлана Григорівна"/>
  <rcc rId="4117" sId="10" xfDxf="1" s="1" dxf="1" numFmtId="4">
    <nc r="AR15">
      <v>5.5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ndxf>
  </rcc>
  <rcc rId="4118" sId="10" xfDxf="1" s="1" dxf="1" numFmtId="4">
    <nc r="AW9">
      <v>4.5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fmt sheetId="10" xfDxf="1" s="1" sqref="AW10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4119" sId="10" xfDxf="1" s="1" dxf="1" numFmtId="4">
    <nc r="AW11">
      <v>5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120" sId="10" xfDxf="1" s="1" dxf="1" numFmtId="4">
    <nc r="AW12">
      <v>5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fmt sheetId="10" xfDxf="1" s="1" sqref="AW13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AW14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4121" sId="10" xfDxf="1" s="1" dxf="1" numFmtId="4">
    <nc r="AW15">
      <v>2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122" sId="10" xfDxf="1" s="1" dxf="1" numFmtId="4">
    <nc r="AW16">
      <v>4.75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fmt sheetId="10" xfDxf="1" s="1" sqref="AZ8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1" hidden="0"/>
    </dxf>
  </rfmt>
  <rfmt sheetId="10" xfDxf="1" s="1" sqref="AZ9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</rfmt>
  <rfmt sheetId="10" xfDxf="1" s="1" sqref="AZ10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</rfmt>
  <rfmt sheetId="10" xfDxf="1" s="1" sqref="AZ11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</rfmt>
  <rfmt sheetId="10" xfDxf="1" s="1" sqref="AZ12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</rfmt>
  <rfmt sheetId="10" xfDxf="1" s="1" sqref="AZ13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</rfmt>
  <rfmt sheetId="10" xfDxf="1" s="1" sqref="AZ14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</rfmt>
  <rfmt sheetId="10" xfDxf="1" s="1" sqref="AZ15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</rfmt>
  <rfmt sheetId="10" xfDxf="1" s="1" sqref="AZ16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</rfmt>
  <rfmt sheetId="10" xfDxf="1" s="1" sqref="AZ8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1" hidden="0"/>
    </dxf>
  </rfmt>
  <rfmt sheetId="10" xfDxf="1" s="1" sqref="AZ9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</rfmt>
  <rfmt sheetId="10" xfDxf="1" s="1" sqref="AZ10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</rfmt>
  <rfmt sheetId="10" xfDxf="1" s="1" sqref="AZ11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</rfmt>
  <rfmt sheetId="10" xfDxf="1" s="1" sqref="AZ12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</rfmt>
  <rfmt sheetId="10" xfDxf="1" s="1" sqref="AZ13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</rfmt>
  <rfmt sheetId="10" xfDxf="1" s="1" sqref="AZ14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</rfmt>
  <rfmt sheetId="10" xfDxf="1" s="1" sqref="AZ15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</rfmt>
  <rfmt sheetId="10" xfDxf="1" s="1" sqref="AZ16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</rfmt>
  <rfmt sheetId="10" xfDxf="1" s="1" sqref="AZ8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1" hidden="0"/>
    </dxf>
  </rfmt>
  <rfmt sheetId="10" xfDxf="1" s="1" sqref="AZ9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</rfmt>
  <rfmt sheetId="10" xfDxf="1" s="1" sqref="AZ10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</rfmt>
  <rfmt sheetId="10" xfDxf="1" s="1" sqref="AZ11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</rfmt>
  <rfmt sheetId="10" xfDxf="1" s="1" sqref="AZ12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</rfmt>
  <rfmt sheetId="10" xfDxf="1" s="1" sqref="AZ13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</rfmt>
  <rfmt sheetId="10" xfDxf="1" s="1" sqref="AZ14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</rfmt>
  <rfmt sheetId="10" xfDxf="1" s="1" sqref="AZ15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</rfmt>
  <rfmt sheetId="10" xfDxf="1" s="1" sqref="AZ16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</rfmt>
  <rcc rId="4123" sId="10" xfDxf="1" s="1" dxf="1" numFmtId="4">
    <nc r="AZ8">
      <v>4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1" hidden="0"/>
    </ndxf>
  </rcc>
  <rcc rId="4124" sId="10" xfDxf="1" s="1" dxf="1" numFmtId="4">
    <nc r="AZ9">
      <v>1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ndxf>
  </rcc>
  <rfmt sheetId="10" xfDxf="1" s="1" sqref="AZ10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</rfmt>
  <rcc rId="4125" sId="10" xfDxf="1" s="1" dxf="1" numFmtId="4">
    <nc r="AZ11">
      <v>4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ndxf>
  </rcc>
  <rcc rId="4126" sId="10" xfDxf="1" s="1" dxf="1" numFmtId="4">
    <nc r="AZ12">
      <v>1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ndxf>
  </rcc>
  <rcc rId="4127" sId="10" xfDxf="1" s="1" dxf="1" numFmtId="4">
    <nc r="AZ13">
      <v>3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ndxf>
  </rcc>
  <rfmt sheetId="10" xfDxf="1" s="1" sqref="AZ14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</rfmt>
  <rcc rId="4128" sId="10" xfDxf="1" s="1" dxf="1" numFmtId="4">
    <nc r="AZ15">
      <v>4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ndxf>
  </rcc>
  <rcc rId="4129" sId="10" xfDxf="1" s="1" dxf="1" numFmtId="4">
    <nc r="AZ16">
      <v>3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ndxf>
  </rcc>
  <rcc rId="4130" sId="10" xfDxf="1" s="1" dxf="1" numFmtId="4">
    <nc r="BC9">
      <v>0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131" sId="10" xfDxf="1" s="1" dxf="1" numFmtId="4">
    <nc r="BC10">
      <v>10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132" sId="10" xfDxf="1" s="1" dxf="1" numFmtId="4">
    <nc r="BC11">
      <v>9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133" sId="10" xfDxf="1" s="1" dxf="1" numFmtId="4">
    <nc r="BC12">
      <v>10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fmt sheetId="10" xfDxf="1" s="1" sqref="BC13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BC14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0" xfDxf="1" s="1" sqref="BC15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4134" sId="10" xfDxf="1" s="1" dxf="1" numFmtId="4">
    <nc r="BC16">
      <v>7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fmt sheetId="11" xfDxf="1" s="1" sqref="B3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1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  <diagonal style="thin">
          <color indexed="64"/>
        </diagonal>
      </border>
      <protection locked="1" hidden="0"/>
    </dxf>
  </rfmt>
  <rfmt sheetId="11" xfDxf="1" s="1" sqref="C3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D32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E32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F32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G32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H32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I32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J32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K32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L32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M32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N32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O32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P32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Q32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R32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</rfmt>
  <rfmt sheetId="11" xfDxf="1" s="1" sqref="S3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T3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U3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B33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</rfmt>
  <rfmt sheetId="11" xfDxf="1" s="1" sqref="C33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D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E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F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G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H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I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J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K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L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M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N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O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P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Q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R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</rfmt>
  <rfmt sheetId="11" xfDxf="1" s="1" sqref="S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4135" sId="11" xfDxf="1" s="1" dxf="1" numFmtId="4">
    <oc r="T33">
      <f>IF($D41=0," ",$D41)</f>
    </oc>
    <nc r="T33">
      <v>5.8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136" sId="11" xfDxf="1" s="1" dxf="1" numFmtId="4">
    <oc r="U33">
      <f>IF($D47=0," ",$D47)</f>
    </oc>
    <nc r="U33">
      <v>13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fmt sheetId="11" xfDxf="1" s="1" sqref="B34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</rfmt>
  <rfmt sheetId="11" xfDxf="1" s="1" sqref="C34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D3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E3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F3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G3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H3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I3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J3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K3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L3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M3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N3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O3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P3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Q3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R3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</rfmt>
  <rfmt sheetId="11" xfDxf="1" s="1" sqref="S3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4137" sId="11" xfDxf="1" s="1" dxf="1">
    <oc r="T34">
      <f>IF($E41=0," ",$E41)</f>
    </oc>
    <nc r="T34" t="inlineStr">
      <is>
        <t xml:space="preserve"> 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138" sId="11" xfDxf="1" s="1" dxf="1">
    <oc r="U34">
      <f>IF($E47=0," ",$E47)</f>
    </oc>
    <nc r="U34" t="inlineStr">
      <is>
        <t xml:space="preserve"> 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fmt sheetId="11" xfDxf="1" s="1" sqref="B35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</rfmt>
  <rfmt sheetId="11" xfDxf="1" s="1" sqref="C35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D3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E3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F3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G3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H3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I3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J3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K3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L3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M3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N3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O3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P3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Q3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R3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</rfmt>
  <rfmt sheetId="11" xfDxf="1" s="1" sqref="S3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4139" sId="11" xfDxf="1" s="1" dxf="1" numFmtId="4">
    <oc r="T35">
      <f>IF($F41=0," ",$F41)</f>
    </oc>
    <nc r="T35">
      <v>9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140" sId="11" xfDxf="1" s="1" dxf="1" numFmtId="4">
    <oc r="U35">
      <f>IF($F47=0," ",$F47)</f>
    </oc>
    <nc r="U35">
      <v>12.5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fmt sheetId="11" xfDxf="1" s="1" sqref="B36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</rfmt>
  <rfmt sheetId="11" xfDxf="1" s="1" sqref="C36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D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E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F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G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H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I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J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K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cc rId="4141" sId="11" xfDxf="1" s="1" dxf="1" numFmtId="4">
    <oc r="L36">
      <v>0.75</v>
    </oc>
    <nc r="L36">
      <v>0.8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ndxf>
  </rcc>
  <rfmt sheetId="11" xfDxf="1" s="1" sqref="M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N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O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P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Q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R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</rfmt>
  <rfmt sheetId="11" xfDxf="1" s="1" sqref="S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4142" sId="11" xfDxf="1" s="1" dxf="1" numFmtId="4">
    <oc r="T36">
      <f>IF($G41=0," ",$G41)</f>
    </oc>
    <nc r="T36">
      <v>10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143" sId="11" xfDxf="1" s="1" dxf="1" numFmtId="4">
    <oc r="U36">
      <f>IF($G47=0," ",$G47)</f>
    </oc>
    <nc r="U36">
      <v>14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fmt sheetId="11" xfDxf="1" s="1" sqref="B37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</rfmt>
  <rfmt sheetId="11" xfDxf="1" s="1" sqref="C37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4144" sId="11" xfDxf="1" s="1" dxf="1" numFmtId="4">
    <oc r="D37">
      <v>0.75</v>
    </oc>
    <nc r="D37">
      <v>0.8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ndxf>
  </rcc>
  <rfmt sheetId="11" xfDxf="1" s="1" sqref="E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F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G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H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I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qref="J37" start="0" length="0">
    <dxf>
      <font>
        <sz val="12"/>
        <name val="Arial"/>
        <scheme val="none"/>
      </font>
      <numFmt numFmtId="164" formatCode="0.0"/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1" xfDxf="1" s="1" sqref="K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L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M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N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O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P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Q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R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</rfmt>
  <rfmt sheetId="11" xfDxf="1" s="1" sqref="S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4145" sId="11" xfDxf="1" s="1" dxf="1" numFmtId="4">
    <oc r="T37">
      <f>IF($H41=0," ",$H41)</f>
    </oc>
    <nc r="T37">
      <v>6.5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146" sId="11" xfDxf="1" s="1" dxf="1" numFmtId="4">
    <oc r="U37">
      <f>IF($H47=0," ",$H47)</f>
    </oc>
    <nc r="U37">
      <v>7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fmt sheetId="11" xfDxf="1" s="1" sqref="B38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</rfmt>
  <rfmt sheetId="11" xfDxf="1" s="1" sqref="C38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D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E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F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G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H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I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cc rId="4147" sId="11" xfDxf="1" dxf="1" numFmtId="4">
    <oc r="J38">
      <v>0</v>
    </oc>
    <nc r="J38">
      <v>1</v>
    </nc>
    <ndxf>
      <font>
        <sz val="12"/>
        <name val="Arial"/>
        <scheme val="none"/>
      </font>
      <numFmt numFmtId="164" formatCode="0.0"/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1" xfDxf="1" s="1" sqref="K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L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M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N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O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P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Q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R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</rfmt>
  <rfmt sheetId="11" xfDxf="1" s="1" sqref="S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4148" sId="11" xfDxf="1" s="1" dxf="1" numFmtId="4">
    <oc r="T38">
      <f>IF($I41=0," ",$I41)</f>
    </oc>
    <nc r="T38">
      <v>8.5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149" sId="11" xfDxf="1" s="1" dxf="1" numFmtId="4">
    <oc r="U38">
      <f>IF($I47=0," ",$I47)</f>
    </oc>
    <nc r="U38">
      <v>6.5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fmt sheetId="11" xfDxf="1" s="1" sqref="B39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</rfmt>
  <rfmt sheetId="11" xfDxf="1" s="1" sqref="C39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D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E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F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G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H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I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cc rId="4150" sId="11" xfDxf="1" s="1" dxf="1" numFmtId="4">
    <nc r="J39">
      <v>2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fmt sheetId="11" xfDxf="1" s="1" sqref="K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L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M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N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O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P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Q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R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</rfmt>
  <rfmt sheetId="11" xfDxf="1" s="1" sqref="S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4151" sId="11" xfDxf="1" s="1" dxf="1" numFmtId="4">
    <oc r="T39">
      <f>IF($J41=0," ",$J41)</f>
    </oc>
    <nc r="T39">
      <v>9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152" sId="11" xfDxf="1" s="1" dxf="1" numFmtId="4">
    <oc r="U39">
      <f>IF($J47=0," ",$J47)</f>
    </oc>
    <nc r="U39">
      <v>12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fmt sheetId="11" xfDxf="1" s="1" sqref="B40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</rfmt>
  <rfmt sheetId="11" xfDxf="1" s="1" sqref="C40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D4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E4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F4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G4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H4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I4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cc rId="4153" sId="11" xfDxf="1" s="1" dxf="1" numFmtId="4">
    <nc r="J40">
      <v>1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fmt sheetId="11" xfDxf="1" s="1" sqref="K4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cc rId="4154" sId="11" xfDxf="1" s="1" dxf="1" numFmtId="4">
    <oc r="L40">
      <v>0.75</v>
    </oc>
    <nc r="L40">
      <v>0.8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ndxf>
  </rcc>
  <rfmt sheetId="11" xfDxf="1" s="1" sqref="M4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N4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O4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P4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Q4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R4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</rfmt>
  <rfmt sheetId="11" xfDxf="1" s="1" sqref="S4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4155" sId="11" xfDxf="1" s="1" dxf="1" numFmtId="4">
    <oc r="T40">
      <f>IF($K41=0," ",$K41)</f>
    </oc>
    <nc r="T40">
      <v>10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156" sId="11" xfDxf="1" s="1" dxf="1" numFmtId="4">
    <oc r="U40">
      <f>IF($K47=0," ",$K47)</f>
    </oc>
    <nc r="U40">
      <v>14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fmt sheetId="11" xfDxf="1" s="1" sqref="B41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0"/>
    </dxf>
  </rfmt>
  <rcc rId="4157" sId="11" xfDxf="1" s="1" dxf="1" numFmtId="4">
    <oc r="C41">
      <f>SUM(C34:C40)</f>
    </oc>
    <nc r="C41">
      <v>10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158" sId="11" xfDxf="1" s="1" dxf="1" numFmtId="4">
    <oc r="D41">
      <f>SUM(D34:D40)</f>
    </oc>
    <nc r="D41">
      <v>5.8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159" sId="11" xfDxf="1" s="1" dxf="1" numFmtId="4">
    <oc r="E41">
      <f>SUM(E34:E40)</f>
    </oc>
    <nc r="E41">
      <v>0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160" sId="11" xfDxf="1" s="1" dxf="1" numFmtId="4">
    <oc r="F41">
      <f>SUM(F34:F40)</f>
    </oc>
    <nc r="F41">
      <v>9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161" sId="11" xfDxf="1" s="1" dxf="1" numFmtId="4">
    <oc r="G41">
      <f>SUM(G34:G40)</f>
    </oc>
    <nc r="G41">
      <v>10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162" sId="11" xfDxf="1" s="1" dxf="1" numFmtId="4">
    <oc r="H41">
      <f>SUM(H34:H40)</f>
    </oc>
    <nc r="H41">
      <v>6.5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163" sId="11" xfDxf="1" s="1" dxf="1" numFmtId="4">
    <oc r="I41">
      <f>SUM(I34:I40)</f>
    </oc>
    <nc r="I41">
      <v>8.5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164" sId="11" xfDxf="1" s="1" dxf="1" numFmtId="4">
    <oc r="J41">
      <f>SUM(J34:J40)</f>
    </oc>
    <nc r="J41">
      <v>9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165" sId="11" xfDxf="1" s="1" dxf="1" numFmtId="4">
    <oc r="K41">
      <f>SUM(K34:K40)</f>
    </oc>
    <nc r="K41">
      <v>10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166" sId="11" xfDxf="1" s="1" dxf="1" numFmtId="4">
    <oc r="L41">
      <f>SUM(L34:L40)</f>
    </oc>
    <nc r="L41">
      <v>7.5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167" sId="11" xfDxf="1" s="1" dxf="1" numFmtId="4">
    <oc r="M41">
      <f>SUM(M34:M40)</f>
    </oc>
    <nc r="M41">
      <v>0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168" sId="11" xfDxf="1" s="1" dxf="1" numFmtId="4">
    <oc r="N41">
      <f>SUM(N34:N40)</f>
    </oc>
    <nc r="N41">
      <v>0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169" sId="11" xfDxf="1" s="1" dxf="1" numFmtId="4">
    <oc r="O41">
      <f>SUM(O34:O40)</f>
    </oc>
    <nc r="O41">
      <v>8.5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170" sId="11" xfDxf="1" s="1" dxf="1" numFmtId="4">
    <oc r="P41">
      <f>SUM(P34:P40)</f>
    </oc>
    <nc r="P41">
      <v>10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171" sId="11" xfDxf="1" s="1" dxf="1" numFmtId="4">
    <oc r="Q41">
      <f>SUM(Q34:Q40)</f>
    </oc>
    <nc r="Q41">
      <v>0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172" sId="11" xfDxf="1" s="1" dxf="1" numFmtId="4">
    <oc r="R41">
      <f>SUM(R34:R40)</f>
    </oc>
    <nc r="R41">
      <v>0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ndxf>
  </rcc>
  <rfmt sheetId="11" xfDxf="1" s="1" sqref="S4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4173" sId="11" xfDxf="1" s="1" dxf="1" numFmtId="4">
    <oc r="T41">
      <f>IF($L41=0," ",$L41)</f>
    </oc>
    <nc r="T41">
      <v>7.5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174" sId="11" xfDxf="1" s="1" dxf="1" numFmtId="4">
    <oc r="U41">
      <f>IF($L47=0," ",$L47)</f>
    </oc>
    <nc r="U41">
      <v>7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fmt sheetId="11" xfDxf="1" s="1" sqref="B42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C4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D4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</rfmt>
  <rfmt sheetId="11" xfDxf="1" s="1" sqref="E4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</rfmt>
  <rfmt sheetId="11" xfDxf="1" s="1" sqref="F4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</rfmt>
  <rfmt sheetId="11" xfDxf="1" s="1" sqref="G4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</rfmt>
  <rfmt sheetId="11" xfDxf="1" s="1" sqref="H4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</rfmt>
  <rfmt sheetId="11" xfDxf="1" s="1" sqref="I4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</rfmt>
  <rfmt sheetId="11" xfDxf="1" s="1" sqref="J4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</rfmt>
  <rfmt sheetId="11" xfDxf="1" s="1" sqref="K4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</rfmt>
  <rfmt sheetId="11" xfDxf="1" s="1" sqref="L4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</rfmt>
  <rfmt sheetId="11" xfDxf="1" s="1" sqref="M4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</rfmt>
  <rfmt sheetId="11" xfDxf="1" s="1" sqref="N4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</rfmt>
  <rfmt sheetId="11" xfDxf="1" s="1" sqref="O4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</rfmt>
  <rfmt sheetId="11" xfDxf="1" s="1" sqref="P4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</rfmt>
  <rfmt sheetId="11" xfDxf="1" s="1" sqref="Q4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</rfmt>
  <rfmt sheetId="11" xfDxf="1" s="1" sqref="R4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</rfmt>
  <rfmt sheetId="11" xfDxf="1" s="1" sqref="S4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4175" sId="11" xfDxf="1" s="1" dxf="1">
    <oc r="T42">
      <f>IF($M41=0," ",$M41)</f>
    </oc>
    <nc r="T42" t="inlineStr">
      <is>
        <t xml:space="preserve"> 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176" sId="11" xfDxf="1" s="1" dxf="1">
    <oc r="U42">
      <f>IF($M47=0," ",$M47)</f>
    </oc>
    <nc r="U42" t="inlineStr">
      <is>
        <t xml:space="preserve"> 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fmt sheetId="11" xfDxf="1" s="1" sqref="B43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C43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D4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E43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F43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G43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H43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I43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J43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K43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L43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M43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N43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O43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P43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Q43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R43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</rfmt>
  <rfmt sheetId="11" xfDxf="1" s="1" sqref="S4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4177" sId="11" xfDxf="1" s="1" dxf="1">
    <oc r="T43">
      <f>IF($N41=0," ",$N41)</f>
    </oc>
    <nc r="T43" t="inlineStr">
      <is>
        <t xml:space="preserve"> 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178" sId="11" xfDxf="1" s="1" dxf="1">
    <oc r="U43">
      <f>IF($N47=0," ",$N47)</f>
    </oc>
    <nc r="U43" t="inlineStr">
      <is>
        <t xml:space="preserve"> 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fmt sheetId="11" xfDxf="1" s="1" sqref="B44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C44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D4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E44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F44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G44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H44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I44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J44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K44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L44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M44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N44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cc rId="4179" sId="11" xfDxf="1" s="1" dxf="1" numFmtId="4">
    <oc r="O44">
      <v>0.75</v>
    </oc>
    <nc r="O44">
      <v>0.8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ndxf>
  </rcc>
  <rfmt sheetId="11" xfDxf="1" s="1" sqref="P44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Q44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1" xfDxf="1" s="1" sqref="R44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</rfmt>
  <rfmt sheetId="11" xfDxf="1" s="1" sqref="S4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4180" sId="11" xfDxf="1" s="1" dxf="1" numFmtId="4">
    <oc r="T44">
      <f>IF($O41=0," ",$O41)</f>
    </oc>
    <nc r="T44">
      <v>8.5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181" sId="11" xfDxf="1" s="1" dxf="1" numFmtId="4">
    <oc r="U44">
      <f>IF($O47=0," ",$O47)</f>
    </oc>
    <nc r="U44">
      <v>13.8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fmt sheetId="11" xfDxf="1" s="1" sqref="B45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C45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D4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E45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F45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G45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H45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I45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J45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K45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L45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M45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N45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O45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P45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Q45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R45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</rfmt>
  <rfmt sheetId="11" xfDxf="1" s="1" sqref="S4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4182" sId="11" xfDxf="1" s="1" dxf="1" numFmtId="4">
    <oc r="T45">
      <f>IF($P41=0," ",$P41)</f>
    </oc>
    <nc r="T45">
      <v>10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183" sId="11" xfDxf="1" s="1" dxf="1" numFmtId="4">
    <oc r="U45">
      <f>IF($P47=0," ",$P47)</f>
    </oc>
    <nc r="U45">
      <v>14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fmt sheetId="11" xfDxf="1" s="1" sqref="B46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C46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D4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E46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F46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G46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H46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I46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J46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K46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L46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M46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N46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O46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P46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Q46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1" xfDxf="1" s="1" sqref="R46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</rfmt>
  <rfmt sheetId="11" xfDxf="1" s="1" sqref="S4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4184" sId="11" xfDxf="1" s="1" dxf="1">
    <oc r="T46">
      <f>IF($Q41=0," ",$Q41)</f>
    </oc>
    <nc r="T46" t="inlineStr">
      <is>
        <t xml:space="preserve"> 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185" sId="11" xfDxf="1" s="1" dxf="1">
    <oc r="U46">
      <f>IF($Q47=0," ",$Q47)</f>
    </oc>
    <nc r="U46" t="inlineStr">
      <is>
        <t xml:space="preserve"> 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fmt sheetId="11" xfDxf="1" s="1" sqref="B47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0"/>
    </dxf>
  </rfmt>
  <rcc rId="4186" sId="11" xfDxf="1" s="1" dxf="1" numFmtId="4">
    <oc r="C47">
      <f>SUM(C43:C46)</f>
    </oc>
    <nc r="C47">
      <v>14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187" sId="11" xfDxf="1" s="1" dxf="1" numFmtId="4">
    <oc r="D47">
      <f>SUM(D43:D46)</f>
    </oc>
    <nc r="D47">
      <v>13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188" sId="11" xfDxf="1" s="1" dxf="1" numFmtId="4">
    <oc r="E47">
      <f>SUM(E43:E46)</f>
    </oc>
    <nc r="E47">
      <v>0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189" sId="11" xfDxf="1" s="1" dxf="1" numFmtId="4">
    <oc r="F47">
      <f>SUM(F43:F46)</f>
    </oc>
    <nc r="F47">
      <v>12.5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190" sId="11" xfDxf="1" s="1" dxf="1" numFmtId="4">
    <oc r="G47">
      <f>SUM(G43:G46)</f>
    </oc>
    <nc r="G47">
      <v>14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191" sId="11" xfDxf="1" s="1" dxf="1" numFmtId="4">
    <oc r="H47">
      <f>SUM(H43:H46)</f>
    </oc>
    <nc r="H47">
      <v>7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192" sId="11" xfDxf="1" s="1" dxf="1" numFmtId="4">
    <oc r="I47">
      <f>SUM(I43:I46)</f>
    </oc>
    <nc r="I47">
      <v>6.5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193" sId="11" xfDxf="1" s="1" dxf="1" numFmtId="4">
    <oc r="J47">
      <f>SUM(J43:J46)</f>
    </oc>
    <nc r="J47">
      <v>12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194" sId="11" xfDxf="1" s="1" dxf="1" numFmtId="4">
    <oc r="K47">
      <f>SUM(K43:K46)</f>
    </oc>
    <nc r="K47">
      <v>14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195" sId="11" xfDxf="1" s="1" dxf="1" numFmtId="4">
    <oc r="L47">
      <f>SUM(L43:L46)</f>
    </oc>
    <nc r="L47">
      <v>7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196" sId="11" xfDxf="1" s="1" dxf="1" numFmtId="4">
    <oc r="M47">
      <f>SUM(M43:M46)</f>
    </oc>
    <nc r="M47">
      <v>0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197" sId="11" xfDxf="1" s="1" dxf="1" numFmtId="4">
    <oc r="N47">
      <f>SUM(N43:N46)</f>
    </oc>
    <nc r="N47">
      <v>0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198" sId="11" xfDxf="1" s="1" dxf="1" numFmtId="4">
    <oc r="O47">
      <f>SUM(O43:O46)</f>
    </oc>
    <nc r="O47">
      <v>13.8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199" sId="11" xfDxf="1" s="1" dxf="1" numFmtId="4">
    <oc r="P47">
      <f>SUM(P43:P46)</f>
    </oc>
    <nc r="P47">
      <v>14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200" sId="11" xfDxf="1" s="1" dxf="1" numFmtId="4">
    <oc r="Q47">
      <f>SUM(Q43:Q46)</f>
    </oc>
    <nc r="Q47">
      <v>0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201" sId="11" xfDxf="1" s="1" dxf="1" numFmtId="4">
    <oc r="R47">
      <f>SUM(R43:R46)</f>
    </oc>
    <nc r="R47">
      <v>0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ndxf>
  </rcc>
  <rfmt sheetId="11" xfDxf="1" s="1" sqref="S4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4202" sId="11" xfDxf="1" s="1" dxf="1">
    <oc r="T47">
      <f>IF($R41=0," ",$R41)</f>
    </oc>
    <nc r="T47" t="inlineStr">
      <is>
        <t xml:space="preserve"> 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203" sId="11" xfDxf="1" s="1" dxf="1">
    <oc r="U47">
      <f>IF($R47=0," ",$R47)</f>
    </oc>
    <nc r="U47" t="inlineStr">
      <is>
        <t xml:space="preserve"> 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fmt sheetId="11" xfDxf="1" s="1" sqref="B4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1" xfDxf="1" s="1" sqref="C4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1" xfDxf="1" s="1" sqref="D4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1" xfDxf="1" s="1" sqref="E4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1" xfDxf="1" s="1" sqref="F4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1" xfDxf="1" s="1" sqref="G4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1" xfDxf="1" s="1" sqref="H4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1" xfDxf="1" s="1" sqref="I4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1" xfDxf="1" s="1" sqref="J4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1" xfDxf="1" s="1" sqref="K4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1" xfDxf="1" s="1" sqref="L4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1" xfDxf="1" s="1" sqref="M4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1" xfDxf="1" s="1" sqref="N4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1" xfDxf="1" s="1" sqref="O4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1" xfDxf="1" s="1" sqref="P4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1" xfDxf="1" s="1" sqref="Q4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1" xfDxf="1" s="1" sqref="R4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1" xfDxf="1" s="1" sqref="S4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</rfmt>
  <rcc rId="4204" sId="11" xfDxf="1" s="1" dxf="1">
    <oc r="T48">
      <f>COUNTIF(T33:T47,"&gt;0")</f>
    </oc>
    <nc r="T48">
      <v>10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4205" sId="11" xfDxf="1" s="1" dxf="1">
    <oc r="U48">
      <f>COUNTIF(U33:U47,"&gt;0")</f>
    </oc>
    <nc r="U48">
      <v>10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fmt sheetId="11" xfDxf="1" s="1" sqref="B4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1" xfDxf="1" s="1" sqref="C4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1" xfDxf="1" s="1" sqref="D4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1" xfDxf="1" s="1" sqref="E4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1" xfDxf="1" s="1" sqref="F4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1" xfDxf="1" s="1" sqref="G4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1" xfDxf="1" s="1" sqref="H4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1" xfDxf="1" s="1" sqref="I4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1" xfDxf="1" s="1" sqref="J4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1" xfDxf="1" s="1" sqref="K4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1" xfDxf="1" s="1" sqref="L4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1" xfDxf="1" s="1" sqref="M4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1" xfDxf="1" s="1" sqref="N4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1" xfDxf="1" s="1" sqref="O4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1" xfDxf="1" s="1" sqref="P4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1" xfDxf="1" s="1" sqref="Q4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1" xfDxf="1" s="1" sqref="R4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1" xfDxf="1" s="1" sqref="S4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0" hidden="1"/>
    </dxf>
  </rfmt>
  <rfmt sheetId="11" xfDxf="1" s="1" sqref="T4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1" xfDxf="1" s="1" sqref="U4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1" xfDxf="1" s="1" sqref="B5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1" xfDxf="1" s="1" sqref="C5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1" xfDxf="1" s="1" sqref="D5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1" xfDxf="1" s="1" sqref="E5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1" xfDxf="1" s="1" sqref="F5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1" xfDxf="1" s="1" sqref="G5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1" xfDxf="1" s="1" sqref="H5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1" xfDxf="1" s="1" sqref="I5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1" xfDxf="1" s="1" sqref="J5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1" xfDxf="1" s="1" sqref="K5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1" xfDxf="1" s="1" sqref="L5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1" xfDxf="1" s="1" sqref="M5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1" xfDxf="1" s="1" sqref="N5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1" xfDxf="1" s="1" sqref="O5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1" xfDxf="1" s="1" sqref="P5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1" xfDxf="1" s="1" sqref="Q5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1" xfDxf="1" s="1" sqref="R5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1" xfDxf="1" s="1" sqref="S5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0" hidden="1"/>
    </dxf>
  </rfmt>
  <rfmt sheetId="11" xfDxf="1" s="1" sqref="T5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1" xfDxf="1" s="1" sqref="U5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cc rId="4206" sId="11">
    <oc r="AM14">
      <f>1+1+0</f>
    </oc>
    <nc r="AM14">
      <f>1+3+2</f>
    </nc>
  </rcc>
  <rcc rId="4207" sId="11" xfDxf="1" s="1" dxf="1" numFmtId="4">
    <oc r="AW14">
      <v>0</v>
    </oc>
    <nc r="AW14">
      <v>4.8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208" sId="11" xfDxf="1" s="1" dxf="1" numFmtId="4">
    <nc r="BE10">
      <v>4.5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209" sId="11" xfDxf="1" s="1" dxf="1" numFmtId="4">
    <nc r="BE12">
      <v>3.5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210" sId="11" numFmtId="4">
    <nc r="BG10">
      <v>1</v>
    </nc>
  </rcc>
  <rcc rId="4211" sId="11" xfDxf="1" s="1" dxf="1" numFmtId="4">
    <nc r="BG13">
      <v>1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212" sId="11" odxf="1" dxf="1" numFmtId="4">
    <nc r="BG16">
      <v>1</v>
    </nc>
    <ndxf/>
  </rcc>
  <rcmt sheetId="11" cell="BE10" guid="{566A8062-2671-4F3F-BB40-5FE0F3AE6316}" author="Дворецька Світлана Володимирівна" newLength="61"/>
  <rcmt sheetId="11" cell="BG10" guid="{FE130D77-2AE7-46AC-BF84-98329E80AA60}" author="Дворецька Світлана Володимирівна" newLength="16"/>
  <rcmt sheetId="11" cell="BG13" guid="{927FBFEE-B6E1-48F4-B00E-51A9BE2AE797}" author="Дворецька Світлана Володимирівна" newLength="27"/>
  <rcmt sheetId="11" cell="BG16" guid="{74D690EA-3813-4399-9B4D-908D8A8724FA}" author="Дворецька Світлана Володимирівна" newLength="16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3" xfDxf="1" s="1" sqref="B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1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  <diagonal style="thin">
          <color indexed="64"/>
        </diagonal>
      </border>
      <protection locked="1" hidden="0"/>
    </dxf>
  </rfmt>
  <rfmt sheetId="13" xfDxf="1" s="1" sqref="C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D36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E36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F36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G36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H36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I36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J36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K36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L36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M36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N36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O36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P36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Q36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R36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</rfmt>
  <rfmt sheetId="13" xfDxf="1" s="1" sqref="S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T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U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B37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</rfmt>
  <rfmt sheetId="13" xfDxf="1" s="1" sqref="C37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D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E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F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G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H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I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J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K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L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M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N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O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P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Q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R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</rfmt>
  <rfmt sheetId="13" xfDxf="1" s="1" sqref="S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4213" sId="13" xfDxf="1" s="1" dxf="1">
    <oc r="T37">
      <f>IF($D45=0," ",$D45)</f>
    </oc>
    <nc r="T37" t="inlineStr">
      <is>
        <t xml:space="preserve"> 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214" sId="13" xfDxf="1" s="1" dxf="1">
    <oc r="U37">
      <f>IF($D51=0," ",$D51)</f>
    </oc>
    <nc r="U37" t="inlineStr">
      <is>
        <t xml:space="preserve"> 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fmt sheetId="13" xfDxf="1" s="1" sqref="B38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</rfmt>
  <rfmt sheetId="13" xfDxf="1" s="1" sqref="C38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D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E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F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G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H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I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cc rId="4215" sId="13" xfDxf="1" s="1" dxf="1" numFmtId="4">
    <oc r="J38">
      <v>0.75</v>
    </oc>
    <nc r="J38">
      <v>0.8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fmt sheetId="13" xfDxf="1" s="1" sqref="K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L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M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N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O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P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Q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R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</rfmt>
  <rfmt sheetId="13" xfDxf="1" s="1" sqref="S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4216" sId="13" xfDxf="1" s="1" dxf="1" numFmtId="4">
    <oc r="T38">
      <f>IF($E45=0," ",$E45)</f>
    </oc>
    <nc r="T38">
      <v>9.8000000000000007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217" sId="13" xfDxf="1" s="1" dxf="1" numFmtId="4">
    <oc r="U38">
      <f>IF($E51=0," ",$E51)</f>
    </oc>
    <nc r="U38">
      <v>13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fmt sheetId="13" xfDxf="1" s="1" sqref="B39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</rfmt>
  <rfmt sheetId="13" xfDxf="1" s="1" sqref="C39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D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E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F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G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H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I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J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K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L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M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N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O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P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Q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R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</rfmt>
  <rfmt sheetId="13" xfDxf="1" s="1" sqref="S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4218" sId="13" xfDxf="1" s="1" dxf="1" numFmtId="4">
    <oc r="T39">
      <f>IF($F45=0," ",$F45)</f>
    </oc>
    <nc r="T39">
      <v>8.3000000000000007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219" sId="13" xfDxf="1" s="1" dxf="1" numFmtId="4">
    <oc r="U39">
      <f>IF($F51=0," ",$F51)</f>
    </oc>
    <nc r="U39">
      <v>13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fmt sheetId="13" xfDxf="1" s="1" sqref="B40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</rfmt>
  <rfmt sheetId="13" xfDxf="1" s="1" sqref="C40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D4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E4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F4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G4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H4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I4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J4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K4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L4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M4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N4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O4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P4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Q4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R4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</rfmt>
  <rfmt sheetId="13" xfDxf="1" s="1" sqref="S4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4220" sId="13" xfDxf="1" s="1" dxf="1">
    <oc r="T40">
      <f>IF($G45=0," ",$G45)</f>
    </oc>
    <nc r="T40" t="inlineStr">
      <is>
        <t xml:space="preserve"> 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221" sId="13" xfDxf="1" s="1" dxf="1">
    <oc r="U40">
      <f>IF($G51=0," ",$G51)</f>
    </oc>
    <nc r="U40" t="inlineStr">
      <is>
        <t xml:space="preserve"> 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fmt sheetId="13" xfDxf="1" s="1" sqref="B41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</rfmt>
  <rfmt sheetId="13" xfDxf="1" s="1" sqref="C41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D4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E4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F4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G4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H4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I4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qref="J41" start="0" length="0">
    <dxf>
      <font>
        <sz val="12"/>
        <name val="Arial"/>
        <scheme val="none"/>
      </font>
      <numFmt numFmtId="164" formatCode="0.0"/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3" xfDxf="1" s="1" sqref="K4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L4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M4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N4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O4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P4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Q4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R4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</rfmt>
  <rfmt sheetId="13" xfDxf="1" s="1" sqref="S4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4222" sId="13" xfDxf="1" s="1" dxf="1" numFmtId="4">
    <oc r="T41">
      <f>IF($H45=0," ",$H45)</f>
    </oc>
    <nc r="T41">
      <v>4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223" sId="13" xfDxf="1" s="1" dxf="1" numFmtId="4">
    <oc r="U41">
      <f>IF($H51=0," ",$H51)</f>
    </oc>
    <nc r="U41">
      <v>6.5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fmt sheetId="13" xfDxf="1" s="1" sqref="B42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</rfmt>
  <rfmt sheetId="13" xfDxf="1" s="1" sqref="C42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D4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E4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F4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G4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H4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I4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qref="J42" start="0" length="0">
    <dxf>
      <font>
        <sz val="12"/>
        <name val="Arial"/>
        <scheme val="none"/>
      </font>
      <numFmt numFmtId="164" formatCode="0.0"/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3" xfDxf="1" s="1" sqref="K4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L4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M4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N4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O4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P4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Q4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R4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</rfmt>
  <rfmt sheetId="13" xfDxf="1" s="1" sqref="S4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4224" sId="13" xfDxf="1" s="1" dxf="1">
    <oc r="T42">
      <f>IF($I45=0," ",$I45)</f>
    </oc>
    <nc r="T42" t="inlineStr">
      <is>
        <t xml:space="preserve"> 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225" sId="13" xfDxf="1" s="1" dxf="1">
    <oc r="U42">
      <f>IF($I51=0," ",$I51)</f>
    </oc>
    <nc r="U42" t="inlineStr">
      <is>
        <t xml:space="preserve"> 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fmt sheetId="13" xfDxf="1" s="1" sqref="B43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</rfmt>
  <rfmt sheetId="13" xfDxf="1" s="1" sqref="C43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D4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E4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F4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G4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H4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I4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J4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K4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L4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M4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N4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O4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P4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Q4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R4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</rfmt>
  <rfmt sheetId="13" xfDxf="1" s="1" sqref="S4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4226" sId="13" xfDxf="1" s="1" dxf="1" numFmtId="4">
    <oc r="T43">
      <f>IF($J45=0," ",$J45)</f>
    </oc>
    <nc r="T43">
      <v>4.8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227" sId="13" xfDxf="1" s="1" dxf="1" numFmtId="4">
    <oc r="U43">
      <f>IF($J51=0," ",$J51)</f>
    </oc>
    <nc r="U43">
      <v>7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fmt sheetId="13" xfDxf="1" s="1" sqref="B44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</rfmt>
  <rfmt sheetId="13" xfDxf="1" s="1" sqref="C44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D4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E4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F4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G4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H4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I4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J4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K4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L4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M4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N4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O4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P4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Q4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R4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</rfmt>
  <rfmt sheetId="13" xfDxf="1" s="1" sqref="S4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4228" sId="13" xfDxf="1" s="1" dxf="1">
    <oc r="T44">
      <f>IF($K45=0," ",$K45)</f>
    </oc>
    <nc r="T44" t="inlineStr">
      <is>
        <t xml:space="preserve"> 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229" sId="13" xfDxf="1" s="1" dxf="1" numFmtId="4">
    <oc r="U44">
      <f>IF($K51=0," ",$K51)</f>
    </oc>
    <nc r="U44">
      <v>6.5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fmt sheetId="13" xfDxf="1" s="1" sqref="B45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0"/>
    </dxf>
  </rfmt>
  <rcc rId="4230" sId="13" xfDxf="1" s="1" dxf="1" numFmtId="4">
    <oc r="C45">
      <f>SUM(C38:C44)</f>
    </oc>
    <nc r="C45">
      <v>10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231" sId="13" xfDxf="1" s="1" dxf="1" numFmtId="4">
    <oc r="D45">
      <f>SUM(D38:D44)</f>
    </oc>
    <nc r="D45">
      <v>0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232" sId="13" xfDxf="1" s="1" dxf="1" numFmtId="4">
    <oc r="E45">
      <f>SUM(E38:E44)</f>
    </oc>
    <nc r="E45">
      <v>9.8000000000000007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233" sId="13" xfDxf="1" s="1" dxf="1" numFmtId="4">
    <oc r="F45">
      <f>SUM(F38:F44)</f>
    </oc>
    <nc r="F45">
      <v>8.3000000000000007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234" sId="13" xfDxf="1" s="1" dxf="1" numFmtId="4">
    <oc r="G45">
      <f>SUM(G38:G44)</f>
    </oc>
    <nc r="G45">
      <v>0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235" sId="13" xfDxf="1" s="1" dxf="1" numFmtId="4">
    <oc r="H45">
      <f>SUM(H38:H44)</f>
    </oc>
    <nc r="H45">
      <v>4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236" sId="13" xfDxf="1" s="1" dxf="1" numFmtId="4">
    <oc r="I45">
      <f>SUM(I38:I44)</f>
    </oc>
    <nc r="I45">
      <v>0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237" sId="13" xfDxf="1" s="1" dxf="1" numFmtId="4">
    <oc r="J45">
      <f>SUM(J38:J44)</f>
    </oc>
    <nc r="J45">
      <v>4.8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238" sId="13" xfDxf="1" s="1" dxf="1" numFmtId="4">
    <oc r="K45">
      <f>SUM(K38:K44)</f>
    </oc>
    <nc r="K45">
      <v>0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239" sId="13" xfDxf="1" s="1" dxf="1" numFmtId="4">
    <oc r="L45">
      <f>SUM(L38:L44)</f>
    </oc>
    <nc r="L45">
      <v>2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240" sId="13" xfDxf="1" s="1" dxf="1" numFmtId="4">
    <oc r="M45">
      <f>SUM(M38:M44)</f>
    </oc>
    <nc r="M45">
      <v>0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241" sId="13" xfDxf="1" s="1" dxf="1" numFmtId="4">
    <oc r="N45">
      <f>SUM(N38:N44)</f>
    </oc>
    <nc r="N45">
      <v>0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242" sId="13" xfDxf="1" s="1" dxf="1" numFmtId="4">
    <oc r="O45">
      <f>SUM(O38:O44)</f>
    </oc>
    <nc r="O45">
      <v>0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243" sId="13" xfDxf="1" s="1" dxf="1" numFmtId="4">
    <oc r="P45">
      <f>SUM(P38:P44)</f>
    </oc>
    <nc r="P45">
      <v>0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244" sId="13" xfDxf="1" s="1" dxf="1" numFmtId="4">
    <oc r="Q45">
      <f>SUM(Q38:Q44)</f>
    </oc>
    <nc r="Q45">
      <v>0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245" sId="13" xfDxf="1" s="1" dxf="1" numFmtId="4">
    <oc r="R45">
      <f>SUM(R38:R44)</f>
    </oc>
    <nc r="R45">
      <v>0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ndxf>
  </rcc>
  <rfmt sheetId="13" xfDxf="1" s="1" sqref="S4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4246" sId="13" xfDxf="1" s="1" dxf="1" numFmtId="4">
    <oc r="T45">
      <f>IF($L45=0," ",$L45)</f>
    </oc>
    <nc r="T45">
      <v>2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247" sId="13" xfDxf="1" s="1" dxf="1" numFmtId="4">
    <oc r="U45">
      <f>IF($L51=0," ",$L51)</f>
    </oc>
    <nc r="U45">
      <v>8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fmt sheetId="13" xfDxf="1" s="1" sqref="B46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C4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D4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</rfmt>
  <rfmt sheetId="13" xfDxf="1" s="1" sqref="E4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</rfmt>
  <rfmt sheetId="13" xfDxf="1" s="1" sqref="F4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</rfmt>
  <rfmt sheetId="13" xfDxf="1" s="1" sqref="G4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</rfmt>
  <rfmt sheetId="13" xfDxf="1" s="1" sqref="H4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</rfmt>
  <rfmt sheetId="13" xfDxf="1" s="1" sqref="I4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</rfmt>
  <rfmt sheetId="13" xfDxf="1" s="1" sqref="J4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</rfmt>
  <rfmt sheetId="13" xfDxf="1" s="1" sqref="K4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</rfmt>
  <rfmt sheetId="13" xfDxf="1" s="1" sqref="L4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</rfmt>
  <rfmt sheetId="13" xfDxf="1" s="1" sqref="M4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</rfmt>
  <rfmt sheetId="13" xfDxf="1" s="1" sqref="N4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</rfmt>
  <rfmt sheetId="13" xfDxf="1" s="1" sqref="O4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</rfmt>
  <rfmt sheetId="13" xfDxf="1" s="1" sqref="P4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</rfmt>
  <rfmt sheetId="13" xfDxf="1" s="1" sqref="Q4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</rfmt>
  <rfmt sheetId="13" xfDxf="1" s="1" sqref="R4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</rfmt>
  <rfmt sheetId="13" xfDxf="1" s="1" sqref="S4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4248" sId="13" xfDxf="1" s="1" dxf="1">
    <oc r="T46">
      <f>IF($M45=0," ",$M45)</f>
    </oc>
    <nc r="T46" t="inlineStr">
      <is>
        <t xml:space="preserve"> 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249" sId="13" xfDxf="1" s="1" dxf="1">
    <oc r="U46">
      <f>IF($M51=0," ",$M51)</f>
    </oc>
    <nc r="U46" t="inlineStr">
      <is>
        <t xml:space="preserve"> 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fmt sheetId="13" xfDxf="1" s="1" sqref="B47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C47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D4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E47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F47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G47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H47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I47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J47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K47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L47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M47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N47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O47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P47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Q47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R47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</rfmt>
  <rfmt sheetId="13" xfDxf="1" s="1" sqref="S4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4250" sId="13" xfDxf="1" s="1" dxf="1">
    <oc r="T47">
      <f>IF($N45=0," ",$N45)</f>
    </oc>
    <nc r="T47" t="inlineStr">
      <is>
        <t xml:space="preserve"> 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251" sId="13" xfDxf="1" s="1" dxf="1">
    <oc r="U47">
      <f>IF($N51=0," ",$N51)</f>
    </oc>
    <nc r="U47" t="inlineStr">
      <is>
        <t xml:space="preserve"> 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fmt sheetId="13" xfDxf="1" s="1" sqref="B48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C48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D4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E48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F48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G48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H48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I48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J48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K48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L48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M48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N48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O48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P48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Q48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  <rfmt sheetId="13" xfDxf="1" s="1" sqref="R48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</rfmt>
  <rfmt sheetId="13" xfDxf="1" s="1" sqref="S4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4252" sId="13" xfDxf="1" s="1" dxf="1">
    <oc r="T48">
      <f>IF($O45=0," ",$O45)</f>
    </oc>
    <nc r="T48" t="inlineStr">
      <is>
        <t xml:space="preserve"> 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253" sId="13" xfDxf="1" s="1" dxf="1">
    <oc r="U48">
      <f>IF($O51=0," ",$O51)</f>
    </oc>
    <nc r="U48" t="inlineStr">
      <is>
        <t xml:space="preserve"> 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fmt sheetId="13" xfDxf="1" s="1" sqref="B49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C49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D4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E49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F49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G49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H49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I49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J49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K49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L49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M49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N49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O49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P49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Q49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R49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</rfmt>
  <rfmt sheetId="13" xfDxf="1" s="1" sqref="S4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4254" sId="13" xfDxf="1" s="1" dxf="1">
    <oc r="T49">
      <f>IF($P45=0," ",$P45)</f>
    </oc>
    <nc r="T49" t="inlineStr">
      <is>
        <t xml:space="preserve"> 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255" sId="13" xfDxf="1" s="1" dxf="1">
    <oc r="U49">
      <f>IF($P51=0," ",$P51)</f>
    </oc>
    <nc r="U49" t="inlineStr">
      <is>
        <t xml:space="preserve"> 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fmt sheetId="13" xfDxf="1" s="1" sqref="B50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C50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D5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E50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F50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G50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H50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I50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J50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K50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L50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M50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N50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O50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P50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Q50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3" xfDxf="1" s="1" sqref="R50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</rfmt>
  <rfmt sheetId="13" xfDxf="1" s="1" sqref="S5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4256" sId="13" xfDxf="1" s="1" dxf="1">
    <oc r="T50">
      <f>IF($Q45=0," ",$Q45)</f>
    </oc>
    <nc r="T50" t="inlineStr">
      <is>
        <t xml:space="preserve"> 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257" sId="13" xfDxf="1" s="1" dxf="1">
    <oc r="U50">
      <f>IF($Q51=0," ",$Q51)</f>
    </oc>
    <nc r="U50" t="inlineStr">
      <is>
        <t xml:space="preserve"> 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fmt sheetId="13" xfDxf="1" s="1" sqref="B51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0"/>
    </dxf>
  </rfmt>
  <rcc rId="4258" sId="13" xfDxf="1" s="1" dxf="1" numFmtId="4">
    <oc r="C51">
      <f>SUM(C47:C50)</f>
    </oc>
    <nc r="C51">
      <v>14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259" sId="13" xfDxf="1" s="1" dxf="1" numFmtId="4">
    <oc r="D51">
      <f>SUM(D47:D50)</f>
    </oc>
    <nc r="D51">
      <v>0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260" sId="13" xfDxf="1" s="1" dxf="1" numFmtId="4">
    <oc r="E51">
      <f>SUM(E47:E50)</f>
    </oc>
    <nc r="E51">
      <v>13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261" sId="13" xfDxf="1" s="1" dxf="1" numFmtId="4">
    <oc r="F51">
      <f>SUM(F47:F50)</f>
    </oc>
    <nc r="F51">
      <v>13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262" sId="13" xfDxf="1" s="1" dxf="1" numFmtId="4">
    <oc r="G51">
      <f>SUM(G47:G50)</f>
    </oc>
    <nc r="G51">
      <v>0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263" sId="13" xfDxf="1" s="1" dxf="1" numFmtId="4">
    <oc r="H51">
      <f>SUM(H47:H50)</f>
    </oc>
    <nc r="H51">
      <v>6.5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264" sId="13" xfDxf="1" s="1" dxf="1" numFmtId="4">
    <oc r="I51">
      <f>SUM(I47:I50)</f>
    </oc>
    <nc r="I51">
      <v>0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265" sId="13" xfDxf="1" s="1" dxf="1" numFmtId="4">
    <oc r="J51">
      <f>SUM(J47:J50)</f>
    </oc>
    <nc r="J51">
      <v>7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266" sId="13" xfDxf="1" s="1" dxf="1" numFmtId="4">
    <oc r="K51">
      <f>SUM(K47:K50)</f>
    </oc>
    <nc r="K51">
      <v>6.5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267" sId="13" xfDxf="1" s="1" dxf="1" numFmtId="4">
    <oc r="L51">
      <f>SUM(L47:L50)</f>
    </oc>
    <nc r="L51">
      <v>8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268" sId="13" xfDxf="1" s="1" dxf="1" numFmtId="4">
    <oc r="M51">
      <f>SUM(M47:M50)</f>
    </oc>
    <nc r="M51">
      <v>0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269" sId="13" xfDxf="1" s="1" dxf="1" numFmtId="4">
    <oc r="N51">
      <f>SUM(N47:N50)</f>
    </oc>
    <nc r="N51">
      <v>0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270" sId="13" xfDxf="1" s="1" dxf="1" numFmtId="4">
    <oc r="O51">
      <f>SUM(O47:O50)</f>
    </oc>
    <nc r="O51">
      <v>0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271" sId="13" xfDxf="1" s="1" dxf="1" numFmtId="4">
    <oc r="P51">
      <f>SUM(P47:P50)</f>
    </oc>
    <nc r="P51">
      <v>0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272" sId="13" xfDxf="1" s="1" dxf="1" numFmtId="4">
    <oc r="Q51">
      <f>SUM(Q47:Q50)</f>
    </oc>
    <nc r="Q51">
      <v>0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273" sId="13" xfDxf="1" s="1" dxf="1" numFmtId="4">
    <oc r="R51">
      <f>SUM(R47:R50)</f>
    </oc>
    <nc r="R51">
      <v>0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ndxf>
  </rcc>
  <rfmt sheetId="13" xfDxf="1" s="1" sqref="S5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4274" sId="13" xfDxf="1" s="1" dxf="1">
    <oc r="T51">
      <f>IF($R45=0," ",$R45)</f>
    </oc>
    <nc r="T51" t="inlineStr">
      <is>
        <t xml:space="preserve"> 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275" sId="13" xfDxf="1" s="1" dxf="1">
    <oc r="U51">
      <f>IF($R51=0," ",$R51)</f>
    </oc>
    <nc r="U51" t="inlineStr">
      <is>
        <t xml:space="preserve"> 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fmt sheetId="13" xfDxf="1" s="1" sqref="B5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3" xfDxf="1" s="1" sqref="C5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3" xfDxf="1" s="1" sqref="D5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3" xfDxf="1" s="1" sqref="E5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3" xfDxf="1" s="1" sqref="F5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3" xfDxf="1" s="1" sqref="G5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3" xfDxf="1" s="1" sqref="H5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3" xfDxf="1" s="1" sqref="I5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3" xfDxf="1" s="1" sqref="J5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3" xfDxf="1" s="1" sqref="K5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3" xfDxf="1" s="1" sqref="L5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3" xfDxf="1" s="1" sqref="M5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3" xfDxf="1" s="1" sqref="N5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3" xfDxf="1" s="1" sqref="O5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3" xfDxf="1" s="1" sqref="P5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3" xfDxf="1" s="1" sqref="Q5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3" xfDxf="1" s="1" sqref="R5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3" xfDxf="1" s="1" sqref="S5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</rfmt>
  <rcc rId="4276" sId="13" xfDxf="1" s="1" dxf="1">
    <oc r="T52">
      <f>COUNTIF(T37:T51,"&gt;0")</f>
    </oc>
    <nc r="T52">
      <v>5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4277" sId="13" xfDxf="1" s="1" dxf="1">
    <oc r="U52">
      <f>COUNTIF(U37:U51,"&gt;0")</f>
    </oc>
    <nc r="U52">
      <v>6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78" sId="12">
    <nc r="BB11">
      <f>7+3</f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79" sId="7" numFmtId="4">
    <nc r="AL19">
      <v>4</v>
    </nc>
  </rcc>
  <rcc rId="4280" sId="7" numFmtId="4">
    <nc r="AQ11">
      <v>6</v>
    </nc>
  </rcc>
  <rcc rId="4281" sId="7" numFmtId="4">
    <nc r="AQ10">
      <v>5</v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2" sId="7" numFmtId="4">
    <nc r="AQ19">
      <v>5</v>
    </nc>
  </rcc>
  <rcc rId="4283" sId="7" numFmtId="4">
    <nc r="AV11">
      <v>5</v>
    </nc>
  </rcc>
  <rcc rId="4284" sId="7" numFmtId="4">
    <nc r="AV10">
      <v>5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5" sId="7" numFmtId="4">
    <nc r="AY11">
      <v>4</v>
    </nc>
  </rcc>
  <rcc rId="4286" sId="7" numFmtId="4">
    <nc r="AY10">
      <v>3</v>
    </nc>
  </rcc>
  <rcc rId="4287" sId="7" numFmtId="4">
    <nc r="AY15">
      <v>4</v>
    </nc>
  </rcc>
  <rcc rId="4288" sId="7" odxf="1" dxf="1" numFmtId="4">
    <nc r="BB22">
      <v>10</v>
    </nc>
    <ndxf>
      <font>
        <b/>
        <sz val="14"/>
        <color auto="1"/>
        <name val="Arial"/>
        <scheme val="none"/>
      </font>
      <numFmt numFmtId="164" formatCode="0.0"/>
      <fill>
        <patternFill patternType="solid">
          <bgColor theme="0"/>
        </patternFill>
      </fill>
      <alignment horizontal="center" vertical="top" readingOrder="0"/>
    </ndxf>
  </rcc>
  <rcc rId="4289" sId="7" odxf="1" dxf="1" numFmtId="4">
    <nc r="BC22">
      <v>5</v>
    </nc>
    <odxf>
      <font>
        <b val="0"/>
        <sz val="10"/>
        <color auto="1"/>
        <name val="Arial"/>
        <scheme val="none"/>
      </font>
      <numFmt numFmtId="0" formatCode="General"/>
      <fill>
        <patternFill patternType="none">
          <bgColor indexed="65"/>
        </patternFill>
      </fill>
      <alignment horizontal="general" vertical="bottom" readingOrder="0"/>
    </odxf>
    <ndxf>
      <font>
        <b/>
        <sz val="14"/>
        <color auto="1"/>
        <name val="Arial"/>
        <scheme val="none"/>
      </font>
      <numFmt numFmtId="164" formatCode="0.0"/>
      <fill>
        <patternFill patternType="solid">
          <bgColor theme="0"/>
        </patternFill>
      </fill>
      <alignment horizontal="center" vertical="top" readingOrder="0"/>
    </ndxf>
  </rcc>
  <rcc rId="4290" sId="7" numFmtId="4">
    <nc r="AY19">
      <v>3</v>
    </nc>
  </rcc>
  <rcc rId="4291" sId="7" numFmtId="4">
    <nc r="BB15">
      <v>10</v>
    </nc>
  </rcc>
  <rcc rId="4292" sId="7" numFmtId="4">
    <nc r="BB21">
      <v>10</v>
    </nc>
  </rcc>
  <rcc rId="4293" sId="7" numFmtId="4">
    <nc r="BB19">
      <v>9</v>
    </nc>
  </rcc>
  <rcc rId="4294" sId="7" numFmtId="4">
    <nc r="BB10">
      <v>9</v>
    </nc>
  </rcc>
  <rcc rId="4295" sId="7" numFmtId="4">
    <nc r="AL10">
      <v>5</v>
    </nc>
  </rcc>
  <rcc rId="4296" sId="7" numFmtId="4">
    <nc r="AY21">
      <v>4</v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97" sId="7" odxf="1" dxf="1" numFmtId="4">
    <nc r="BD22">
      <v>5</v>
    </nc>
    <ndxf>
      <font>
        <b/>
        <sz val="14"/>
        <color auto="1"/>
        <name val="Arial"/>
        <scheme val="none"/>
      </font>
      <numFmt numFmtId="164" formatCode="0.0"/>
      <fill>
        <patternFill patternType="solid">
          <bgColor theme="0"/>
        </patternFill>
      </fill>
      <alignment horizontal="center" vertical="top" readingOrder="0"/>
    </ndxf>
  </rcc>
  <rcc rId="4298" sId="7">
    <oc r="D20">
      <f>SUM(N20,S20,Z20,AG20,AL20,AQ20,AV20,AY20,BB20)</f>
    </oc>
    <nc r="D20">
      <f>SUM(N20,S20,Z20,AG20,AL20,AQ20,AV20,AY20,BB20,BC20,BD20)</f>
    </nc>
  </rcc>
  <rcc rId="4299" sId="7">
    <oc r="D21">
      <f>SUM(N21,S21,Z21,AG21,AL21,AQ21,AV21,AY21,BB21)</f>
    </oc>
    <nc r="D21">
      <f>SUM(N21,S21,Z21,AG21,AL21,AQ21,AV21,AY21,BB21,BC21,BD21)</f>
    </nc>
  </rcc>
  <rcc rId="4300" sId="7">
    <oc r="D22">
      <f>SUM(N22,S22,Z22,AG22,AL22,AQ22,AV22,AY22,BB22)</f>
    </oc>
    <nc r="D22">
      <f>SUM(N22,S22,Z22,AG22,AL22,AQ22,AV22,AY22,BB22,BC22,BD22)</f>
    </nc>
  </rcc>
  <rcc rId="4301" sId="7">
    <oc r="D23">
      <f>SUM(N23,S23,Z23,AG23,AL23,AQ23,AV23,AY23,BB23)</f>
    </oc>
    <nc r="D23">
      <f>SUM(N23,S23,Z23,AG23,AL23,AQ23,AV23,AY23,BB23,BC23,BD23)</f>
    </nc>
  </rcc>
  <rcc rId="4302" sId="7">
    <oc r="D24">
      <f>SUM(N24,S24,Z24,AG24,AL24,AQ24,AV24,AY24,BB24)</f>
    </oc>
    <nc r="D24">
      <f>SUM(N24,S24,Z24,AG24,AL24,AQ24,AV24,AY24,BB24,BC24,BD24)</f>
    </nc>
  </rcc>
  <rcc rId="4303" sId="7">
    <oc r="D25">
      <f>SUM(N25,S25,Z25,AG25,AL25,AQ25,AV25,AY25,BB25)</f>
    </oc>
    <nc r="D25">
      <f>SUM(N25,S25,Z25,AG25,AL25,AQ25,AV25,AY25,BB25,BC25,BD25)</f>
    </nc>
  </rcc>
  <rcc rId="4304" sId="7">
    <oc r="D17">
      <f>SUM(N17,S17,Z17,AG17,AL17,AQ17,AV17,AY17,BB17)</f>
    </oc>
    <nc r="D17">
      <f>SUM(N17,S17,Z17,AG17,AL17,AQ17,AV17,AY17,BB17,BC17,BD17)</f>
    </nc>
  </rcc>
  <rcc rId="4305" sId="7">
    <oc r="D18">
      <f>SUM(N18,S18,Z18,AG18,AL18,AQ18,AV18,AY18,BB18)</f>
    </oc>
    <nc r="D18">
      <f>SUM(N18,S18,Z18,AG18,AL18,AQ18,AV18,AY18,BB18,BC18,BD18)</f>
    </nc>
  </rcc>
  <rcc rId="4306" sId="7">
    <oc r="D19">
      <f>SUM(N19,S19,Z19,AG19,AL19,AQ19,AV19,AY19,BB19)</f>
    </oc>
    <nc r="D19">
      <f>SUM(N19,S19,Z19,AG19,AL19,AQ19,AV19,AY19,BB19,BC19,BD19)</f>
    </nc>
  </rcc>
  <rcc rId="4307" sId="7">
    <oc r="D15">
      <f>SUM(N15,S15,Z15,AG15,AL15,AQ15,AV15,AY15,BB15)</f>
    </oc>
    <nc r="D15">
      <f>SUM(N15,S15,Z15,AG15,AL15,AQ15,AV15,AY15,BB15,BC15,BD15)</f>
    </nc>
  </rcc>
  <rcc rId="4308" sId="7">
    <oc r="D10">
      <f>SUM(N10,S10,Z10,AG10,AL10,AQ10,AV10,AY10,BB10)</f>
    </oc>
    <nc r="D10">
      <f>SUM(N10,S10,Z10,AG10,AL10,AQ10,AV10,AY10,BB10,BC10,BD10)</f>
    </nc>
  </rcc>
  <rcc rId="4309" sId="7">
    <oc r="D11">
      <f>SUM(N11,S11,Z11,AG11,AL11,AQ11,AV11,AY11,BB11)</f>
    </oc>
    <nc r="D11">
      <f>SUM(N11,S11,Z11,AG11,AL11,AQ11,AV11,AY11,BB11,BC11,BD11)</f>
    </nc>
  </rcc>
  <rcv guid="{30A3BD48-0D1B-46B6-AB52-E6CED733EC31}" action="delete"/>
  <rdn rId="0" localSheetId="6" customView="1" name="Z_30A3BD48_0D1B_46B6_AB52_E6CED733EC31_.wvu.Cols" hidden="1" oldHidden="1">
    <formula>Підсумки!$F:$J</formula>
    <oldFormula>Підсумки!$F:$J</oldFormula>
  </rdn>
  <rdn rId="0" localSheetId="6" customView="1" name="Z_30A3BD48_0D1B_46B6_AB52_E6CED733EC31_.wvu.FilterData" hidden="1" oldHidden="1">
    <formula>Підсумки!$A$3:$N$56</formula>
    <oldFormula>Підсумки!$A$3:$N$56</oldFormula>
  </rdn>
  <rdn rId="0" localSheetId="7" customView="1" name="Z_30A3BD48_0D1B_46B6_AB52_E6CED733EC31_.wvu.PrintArea" hidden="1" oldHidden="1">
    <formula>'201_1'!$A$2:$BE$49</formula>
    <oldFormula>'201_1'!$A$2:$BE$49</oldFormula>
  </rdn>
  <rdn rId="0" localSheetId="7" customView="1" name="Z_30A3BD48_0D1B_46B6_AB52_E6CED733EC31_.wvu.PrintTitles" hidden="1" oldHidden="1">
    <formula>'201_1'!$A:$C</formula>
    <oldFormula>'201_1'!$A:$C</oldFormula>
  </rdn>
  <rdn rId="0" localSheetId="8" customView="1" name="Z_30A3BD48_0D1B_46B6_AB52_E6CED733EC31_.wvu.PrintArea" hidden="1" oldHidden="1">
    <formula>'201_2'!$A$2:$BC$51</formula>
    <oldFormula>'201_2'!$A$2:$BC$51</oldFormula>
  </rdn>
  <rdn rId="0" localSheetId="8" customView="1" name="Z_30A3BD48_0D1B_46B6_AB52_E6CED733EC31_.wvu.PrintTitles" hidden="1" oldHidden="1">
    <formula>'201_2'!$A:$C</formula>
    <oldFormula>'201_2'!$A:$C</oldFormula>
  </rdn>
  <rdn rId="0" localSheetId="9" customView="1" name="Z_30A3BD48_0D1B_46B6_AB52_E6CED733EC31_.wvu.PrintArea" hidden="1" oldHidden="1">
    <formula>'202_1'!$A$2:$BC$51</formula>
    <oldFormula>'202_1'!$A$2:$BC$51</oldFormula>
  </rdn>
  <rdn rId="0" localSheetId="9" customView="1" name="Z_30A3BD48_0D1B_46B6_AB52_E6CED733EC31_.wvu.PrintTitles" hidden="1" oldHidden="1">
    <formula>'202_1'!$A:$C</formula>
    <oldFormula>'202_1'!$A:$C</oldFormula>
  </rdn>
  <rdn rId="0" localSheetId="10" customView="1" name="Z_30A3BD48_0D1B_46B6_AB52_E6CED733EC31_.wvu.PrintArea" hidden="1" oldHidden="1">
    <formula>'202_2'!$A$2:$BD$47</formula>
    <oldFormula>'202_2'!$A$2:$BD$47</oldFormula>
  </rdn>
  <rdn rId="0" localSheetId="10" customView="1" name="Z_30A3BD48_0D1B_46B6_AB52_E6CED733EC31_.wvu.PrintTitles" hidden="1" oldHidden="1">
    <formula>'202_2'!$A:$C</formula>
    <oldFormula>'202_2'!$A:$C</oldFormula>
  </rdn>
  <rdn rId="0" localSheetId="11" customView="1" name="Z_30A3BD48_0D1B_46B6_AB52_E6CED733EC31_.wvu.PrintArea" hidden="1" oldHidden="1">
    <formula>'203_1'!$A$2:$BD$47</formula>
    <oldFormula>'203_1'!$A$2:$BD$47</oldFormula>
  </rdn>
  <rdn rId="0" localSheetId="11" customView="1" name="Z_30A3BD48_0D1B_46B6_AB52_E6CED733EC31_.wvu.PrintTitles" hidden="1" oldHidden="1">
    <formula>'203_1'!$A:$C</formula>
    <oldFormula>'203_1'!$A:$C</oldFormula>
  </rdn>
  <rdn rId="0" localSheetId="12" customView="1" name="Z_30A3BD48_0D1B_46B6_AB52_E6CED733EC31_.wvu.PrintArea" hidden="1" oldHidden="1">
    <formula>'203_2'!$A$2:$BC$51</formula>
    <oldFormula>'203_2'!$A$2:$BC$51</oldFormula>
  </rdn>
  <rdn rId="0" localSheetId="12" customView="1" name="Z_30A3BD48_0D1B_46B6_AB52_E6CED733EC31_.wvu.PrintTitles" hidden="1" oldHidden="1">
    <formula>'203_2'!$A:$C</formula>
    <oldFormula>'203_2'!$A:$C</oldFormula>
  </rdn>
  <rdn rId="0" localSheetId="13" customView="1" name="Z_30A3BD48_0D1B_46B6_AB52_E6CED733EC31_.wvu.PrintArea" hidden="1" oldHidden="1">
    <formula>'204_1'!$A$2:$BC$51</formula>
    <oldFormula>'204_1'!$A$2:$BC$51</oldFormula>
  </rdn>
  <rdn rId="0" localSheetId="13" customView="1" name="Z_30A3BD48_0D1B_46B6_AB52_E6CED733EC31_.wvu.PrintTitles" hidden="1" oldHidden="1">
    <formula>'204_1'!$A:$C</formula>
    <oldFormula>'204_1'!$A:$C</oldFormula>
  </rdn>
  <rdn rId="0" localSheetId="14" customView="1" name="Z_30A3BD48_0D1B_46B6_AB52_E6CED733EC31_.wvu.PrintArea" hidden="1" oldHidden="1">
    <formula>'204_2'!$A$2:$BC$51</formula>
    <oldFormula>'204_2'!$A$2:$BC$51</oldFormula>
  </rdn>
  <rdn rId="0" localSheetId="14" customView="1" name="Z_30A3BD48_0D1B_46B6_AB52_E6CED733EC31_.wvu.PrintTitles" hidden="1" oldHidden="1">
    <formula>'204_2'!$A:$C</formula>
    <oldFormula>'204_2'!$A:$C</oldFormula>
  </rdn>
  <rcv guid="{30A3BD48-0D1B-46B6-AB52-E6CED733EC31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28" sId="7" odxf="1" dxf="1" numFmtId="4">
    <nc r="BD20">
      <v>5</v>
    </nc>
    <odxf/>
    <ndxf/>
  </rcc>
  <rcc rId="4329" sId="7" odxf="1" dxf="1" numFmtId="4">
    <nc r="BC21">
      <v>5</v>
    </nc>
    <odxf/>
    <ndxf/>
  </rcc>
  <rfmt sheetId="7" sqref="AG23" start="0" length="0">
    <dxf>
      <font>
        <sz val="14"/>
        <color indexed="10"/>
      </font>
      <numFmt numFmtId="164" formatCode="0.0"/>
    </dxf>
  </rfmt>
  <rcc rId="4330" sId="7" numFmtId="4">
    <nc r="AG23">
      <v>10</v>
    </nc>
  </rcc>
  <rcc rId="4331" sId="7" odxf="1" dxf="1" numFmtId="4">
    <nc r="BB25">
      <v>9</v>
    </nc>
    <ndxf>
      <font>
        <b/>
        <sz val="14"/>
        <color auto="1"/>
        <name val="Arial"/>
        <scheme val="none"/>
      </font>
      <numFmt numFmtId="164" formatCode="0.0"/>
      <fill>
        <patternFill patternType="solid">
          <bgColor theme="0"/>
        </patternFill>
      </fill>
      <alignment horizontal="center" vertical="top" readingOrder="0"/>
      <border outline="0">
        <bottom style="thin">
          <color indexed="64"/>
        </bottom>
      </border>
    </ndxf>
  </rcc>
  <rfmt sheetId="7" sqref="AI22">
    <dxf>
      <fill>
        <patternFill patternType="solid">
          <bgColor rgb="FFFFFF00"/>
        </patternFill>
      </fill>
    </dxf>
  </rfmt>
  <rcc rId="4332" sId="7" odxf="1" dxf="1" numFmtId="4">
    <nc r="S25">
      <v>9</v>
    </nc>
    <ndxf>
      <font>
        <b/>
        <sz val="14"/>
      </font>
      <numFmt numFmtId="164" formatCode="0.0"/>
      <alignment horizontal="center" vertical="top" readingOrder="0"/>
      <border outline="0">
        <bottom style="thin">
          <color indexed="64"/>
        </bottom>
      </border>
    </ndxf>
  </rcc>
  <rcc rId="4333" sId="7" odxf="1" dxf="1" numFmtId="4">
    <nc r="AV25">
      <v>5</v>
    </nc>
    <odxf>
      <font>
        <b val="0"/>
        <sz val="14"/>
      </font>
      <numFmt numFmtId="0" formatCode="General"/>
      <fill>
        <patternFill patternType="none">
          <bgColor indexed="65"/>
        </patternFill>
      </fill>
      <alignment horizontal="general" vertical="bottom" readingOrder="0"/>
      <border outline="0">
        <bottom style="medium">
          <color indexed="64"/>
        </bottom>
      </border>
    </odxf>
    <ndxf>
      <font>
        <b/>
        <sz val="14"/>
      </font>
      <numFmt numFmtId="164" formatCode="0.0"/>
      <fill>
        <patternFill patternType="solid">
          <bgColor theme="0"/>
        </patternFill>
      </fill>
      <alignment horizontal="center" vertical="top" readingOrder="0"/>
      <border outline="0">
        <bottom style="thin">
          <color indexed="64"/>
        </bottom>
      </border>
    </ndxf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34" sId="7" numFmtId="4">
    <nc r="AV18">
      <v>5</v>
    </nc>
  </rcc>
  <rcc rId="4335" sId="7" numFmtId="4">
    <nc r="AQ18">
      <v>6</v>
    </nc>
  </rcc>
  <rdn rId="0" localSheetId="8" customView="1" name="Z_C2F30B35_D639_4BB4_A50F_41AB6A913442_.wvu.Rows" hidden="1" oldHidden="1">
    <oldFormula>'201_2'!$23:$23</oldFormula>
  </rdn>
  <rdn rId="0" localSheetId="9" customView="1" name="Z_C2F30B35_D639_4BB4_A50F_41AB6A913442_.wvu.Rows" hidden="1" oldHidden="1">
    <oldFormula>'202_1'!$23:$23</oldFormula>
  </rdn>
  <rdn rId="0" localSheetId="10" customView="1" name="Z_C2F30B35_D639_4BB4_A50F_41AB6A913442_.wvu.Rows" hidden="1" oldHidden="1">
    <oldFormula>'202_2'!$19:$19</oldFormula>
  </rdn>
  <rdn rId="0" localSheetId="11" customView="1" name="Z_C2F30B35_D639_4BB4_A50F_41AB6A913442_.wvu.Rows" hidden="1" oldHidden="1">
    <oldFormula>'203_1'!$19:$19</oldFormula>
  </rdn>
  <rdn rId="0" localSheetId="12" customView="1" name="Z_C2F30B35_D639_4BB4_A50F_41AB6A913442_.wvu.Rows" hidden="1" oldHidden="1">
    <oldFormula>'203_2'!$23:$23</oldFormula>
  </rdn>
  <rdn rId="0" localSheetId="13" customView="1" name="Z_C2F30B35_D639_4BB4_A50F_41AB6A913442_.wvu.Rows" hidden="1" oldHidden="1">
    <oldFormula>'204_1'!$23:$23</oldFormula>
  </rdn>
  <rdn rId="0" localSheetId="14" customView="1" name="Z_C2F30B35_D639_4BB4_A50F_41AB6A913442_.wvu.Rows" hidden="1" oldHidden="1">
    <oldFormula>'204_2'!$23:$23</oldFormula>
  </rdn>
  <rcv guid="{C2F30B35-D639-4BB4-A50F-41AB6A913442}" action="delete"/>
  <rdn rId="0" localSheetId="6" customView="1" name="Z_C2F30B35_D639_4BB4_A50F_41AB6A913442_.wvu.FilterData" hidden="1" oldHidden="1">
    <formula>Підсумки!$A$3:$N$56</formula>
    <oldFormula>Підсумки!$A$3:$N$56</oldFormula>
  </rdn>
  <rdn rId="0" localSheetId="8" customView="1" name="Z_C2F30B35_D639_4BB4_A50F_41AB6A913442_.wvu.PrintArea" hidden="1" oldHidden="1">
    <formula>'201_2'!$A$2:$BC$51</formula>
    <oldFormula>'201_2'!$A$2:$BC$51</oldFormula>
  </rdn>
  <rdn rId="0" localSheetId="8" customView="1" name="Z_C2F30B35_D639_4BB4_A50F_41AB6A913442_.wvu.PrintTitles" hidden="1" oldHidden="1">
    <formula>'201_2'!$A:$C</formula>
    <oldFormula>'201_2'!$A:$C</oldFormula>
  </rdn>
  <rdn rId="0" localSheetId="9" customView="1" name="Z_C2F30B35_D639_4BB4_A50F_41AB6A913442_.wvu.PrintArea" hidden="1" oldHidden="1">
    <formula>'202_1'!$A$2:$BC$51</formula>
    <oldFormula>'202_1'!$A$2:$BC$51</oldFormula>
  </rdn>
  <rdn rId="0" localSheetId="9" customView="1" name="Z_C2F30B35_D639_4BB4_A50F_41AB6A913442_.wvu.PrintTitles" hidden="1" oldHidden="1">
    <formula>'202_1'!$A:$C</formula>
    <oldFormula>'202_1'!$A:$C</oldFormula>
  </rdn>
  <rdn rId="0" localSheetId="10" customView="1" name="Z_C2F30B35_D639_4BB4_A50F_41AB6A913442_.wvu.PrintArea" hidden="1" oldHidden="1">
    <formula>'202_2'!$A$2:$BD$47</formula>
    <oldFormula>'202_2'!$A$2:$BD$47</oldFormula>
  </rdn>
  <rdn rId="0" localSheetId="10" customView="1" name="Z_C2F30B35_D639_4BB4_A50F_41AB6A913442_.wvu.PrintTitles" hidden="1" oldHidden="1">
    <formula>'202_2'!$A:$C</formula>
    <oldFormula>'202_2'!$A:$C</oldFormula>
  </rdn>
  <rdn rId="0" localSheetId="11" customView="1" name="Z_C2F30B35_D639_4BB4_A50F_41AB6A913442_.wvu.PrintArea" hidden="1" oldHidden="1">
    <formula>'203_1'!$A$2:$BD$47</formula>
    <oldFormula>'203_1'!$A$2:$BD$47</oldFormula>
  </rdn>
  <rdn rId="0" localSheetId="11" customView="1" name="Z_C2F30B35_D639_4BB4_A50F_41AB6A913442_.wvu.PrintTitles" hidden="1" oldHidden="1">
    <formula>'203_1'!$A:$C</formula>
    <oldFormula>'203_1'!$A:$C</oldFormula>
  </rdn>
  <rdn rId="0" localSheetId="12" customView="1" name="Z_C2F30B35_D639_4BB4_A50F_41AB6A913442_.wvu.PrintArea" hidden="1" oldHidden="1">
    <formula>'203_2'!$A$2:$BC$51</formula>
    <oldFormula>'203_2'!$A$2:$BC$51</oldFormula>
  </rdn>
  <rdn rId="0" localSheetId="12" customView="1" name="Z_C2F30B35_D639_4BB4_A50F_41AB6A913442_.wvu.PrintTitles" hidden="1" oldHidden="1">
    <formula>'203_2'!$A:$C</formula>
    <oldFormula>'203_2'!$A:$C</oldFormula>
  </rdn>
  <rdn rId="0" localSheetId="13" customView="1" name="Z_C2F30B35_D639_4BB4_A50F_41AB6A913442_.wvu.PrintArea" hidden="1" oldHidden="1">
    <formula>'204_1'!$A$2:$BC$51</formula>
    <oldFormula>'204_1'!$A$2:$BC$51</oldFormula>
  </rdn>
  <rdn rId="0" localSheetId="13" customView="1" name="Z_C2F30B35_D639_4BB4_A50F_41AB6A913442_.wvu.PrintTitles" hidden="1" oldHidden="1">
    <formula>'204_1'!$A:$C</formula>
    <oldFormula>'204_1'!$A:$C</oldFormula>
  </rdn>
  <rdn rId="0" localSheetId="14" customView="1" name="Z_C2F30B35_D639_4BB4_A50F_41AB6A913442_.wvu.PrintArea" hidden="1" oldHidden="1">
    <formula>'204_2'!$A$2:$BC$51</formula>
    <oldFormula>'204_2'!$A$2:$BC$51</oldFormula>
  </rdn>
  <rdn rId="0" localSheetId="14" customView="1" name="Z_C2F30B35_D639_4BB4_A50F_41AB6A913442_.wvu.PrintTitles" hidden="1" oldHidden="1">
    <formula>'204_2'!$A:$C</formula>
    <oldFormula>'204_2'!$A:$C</oldFormula>
  </rdn>
  <rcv guid="{C2F30B35-D639-4BB4-A50F-41AB6A913442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76" sId="14" numFmtId="4">
    <nc r="BD12">
      <v>5</v>
    </nc>
  </rcc>
  <rcc rId="4577" sId="14" numFmtId="4">
    <nc r="BF12">
      <v>5</v>
    </nc>
  </rcc>
  <rcc rId="4578" sId="14">
    <nc r="BB8">
      <f>5+3</f>
    </nc>
  </rcc>
  <rcv guid="{CB17CAF3-1B6A-40BC-8807-382168C7B6AA}" action="delete"/>
  <rdn rId="0" localSheetId="6" customView="1" name="Z_CB17CAF3_1B6A_40BC_8807_382168C7B6AA_.wvu.Cols" hidden="1" oldHidden="1">
    <formula>Підсумки!$F:$J</formula>
    <oldFormula>Підсумки!$F:$J</oldFormula>
  </rdn>
  <rdn rId="0" localSheetId="6" customView="1" name="Z_CB17CAF3_1B6A_40BC_8807_382168C7B6AA_.wvu.FilterData" hidden="1" oldHidden="1">
    <formula>Підсумки!$A$3:$N$56</formula>
    <oldFormula>Підсумки!$A$3:$N$56</oldFormula>
  </rdn>
  <rdn rId="0" localSheetId="8" customView="1" name="Z_CB17CAF3_1B6A_40BC_8807_382168C7B6AA_.wvu.PrintArea" hidden="1" oldHidden="1">
    <formula>'201_2'!$A$2:$BC$51</formula>
    <oldFormula>'201_2'!$A$2:$BC$51</oldFormula>
  </rdn>
  <rdn rId="0" localSheetId="8" customView="1" name="Z_CB17CAF3_1B6A_40BC_8807_382168C7B6AA_.wvu.PrintTitles" hidden="1" oldHidden="1">
    <formula>'201_2'!$A:$C</formula>
    <oldFormula>'201_2'!$A:$C</oldFormula>
  </rdn>
  <rdn rId="0" localSheetId="9" customView="1" name="Z_CB17CAF3_1B6A_40BC_8807_382168C7B6AA_.wvu.PrintArea" hidden="1" oldHidden="1">
    <formula>'202_1'!$A$2:$BC$51</formula>
    <oldFormula>'202_1'!$A$2:$BC$51</oldFormula>
  </rdn>
  <rdn rId="0" localSheetId="9" customView="1" name="Z_CB17CAF3_1B6A_40BC_8807_382168C7B6AA_.wvu.PrintTitles" hidden="1" oldHidden="1">
    <formula>'202_1'!$A:$C</formula>
    <oldFormula>'202_1'!$A:$C</oldFormula>
  </rdn>
  <rdn rId="0" localSheetId="10" customView="1" name="Z_CB17CAF3_1B6A_40BC_8807_382168C7B6AA_.wvu.PrintArea" hidden="1" oldHidden="1">
    <formula>'202_2'!$A$2:$BD$47</formula>
    <oldFormula>'202_2'!$A$2:$BD$47</oldFormula>
  </rdn>
  <rdn rId="0" localSheetId="10" customView="1" name="Z_CB17CAF3_1B6A_40BC_8807_382168C7B6AA_.wvu.PrintTitles" hidden="1" oldHidden="1">
    <formula>'202_2'!$A:$C</formula>
    <oldFormula>'202_2'!$A:$C</oldFormula>
  </rdn>
  <rdn rId="0" localSheetId="11" customView="1" name="Z_CB17CAF3_1B6A_40BC_8807_382168C7B6AA_.wvu.PrintArea" hidden="1" oldHidden="1">
    <formula>'203_1'!$A$2:$BD$47</formula>
    <oldFormula>'203_1'!$A$2:$BD$47</oldFormula>
  </rdn>
  <rdn rId="0" localSheetId="11" customView="1" name="Z_CB17CAF3_1B6A_40BC_8807_382168C7B6AA_.wvu.PrintTitles" hidden="1" oldHidden="1">
    <formula>'203_1'!$A:$C</formula>
    <oldFormula>'203_1'!$A:$C</oldFormula>
  </rdn>
  <rdn rId="0" localSheetId="12" customView="1" name="Z_CB17CAF3_1B6A_40BC_8807_382168C7B6AA_.wvu.PrintArea" hidden="1" oldHidden="1">
    <formula>'203_2'!$A$2:$BC$51</formula>
    <oldFormula>'203_2'!$A$2:$BC$51</oldFormula>
  </rdn>
  <rdn rId="0" localSheetId="12" customView="1" name="Z_CB17CAF3_1B6A_40BC_8807_382168C7B6AA_.wvu.PrintTitles" hidden="1" oldHidden="1">
    <formula>'203_2'!$A:$C</formula>
    <oldFormula>'203_2'!$A:$C</oldFormula>
  </rdn>
  <rdn rId="0" localSheetId="13" customView="1" name="Z_CB17CAF3_1B6A_40BC_8807_382168C7B6AA_.wvu.PrintArea" hidden="1" oldHidden="1">
    <formula>'204_1'!$A$2:$BC$51</formula>
    <oldFormula>'204_1'!$A$2:$BC$51</oldFormula>
  </rdn>
  <rdn rId="0" localSheetId="13" customView="1" name="Z_CB17CAF3_1B6A_40BC_8807_382168C7B6AA_.wvu.PrintTitles" hidden="1" oldHidden="1">
    <formula>'204_1'!$A:$C</formula>
    <oldFormula>'204_1'!$A:$C</oldFormula>
  </rdn>
  <rdn rId="0" localSheetId="14" customView="1" name="Z_CB17CAF3_1B6A_40BC_8807_382168C7B6AA_.wvu.PrintArea" hidden="1" oldHidden="1">
    <formula>'204_2'!$A$2:$BC$51</formula>
    <oldFormula>'204_2'!$A$2:$BC$51</oldFormula>
  </rdn>
  <rdn rId="0" localSheetId="14" customView="1" name="Z_CB17CAF3_1B6A_40BC_8807_382168C7B6AA_.wvu.PrintTitles" hidden="1" oldHidden="1">
    <formula>'204_2'!$A:$C</formula>
    <oldFormula>'204_2'!$A:$C</oldFormula>
  </rdn>
  <rdn rId="0" localSheetId="14" customView="1" name="Z_CB17CAF3_1B6A_40BC_8807_382168C7B6AA_.wvu.Rows" hidden="1" oldHidden="1">
    <formula>'204_2'!$20:$22</formula>
    <oldFormula>'204_2'!$20:$22</oldFormula>
  </rdn>
  <rcv guid="{CB17CAF3-1B6A-40BC-8807-382168C7B6AA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58" sId="9" numFmtId="4">
    <nc r="D48">
      <v>1</v>
    </nc>
  </rcc>
  <rcc rId="4359" sId="9" numFmtId="4">
    <nc r="D49">
      <v>2</v>
    </nc>
  </rcc>
  <rcc rId="4360" sId="9" numFmtId="4">
    <nc r="D50">
      <v>2</v>
    </nc>
  </rcc>
  <rcc rId="4361" sId="9">
    <nc r="AL8">
      <f>1+2+2</f>
    </nc>
  </rcc>
  <rcc rId="4362" sId="9">
    <nc r="AQ8">
      <f>1+0.5+4</f>
    </nc>
  </rcc>
  <rcc rId="4363" sId="9">
    <nc r="AV8">
      <f>1+2+2</f>
    </nc>
  </rcc>
  <rcc rId="4364" sId="12" numFmtId="4">
    <nc r="M48">
      <v>1</v>
    </nc>
  </rcc>
  <rcc rId="4365" sId="12" numFmtId="4">
    <nc r="M49">
      <v>2</v>
    </nc>
  </rcc>
  <rcc rId="4366" sId="12" numFmtId="4">
    <nc r="M50">
      <v>2</v>
    </nc>
  </rcc>
  <rcc rId="4367" sId="12">
    <oc r="AL9">
      <f>1+2+1.5</f>
    </oc>
    <nc r="AL9">
      <f>1+3+2</f>
    </nc>
  </rcc>
  <rcc rId="4368" sId="12" numFmtId="4">
    <nc r="BB13">
      <f>5+0</f>
    </nc>
  </rcc>
  <rdn rId="0" localSheetId="7" customView="1" name="Z_CB17CAF3_1B6A_40BC_8807_382168C7B6AA_.wvu.PrintArea" hidden="1" oldHidden="1">
    <oldFormula>'201_1'!$A$2:$BE$49</oldFormula>
  </rdn>
  <rdn rId="0" localSheetId="7" customView="1" name="Z_CB17CAF3_1B6A_40BC_8807_382168C7B6AA_.wvu.PrintTitles" hidden="1" oldHidden="1">
    <oldFormula>'201_1'!$A:$C</oldFormula>
  </rdn>
  <rcv guid="{CB17CAF3-1B6A-40BC-8807-382168C7B6AA}" action="delete"/>
  <rdn rId="0" localSheetId="6" customView="1" name="Z_CB17CAF3_1B6A_40BC_8807_382168C7B6AA_.wvu.Cols" hidden="1" oldHidden="1">
    <formula>Підсумки!$F:$J</formula>
    <oldFormula>Підсумки!$F:$J</oldFormula>
  </rdn>
  <rdn rId="0" localSheetId="6" customView="1" name="Z_CB17CAF3_1B6A_40BC_8807_382168C7B6AA_.wvu.FilterData" hidden="1" oldHidden="1">
    <formula>Підсумки!$A$3:$N$56</formula>
    <oldFormula>Підсумки!$A$3:$N$56</oldFormula>
  </rdn>
  <rdn rId="0" localSheetId="8" customView="1" name="Z_CB17CAF3_1B6A_40BC_8807_382168C7B6AA_.wvu.PrintArea" hidden="1" oldHidden="1">
    <formula>'201_2'!$A$2:$BC$51</formula>
    <oldFormula>'201_2'!$A$2:$BC$51</oldFormula>
  </rdn>
  <rdn rId="0" localSheetId="8" customView="1" name="Z_CB17CAF3_1B6A_40BC_8807_382168C7B6AA_.wvu.PrintTitles" hidden="1" oldHidden="1">
    <formula>'201_2'!$A:$C</formula>
    <oldFormula>'201_2'!$A:$C</oldFormula>
  </rdn>
  <rdn rId="0" localSheetId="9" customView="1" name="Z_CB17CAF3_1B6A_40BC_8807_382168C7B6AA_.wvu.PrintArea" hidden="1" oldHidden="1">
    <formula>'202_1'!$A$2:$BC$51</formula>
    <oldFormula>'202_1'!$A$2:$BC$51</oldFormula>
  </rdn>
  <rdn rId="0" localSheetId="9" customView="1" name="Z_CB17CAF3_1B6A_40BC_8807_382168C7B6AA_.wvu.PrintTitles" hidden="1" oldHidden="1">
    <formula>'202_1'!$A:$C</formula>
    <oldFormula>'202_1'!$A:$C</oldFormula>
  </rdn>
  <rdn rId="0" localSheetId="10" customView="1" name="Z_CB17CAF3_1B6A_40BC_8807_382168C7B6AA_.wvu.PrintArea" hidden="1" oldHidden="1">
    <formula>'202_2'!$A$2:$BD$47</formula>
    <oldFormula>'202_2'!$A$2:$BD$47</oldFormula>
  </rdn>
  <rdn rId="0" localSheetId="10" customView="1" name="Z_CB17CAF3_1B6A_40BC_8807_382168C7B6AA_.wvu.PrintTitles" hidden="1" oldHidden="1">
    <formula>'202_2'!$A:$C</formula>
    <oldFormula>'202_2'!$A:$C</oldFormula>
  </rdn>
  <rdn rId="0" localSheetId="11" customView="1" name="Z_CB17CAF3_1B6A_40BC_8807_382168C7B6AA_.wvu.PrintArea" hidden="1" oldHidden="1">
    <formula>'203_1'!$A$2:$BD$47</formula>
    <oldFormula>'203_1'!$A$2:$BD$47</oldFormula>
  </rdn>
  <rdn rId="0" localSheetId="11" customView="1" name="Z_CB17CAF3_1B6A_40BC_8807_382168C7B6AA_.wvu.PrintTitles" hidden="1" oldHidden="1">
    <formula>'203_1'!$A:$C</formula>
    <oldFormula>'203_1'!$A:$C</oldFormula>
  </rdn>
  <rdn rId="0" localSheetId="12" customView="1" name="Z_CB17CAF3_1B6A_40BC_8807_382168C7B6AA_.wvu.PrintArea" hidden="1" oldHidden="1">
    <formula>'203_2'!$A$2:$BC$51</formula>
    <oldFormula>'203_2'!$A$2:$BC$51</oldFormula>
  </rdn>
  <rdn rId="0" localSheetId="12" customView="1" name="Z_CB17CAF3_1B6A_40BC_8807_382168C7B6AA_.wvu.PrintTitles" hidden="1" oldHidden="1">
    <formula>'203_2'!$A:$C</formula>
    <oldFormula>'203_2'!$A:$C</oldFormula>
  </rdn>
  <rdn rId="0" localSheetId="13" customView="1" name="Z_CB17CAF3_1B6A_40BC_8807_382168C7B6AA_.wvu.PrintArea" hidden="1" oldHidden="1">
    <formula>'204_1'!$A$2:$BC$51</formula>
    <oldFormula>'204_1'!$A$2:$BC$51</oldFormula>
  </rdn>
  <rdn rId="0" localSheetId="13" customView="1" name="Z_CB17CAF3_1B6A_40BC_8807_382168C7B6AA_.wvu.PrintTitles" hidden="1" oldHidden="1">
    <formula>'204_1'!$A:$C</formula>
    <oldFormula>'204_1'!$A:$C</oldFormula>
  </rdn>
  <rdn rId="0" localSheetId="14" customView="1" name="Z_CB17CAF3_1B6A_40BC_8807_382168C7B6AA_.wvu.PrintArea" hidden="1" oldHidden="1">
    <formula>'204_2'!$A$2:$BC$51</formula>
    <oldFormula>'204_2'!$A$2:$BC$51</oldFormula>
  </rdn>
  <rdn rId="0" localSheetId="14" customView="1" name="Z_CB17CAF3_1B6A_40BC_8807_382168C7B6AA_.wvu.PrintTitles" hidden="1" oldHidden="1">
    <formula>'204_2'!$A:$C</formula>
    <oldFormula>'204_2'!$A:$C</oldFormula>
  </rdn>
  <rdn rId="0" localSheetId="14" customView="1" name="Z_CB17CAF3_1B6A_40BC_8807_382168C7B6AA_.wvu.Rows" hidden="1" oldHidden="1">
    <formula>'204_2'!$20:$22</formula>
    <oldFormula>'204_2'!$20:$22</oldFormula>
  </rdn>
  <rcv guid="{CB17CAF3-1B6A-40BC-8807-382168C7B6AA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8" sId="9" numFmtId="4">
    <nc r="BD19">
      <v>5</v>
    </nc>
  </rcc>
  <rcc rId="4389" sId="9" numFmtId="4">
    <oc r="O42">
      <v>1.8</v>
    </oc>
    <nc r="O42">
      <v>2</v>
    </nc>
  </rcc>
  <rcc rId="4390" sId="9" numFmtId="4">
    <oc r="O43">
      <v>1.5</v>
    </oc>
    <nc r="O43">
      <v>2</v>
    </nc>
  </rcc>
  <rcc rId="4391" sId="9" numFmtId="4">
    <oc r="N19">
      <v>1.8</v>
    </oc>
    <nc r="N19">
      <v>2</v>
    </nc>
  </rcc>
  <rcc rId="4392" sId="9" numFmtId="4">
    <oc r="O47">
      <v>6.5</v>
    </oc>
    <nc r="O47">
      <v>7</v>
    </nc>
  </rcc>
  <rcv guid="{CB17CAF3-1B6A-40BC-8807-382168C7B6AA}" action="delete"/>
  <rdn rId="0" localSheetId="6" customView="1" name="Z_CB17CAF3_1B6A_40BC_8807_382168C7B6AA_.wvu.Cols" hidden="1" oldHidden="1">
    <formula>Підсумки!$F:$J</formula>
    <oldFormula>Підсумки!$F:$J</oldFormula>
  </rdn>
  <rdn rId="0" localSheetId="6" customView="1" name="Z_CB17CAF3_1B6A_40BC_8807_382168C7B6AA_.wvu.FilterData" hidden="1" oldHidden="1">
    <formula>Підсумки!$A$3:$N$56</formula>
    <oldFormula>Підсумки!$A$3:$N$56</oldFormula>
  </rdn>
  <rdn rId="0" localSheetId="8" customView="1" name="Z_CB17CAF3_1B6A_40BC_8807_382168C7B6AA_.wvu.PrintArea" hidden="1" oldHidden="1">
    <formula>'201_2'!$A$2:$BC$51</formula>
    <oldFormula>'201_2'!$A$2:$BC$51</oldFormula>
  </rdn>
  <rdn rId="0" localSheetId="8" customView="1" name="Z_CB17CAF3_1B6A_40BC_8807_382168C7B6AA_.wvu.PrintTitles" hidden="1" oldHidden="1">
    <formula>'201_2'!$A:$C</formula>
    <oldFormula>'201_2'!$A:$C</oldFormula>
  </rdn>
  <rdn rId="0" localSheetId="9" customView="1" name="Z_CB17CAF3_1B6A_40BC_8807_382168C7B6AA_.wvu.PrintArea" hidden="1" oldHidden="1">
    <formula>'202_1'!$A$2:$BC$51</formula>
    <oldFormula>'202_1'!$A$2:$BC$51</oldFormula>
  </rdn>
  <rdn rId="0" localSheetId="9" customView="1" name="Z_CB17CAF3_1B6A_40BC_8807_382168C7B6AA_.wvu.PrintTitles" hidden="1" oldHidden="1">
    <formula>'202_1'!$A:$C</formula>
    <oldFormula>'202_1'!$A:$C</oldFormula>
  </rdn>
  <rdn rId="0" localSheetId="10" customView="1" name="Z_CB17CAF3_1B6A_40BC_8807_382168C7B6AA_.wvu.PrintArea" hidden="1" oldHidden="1">
    <formula>'202_2'!$A$2:$BD$47</formula>
    <oldFormula>'202_2'!$A$2:$BD$47</oldFormula>
  </rdn>
  <rdn rId="0" localSheetId="10" customView="1" name="Z_CB17CAF3_1B6A_40BC_8807_382168C7B6AA_.wvu.PrintTitles" hidden="1" oldHidden="1">
    <formula>'202_2'!$A:$C</formula>
    <oldFormula>'202_2'!$A:$C</oldFormula>
  </rdn>
  <rdn rId="0" localSheetId="11" customView="1" name="Z_CB17CAF3_1B6A_40BC_8807_382168C7B6AA_.wvu.PrintArea" hidden="1" oldHidden="1">
    <formula>'203_1'!$A$2:$BD$47</formula>
    <oldFormula>'203_1'!$A$2:$BD$47</oldFormula>
  </rdn>
  <rdn rId="0" localSheetId="11" customView="1" name="Z_CB17CAF3_1B6A_40BC_8807_382168C7B6AA_.wvu.PrintTitles" hidden="1" oldHidden="1">
    <formula>'203_1'!$A:$C</formula>
    <oldFormula>'203_1'!$A:$C</oldFormula>
  </rdn>
  <rdn rId="0" localSheetId="12" customView="1" name="Z_CB17CAF3_1B6A_40BC_8807_382168C7B6AA_.wvu.PrintArea" hidden="1" oldHidden="1">
    <formula>'203_2'!$A$2:$BC$51</formula>
    <oldFormula>'203_2'!$A$2:$BC$51</oldFormula>
  </rdn>
  <rdn rId="0" localSheetId="12" customView="1" name="Z_CB17CAF3_1B6A_40BC_8807_382168C7B6AA_.wvu.PrintTitles" hidden="1" oldHidden="1">
    <formula>'203_2'!$A:$C</formula>
    <oldFormula>'203_2'!$A:$C</oldFormula>
  </rdn>
  <rdn rId="0" localSheetId="13" customView="1" name="Z_CB17CAF3_1B6A_40BC_8807_382168C7B6AA_.wvu.PrintArea" hidden="1" oldHidden="1">
    <formula>'204_1'!$A$2:$BC$51</formula>
    <oldFormula>'204_1'!$A$2:$BC$51</oldFormula>
  </rdn>
  <rdn rId="0" localSheetId="13" customView="1" name="Z_CB17CAF3_1B6A_40BC_8807_382168C7B6AA_.wvu.PrintTitles" hidden="1" oldHidden="1">
    <formula>'204_1'!$A:$C</formula>
    <oldFormula>'204_1'!$A:$C</oldFormula>
  </rdn>
  <rdn rId="0" localSheetId="14" customView="1" name="Z_CB17CAF3_1B6A_40BC_8807_382168C7B6AA_.wvu.PrintArea" hidden="1" oldHidden="1">
    <formula>'204_2'!$A$2:$BC$51</formula>
    <oldFormula>'204_2'!$A$2:$BC$51</oldFormula>
  </rdn>
  <rdn rId="0" localSheetId="14" customView="1" name="Z_CB17CAF3_1B6A_40BC_8807_382168C7B6AA_.wvu.PrintTitles" hidden="1" oldHidden="1">
    <formula>'204_2'!$A:$C</formula>
    <oldFormula>'204_2'!$A:$C</oldFormula>
  </rdn>
  <rdn rId="0" localSheetId="14" customView="1" name="Z_CB17CAF3_1B6A_40BC_8807_382168C7B6AA_.wvu.Rows" hidden="1" oldHidden="1">
    <formula>'204_2'!$20:$22</formula>
    <oldFormula>'204_2'!$20:$22</oldFormula>
  </rdn>
  <rcv guid="{CB17CAF3-1B6A-40BC-8807-382168C7B6AA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0" sId="9" numFmtId="4">
    <oc r="N13">
      <v>1.8</v>
    </oc>
    <nc r="N13">
      <v>2</v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1" sId="9">
    <nc r="BB13">
      <f>7+3</f>
    </nc>
  </rcc>
  <rcmt sheetId="9" cell="BB13" guid="{00000000-0000-0000-0000-000000000000}" action="delete" author="Дворецька Світлана Володимирівна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2" sId="14">
    <nc r="BB13">
      <f>7</f>
    </nc>
  </rcc>
  <rdn rId="0" localSheetId="7" customView="1" name="Z_D122E3EB_3DBD_4170_BBCF_2BB5E0E428A7_.wvu.PrintArea" hidden="1" oldHidden="1">
    <oldFormula>'201_1'!$A$2:$BE$49</oldFormula>
  </rdn>
  <rdn rId="0" localSheetId="7" customView="1" name="Z_D122E3EB_3DBD_4170_BBCF_2BB5E0E428A7_.wvu.PrintTitles" hidden="1" oldHidden="1">
    <oldFormula>'201_1'!$A:$C</oldFormula>
  </rdn>
  <rcv guid="{D122E3EB-3DBD-4170-BBCF-2BB5E0E428A7}" action="delete"/>
  <rdn rId="0" localSheetId="6" customView="1" name="Z_D122E3EB_3DBD_4170_BBCF_2BB5E0E428A7_.wvu.Cols" hidden="1" oldHidden="1">
    <formula>Підсумки!$F:$J</formula>
    <oldFormula>Підсумки!$F:$J</oldFormula>
  </rdn>
  <rdn rId="0" localSheetId="6" customView="1" name="Z_D122E3EB_3DBD_4170_BBCF_2BB5E0E428A7_.wvu.FilterData" hidden="1" oldHidden="1">
    <formula>Підсумки!$A$3:$N$56</formula>
    <oldFormula>Підсумки!$A$3:$N$56</oldFormula>
  </rdn>
  <rdn rId="0" localSheetId="8" customView="1" name="Z_D122E3EB_3DBD_4170_BBCF_2BB5E0E428A7_.wvu.PrintArea" hidden="1" oldHidden="1">
    <formula>'201_2'!$A$2:$BC$51</formula>
    <oldFormula>'201_2'!$A$2:$BC$51</oldFormula>
  </rdn>
  <rdn rId="0" localSheetId="8" customView="1" name="Z_D122E3EB_3DBD_4170_BBCF_2BB5E0E428A7_.wvu.PrintTitles" hidden="1" oldHidden="1">
    <formula>'201_2'!$A:$C</formula>
    <oldFormula>'201_2'!$A:$C</oldFormula>
  </rdn>
  <rdn rId="0" localSheetId="9" customView="1" name="Z_D122E3EB_3DBD_4170_BBCF_2BB5E0E428A7_.wvu.PrintArea" hidden="1" oldHidden="1">
    <formula>'202_1'!$A$2:$BC$51</formula>
    <oldFormula>'202_1'!$A$2:$BC$51</oldFormula>
  </rdn>
  <rdn rId="0" localSheetId="9" customView="1" name="Z_D122E3EB_3DBD_4170_BBCF_2BB5E0E428A7_.wvu.PrintTitles" hidden="1" oldHidden="1">
    <formula>'202_1'!$A:$C</formula>
    <oldFormula>'202_1'!$A:$C</oldFormula>
  </rdn>
  <rdn rId="0" localSheetId="10" customView="1" name="Z_D122E3EB_3DBD_4170_BBCF_2BB5E0E428A7_.wvu.PrintArea" hidden="1" oldHidden="1">
    <formula>'202_2'!$A$2:$BD$47</formula>
    <oldFormula>'202_2'!$A$2:$BD$47</oldFormula>
  </rdn>
  <rdn rId="0" localSheetId="10" customView="1" name="Z_D122E3EB_3DBD_4170_BBCF_2BB5E0E428A7_.wvu.PrintTitles" hidden="1" oldHidden="1">
    <formula>'202_2'!$A:$C</formula>
    <oldFormula>'202_2'!$A:$C</oldFormula>
  </rdn>
  <rdn rId="0" localSheetId="11" customView="1" name="Z_D122E3EB_3DBD_4170_BBCF_2BB5E0E428A7_.wvu.PrintArea" hidden="1" oldHidden="1">
    <formula>'203_1'!$A$2:$BD$47</formula>
    <oldFormula>'203_1'!$A$2:$BD$47</oldFormula>
  </rdn>
  <rdn rId="0" localSheetId="11" customView="1" name="Z_D122E3EB_3DBD_4170_BBCF_2BB5E0E428A7_.wvu.PrintTitles" hidden="1" oldHidden="1">
    <formula>'203_1'!$A:$C</formula>
    <oldFormula>'203_1'!$A:$C</oldFormula>
  </rdn>
  <rdn rId="0" localSheetId="12" customView="1" name="Z_D122E3EB_3DBD_4170_BBCF_2BB5E0E428A7_.wvu.PrintArea" hidden="1" oldHidden="1">
    <formula>'203_2'!$A$2:$BC$51</formula>
    <oldFormula>'203_2'!$A$2:$BC$51</oldFormula>
  </rdn>
  <rdn rId="0" localSheetId="12" customView="1" name="Z_D122E3EB_3DBD_4170_BBCF_2BB5E0E428A7_.wvu.PrintTitles" hidden="1" oldHidden="1">
    <formula>'203_2'!$A:$C</formula>
    <oldFormula>'203_2'!$A:$C</oldFormula>
  </rdn>
  <rdn rId="0" localSheetId="13" customView="1" name="Z_D122E3EB_3DBD_4170_BBCF_2BB5E0E428A7_.wvu.PrintArea" hidden="1" oldHidden="1">
    <formula>'204_1'!$A$2:$BC$51</formula>
    <oldFormula>'204_1'!$A$2:$BC$51</oldFormula>
  </rdn>
  <rdn rId="0" localSheetId="13" customView="1" name="Z_D122E3EB_3DBD_4170_BBCF_2BB5E0E428A7_.wvu.PrintTitles" hidden="1" oldHidden="1">
    <formula>'204_1'!$A:$C</formula>
    <oldFormula>'204_1'!$A:$C</oldFormula>
  </rdn>
  <rdn rId="0" localSheetId="14" customView="1" name="Z_D122E3EB_3DBD_4170_BBCF_2BB5E0E428A7_.wvu.PrintArea" hidden="1" oldHidden="1">
    <formula>'204_2'!$A$2:$BC$51</formula>
    <oldFormula>'204_2'!$A$2:$BC$51</oldFormula>
  </rdn>
  <rdn rId="0" localSheetId="14" customView="1" name="Z_D122E3EB_3DBD_4170_BBCF_2BB5E0E428A7_.wvu.PrintTitles" hidden="1" oldHidden="1">
    <formula>'204_2'!$A:$C</formula>
    <oldFormula>'204_2'!$A:$C</oldFormula>
  </rdn>
  <rcv guid="{D122E3EB-3DBD-4170-BBCF-2BB5E0E428A7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14" cell="AV13" guid="{00000000-0000-0000-0000-000000000000}" action="delete" author="Дворецька Світлана Володимирівна"/>
  <rcc rId="4431" sId="14">
    <nc r="AV13">
      <f>1+2+2</f>
    </nc>
  </rcc>
  <rcv guid="{D122E3EB-3DBD-4170-BBCF-2BB5E0E428A7}" action="delete"/>
  <rdn rId="0" localSheetId="6" customView="1" name="Z_D122E3EB_3DBD_4170_BBCF_2BB5E0E428A7_.wvu.Cols" hidden="1" oldHidden="1">
    <formula>Підсумки!$F:$J</formula>
    <oldFormula>Підсумки!$F:$J</oldFormula>
  </rdn>
  <rdn rId="0" localSheetId="6" customView="1" name="Z_D122E3EB_3DBD_4170_BBCF_2BB5E0E428A7_.wvu.FilterData" hidden="1" oldHidden="1">
    <formula>Підсумки!$A$3:$N$56</formula>
    <oldFormula>Підсумки!$A$3:$N$56</oldFormula>
  </rdn>
  <rdn rId="0" localSheetId="8" customView="1" name="Z_D122E3EB_3DBD_4170_BBCF_2BB5E0E428A7_.wvu.PrintArea" hidden="1" oldHidden="1">
    <formula>'201_2'!$A$2:$BC$51</formula>
    <oldFormula>'201_2'!$A$2:$BC$51</oldFormula>
  </rdn>
  <rdn rId="0" localSheetId="8" customView="1" name="Z_D122E3EB_3DBD_4170_BBCF_2BB5E0E428A7_.wvu.PrintTitles" hidden="1" oldHidden="1">
    <formula>'201_2'!$A:$C</formula>
    <oldFormula>'201_2'!$A:$C</oldFormula>
  </rdn>
  <rdn rId="0" localSheetId="9" customView="1" name="Z_D122E3EB_3DBD_4170_BBCF_2BB5E0E428A7_.wvu.PrintArea" hidden="1" oldHidden="1">
    <formula>'202_1'!$A$2:$BC$51</formula>
    <oldFormula>'202_1'!$A$2:$BC$51</oldFormula>
  </rdn>
  <rdn rId="0" localSheetId="9" customView="1" name="Z_D122E3EB_3DBD_4170_BBCF_2BB5E0E428A7_.wvu.PrintTitles" hidden="1" oldHidden="1">
    <formula>'202_1'!$A:$C</formula>
    <oldFormula>'202_1'!$A:$C</oldFormula>
  </rdn>
  <rdn rId="0" localSheetId="10" customView="1" name="Z_D122E3EB_3DBD_4170_BBCF_2BB5E0E428A7_.wvu.PrintArea" hidden="1" oldHidden="1">
    <formula>'202_2'!$A$2:$BD$47</formula>
    <oldFormula>'202_2'!$A$2:$BD$47</oldFormula>
  </rdn>
  <rdn rId="0" localSheetId="10" customView="1" name="Z_D122E3EB_3DBD_4170_BBCF_2BB5E0E428A7_.wvu.PrintTitles" hidden="1" oldHidden="1">
    <formula>'202_2'!$A:$C</formula>
    <oldFormula>'202_2'!$A:$C</oldFormula>
  </rdn>
  <rdn rId="0" localSheetId="11" customView="1" name="Z_D122E3EB_3DBD_4170_BBCF_2BB5E0E428A7_.wvu.PrintArea" hidden="1" oldHidden="1">
    <formula>'203_1'!$A$2:$BD$47</formula>
    <oldFormula>'203_1'!$A$2:$BD$47</oldFormula>
  </rdn>
  <rdn rId="0" localSheetId="11" customView="1" name="Z_D122E3EB_3DBD_4170_BBCF_2BB5E0E428A7_.wvu.PrintTitles" hidden="1" oldHidden="1">
    <formula>'203_1'!$A:$C</formula>
    <oldFormula>'203_1'!$A:$C</oldFormula>
  </rdn>
  <rdn rId="0" localSheetId="12" customView="1" name="Z_D122E3EB_3DBD_4170_BBCF_2BB5E0E428A7_.wvu.PrintArea" hidden="1" oldHidden="1">
    <formula>'203_2'!$A$2:$BC$51</formula>
    <oldFormula>'203_2'!$A$2:$BC$51</oldFormula>
  </rdn>
  <rdn rId="0" localSheetId="12" customView="1" name="Z_D122E3EB_3DBD_4170_BBCF_2BB5E0E428A7_.wvu.PrintTitles" hidden="1" oldHidden="1">
    <formula>'203_2'!$A:$C</formula>
    <oldFormula>'203_2'!$A:$C</oldFormula>
  </rdn>
  <rdn rId="0" localSheetId="13" customView="1" name="Z_D122E3EB_3DBD_4170_BBCF_2BB5E0E428A7_.wvu.PrintArea" hidden="1" oldHidden="1">
    <formula>'204_1'!$A$2:$BC$51</formula>
    <oldFormula>'204_1'!$A$2:$BC$51</oldFormula>
  </rdn>
  <rdn rId="0" localSheetId="13" customView="1" name="Z_D122E3EB_3DBD_4170_BBCF_2BB5E0E428A7_.wvu.PrintTitles" hidden="1" oldHidden="1">
    <formula>'204_1'!$A:$C</formula>
    <oldFormula>'204_1'!$A:$C</oldFormula>
  </rdn>
  <rdn rId="0" localSheetId="14" customView="1" name="Z_D122E3EB_3DBD_4170_BBCF_2BB5E0E428A7_.wvu.PrintArea" hidden="1" oldHidden="1">
    <formula>'204_2'!$A$2:$BC$51</formula>
    <oldFormula>'204_2'!$A$2:$BC$51</oldFormula>
  </rdn>
  <rdn rId="0" localSheetId="14" customView="1" name="Z_D122E3EB_3DBD_4170_BBCF_2BB5E0E428A7_.wvu.PrintTitles" hidden="1" oldHidden="1">
    <formula>'204_2'!$A:$C</formula>
    <oldFormula>'204_2'!$A:$C</oldFormula>
  </rdn>
  <rcv guid="{D122E3EB-3DBD-4170-BBCF-2BB5E0E428A7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48" sId="9" numFmtId="4">
    <nc r="BB17">
      <v>7</v>
    </nc>
  </rcc>
  <rcmt sheetId="9" cell="BB17" guid="{00000000-0000-0000-0000-000000000000}" action="delete" author="Дворецька Світлана Володимирівна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49" sId="9" numFmtId="4">
    <nc r="D42">
      <v>1</v>
    </nc>
  </rcc>
  <rcc rId="4450" sId="9" numFmtId="4">
    <nc r="D43">
      <v>2</v>
    </nc>
  </rcc>
  <rcc rId="4451" sId="9" numFmtId="4">
    <nc r="D44">
      <v>1</v>
    </nc>
  </rcc>
  <rcc rId="4452" sId="9" numFmtId="4">
    <nc r="AY8">
      <v>4</v>
    </nc>
  </rcc>
  <rcc rId="4453" sId="9">
    <nc r="BB8">
      <f>7+3</f>
    </nc>
  </rcc>
  <rcc rId="4454" sId="9" numFmtId="4">
    <nc r="I42">
      <v>2</v>
    </nc>
  </rcc>
  <rcc rId="4455" sId="9" numFmtId="4">
    <nc r="I43">
      <v>2</v>
    </nc>
  </rcc>
  <rcc rId="4456" sId="9" numFmtId="4">
    <nc r="I44">
      <v>1</v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57" sId="9" numFmtId="4">
    <nc r="BD14">
      <v>5</v>
    </nc>
  </rcc>
  <rcc rId="4458" sId="9" numFmtId="4">
    <nc r="BF14">
      <v>5</v>
    </nc>
  </rcc>
  <rcc rId="4459" sId="9" numFmtId="4">
    <nc r="BD10">
      <v>5</v>
    </nc>
  </rcc>
  <rcc rId="4460" sId="9" numFmtId="4">
    <nc r="BF10">
      <v>5</v>
    </nc>
  </rcc>
  <rcc rId="4461" sId="9" numFmtId="4">
    <nc r="BF19">
      <v>5</v>
    </nc>
  </rcc>
  <rcc rId="4462" sId="9" numFmtId="4">
    <nc r="BD13">
      <v>5</v>
    </nc>
  </rcc>
  <rcc rId="4463" sId="9" numFmtId="4">
    <nc r="BF13">
      <v>5</v>
    </nc>
  </rcc>
  <rcmt sheetId="9" cell="BB18" guid="{00000000-0000-0000-0000-000000000000}" action="delete" author="Дворецька Світлана Володимирівна"/>
  <rcc rId="4464" sId="9">
    <nc r="BB18">
      <f>7+2</f>
    </nc>
  </rcc>
  <rcc rId="4465" sId="9" numFmtId="4">
    <oc r="P42">
      <v>1</v>
    </oc>
    <nc r="P42">
      <v>2</v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66" sId="12" numFmtId="4">
    <nc r="BD15">
      <v>4</v>
    </nc>
  </rcc>
  <rcc rId="4467" sId="12">
    <nc r="BB15">
      <f>7</f>
    </nc>
  </rcc>
  <rcc rId="4468" sId="12" numFmtId="4">
    <nc r="BD12">
      <v>5</v>
    </nc>
  </rcc>
  <rcc rId="4469" sId="12" numFmtId="4">
    <nc r="BD13">
      <v>5</v>
    </nc>
  </rcc>
  <rcc rId="4470" sId="12" numFmtId="4">
    <nc r="BD17">
      <v>5</v>
    </nc>
  </rcc>
  <rcc rId="4471" sId="12" numFmtId="4">
    <nc r="BD10">
      <v>5</v>
    </nc>
  </rcc>
  <rcc rId="4472" sId="12" numFmtId="4">
    <nc r="BD11">
      <v>5</v>
    </nc>
  </rcc>
  <rcc rId="4473" sId="12">
    <nc r="BB16">
      <f>7</f>
    </nc>
  </rcc>
  <rcc rId="4474" sId="12">
    <nc r="BB8">
      <f>5</f>
    </nc>
  </rcc>
  <rcc rId="4475" sId="12" numFmtId="4">
    <nc r="AY16">
      <v>4</v>
    </nc>
  </rcc>
  <rcc rId="4476" sId="12">
    <nc r="AV16">
      <f>1+2+2</f>
    </nc>
  </rcc>
  <rcc rId="4477" sId="12">
    <nc r="AQ16">
      <f>1+1+3</f>
    </nc>
  </rcc>
  <rcc rId="4478" sId="12">
    <nc r="AL16">
      <f>1+2+1</f>
    </nc>
  </rcc>
  <rcc rId="4479" sId="12" numFmtId="4">
    <nc r="Z16">
      <v>2</v>
    </nc>
  </rcc>
  <rcc rId="4480" sId="14" numFmtId="4">
    <nc r="I48">
      <v>1</v>
    </nc>
  </rcc>
  <rcc rId="4481" sId="14" numFmtId="4">
    <nc r="I49">
      <v>3</v>
    </nc>
  </rcc>
  <rcc rId="4482" sId="14" numFmtId="4">
    <nc r="I50">
      <v>3</v>
    </nc>
  </rcc>
  <rcc rId="4483" sId="14" numFmtId="4">
    <nc r="BD13">
      <v>4</v>
    </nc>
  </rcc>
  <rcc rId="4484" sId="14" numFmtId="4">
    <nc r="BF13">
      <v>4</v>
    </nc>
  </rcc>
  <rcc rId="4485" sId="13" numFmtId="4">
    <nc r="BD10">
      <v>4</v>
    </nc>
  </rcc>
  <rcc rId="4486" sId="13" numFmtId="4">
    <nc r="BF10">
      <v>5</v>
    </nc>
  </rcc>
  <rcc rId="4487" sId="14">
    <nc r="BB9">
      <f>6+3</f>
    </nc>
  </rcc>
  <rcc rId="4488" sId="14" numFmtId="4">
    <nc r="AY9">
      <v>3</v>
    </nc>
  </rcc>
  <rcc rId="4489" sId="14">
    <nc r="AV9">
      <f>1+1+2</f>
    </nc>
  </rcc>
  <rcmt sheetId="14" cell="AV12" guid="{00000000-0000-0000-0000-000000000000}" action="delete" author="Дворецька Світлана Володимирівна"/>
  <rcc rId="4490" sId="14">
    <nc r="AV12">
      <f>1+1+1</f>
    </nc>
  </rcc>
  <rcc rId="4491" sId="14">
    <nc r="AQ9">
      <f>1+1+2</f>
    </nc>
  </rcc>
  <rcc rId="4492" sId="14">
    <nc r="AL9">
      <f>1+2+2</f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96" sId="14">
    <nc r="BB12">
      <f>5+3</f>
    </nc>
  </rcc>
  <rcc rId="4597" sId="14">
    <nc r="BB18">
      <f>5+3</f>
    </nc>
  </rcc>
  <rcv guid="{CB17CAF3-1B6A-40BC-8807-382168C7B6AA}" action="delete"/>
  <rdn rId="0" localSheetId="6" customView="1" name="Z_CB17CAF3_1B6A_40BC_8807_382168C7B6AA_.wvu.Cols" hidden="1" oldHidden="1">
    <formula>Підсумки!$F:$J</formula>
    <oldFormula>Підсумки!$F:$J</oldFormula>
  </rdn>
  <rdn rId="0" localSheetId="6" customView="1" name="Z_CB17CAF3_1B6A_40BC_8807_382168C7B6AA_.wvu.FilterData" hidden="1" oldHidden="1">
    <formula>Підсумки!$A$3:$N$56</formula>
    <oldFormula>Підсумки!$A$3:$N$56</oldFormula>
  </rdn>
  <rdn rId="0" localSheetId="8" customView="1" name="Z_CB17CAF3_1B6A_40BC_8807_382168C7B6AA_.wvu.PrintArea" hidden="1" oldHidden="1">
    <formula>'201_2'!$A$2:$BC$51</formula>
    <oldFormula>'201_2'!$A$2:$BC$51</oldFormula>
  </rdn>
  <rdn rId="0" localSheetId="8" customView="1" name="Z_CB17CAF3_1B6A_40BC_8807_382168C7B6AA_.wvu.PrintTitles" hidden="1" oldHidden="1">
    <formula>'201_2'!$A:$C</formula>
    <oldFormula>'201_2'!$A:$C</oldFormula>
  </rdn>
  <rdn rId="0" localSheetId="9" customView="1" name="Z_CB17CAF3_1B6A_40BC_8807_382168C7B6AA_.wvu.PrintArea" hidden="1" oldHidden="1">
    <formula>'202_1'!$A$2:$BC$51</formula>
    <oldFormula>'202_1'!$A$2:$BC$51</oldFormula>
  </rdn>
  <rdn rId="0" localSheetId="9" customView="1" name="Z_CB17CAF3_1B6A_40BC_8807_382168C7B6AA_.wvu.PrintTitles" hidden="1" oldHidden="1">
    <formula>'202_1'!$A:$C</formula>
    <oldFormula>'202_1'!$A:$C</oldFormula>
  </rdn>
  <rdn rId="0" localSheetId="10" customView="1" name="Z_CB17CAF3_1B6A_40BC_8807_382168C7B6AA_.wvu.PrintArea" hidden="1" oldHidden="1">
    <formula>'202_2'!$A$2:$BD$47</formula>
    <oldFormula>'202_2'!$A$2:$BD$47</oldFormula>
  </rdn>
  <rdn rId="0" localSheetId="10" customView="1" name="Z_CB17CAF3_1B6A_40BC_8807_382168C7B6AA_.wvu.PrintTitles" hidden="1" oldHidden="1">
    <formula>'202_2'!$A:$C</formula>
    <oldFormula>'202_2'!$A:$C</oldFormula>
  </rdn>
  <rdn rId="0" localSheetId="11" customView="1" name="Z_CB17CAF3_1B6A_40BC_8807_382168C7B6AA_.wvu.PrintArea" hidden="1" oldHidden="1">
    <formula>'203_1'!$A$2:$BD$47</formula>
    <oldFormula>'203_1'!$A$2:$BD$47</oldFormula>
  </rdn>
  <rdn rId="0" localSheetId="11" customView="1" name="Z_CB17CAF3_1B6A_40BC_8807_382168C7B6AA_.wvu.PrintTitles" hidden="1" oldHidden="1">
    <formula>'203_1'!$A:$C</formula>
    <oldFormula>'203_1'!$A:$C</oldFormula>
  </rdn>
  <rdn rId="0" localSheetId="12" customView="1" name="Z_CB17CAF3_1B6A_40BC_8807_382168C7B6AA_.wvu.PrintArea" hidden="1" oldHidden="1">
    <formula>'203_2'!$A$2:$BC$51</formula>
    <oldFormula>'203_2'!$A$2:$BC$51</oldFormula>
  </rdn>
  <rdn rId="0" localSheetId="12" customView="1" name="Z_CB17CAF3_1B6A_40BC_8807_382168C7B6AA_.wvu.PrintTitles" hidden="1" oldHidden="1">
    <formula>'203_2'!$A:$C</formula>
    <oldFormula>'203_2'!$A:$C</oldFormula>
  </rdn>
  <rdn rId="0" localSheetId="13" customView="1" name="Z_CB17CAF3_1B6A_40BC_8807_382168C7B6AA_.wvu.PrintArea" hidden="1" oldHidden="1">
    <formula>'204_1'!$A$2:$BC$51</formula>
    <oldFormula>'204_1'!$A$2:$BC$51</oldFormula>
  </rdn>
  <rdn rId="0" localSheetId="13" customView="1" name="Z_CB17CAF3_1B6A_40BC_8807_382168C7B6AA_.wvu.PrintTitles" hidden="1" oldHidden="1">
    <formula>'204_1'!$A:$C</formula>
    <oldFormula>'204_1'!$A:$C</oldFormula>
  </rdn>
  <rdn rId="0" localSheetId="14" customView="1" name="Z_CB17CAF3_1B6A_40BC_8807_382168C7B6AA_.wvu.PrintArea" hidden="1" oldHidden="1">
    <formula>'204_2'!$A$2:$BC$51</formula>
    <oldFormula>'204_2'!$A$2:$BC$51</oldFormula>
  </rdn>
  <rdn rId="0" localSheetId="14" customView="1" name="Z_CB17CAF3_1B6A_40BC_8807_382168C7B6AA_.wvu.PrintTitles" hidden="1" oldHidden="1">
    <formula>'204_2'!$A:$C</formula>
    <oldFormula>'204_2'!$A:$C</oldFormula>
  </rdn>
  <rdn rId="0" localSheetId="14" customView="1" name="Z_CB17CAF3_1B6A_40BC_8807_382168C7B6AA_.wvu.Rows" hidden="1" oldHidden="1">
    <formula>'204_2'!$20:$22</formula>
    <oldFormula>'204_2'!$20:$22</oldFormula>
  </rdn>
  <rcv guid="{CB17CAF3-1B6A-40BC-8807-382168C7B6AA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93" sId="7" numFmtId="4">
    <nc r="AY18">
      <v>4</v>
    </nc>
  </rcc>
  <rcc rId="4494" sId="7" numFmtId="4">
    <nc r="BB18">
      <v>10</v>
    </nc>
  </rcc>
  <rcc rId="4495" sId="7" numFmtId="4">
    <nc r="BC18">
      <v>5</v>
    </nc>
  </rcc>
  <rcc rId="4496" sId="7" numFmtId="4">
    <nc r="BD18">
      <v>5</v>
    </nc>
  </rcc>
  <rcv guid="{C2F30B35-D639-4BB4-A50F-41AB6A913442}" action="delete"/>
  <rdn rId="0" localSheetId="6" customView="1" name="Z_C2F30B35_D639_4BB4_A50F_41AB6A913442_.wvu.FilterData" hidden="1" oldHidden="1">
    <formula>Підсумки!$A$3:$N$56</formula>
    <oldFormula>Підсумки!$A$3:$N$56</oldFormula>
  </rdn>
  <rdn rId="0" localSheetId="8" customView="1" name="Z_C2F30B35_D639_4BB4_A50F_41AB6A913442_.wvu.PrintArea" hidden="1" oldHidden="1">
    <formula>'201_2'!$A$2:$BC$51</formula>
    <oldFormula>'201_2'!$A$2:$BC$51</oldFormula>
  </rdn>
  <rdn rId="0" localSheetId="8" customView="1" name="Z_C2F30B35_D639_4BB4_A50F_41AB6A913442_.wvu.PrintTitles" hidden="1" oldHidden="1">
    <formula>'201_2'!$A:$C</formula>
    <oldFormula>'201_2'!$A:$C</oldFormula>
  </rdn>
  <rdn rId="0" localSheetId="9" customView="1" name="Z_C2F30B35_D639_4BB4_A50F_41AB6A913442_.wvu.PrintArea" hidden="1" oldHidden="1">
    <formula>'202_1'!$A$2:$BC$51</formula>
    <oldFormula>'202_1'!$A$2:$BC$51</oldFormula>
  </rdn>
  <rdn rId="0" localSheetId="9" customView="1" name="Z_C2F30B35_D639_4BB4_A50F_41AB6A913442_.wvu.PrintTitles" hidden="1" oldHidden="1">
    <formula>'202_1'!$A:$C</formula>
    <oldFormula>'202_1'!$A:$C</oldFormula>
  </rdn>
  <rdn rId="0" localSheetId="10" customView="1" name="Z_C2F30B35_D639_4BB4_A50F_41AB6A913442_.wvu.PrintArea" hidden="1" oldHidden="1">
    <formula>'202_2'!$A$2:$BD$47</formula>
    <oldFormula>'202_2'!$A$2:$BD$47</oldFormula>
  </rdn>
  <rdn rId="0" localSheetId="10" customView="1" name="Z_C2F30B35_D639_4BB4_A50F_41AB6A913442_.wvu.PrintTitles" hidden="1" oldHidden="1">
    <formula>'202_2'!$A:$C</formula>
    <oldFormula>'202_2'!$A:$C</oldFormula>
  </rdn>
  <rdn rId="0" localSheetId="11" customView="1" name="Z_C2F30B35_D639_4BB4_A50F_41AB6A913442_.wvu.PrintArea" hidden="1" oldHidden="1">
    <formula>'203_1'!$A$2:$BD$47</formula>
    <oldFormula>'203_1'!$A$2:$BD$47</oldFormula>
  </rdn>
  <rdn rId="0" localSheetId="11" customView="1" name="Z_C2F30B35_D639_4BB4_A50F_41AB6A913442_.wvu.PrintTitles" hidden="1" oldHidden="1">
    <formula>'203_1'!$A:$C</formula>
    <oldFormula>'203_1'!$A:$C</oldFormula>
  </rdn>
  <rdn rId="0" localSheetId="12" customView="1" name="Z_C2F30B35_D639_4BB4_A50F_41AB6A913442_.wvu.PrintArea" hidden="1" oldHidden="1">
    <formula>'203_2'!$A$2:$BC$51</formula>
    <oldFormula>'203_2'!$A$2:$BC$51</oldFormula>
  </rdn>
  <rdn rId="0" localSheetId="12" customView="1" name="Z_C2F30B35_D639_4BB4_A50F_41AB6A913442_.wvu.PrintTitles" hidden="1" oldHidden="1">
    <formula>'203_2'!$A:$C</formula>
    <oldFormula>'203_2'!$A:$C</oldFormula>
  </rdn>
  <rdn rId="0" localSheetId="13" customView="1" name="Z_C2F30B35_D639_4BB4_A50F_41AB6A913442_.wvu.PrintArea" hidden="1" oldHidden="1">
    <formula>'204_1'!$A$2:$BC$51</formula>
    <oldFormula>'204_1'!$A$2:$BC$51</oldFormula>
  </rdn>
  <rdn rId="0" localSheetId="13" customView="1" name="Z_C2F30B35_D639_4BB4_A50F_41AB6A913442_.wvu.PrintTitles" hidden="1" oldHidden="1">
    <formula>'204_1'!$A:$C</formula>
    <oldFormula>'204_1'!$A:$C</oldFormula>
  </rdn>
  <rdn rId="0" localSheetId="14" customView="1" name="Z_C2F30B35_D639_4BB4_A50F_41AB6A913442_.wvu.PrintArea" hidden="1" oldHidden="1">
    <formula>'204_2'!$A$2:$BC$51</formula>
    <oldFormula>'204_2'!$A$2:$BC$51</oldFormula>
  </rdn>
  <rdn rId="0" localSheetId="14" customView="1" name="Z_C2F30B35_D639_4BB4_A50F_41AB6A913442_.wvu.PrintTitles" hidden="1" oldHidden="1">
    <formula>'204_2'!$A:$C</formula>
    <oldFormula>'204_2'!$A:$C</oldFormula>
  </rdn>
  <rcv guid="{C2F30B35-D639-4BB4-A50F-41AB6A913442}" action="add"/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12" sId="7" numFmtId="4">
    <oc r="BC18">
      <v>5</v>
    </oc>
    <nc r="BC18"/>
  </rcc>
  <rcc rId="4513" sId="7" numFmtId="4">
    <oc r="BD18">
      <v>5</v>
    </oc>
    <nc r="BD18"/>
  </rcc>
  <rcc rId="4514" sId="7" odxf="1" dxf="1" numFmtId="4">
    <nc r="BC25">
      <v>5</v>
    </nc>
    <ndxf>
      <font>
        <b/>
        <sz val="14"/>
        <color auto="1"/>
        <name val="Arial"/>
        <scheme val="none"/>
      </font>
      <numFmt numFmtId="164" formatCode="0.0"/>
      <fill>
        <patternFill patternType="solid">
          <bgColor theme="0"/>
        </patternFill>
      </fill>
      <alignment horizontal="center" vertical="top" readingOrder="0"/>
    </ndxf>
  </rcc>
  <rcc rId="4515" sId="7" odxf="1" dxf="1" numFmtId="4">
    <nc r="BD25">
      <v>5</v>
    </nc>
    <ndxf>
      <font>
        <b/>
        <sz val="14"/>
        <color auto="1"/>
        <name val="Arial"/>
        <scheme val="none"/>
      </font>
      <numFmt numFmtId="164" formatCode="0.0"/>
      <fill>
        <patternFill patternType="solid">
          <bgColor theme="0"/>
        </patternFill>
      </fill>
      <alignment horizontal="center" vertical="top" readingOrder="0"/>
    </ndxf>
  </rcc>
  <rcc rId="4516" sId="7" numFmtId="4">
    <nc r="BC10">
      <v>5</v>
    </nc>
  </rcc>
  <rcc rId="4517" sId="7" numFmtId="4">
    <nc r="BD10">
      <v>5</v>
    </nc>
  </rcc>
  <rcc rId="4518" sId="7" numFmtId="4">
    <nc r="AQ24">
      <v>4</v>
    </nc>
  </rcc>
  <rcc rId="4519" sId="7" odxf="1" dxf="1" numFmtId="4">
    <nc r="AV24">
      <v>4</v>
    </nc>
    <ndxf>
      <font>
        <b/>
        <sz val="14"/>
      </font>
      <numFmt numFmtId="164" formatCode="0.0"/>
      <fill>
        <patternFill patternType="solid">
          <bgColor theme="0"/>
        </patternFill>
      </fill>
      <alignment horizontal="center" vertical="top" readingOrder="0"/>
    </ndxf>
  </rcc>
  <rcc rId="4520" sId="7" odxf="1" dxf="1" numFmtId="4">
    <nc r="AY24">
      <v>4</v>
    </nc>
    <ndxf>
      <font>
        <b/>
        <sz val="14"/>
      </font>
      <numFmt numFmtId="164" formatCode="0.0"/>
      <fill>
        <patternFill patternType="solid">
          <bgColor theme="0"/>
        </patternFill>
      </fill>
      <alignment horizontal="center" vertical="top" readingOrder="0"/>
    </ndxf>
  </rcc>
  <rcc rId="4521" sId="7" numFmtId="4">
    <nc r="BB11">
      <v>10</v>
    </nc>
  </rcc>
  <rcc rId="4522" sId="7" odxf="1" dxf="1" numFmtId="4">
    <nc r="BB24">
      <v>9</v>
    </nc>
    <ndxf>
      <font>
        <b/>
        <sz val="14"/>
        <color auto="1"/>
        <name val="Arial"/>
        <scheme val="none"/>
      </font>
      <numFmt numFmtId="164" formatCode="0.0"/>
      <fill>
        <patternFill patternType="solid">
          <bgColor theme="0"/>
        </patternFill>
      </fill>
      <alignment horizontal="center" vertical="top" readingOrder="0"/>
    </ndxf>
  </rcc>
  <rcc rId="4523" sId="7" odxf="1" dxf="1" numFmtId="4">
    <nc r="BC23">
      <v>5</v>
    </nc>
    <ndxf>
      <font>
        <b/>
        <sz val="14"/>
        <color auto="1"/>
        <name val="Arial"/>
        <scheme val="none"/>
      </font>
      <numFmt numFmtId="164" formatCode="0.0"/>
      <fill>
        <patternFill patternType="solid">
          <bgColor theme="0"/>
        </patternFill>
      </fill>
      <alignment horizontal="center" vertical="top" readingOrder="0"/>
    </ndxf>
  </rcc>
  <rcc rId="4524" sId="7" odxf="1" dxf="1" numFmtId="4">
    <nc r="BD23">
      <v>5</v>
    </nc>
    <ndxf>
      <font>
        <b/>
        <sz val="14"/>
        <color auto="1"/>
        <name val="Arial"/>
        <scheme val="none"/>
      </font>
      <numFmt numFmtId="164" formatCode="0.0"/>
      <fill>
        <patternFill patternType="solid">
          <bgColor theme="0"/>
        </patternFill>
      </fill>
      <alignment horizontal="center" vertical="top" readingOrder="0"/>
    </ndxf>
  </rcc>
  <rcc rId="4525" sId="7" odxf="1" dxf="1" numFmtId="4">
    <nc r="BC24">
      <v>5</v>
    </nc>
    <ndxf>
      <font>
        <b/>
        <sz val="14"/>
        <color auto="1"/>
        <name val="Arial"/>
        <scheme val="none"/>
      </font>
      <numFmt numFmtId="164" formatCode="0.0"/>
      <fill>
        <patternFill patternType="solid">
          <bgColor theme="0"/>
        </patternFill>
      </fill>
      <alignment horizontal="center" vertical="top" readingOrder="0"/>
    </ndxf>
  </rcc>
  <rcc rId="4526" sId="7" numFmtId="4">
    <nc r="BD21">
      <v>5</v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27" sId="1">
    <oc r="B3">
      <f>Підсумки!C3</f>
    </oc>
    <nc r="B3"/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2F30B35-D639-4BB4-A50F-41AB6A913442}" action="delete"/>
  <rdn rId="0" localSheetId="6" customView="1" name="Z_C2F30B35_D639_4BB4_A50F_41AB6A913442_.wvu.FilterData" hidden="1" oldHidden="1">
    <formula>Підсумки!$A$3:$N$56</formula>
    <oldFormula>Підсумки!$A$3:$N$56</oldFormula>
  </rdn>
  <rdn rId="0" localSheetId="8" customView="1" name="Z_C2F30B35_D639_4BB4_A50F_41AB6A913442_.wvu.PrintArea" hidden="1" oldHidden="1">
    <formula>'201_2'!$A$2:$BC$51</formula>
    <oldFormula>'201_2'!$A$2:$BC$51</oldFormula>
  </rdn>
  <rdn rId="0" localSheetId="8" customView="1" name="Z_C2F30B35_D639_4BB4_A50F_41AB6A913442_.wvu.PrintTitles" hidden="1" oldHidden="1">
    <formula>'201_2'!$A:$C</formula>
    <oldFormula>'201_2'!$A:$C</oldFormula>
  </rdn>
  <rdn rId="0" localSheetId="9" customView="1" name="Z_C2F30B35_D639_4BB4_A50F_41AB6A913442_.wvu.PrintArea" hidden="1" oldHidden="1">
    <formula>'202_1'!$A$2:$BC$51</formula>
    <oldFormula>'202_1'!$A$2:$BC$51</oldFormula>
  </rdn>
  <rdn rId="0" localSheetId="9" customView="1" name="Z_C2F30B35_D639_4BB4_A50F_41AB6A913442_.wvu.PrintTitles" hidden="1" oldHidden="1">
    <formula>'202_1'!$A:$C</formula>
    <oldFormula>'202_1'!$A:$C</oldFormula>
  </rdn>
  <rdn rId="0" localSheetId="10" customView="1" name="Z_C2F30B35_D639_4BB4_A50F_41AB6A913442_.wvu.PrintArea" hidden="1" oldHidden="1">
    <formula>'202_2'!$A$2:$BD$47</formula>
    <oldFormula>'202_2'!$A$2:$BD$47</oldFormula>
  </rdn>
  <rdn rId="0" localSheetId="10" customView="1" name="Z_C2F30B35_D639_4BB4_A50F_41AB6A913442_.wvu.PrintTitles" hidden="1" oldHidden="1">
    <formula>'202_2'!$A:$C</formula>
    <oldFormula>'202_2'!$A:$C</oldFormula>
  </rdn>
  <rdn rId="0" localSheetId="11" customView="1" name="Z_C2F30B35_D639_4BB4_A50F_41AB6A913442_.wvu.PrintArea" hidden="1" oldHidden="1">
    <formula>'203_1'!$A$2:$BD$47</formula>
    <oldFormula>'203_1'!$A$2:$BD$47</oldFormula>
  </rdn>
  <rdn rId="0" localSheetId="11" customView="1" name="Z_C2F30B35_D639_4BB4_A50F_41AB6A913442_.wvu.PrintTitles" hidden="1" oldHidden="1">
    <formula>'203_1'!$A:$C</formula>
    <oldFormula>'203_1'!$A:$C</oldFormula>
  </rdn>
  <rdn rId="0" localSheetId="12" customView="1" name="Z_C2F30B35_D639_4BB4_A50F_41AB6A913442_.wvu.PrintArea" hidden="1" oldHidden="1">
    <formula>'203_2'!$A$2:$BC$51</formula>
    <oldFormula>'203_2'!$A$2:$BC$51</oldFormula>
  </rdn>
  <rdn rId="0" localSheetId="12" customView="1" name="Z_C2F30B35_D639_4BB4_A50F_41AB6A913442_.wvu.PrintTitles" hidden="1" oldHidden="1">
    <formula>'203_2'!$A:$C</formula>
    <oldFormula>'203_2'!$A:$C</oldFormula>
  </rdn>
  <rdn rId="0" localSheetId="13" customView="1" name="Z_C2F30B35_D639_4BB4_A50F_41AB6A913442_.wvu.PrintArea" hidden="1" oldHidden="1">
    <formula>'204_1'!$A$2:$BC$51</formula>
    <oldFormula>'204_1'!$A$2:$BC$51</oldFormula>
  </rdn>
  <rdn rId="0" localSheetId="13" customView="1" name="Z_C2F30B35_D639_4BB4_A50F_41AB6A913442_.wvu.PrintTitles" hidden="1" oldHidden="1">
    <formula>'204_1'!$A:$C</formula>
    <oldFormula>'204_1'!$A:$C</oldFormula>
  </rdn>
  <rdn rId="0" localSheetId="14" customView="1" name="Z_C2F30B35_D639_4BB4_A50F_41AB6A913442_.wvu.PrintArea" hidden="1" oldHidden="1">
    <formula>'204_2'!$A$2:$BC$51</formula>
    <oldFormula>'204_2'!$A$2:$BC$51</oldFormula>
  </rdn>
  <rdn rId="0" localSheetId="14" customView="1" name="Z_C2F30B35_D639_4BB4_A50F_41AB6A913442_.wvu.PrintTitles" hidden="1" oldHidden="1">
    <formula>'204_2'!$A:$C</formula>
    <oldFormula>'204_2'!$A:$C</oldFormula>
  </rdn>
  <rcv guid="{C2F30B35-D639-4BB4-A50F-41AB6A913442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8" sqref="A8:A27" start="0" length="0">
    <dxf>
      <border>
        <left style="thin">
          <color indexed="64"/>
        </left>
      </border>
    </dxf>
  </rfmt>
  <rfmt sheetId="8" sqref="A8:E8" start="0" length="0">
    <dxf>
      <border>
        <top style="thin">
          <color indexed="64"/>
        </top>
      </border>
    </dxf>
  </rfmt>
  <rfmt sheetId="8" sqref="E8:E27" start="0" length="0">
    <dxf>
      <border>
        <right style="thin">
          <color indexed="64"/>
        </right>
      </border>
    </dxf>
  </rfmt>
  <rfmt sheetId="8" sqref="A27:E27" start="0" length="0">
    <dxf>
      <border>
        <bottom style="thin">
          <color indexed="64"/>
        </bottom>
      </border>
    </dxf>
  </rfmt>
  <rfmt sheetId="8" sqref="A8:E27"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</rfmt>
  <rcc rId="4543" sId="8" odxf="1" dxf="1">
    <nc r="B20" t="inlineStr">
      <is>
        <t xml:space="preserve">Альохін Євгеній Володимирович </t>
      </is>
    </nc>
    <odxf>
      <fill>
        <patternFill>
          <bgColor theme="0"/>
        </patternFill>
      </fill>
    </odxf>
    <ndxf>
      <fill>
        <patternFill>
          <bgColor theme="2"/>
        </patternFill>
      </fill>
    </ndxf>
  </rcc>
  <rcc rId="4544" sId="8">
    <oc r="B21" t="inlineStr">
      <is>
        <t>Абрамова Анна Сергіївна</t>
      </is>
    </oc>
    <nc r="B21" t="inlineStr">
      <is>
        <t>Базарний Андрій Вікторович</t>
      </is>
    </nc>
  </rcc>
  <rcc rId="4545" sId="8">
    <oc r="B22" t="inlineStr">
      <is>
        <t xml:space="preserve">Альохін Євгеній Володимирович </t>
      </is>
    </oc>
    <nc r="B22" t="inlineStr">
      <is>
        <t>Голощапова Вікторія Володимирівна</t>
      </is>
    </nc>
  </rcc>
  <rcc rId="4546" sId="8">
    <oc r="B23" t="inlineStr">
      <is>
        <t>Базарний Андрій Вікторович</t>
      </is>
    </oc>
    <nc r="B23" t="inlineStr">
      <is>
        <t>Дуюн Владислав Володимирович</t>
      </is>
    </nc>
  </rcc>
  <rcc rId="4547" sId="8">
    <oc r="B24" t="inlineStr">
      <is>
        <t>Голощапова Вікторія Володимирівна</t>
      </is>
    </oc>
    <nc r="B24" t="inlineStr">
      <is>
        <t>Канатьєв Максим Юрійович</t>
      </is>
    </nc>
  </rcc>
  <rcc rId="4548" sId="8">
    <oc r="B25" t="inlineStr">
      <is>
        <t>Дуюн Владислав Володимирович</t>
      </is>
    </oc>
    <nc r="B25" t="inlineStr">
      <is>
        <t>Кладка Сергій  Ігорович</t>
      </is>
    </nc>
  </rcc>
  <rcc rId="4549" sId="8">
    <oc r="B26" t="inlineStr">
      <is>
        <t>Канатьєв Максим Юрійович</t>
      </is>
    </oc>
    <nc r="B26"/>
  </rcc>
  <rcc rId="4550" sId="8">
    <oc r="B27" t="inlineStr">
      <is>
        <t>Кладка Сергій  Ігорович</t>
      </is>
    </oc>
    <nc r="B27"/>
  </rcc>
  <rcv guid="{6C8D603E-9A1B-49F4-AEFE-06707C7BCD53}" action="delete"/>
  <rdn rId="0" localSheetId="6" customView="1" name="Z_6C8D603E_9A1B_49F4_AEFE_06707C7BCD53_.wvu.FilterData" hidden="1" oldHidden="1">
    <formula>Підсумки!$A$3:$N$56</formula>
    <oldFormula>Підсумки!$A$3:$N$56</oldFormula>
  </rdn>
  <rdn rId="0" localSheetId="7" customView="1" name="Z_6C8D603E_9A1B_49F4_AEFE_06707C7BCD53_.wvu.PrintArea" hidden="1" oldHidden="1">
    <formula>'201_1'!$A$2:$BE$49</formula>
    <oldFormula>'201_1'!$A$2:$BE$49</oldFormula>
  </rdn>
  <rdn rId="0" localSheetId="7" customView="1" name="Z_6C8D603E_9A1B_49F4_AEFE_06707C7BCD53_.wvu.PrintTitles" hidden="1" oldHidden="1">
    <formula>'201_1'!$A:$C</formula>
    <oldFormula>'201_1'!$A:$C</oldFormula>
  </rdn>
  <rdn rId="0" localSheetId="8" customView="1" name="Z_6C8D603E_9A1B_49F4_AEFE_06707C7BCD53_.wvu.PrintArea" hidden="1" oldHidden="1">
    <formula>'201_2'!$A$2:$BC$51</formula>
    <oldFormula>'201_2'!$A$2:$BC$51</oldFormula>
  </rdn>
  <rdn rId="0" localSheetId="8" customView="1" name="Z_6C8D603E_9A1B_49F4_AEFE_06707C7BCD53_.wvu.PrintTitles" hidden="1" oldHidden="1">
    <formula>'201_2'!$A:$C</formula>
    <oldFormula>'201_2'!$A:$C</oldFormula>
  </rdn>
  <rdn rId="0" localSheetId="9" customView="1" name="Z_6C8D603E_9A1B_49F4_AEFE_06707C7BCD53_.wvu.PrintArea" hidden="1" oldHidden="1">
    <formula>'202_1'!$A$2:$BC$51</formula>
    <oldFormula>'202_1'!$A$2:$BC$51</oldFormula>
  </rdn>
  <rdn rId="0" localSheetId="9" customView="1" name="Z_6C8D603E_9A1B_49F4_AEFE_06707C7BCD53_.wvu.PrintTitles" hidden="1" oldHidden="1">
    <formula>'202_1'!$A:$C</formula>
    <oldFormula>'202_1'!$A:$C</oldFormula>
  </rdn>
  <rdn rId="0" localSheetId="10" customView="1" name="Z_6C8D603E_9A1B_49F4_AEFE_06707C7BCD53_.wvu.PrintArea" hidden="1" oldHidden="1">
    <formula>'202_2'!$A$2:$BD$47</formula>
    <oldFormula>'202_2'!$A$2:$BD$47</oldFormula>
  </rdn>
  <rdn rId="0" localSheetId="10" customView="1" name="Z_6C8D603E_9A1B_49F4_AEFE_06707C7BCD53_.wvu.PrintTitles" hidden="1" oldHidden="1">
    <formula>'202_2'!$A:$C</formula>
    <oldFormula>'202_2'!$A:$C</oldFormula>
  </rdn>
  <rdn rId="0" localSheetId="11" customView="1" name="Z_6C8D603E_9A1B_49F4_AEFE_06707C7BCD53_.wvu.PrintArea" hidden="1" oldHidden="1">
    <formula>'203_1'!$A$2:$BD$47</formula>
    <oldFormula>'203_1'!$A$2:$BD$47</oldFormula>
  </rdn>
  <rdn rId="0" localSheetId="11" customView="1" name="Z_6C8D603E_9A1B_49F4_AEFE_06707C7BCD53_.wvu.PrintTitles" hidden="1" oldHidden="1">
    <formula>'203_1'!$A:$C</formula>
    <oldFormula>'203_1'!$A:$C</oldFormula>
  </rdn>
  <rdn rId="0" localSheetId="12" customView="1" name="Z_6C8D603E_9A1B_49F4_AEFE_06707C7BCD53_.wvu.PrintArea" hidden="1" oldHidden="1">
    <formula>'203_2'!$A$2:$BC$51</formula>
    <oldFormula>'203_2'!$A$2:$BC$51</oldFormula>
  </rdn>
  <rdn rId="0" localSheetId="12" customView="1" name="Z_6C8D603E_9A1B_49F4_AEFE_06707C7BCD53_.wvu.PrintTitles" hidden="1" oldHidden="1">
    <formula>'203_2'!$A:$C</formula>
    <oldFormula>'203_2'!$A:$C</oldFormula>
  </rdn>
  <rdn rId="0" localSheetId="13" customView="1" name="Z_6C8D603E_9A1B_49F4_AEFE_06707C7BCD53_.wvu.PrintArea" hidden="1" oldHidden="1">
    <formula>'204_1'!$A$2:$BC$51</formula>
    <oldFormula>'204_1'!$A$2:$BC$51</oldFormula>
  </rdn>
  <rdn rId="0" localSheetId="13" customView="1" name="Z_6C8D603E_9A1B_49F4_AEFE_06707C7BCD53_.wvu.PrintTitles" hidden="1" oldHidden="1">
    <formula>'204_1'!$A:$C</formula>
    <oldFormula>'204_1'!$A:$C</oldFormula>
  </rdn>
  <rdn rId="0" localSheetId="14" customView="1" name="Z_6C8D603E_9A1B_49F4_AEFE_06707C7BCD53_.wvu.PrintArea" hidden="1" oldHidden="1">
    <formula>'204_2'!$A$2:$BC$51</formula>
    <oldFormula>'204_2'!$A$2:$BC$51</oldFormula>
  </rdn>
  <rdn rId="0" localSheetId="14" customView="1" name="Z_6C8D603E_9A1B_49F4_AEFE_06707C7BCD53_.wvu.PrintTitles" hidden="1" oldHidden="1">
    <formula>'204_2'!$A:$C</formula>
    <oldFormula>'204_2'!$A:$C</oldFormula>
  </rdn>
  <rcv guid="{6C8D603E-9A1B-49F4-AEFE-06707C7BCD53}" action="add"/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72" sId="8">
    <nc r="BE19">
      <v>5</v>
    </nc>
  </rcc>
  <rcc rId="4573" sId="8">
    <nc r="BF19">
      <v>5</v>
    </nc>
  </rcc>
  <rfmt sheetId="8" sqref="BE8:BE25" start="0" length="0">
    <dxf>
      <border>
        <left style="thin">
          <color indexed="64"/>
        </left>
      </border>
    </dxf>
  </rfmt>
  <rfmt sheetId="8" sqref="BE8:BF8" start="0" length="0">
    <dxf>
      <border>
        <top style="thin">
          <color indexed="64"/>
        </top>
      </border>
    </dxf>
  </rfmt>
  <rfmt sheetId="8" sqref="BF8:BF25" start="0" length="0">
    <dxf>
      <border>
        <right style="thin">
          <color indexed="64"/>
        </right>
      </border>
    </dxf>
  </rfmt>
  <rfmt sheetId="8" sqref="BE25:BF25" start="0" length="0">
    <dxf>
      <border>
        <bottom style="thin">
          <color indexed="64"/>
        </bottom>
      </border>
    </dxf>
  </rfmt>
  <rfmt sheetId="8" sqref="BE8:BF2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8" sqref="BE8:BF25" start="0" length="2147483647">
    <dxf>
      <font>
        <sz val="12"/>
      </font>
    </dxf>
  </rfmt>
  <rfmt sheetId="8" sqref="BE8:BF25">
    <dxf>
      <alignment horizontal="center" readingOrder="0"/>
    </dxf>
  </rfmt>
  <rcc rId="4574" sId="7" numFmtId="4">
    <nc r="BC18">
      <v>5</v>
    </nc>
  </rcc>
  <rcc rId="4575" sId="7" numFmtId="4">
    <nc r="BD18">
      <v>5</v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41" sId="9" numFmtId="4">
    <nc r="H38">
      <v>0.5</v>
    </nc>
  </rcc>
  <rcc rId="4842" sId="9" numFmtId="4">
    <nc r="H39">
      <v>0.5</v>
    </nc>
  </rcc>
  <rcc rId="4843" sId="9" numFmtId="4">
    <nc r="H40">
      <v>0.5</v>
    </nc>
  </rcc>
  <rcc rId="4844" sId="9" numFmtId="4">
    <nc r="H41">
      <v>1</v>
    </nc>
  </rcc>
  <rcc rId="4845" sId="9" numFmtId="4">
    <nc r="H42">
      <v>1</v>
    </nc>
  </rcc>
  <rcc rId="4846" sId="9" numFmtId="4">
    <nc r="H44">
      <v>0.5</v>
    </nc>
  </rcc>
  <rcc rId="4847" sId="9" numFmtId="4">
    <nc r="Z12">
      <v>1</v>
    </nc>
  </rcc>
  <rcc rId="4848" sId="9" numFmtId="4">
    <nc r="H48">
      <v>1</v>
    </nc>
  </rcc>
  <rcc rId="4849" sId="9" numFmtId="4">
    <nc r="H49">
      <v>2</v>
    </nc>
  </rcc>
  <rcc rId="4850" sId="9" numFmtId="4">
    <nc r="H50">
      <v>1</v>
    </nc>
  </rcc>
  <rcc rId="4851" sId="9">
    <nc r="AL12">
      <f>1+1+1</f>
    </nc>
  </rcc>
  <rcc rId="4852" sId="9">
    <nc r="AQ12">
      <f>1+1+1</f>
    </nc>
  </rcc>
  <rcc rId="4853" sId="9">
    <nc r="AV12">
      <f>1+1+1</f>
    </nc>
  </rcc>
  <rcc rId="4854" sId="9" numFmtId="4">
    <nc r="AY12">
      <v>3</v>
    </nc>
  </rcc>
  <rcc rId="4855" sId="9">
    <nc r="BB12">
      <f>4+2</f>
    </nc>
  </rcc>
  <rcc rId="4856" sId="9" numFmtId="4">
    <oc r="N12">
      <v>1.5</v>
    </oc>
    <nc r="N12">
      <v>2</v>
    </nc>
  </rcc>
  <rcc rId="4857" sId="9" numFmtId="4">
    <nc r="H43">
      <v>2</v>
    </nc>
  </rcc>
  <rcv guid="{D122E3EB-3DBD-4170-BBCF-2BB5E0E428A7}" action="delete"/>
  <rdn rId="0" localSheetId="6" customView="1" name="Z_D122E3EB_3DBD_4170_BBCF_2BB5E0E428A7_.wvu.Cols" hidden="1" oldHidden="1">
    <formula>Підсумки!$F:$J</formula>
    <oldFormula>Підсумки!$F:$J</oldFormula>
  </rdn>
  <rdn rId="0" localSheetId="6" customView="1" name="Z_D122E3EB_3DBD_4170_BBCF_2BB5E0E428A7_.wvu.FilterData" hidden="1" oldHidden="1">
    <formula>Підсумки!$A$3:$N$56</formula>
    <oldFormula>Підсумки!$A$3:$N$56</oldFormula>
  </rdn>
  <rdn rId="0" localSheetId="8" customView="1" name="Z_D122E3EB_3DBD_4170_BBCF_2BB5E0E428A7_.wvu.PrintArea" hidden="1" oldHidden="1">
    <formula>'201_2'!$A$2:$BC$51</formula>
    <oldFormula>'201_2'!$A$2:$BC$51</oldFormula>
  </rdn>
  <rdn rId="0" localSheetId="8" customView="1" name="Z_D122E3EB_3DBD_4170_BBCF_2BB5E0E428A7_.wvu.PrintTitles" hidden="1" oldHidden="1">
    <formula>'201_2'!$A:$C</formula>
    <oldFormula>'201_2'!$A:$C</oldFormula>
  </rdn>
  <rdn rId="0" localSheetId="9" customView="1" name="Z_D122E3EB_3DBD_4170_BBCF_2BB5E0E428A7_.wvu.PrintArea" hidden="1" oldHidden="1">
    <formula>'202_1'!$A$2:$BC$51</formula>
    <oldFormula>'202_1'!$A$2:$BC$51</oldFormula>
  </rdn>
  <rdn rId="0" localSheetId="9" customView="1" name="Z_D122E3EB_3DBD_4170_BBCF_2BB5E0E428A7_.wvu.PrintTitles" hidden="1" oldHidden="1">
    <formula>'202_1'!$A:$C</formula>
    <oldFormula>'202_1'!$A:$C</oldFormula>
  </rdn>
  <rdn rId="0" localSheetId="10" customView="1" name="Z_D122E3EB_3DBD_4170_BBCF_2BB5E0E428A7_.wvu.PrintArea" hidden="1" oldHidden="1">
    <formula>'202_2'!$A$2:$BD$47</formula>
    <oldFormula>'202_2'!$A$2:$BD$47</oldFormula>
  </rdn>
  <rdn rId="0" localSheetId="10" customView="1" name="Z_D122E3EB_3DBD_4170_BBCF_2BB5E0E428A7_.wvu.PrintTitles" hidden="1" oldHidden="1">
    <formula>'202_2'!$A:$C</formula>
    <oldFormula>'202_2'!$A:$C</oldFormula>
  </rdn>
  <rdn rId="0" localSheetId="11" customView="1" name="Z_D122E3EB_3DBD_4170_BBCF_2BB5E0E428A7_.wvu.PrintArea" hidden="1" oldHidden="1">
    <formula>'203_1'!$A$2:$BD$47</formula>
    <oldFormula>'203_1'!$A$2:$BD$47</oldFormula>
  </rdn>
  <rdn rId="0" localSheetId="11" customView="1" name="Z_D122E3EB_3DBD_4170_BBCF_2BB5E0E428A7_.wvu.PrintTitles" hidden="1" oldHidden="1">
    <formula>'203_1'!$A:$C</formula>
    <oldFormula>'203_1'!$A:$C</oldFormula>
  </rdn>
  <rdn rId="0" localSheetId="12" customView="1" name="Z_D122E3EB_3DBD_4170_BBCF_2BB5E0E428A7_.wvu.PrintArea" hidden="1" oldHidden="1">
    <formula>'203_2'!$A$2:$BC$51</formula>
    <oldFormula>'203_2'!$A$2:$BC$51</oldFormula>
  </rdn>
  <rdn rId="0" localSheetId="12" customView="1" name="Z_D122E3EB_3DBD_4170_BBCF_2BB5E0E428A7_.wvu.PrintTitles" hidden="1" oldHidden="1">
    <formula>'203_2'!$A:$C</formula>
    <oldFormula>'203_2'!$A:$C</oldFormula>
  </rdn>
  <rdn rId="0" localSheetId="13" customView="1" name="Z_D122E3EB_3DBD_4170_BBCF_2BB5E0E428A7_.wvu.PrintArea" hidden="1" oldHidden="1">
    <formula>'204_1'!$A$2:$BC$51</formula>
    <oldFormula>'204_1'!$A$2:$BC$51</oldFormula>
  </rdn>
  <rdn rId="0" localSheetId="13" customView="1" name="Z_D122E3EB_3DBD_4170_BBCF_2BB5E0E428A7_.wvu.PrintTitles" hidden="1" oldHidden="1">
    <formula>'204_1'!$A:$C</formula>
    <oldFormula>'204_1'!$A:$C</oldFormula>
  </rdn>
  <rdn rId="0" localSheetId="14" customView="1" name="Z_D122E3EB_3DBD_4170_BBCF_2BB5E0E428A7_.wvu.PrintArea" hidden="1" oldHidden="1">
    <formula>'204_2'!$A$2:$BC$51</formula>
    <oldFormula>'204_2'!$A$2:$BC$51</oldFormula>
  </rdn>
  <rdn rId="0" localSheetId="14" customView="1" name="Z_D122E3EB_3DBD_4170_BBCF_2BB5E0E428A7_.wvu.PrintTitles" hidden="1" oldHidden="1">
    <formula>'204_2'!$A:$C</formula>
    <oldFormula>'204_2'!$A:$C</oldFormula>
  </rdn>
  <rcv guid="{D122E3EB-3DBD-4170-BBCF-2BB5E0E428A7}" action="add"/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74" sId="9" numFmtId="4">
    <nc r="N15">
      <v>2</v>
    </nc>
  </rcc>
  <rcc rId="4875" sId="9" numFmtId="4">
    <nc r="K38">
      <v>1</v>
    </nc>
  </rcc>
  <rcc rId="4876" sId="9" numFmtId="4">
    <nc r="K39">
      <v>1</v>
    </nc>
  </rcc>
  <rcc rId="4877" sId="9" numFmtId="4">
    <nc r="K40">
      <v>1</v>
    </nc>
  </rcc>
  <rcc rId="4878" sId="9" numFmtId="4">
    <nc r="K41">
      <v>2</v>
    </nc>
  </rcc>
  <rcc rId="4879" sId="9" numFmtId="4">
    <nc r="K42">
      <v>2</v>
    </nc>
  </rcc>
  <rcc rId="4880" sId="9" numFmtId="4">
    <nc r="K43">
      <v>2</v>
    </nc>
  </rcc>
  <rcc rId="4881" sId="9" numFmtId="4">
    <nc r="K44">
      <v>1</v>
    </nc>
  </rcc>
  <rcc rId="4882" sId="9" numFmtId="4">
    <nc r="K47">
      <v>7</v>
    </nc>
  </rcc>
  <rcc rId="4883" sId="9" numFmtId="4">
    <nc r="K48">
      <v>1</v>
    </nc>
  </rcc>
  <rcc rId="4884" sId="9" numFmtId="4">
    <nc r="K49">
      <v>3</v>
    </nc>
  </rcc>
  <rcc rId="4885" sId="9" numFmtId="4">
    <nc r="K50">
      <v>3</v>
    </nc>
  </rcc>
  <rcc rId="4886" sId="9" numFmtId="4">
    <nc r="Z15">
      <v>3</v>
    </nc>
  </rcc>
  <rcc rId="4887" sId="9" numFmtId="4">
    <nc r="AL15">
      <v>6</v>
    </nc>
  </rcc>
  <rcc rId="4888" sId="9" numFmtId="4">
    <nc r="AQ15">
      <v>6</v>
    </nc>
  </rcc>
  <rcc rId="4889" sId="9" numFmtId="4">
    <nc r="AV15">
      <v>5</v>
    </nc>
  </rcc>
  <rcc rId="4890" sId="9" numFmtId="4">
    <nc r="AY15">
      <v>4</v>
    </nc>
  </rcc>
  <rcc rId="4891" sId="9" numFmtId="4">
    <nc r="BB15">
      <v>10</v>
    </nc>
  </rcc>
  <rcc rId="4892" sId="9" numFmtId="4">
    <nc r="BD15">
      <v>5</v>
    </nc>
  </rcc>
  <rcc rId="4893" sId="9" numFmtId="4">
    <nc r="BF15">
      <v>5</v>
    </nc>
  </rcc>
  <rcv guid="{D122E3EB-3DBD-4170-BBCF-2BB5E0E428A7}" action="delete"/>
  <rdn rId="0" localSheetId="6" customView="1" name="Z_D122E3EB_3DBD_4170_BBCF_2BB5E0E428A7_.wvu.Cols" hidden="1" oldHidden="1">
    <formula>Підсумки!$F:$J</formula>
    <oldFormula>Підсумки!$F:$J</oldFormula>
  </rdn>
  <rdn rId="0" localSheetId="6" customView="1" name="Z_D122E3EB_3DBD_4170_BBCF_2BB5E0E428A7_.wvu.FilterData" hidden="1" oldHidden="1">
    <formula>Підсумки!$A$3:$N$56</formula>
    <oldFormula>Підсумки!$A$3:$N$56</oldFormula>
  </rdn>
  <rdn rId="0" localSheetId="8" customView="1" name="Z_D122E3EB_3DBD_4170_BBCF_2BB5E0E428A7_.wvu.PrintArea" hidden="1" oldHidden="1">
    <formula>'201_2'!$A$2:$BC$51</formula>
    <oldFormula>'201_2'!$A$2:$BC$51</oldFormula>
  </rdn>
  <rdn rId="0" localSheetId="8" customView="1" name="Z_D122E3EB_3DBD_4170_BBCF_2BB5E0E428A7_.wvu.PrintTitles" hidden="1" oldHidden="1">
    <formula>'201_2'!$A:$C</formula>
    <oldFormula>'201_2'!$A:$C</oldFormula>
  </rdn>
  <rdn rId="0" localSheetId="9" customView="1" name="Z_D122E3EB_3DBD_4170_BBCF_2BB5E0E428A7_.wvu.PrintArea" hidden="1" oldHidden="1">
    <formula>'202_1'!$A$2:$BC$51</formula>
    <oldFormula>'202_1'!$A$2:$BC$51</oldFormula>
  </rdn>
  <rdn rId="0" localSheetId="9" customView="1" name="Z_D122E3EB_3DBD_4170_BBCF_2BB5E0E428A7_.wvu.PrintTitles" hidden="1" oldHidden="1">
    <formula>'202_1'!$A:$C</formula>
    <oldFormula>'202_1'!$A:$C</oldFormula>
  </rdn>
  <rdn rId="0" localSheetId="10" customView="1" name="Z_D122E3EB_3DBD_4170_BBCF_2BB5E0E428A7_.wvu.PrintArea" hidden="1" oldHidden="1">
    <formula>'202_2'!$A$2:$BD$47</formula>
    <oldFormula>'202_2'!$A$2:$BD$47</oldFormula>
  </rdn>
  <rdn rId="0" localSheetId="10" customView="1" name="Z_D122E3EB_3DBD_4170_BBCF_2BB5E0E428A7_.wvu.PrintTitles" hidden="1" oldHidden="1">
    <formula>'202_2'!$A:$C</formula>
    <oldFormula>'202_2'!$A:$C</oldFormula>
  </rdn>
  <rdn rId="0" localSheetId="11" customView="1" name="Z_D122E3EB_3DBD_4170_BBCF_2BB5E0E428A7_.wvu.PrintArea" hidden="1" oldHidden="1">
    <formula>'203_1'!$A$2:$BD$47</formula>
    <oldFormula>'203_1'!$A$2:$BD$47</oldFormula>
  </rdn>
  <rdn rId="0" localSheetId="11" customView="1" name="Z_D122E3EB_3DBD_4170_BBCF_2BB5E0E428A7_.wvu.PrintTitles" hidden="1" oldHidden="1">
    <formula>'203_1'!$A:$C</formula>
    <oldFormula>'203_1'!$A:$C</oldFormula>
  </rdn>
  <rdn rId="0" localSheetId="12" customView="1" name="Z_D122E3EB_3DBD_4170_BBCF_2BB5E0E428A7_.wvu.PrintArea" hidden="1" oldHidden="1">
    <formula>'203_2'!$A$2:$BC$51</formula>
    <oldFormula>'203_2'!$A$2:$BC$51</oldFormula>
  </rdn>
  <rdn rId="0" localSheetId="12" customView="1" name="Z_D122E3EB_3DBD_4170_BBCF_2BB5E0E428A7_.wvu.PrintTitles" hidden="1" oldHidden="1">
    <formula>'203_2'!$A:$C</formula>
    <oldFormula>'203_2'!$A:$C</oldFormula>
  </rdn>
  <rdn rId="0" localSheetId="13" customView="1" name="Z_D122E3EB_3DBD_4170_BBCF_2BB5E0E428A7_.wvu.PrintArea" hidden="1" oldHidden="1">
    <formula>'204_1'!$A$2:$BC$51</formula>
    <oldFormula>'204_1'!$A$2:$BC$51</oldFormula>
  </rdn>
  <rdn rId="0" localSheetId="13" customView="1" name="Z_D122E3EB_3DBD_4170_BBCF_2BB5E0E428A7_.wvu.PrintTitles" hidden="1" oldHidden="1">
    <formula>'204_1'!$A:$C</formula>
    <oldFormula>'204_1'!$A:$C</oldFormula>
  </rdn>
  <rdn rId="0" localSheetId="14" customView="1" name="Z_D122E3EB_3DBD_4170_BBCF_2BB5E0E428A7_.wvu.PrintArea" hidden="1" oldHidden="1">
    <formula>'204_2'!$A$2:$BC$51</formula>
    <oldFormula>'204_2'!$A$2:$BC$51</oldFormula>
  </rdn>
  <rdn rId="0" localSheetId="14" customView="1" name="Z_D122E3EB_3DBD_4170_BBCF_2BB5E0E428A7_.wvu.PrintTitles" hidden="1" oldHidden="1">
    <formula>'204_2'!$A:$C</formula>
    <oldFormula>'204_2'!$A:$C</oldFormula>
  </rdn>
  <rcv guid="{D122E3EB-3DBD-4170-BBCF-2BB5E0E428A7}" action="add"/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D122E3EB-3DBD-4170-BBCF-2BB5E0E428A7}" action="delete"/>
  <rdn rId="0" localSheetId="6" customView="1" name="Z_D122E3EB_3DBD_4170_BBCF_2BB5E0E428A7_.wvu.Cols" hidden="1" oldHidden="1">
    <formula>Підсумки!$F:$J</formula>
    <oldFormula>Підсумки!$F:$J</oldFormula>
  </rdn>
  <rdn rId="0" localSheetId="6" customView="1" name="Z_D122E3EB_3DBD_4170_BBCF_2BB5E0E428A7_.wvu.FilterData" hidden="1" oldHidden="1">
    <formula>Підсумки!$A$3:$N$56</formula>
    <oldFormula>Підсумки!$A$3:$N$56</oldFormula>
  </rdn>
  <rdn rId="0" localSheetId="8" customView="1" name="Z_D122E3EB_3DBD_4170_BBCF_2BB5E0E428A7_.wvu.PrintArea" hidden="1" oldHidden="1">
    <formula>'201_2'!$A$2:$BC$51</formula>
    <oldFormula>'201_2'!$A$2:$BC$51</oldFormula>
  </rdn>
  <rdn rId="0" localSheetId="8" customView="1" name="Z_D122E3EB_3DBD_4170_BBCF_2BB5E0E428A7_.wvu.PrintTitles" hidden="1" oldHidden="1">
    <formula>'201_2'!$A:$C</formula>
    <oldFormula>'201_2'!$A:$C</oldFormula>
  </rdn>
  <rdn rId="0" localSheetId="9" customView="1" name="Z_D122E3EB_3DBD_4170_BBCF_2BB5E0E428A7_.wvu.PrintArea" hidden="1" oldHidden="1">
    <formula>'202_1'!$A$2:$BC$51</formula>
    <oldFormula>'202_1'!$A$2:$BC$51</oldFormula>
  </rdn>
  <rdn rId="0" localSheetId="9" customView="1" name="Z_D122E3EB_3DBD_4170_BBCF_2BB5E0E428A7_.wvu.PrintTitles" hidden="1" oldHidden="1">
    <formula>'202_1'!$A:$C</formula>
    <oldFormula>'202_1'!$A:$C</oldFormula>
  </rdn>
  <rdn rId="0" localSheetId="10" customView="1" name="Z_D122E3EB_3DBD_4170_BBCF_2BB5E0E428A7_.wvu.PrintArea" hidden="1" oldHidden="1">
    <formula>'202_2'!$A$2:$BD$47</formula>
    <oldFormula>'202_2'!$A$2:$BD$47</oldFormula>
  </rdn>
  <rdn rId="0" localSheetId="10" customView="1" name="Z_D122E3EB_3DBD_4170_BBCF_2BB5E0E428A7_.wvu.PrintTitles" hidden="1" oldHidden="1">
    <formula>'202_2'!$A:$C</formula>
    <oldFormula>'202_2'!$A:$C</oldFormula>
  </rdn>
  <rdn rId="0" localSheetId="11" customView="1" name="Z_D122E3EB_3DBD_4170_BBCF_2BB5E0E428A7_.wvu.PrintArea" hidden="1" oldHidden="1">
    <formula>'203_1'!$A$2:$BD$47</formula>
    <oldFormula>'203_1'!$A$2:$BD$47</oldFormula>
  </rdn>
  <rdn rId="0" localSheetId="11" customView="1" name="Z_D122E3EB_3DBD_4170_BBCF_2BB5E0E428A7_.wvu.PrintTitles" hidden="1" oldHidden="1">
    <formula>'203_1'!$A:$C</formula>
    <oldFormula>'203_1'!$A:$C</oldFormula>
  </rdn>
  <rdn rId="0" localSheetId="12" customView="1" name="Z_D122E3EB_3DBD_4170_BBCF_2BB5E0E428A7_.wvu.PrintArea" hidden="1" oldHidden="1">
    <formula>'203_2'!$A$2:$BC$51</formula>
    <oldFormula>'203_2'!$A$2:$BC$51</oldFormula>
  </rdn>
  <rdn rId="0" localSheetId="12" customView="1" name="Z_D122E3EB_3DBD_4170_BBCF_2BB5E0E428A7_.wvu.PrintTitles" hidden="1" oldHidden="1">
    <formula>'203_2'!$A:$C</formula>
    <oldFormula>'203_2'!$A:$C</oldFormula>
  </rdn>
  <rdn rId="0" localSheetId="13" customView="1" name="Z_D122E3EB_3DBD_4170_BBCF_2BB5E0E428A7_.wvu.PrintArea" hidden="1" oldHidden="1">
    <formula>'204_1'!$A$2:$BC$51</formula>
    <oldFormula>'204_1'!$A$2:$BC$51</oldFormula>
  </rdn>
  <rdn rId="0" localSheetId="13" customView="1" name="Z_D122E3EB_3DBD_4170_BBCF_2BB5E0E428A7_.wvu.PrintTitles" hidden="1" oldHidden="1">
    <formula>'204_1'!$A:$C</formula>
    <oldFormula>'204_1'!$A:$C</oldFormula>
  </rdn>
  <rdn rId="0" localSheetId="14" customView="1" name="Z_D122E3EB_3DBD_4170_BBCF_2BB5E0E428A7_.wvu.PrintArea" hidden="1" oldHidden="1">
    <formula>'204_2'!$A$2:$BC$51</formula>
    <oldFormula>'204_2'!$A$2:$BC$51</oldFormula>
  </rdn>
  <rdn rId="0" localSheetId="14" customView="1" name="Z_D122E3EB_3DBD_4170_BBCF_2BB5E0E428A7_.wvu.PrintTitles" hidden="1" oldHidden="1">
    <formula>'204_2'!$A:$C</formula>
    <oldFormula>'204_2'!$A:$C</oldFormula>
  </rdn>
  <rcv guid="{D122E3EB-3DBD-4170-BBCF-2BB5E0E428A7}" action="add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D122E3EB-3DBD-4170-BBCF-2BB5E0E428A7}" action="delete"/>
  <rdn rId="0" localSheetId="6" customView="1" name="Z_D122E3EB_3DBD_4170_BBCF_2BB5E0E428A7_.wvu.Cols" hidden="1" oldHidden="1">
    <formula>Підсумки!$F:$J</formula>
    <oldFormula>Підсумки!$F:$J</oldFormula>
  </rdn>
  <rdn rId="0" localSheetId="6" customView="1" name="Z_D122E3EB_3DBD_4170_BBCF_2BB5E0E428A7_.wvu.FilterData" hidden="1" oldHidden="1">
    <formula>Підсумки!$A$3:$N$56</formula>
    <oldFormula>Підсумки!$A$3:$N$56</oldFormula>
  </rdn>
  <rdn rId="0" localSheetId="8" customView="1" name="Z_D122E3EB_3DBD_4170_BBCF_2BB5E0E428A7_.wvu.PrintArea" hidden="1" oldHidden="1">
    <formula>'201_2'!$A$2:$BC$51</formula>
    <oldFormula>'201_2'!$A$2:$BC$51</oldFormula>
  </rdn>
  <rdn rId="0" localSheetId="8" customView="1" name="Z_D122E3EB_3DBD_4170_BBCF_2BB5E0E428A7_.wvu.PrintTitles" hidden="1" oldHidden="1">
    <formula>'201_2'!$A:$C</formula>
    <oldFormula>'201_2'!$A:$C</oldFormula>
  </rdn>
  <rdn rId="0" localSheetId="9" customView="1" name="Z_D122E3EB_3DBD_4170_BBCF_2BB5E0E428A7_.wvu.PrintArea" hidden="1" oldHidden="1">
    <formula>'202_1'!$A$2:$BC$51</formula>
    <oldFormula>'202_1'!$A$2:$BC$51</oldFormula>
  </rdn>
  <rdn rId="0" localSheetId="9" customView="1" name="Z_D122E3EB_3DBD_4170_BBCF_2BB5E0E428A7_.wvu.PrintTitles" hidden="1" oldHidden="1">
    <formula>'202_1'!$A:$C</formula>
    <oldFormula>'202_1'!$A:$C</oldFormula>
  </rdn>
  <rdn rId="0" localSheetId="10" customView="1" name="Z_D122E3EB_3DBD_4170_BBCF_2BB5E0E428A7_.wvu.PrintArea" hidden="1" oldHidden="1">
    <formula>'202_2'!$A$2:$BD$47</formula>
    <oldFormula>'202_2'!$A$2:$BD$47</oldFormula>
  </rdn>
  <rdn rId="0" localSheetId="10" customView="1" name="Z_D122E3EB_3DBD_4170_BBCF_2BB5E0E428A7_.wvu.PrintTitles" hidden="1" oldHidden="1">
    <formula>'202_2'!$A:$C</formula>
    <oldFormula>'202_2'!$A:$C</oldFormula>
  </rdn>
  <rdn rId="0" localSheetId="11" customView="1" name="Z_D122E3EB_3DBD_4170_BBCF_2BB5E0E428A7_.wvu.PrintArea" hidden="1" oldHidden="1">
    <formula>'203_1'!$A$2:$BD$47</formula>
    <oldFormula>'203_1'!$A$2:$BD$47</oldFormula>
  </rdn>
  <rdn rId="0" localSheetId="11" customView="1" name="Z_D122E3EB_3DBD_4170_BBCF_2BB5E0E428A7_.wvu.PrintTitles" hidden="1" oldHidden="1">
    <formula>'203_1'!$A:$C</formula>
    <oldFormula>'203_1'!$A:$C</oldFormula>
  </rdn>
  <rdn rId="0" localSheetId="12" customView="1" name="Z_D122E3EB_3DBD_4170_BBCF_2BB5E0E428A7_.wvu.PrintArea" hidden="1" oldHidden="1">
    <formula>'203_2'!$A$2:$BC$51</formula>
    <oldFormula>'203_2'!$A$2:$BC$51</oldFormula>
  </rdn>
  <rdn rId="0" localSheetId="12" customView="1" name="Z_D122E3EB_3DBD_4170_BBCF_2BB5E0E428A7_.wvu.PrintTitles" hidden="1" oldHidden="1">
    <formula>'203_2'!$A:$C</formula>
    <oldFormula>'203_2'!$A:$C</oldFormula>
  </rdn>
  <rdn rId="0" localSheetId="13" customView="1" name="Z_D122E3EB_3DBD_4170_BBCF_2BB5E0E428A7_.wvu.PrintArea" hidden="1" oldHidden="1">
    <formula>'204_1'!$A$2:$BC$51</formula>
    <oldFormula>'204_1'!$A$2:$BC$51</oldFormula>
  </rdn>
  <rdn rId="0" localSheetId="13" customView="1" name="Z_D122E3EB_3DBD_4170_BBCF_2BB5E0E428A7_.wvu.PrintTitles" hidden="1" oldHidden="1">
    <formula>'204_1'!$A:$C</formula>
    <oldFormula>'204_1'!$A:$C</oldFormula>
  </rdn>
  <rdn rId="0" localSheetId="14" customView="1" name="Z_D122E3EB_3DBD_4170_BBCF_2BB5E0E428A7_.wvu.PrintArea" hidden="1" oldHidden="1">
    <formula>'204_2'!$A$2:$BC$51</formula>
    <oldFormula>'204_2'!$A$2:$BC$51</oldFormula>
  </rdn>
  <rdn rId="0" localSheetId="14" customView="1" name="Z_D122E3EB_3DBD_4170_BBCF_2BB5E0E428A7_.wvu.PrintTitles" hidden="1" oldHidden="1">
    <formula>'204_2'!$A:$C</formula>
    <oldFormula>'204_2'!$A:$C</oldFormula>
  </rdn>
  <rcv guid="{D122E3EB-3DBD-4170-BBCF-2BB5E0E428A7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5" sId="14" numFmtId="4">
    <nc r="BD9">
      <v>5</v>
    </nc>
  </rcc>
  <rcc rId="4616" sId="14" numFmtId="4">
    <nc r="BF9">
      <v>5</v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2" sId="12" numFmtId="4">
    <nc r="J47">
      <v>6</v>
    </nc>
  </rcc>
  <rcc rId="4943" sId="12" numFmtId="4">
    <nc r="J48">
      <v>1</v>
    </nc>
  </rcc>
  <rcc rId="4944" sId="12" numFmtId="4">
    <nc r="J49">
      <v>3</v>
    </nc>
  </rcc>
  <rcc rId="4945" sId="12" numFmtId="4">
    <nc r="J50">
      <v>2</v>
    </nc>
  </rcc>
  <rcv guid="{D122E3EB-3DBD-4170-BBCF-2BB5E0E428A7}" action="delete"/>
  <rdn rId="0" localSheetId="6" customView="1" name="Z_D122E3EB_3DBD_4170_BBCF_2BB5E0E428A7_.wvu.Cols" hidden="1" oldHidden="1">
    <formula>Підсумки!$F:$J</formula>
    <oldFormula>Підсумки!$F:$J</oldFormula>
  </rdn>
  <rdn rId="0" localSheetId="6" customView="1" name="Z_D122E3EB_3DBD_4170_BBCF_2BB5E0E428A7_.wvu.FilterData" hidden="1" oldHidden="1">
    <formula>Підсумки!$A$3:$N$56</formula>
    <oldFormula>Підсумки!$A$3:$N$56</oldFormula>
  </rdn>
  <rdn rId="0" localSheetId="8" customView="1" name="Z_D122E3EB_3DBD_4170_BBCF_2BB5E0E428A7_.wvu.PrintArea" hidden="1" oldHidden="1">
    <formula>'201_2'!$A$2:$BC$51</formula>
    <oldFormula>'201_2'!$A$2:$BC$51</oldFormula>
  </rdn>
  <rdn rId="0" localSheetId="8" customView="1" name="Z_D122E3EB_3DBD_4170_BBCF_2BB5E0E428A7_.wvu.PrintTitles" hidden="1" oldHidden="1">
    <formula>'201_2'!$A:$C</formula>
    <oldFormula>'201_2'!$A:$C</oldFormula>
  </rdn>
  <rdn rId="0" localSheetId="9" customView="1" name="Z_D122E3EB_3DBD_4170_BBCF_2BB5E0E428A7_.wvu.PrintArea" hidden="1" oldHidden="1">
    <formula>'202_1'!$A$2:$BC$51</formula>
    <oldFormula>'202_1'!$A$2:$BC$51</oldFormula>
  </rdn>
  <rdn rId="0" localSheetId="9" customView="1" name="Z_D122E3EB_3DBD_4170_BBCF_2BB5E0E428A7_.wvu.PrintTitles" hidden="1" oldHidden="1">
    <formula>'202_1'!$A:$C</formula>
    <oldFormula>'202_1'!$A:$C</oldFormula>
  </rdn>
  <rdn rId="0" localSheetId="10" customView="1" name="Z_D122E3EB_3DBD_4170_BBCF_2BB5E0E428A7_.wvu.PrintArea" hidden="1" oldHidden="1">
    <formula>'202_2'!$A$2:$BD$47</formula>
    <oldFormula>'202_2'!$A$2:$BD$47</oldFormula>
  </rdn>
  <rdn rId="0" localSheetId="10" customView="1" name="Z_D122E3EB_3DBD_4170_BBCF_2BB5E0E428A7_.wvu.PrintTitles" hidden="1" oldHidden="1">
    <formula>'202_2'!$A:$C</formula>
    <oldFormula>'202_2'!$A:$C</oldFormula>
  </rdn>
  <rdn rId="0" localSheetId="11" customView="1" name="Z_D122E3EB_3DBD_4170_BBCF_2BB5E0E428A7_.wvu.PrintArea" hidden="1" oldHidden="1">
    <formula>'203_1'!$A$2:$BD$47</formula>
    <oldFormula>'203_1'!$A$2:$BD$47</oldFormula>
  </rdn>
  <rdn rId="0" localSheetId="11" customView="1" name="Z_D122E3EB_3DBD_4170_BBCF_2BB5E0E428A7_.wvu.PrintTitles" hidden="1" oldHidden="1">
    <formula>'203_1'!$A:$C</formula>
    <oldFormula>'203_1'!$A:$C</oldFormula>
  </rdn>
  <rdn rId="0" localSheetId="12" customView="1" name="Z_D122E3EB_3DBD_4170_BBCF_2BB5E0E428A7_.wvu.PrintArea" hidden="1" oldHidden="1">
    <formula>'203_2'!$A$2:$BC$51</formula>
    <oldFormula>'203_2'!$A$2:$BC$51</oldFormula>
  </rdn>
  <rdn rId="0" localSheetId="12" customView="1" name="Z_D122E3EB_3DBD_4170_BBCF_2BB5E0E428A7_.wvu.PrintTitles" hidden="1" oldHidden="1">
    <formula>'203_2'!$A:$C</formula>
    <oldFormula>'203_2'!$A:$C</oldFormula>
  </rdn>
  <rdn rId="0" localSheetId="13" customView="1" name="Z_D122E3EB_3DBD_4170_BBCF_2BB5E0E428A7_.wvu.PrintArea" hidden="1" oldHidden="1">
    <formula>'204_1'!$A$2:$BC$51</formula>
    <oldFormula>'204_1'!$A$2:$BC$51</oldFormula>
  </rdn>
  <rdn rId="0" localSheetId="13" customView="1" name="Z_D122E3EB_3DBD_4170_BBCF_2BB5E0E428A7_.wvu.PrintTitles" hidden="1" oldHidden="1">
    <formula>'204_1'!$A:$C</formula>
    <oldFormula>'204_1'!$A:$C</oldFormula>
  </rdn>
  <rdn rId="0" localSheetId="14" customView="1" name="Z_D122E3EB_3DBD_4170_BBCF_2BB5E0E428A7_.wvu.PrintArea" hidden="1" oldHidden="1">
    <formula>'204_2'!$A$2:$BC$51</formula>
    <oldFormula>'204_2'!$A$2:$BC$51</oldFormula>
  </rdn>
  <rdn rId="0" localSheetId="14" customView="1" name="Z_D122E3EB_3DBD_4170_BBCF_2BB5E0E428A7_.wvu.PrintTitles" hidden="1" oldHidden="1">
    <formula>'204_2'!$A:$C</formula>
    <oldFormula>'204_2'!$A:$C</oldFormula>
  </rdn>
  <rcv guid="{D122E3EB-3DBD-4170-BBCF-2BB5E0E428A7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7" sId="13">
    <oc r="AV12">
      <f>0</f>
    </oc>
    <nc r="AV12">
      <f>1+0+2</f>
    </nc>
  </rcc>
  <rfmt sheetId="13" sqref="AV12">
    <dxf>
      <fill>
        <patternFill>
          <bgColor rgb="FFF98F87"/>
        </patternFill>
      </fill>
    </dxf>
  </rfmt>
  <rcc rId="4618" sId="13" numFmtId="4">
    <nc r="AY12">
      <v>2</v>
    </nc>
  </rcc>
  <rfmt sheetId="13" sqref="AY12">
    <dxf>
      <fill>
        <patternFill>
          <bgColor rgb="FFF98F87"/>
        </patternFill>
      </fill>
    </dxf>
  </rfmt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0" sqref="D34" start="0" length="0">
    <dxf/>
  </rfmt>
  <rfmt sheetId="10" sqref="E34" start="0" length="0">
    <dxf/>
  </rfmt>
  <rfmt sheetId="10" sqref="F34" start="0" length="0">
    <dxf/>
  </rfmt>
  <rfmt sheetId="10" sqref="G34" start="0" length="0">
    <dxf/>
  </rfmt>
  <rfmt sheetId="10" sqref="H34" start="0" length="0">
    <dxf/>
  </rfmt>
  <rcc rId="4619" sId="10" odxf="1" dxf="1" numFmtId="4">
    <oc r="I34">
      <v>0</v>
    </oc>
    <nc r="I34">
      <v>1</v>
    </nc>
    <odxf>
      <fill>
        <patternFill>
          <bgColor theme="0"/>
        </patternFill>
      </fill>
    </odxf>
    <ndxf>
      <fill>
        <patternFill>
          <bgColor rgb="FFFFC000"/>
        </patternFill>
      </fill>
    </ndxf>
  </rcc>
  <rfmt sheetId="10" sqref="J34" start="0" length="0">
    <dxf/>
  </rfmt>
  <rfmt sheetId="10" sqref="K34" start="0" length="0">
    <dxf/>
  </rfmt>
  <rcc rId="4620" sId="10" odxf="1" dxf="1" numFmtId="4">
    <nc r="L34">
      <v>0.8</v>
    </nc>
    <odxf>
      <fill>
        <patternFill>
          <bgColor theme="0"/>
        </patternFill>
      </fill>
    </odxf>
    <ndxf>
      <fill>
        <patternFill>
          <bgColor theme="9" tint="0.59999389629810485"/>
        </patternFill>
      </fill>
    </ndxf>
  </rcc>
  <rfmt sheetId="10" sqref="M34" start="0" length="0">
    <dxf/>
  </rfmt>
  <rfmt sheetId="10" sqref="N34" start="0" length="0">
    <dxf/>
  </rfmt>
  <rfmt sheetId="10" sqref="O34" start="0" length="0">
    <dxf/>
  </rfmt>
  <rfmt sheetId="10" sqref="P34" start="0" length="0">
    <dxf/>
  </rfmt>
  <rfmt sheetId="10" sqref="Q34" start="0" length="0">
    <dxf/>
  </rfmt>
  <rfmt sheetId="10" sqref="R34" start="0" length="0">
    <dxf/>
  </rfmt>
  <rfmt sheetId="10" sqref="D35" start="0" length="0">
    <dxf/>
  </rfmt>
  <rfmt sheetId="10" sqref="E35" start="0" length="0">
    <dxf/>
  </rfmt>
  <rfmt sheetId="10" sqref="F35" start="0" length="0">
    <dxf/>
  </rfmt>
  <rfmt sheetId="10" sqref="G35" start="0" length="0">
    <dxf/>
  </rfmt>
  <rfmt sheetId="10" sqref="H35" start="0" length="0">
    <dxf/>
  </rfmt>
  <rcc rId="4621" sId="10" odxf="1" dxf="1" numFmtId="4">
    <oc r="I35">
      <v>0</v>
    </oc>
    <nc r="I35">
      <v>1</v>
    </nc>
    <odxf>
      <fill>
        <patternFill>
          <bgColor theme="0"/>
        </patternFill>
      </fill>
    </odxf>
    <ndxf>
      <fill>
        <patternFill>
          <bgColor rgb="FFFFC000"/>
        </patternFill>
      </fill>
    </ndxf>
  </rcc>
  <rfmt sheetId="10" sqref="J35" start="0" length="0">
    <dxf/>
  </rfmt>
  <rcc rId="4622" sId="10" odxf="1" dxf="1" numFmtId="4">
    <oc r="K35">
      <v>0</v>
    </oc>
    <nc r="K35">
      <v>1</v>
    </nc>
    <odxf>
      <fill>
        <patternFill>
          <bgColor theme="0"/>
        </patternFill>
      </fill>
    </odxf>
    <ndxf>
      <fill>
        <patternFill>
          <bgColor theme="9" tint="0.59999389629810485"/>
        </patternFill>
      </fill>
    </ndxf>
  </rcc>
  <rcc rId="4623" sId="10" odxf="1" dxf="1" numFmtId="4">
    <nc r="L35">
      <v>0.8</v>
    </nc>
    <odxf>
      <fill>
        <patternFill>
          <bgColor theme="0"/>
        </patternFill>
      </fill>
    </odxf>
    <ndxf>
      <fill>
        <patternFill>
          <bgColor theme="9" tint="0.59999389629810485"/>
        </patternFill>
      </fill>
    </ndxf>
  </rcc>
  <rfmt sheetId="10" sqref="M35" start="0" length="0">
    <dxf/>
  </rfmt>
  <rfmt sheetId="10" sqref="N35" start="0" length="0">
    <dxf/>
  </rfmt>
  <rfmt sheetId="10" sqref="O35" start="0" length="0">
    <dxf/>
  </rfmt>
  <rcc rId="4624" sId="10" odxf="1" dxf="1" numFmtId="4">
    <oc r="P35">
      <v>0.5</v>
    </oc>
    <nc r="P35">
      <v>0.8</v>
    </nc>
    <odxf>
      <fill>
        <patternFill>
          <bgColor theme="0"/>
        </patternFill>
      </fill>
    </odxf>
    <ndxf>
      <fill>
        <patternFill>
          <bgColor rgb="FFFFC000"/>
        </patternFill>
      </fill>
    </ndxf>
  </rcc>
  <rfmt sheetId="10" sqref="Q35" start="0" length="0">
    <dxf/>
  </rfmt>
  <rfmt sheetId="10" sqref="R35" start="0" length="0">
    <dxf/>
  </rfmt>
  <rfmt sheetId="10" sqref="D36" start="0" length="0">
    <dxf/>
  </rfmt>
  <rfmt sheetId="10" sqref="E36" start="0" length="0">
    <dxf/>
  </rfmt>
  <rfmt sheetId="10" sqref="F36" start="0" length="0">
    <dxf/>
  </rfmt>
  <rfmt sheetId="10" sqref="G36" start="0" length="0">
    <dxf/>
  </rfmt>
  <rfmt sheetId="10" sqref="H36" start="0" length="0">
    <dxf/>
  </rfmt>
  <rcc rId="4625" sId="10" odxf="1" dxf="1" numFmtId="4">
    <oc r="I36">
      <v>0</v>
    </oc>
    <nc r="I36">
      <v>1</v>
    </nc>
    <odxf>
      <fill>
        <patternFill>
          <bgColor theme="0"/>
        </patternFill>
      </fill>
    </odxf>
    <ndxf>
      <fill>
        <patternFill>
          <bgColor rgb="FFFFC000"/>
        </patternFill>
      </fill>
    </ndxf>
  </rcc>
  <rfmt sheetId="10" sqref="J36" start="0" length="0">
    <dxf/>
  </rfmt>
  <rcc rId="4626" sId="10" odxf="1" dxf="1" numFmtId="4">
    <oc r="K36">
      <v>0</v>
    </oc>
    <nc r="K36">
      <v>1</v>
    </nc>
    <odxf>
      <fill>
        <patternFill>
          <bgColor theme="0"/>
        </patternFill>
      </fill>
    </odxf>
    <ndxf>
      <fill>
        <patternFill>
          <bgColor theme="9" tint="0.59999389629810485"/>
        </patternFill>
      </fill>
    </ndxf>
  </rcc>
  <rcc rId="4627" sId="10" odxf="1" dxf="1" numFmtId="4">
    <nc r="L36">
      <v>0.5</v>
    </nc>
    <odxf>
      <fill>
        <patternFill>
          <bgColor theme="0"/>
        </patternFill>
      </fill>
    </odxf>
    <ndxf>
      <fill>
        <patternFill>
          <bgColor theme="9" tint="0.59999389629810485"/>
        </patternFill>
      </fill>
    </ndxf>
  </rcc>
  <rfmt sheetId="10" sqref="M36" start="0" length="0">
    <dxf/>
  </rfmt>
  <rfmt sheetId="10" sqref="N36" start="0" length="0">
    <dxf/>
  </rfmt>
  <rfmt sheetId="10" sqref="O36" start="0" length="0">
    <dxf/>
  </rfmt>
  <rcc rId="4628" sId="10" odxf="1" dxf="1" numFmtId="4">
    <oc r="P36">
      <v>0</v>
    </oc>
    <nc r="P36">
      <v>1</v>
    </nc>
    <odxf>
      <fill>
        <patternFill>
          <bgColor theme="0"/>
        </patternFill>
      </fill>
    </odxf>
    <ndxf>
      <fill>
        <patternFill>
          <bgColor rgb="FFFFC000"/>
        </patternFill>
      </fill>
    </ndxf>
  </rcc>
  <rcc rId="4629" sId="10" odxf="1" dxf="1" numFmtId="4">
    <oc r="Q36">
      <v>0</v>
    </oc>
    <nc r="Q36">
      <v>0.8</v>
    </nc>
    <odxf>
      <fill>
        <patternFill>
          <bgColor theme="0"/>
        </patternFill>
      </fill>
    </odxf>
    <ndxf>
      <fill>
        <patternFill>
          <bgColor rgb="FFFFC000"/>
        </patternFill>
      </fill>
    </ndxf>
  </rcc>
  <rfmt sheetId="10" sqref="R36" start="0" length="0">
    <dxf/>
  </rfmt>
  <rfmt sheetId="10" sqref="D37" start="0" length="0">
    <dxf/>
  </rfmt>
  <rfmt sheetId="10" sqref="E37" start="0" length="0">
    <dxf/>
  </rfmt>
  <rfmt sheetId="10" sqref="F37" start="0" length="0">
    <dxf/>
  </rfmt>
  <rfmt sheetId="10" sqref="G37" start="0" length="0">
    <dxf/>
  </rfmt>
  <rfmt sheetId="10" sqref="H37" start="0" length="0">
    <dxf/>
  </rfmt>
  <rcc rId="4630" sId="10" odxf="1" dxf="1" numFmtId="4">
    <oc r="I37">
      <v>1</v>
    </oc>
    <nc r="I37">
      <v>2</v>
    </nc>
    <odxf/>
    <ndxf/>
  </rcc>
  <rfmt sheetId="10" sqref="J37" start="0" length="0">
    <dxf/>
  </rfmt>
  <rcc rId="4631" sId="10" odxf="1" dxf="1" numFmtId="4">
    <oc r="K37">
      <v>0</v>
    </oc>
    <nc r="K37">
      <v>2</v>
    </nc>
    <odxf>
      <fill>
        <patternFill>
          <bgColor theme="0"/>
        </patternFill>
      </fill>
    </odxf>
    <ndxf>
      <fill>
        <patternFill>
          <bgColor theme="9" tint="0.59999389629810485"/>
        </patternFill>
      </fill>
    </ndxf>
  </rcc>
  <rcc rId="4632" sId="10" odxf="1" dxf="1" numFmtId="4">
    <nc r="L37">
      <v>1.5</v>
    </nc>
    <odxf/>
    <ndxf/>
  </rcc>
  <rfmt sheetId="10" sqref="M37" start="0" length="0">
    <dxf/>
  </rfmt>
  <rfmt sheetId="10" sqref="N37" start="0" length="0">
    <dxf/>
  </rfmt>
  <rfmt sheetId="10" sqref="O37" start="0" length="0">
    <dxf/>
  </rfmt>
  <rcc rId="4633" sId="10" odxf="1" dxf="1" numFmtId="4">
    <nc r="P37">
      <v>2</v>
    </nc>
    <odxf>
      <fill>
        <patternFill>
          <bgColor theme="0"/>
        </patternFill>
      </fill>
    </odxf>
    <ndxf>
      <fill>
        <patternFill>
          <bgColor rgb="FFFFC000"/>
        </patternFill>
      </fill>
    </ndxf>
  </rcc>
  <rcc rId="4634" sId="10" odxf="1" dxf="1" numFmtId="4">
    <oc r="Q37">
      <v>0.5</v>
    </oc>
    <nc r="Q37">
      <v>0.8</v>
    </nc>
    <odxf>
      <fill>
        <patternFill>
          <bgColor theme="0"/>
        </patternFill>
      </fill>
    </odxf>
    <ndxf>
      <fill>
        <patternFill>
          <bgColor rgb="FFFFC000"/>
        </patternFill>
      </fill>
    </ndxf>
  </rcc>
  <rfmt sheetId="10" sqref="R37" start="0" length="0">
    <dxf/>
  </rfmt>
  <rfmt sheetId="10" sqref="D38" start="0" length="0">
    <dxf/>
  </rfmt>
  <rfmt sheetId="10" sqref="E38" start="0" length="0">
    <dxf/>
  </rfmt>
  <rfmt sheetId="10" sqref="F38" start="0" length="0">
    <dxf/>
  </rfmt>
  <rfmt sheetId="10" sqref="G38" start="0" length="0">
    <dxf/>
  </rfmt>
  <rfmt sheetId="10" sqref="H38" start="0" length="0">
    <dxf/>
  </rfmt>
  <rfmt sheetId="10" sqref="I38" start="0" length="0">
    <dxf/>
  </rfmt>
  <rfmt sheetId="10" sqref="J38" start="0" length="0">
    <dxf/>
  </rfmt>
  <rfmt sheetId="10" sqref="K38" start="0" length="0">
    <dxf/>
  </rfmt>
  <rcc rId="4635" sId="10" odxf="1" dxf="1" numFmtId="4">
    <nc r="L38">
      <v>0</v>
    </nc>
    <odxf/>
    <ndxf/>
  </rcc>
  <rfmt sheetId="10" sqref="M38" start="0" length="0">
    <dxf/>
  </rfmt>
  <rfmt sheetId="10" sqref="N38" start="0" length="0">
    <dxf/>
  </rfmt>
  <rfmt sheetId="10" sqref="O38" start="0" length="0">
    <dxf/>
  </rfmt>
  <rcc rId="4636" sId="10" odxf="1" dxf="1" numFmtId="4">
    <nc r="P38">
      <v>0</v>
    </nc>
    <odxf/>
    <ndxf/>
  </rcc>
  <rfmt sheetId="10" sqref="Q38" start="0" length="0">
    <dxf/>
  </rfmt>
  <rfmt sheetId="10" sqref="R38" start="0" length="0">
    <dxf/>
  </rfmt>
  <rfmt sheetId="10" sqref="D39" start="0" length="0">
    <dxf/>
  </rfmt>
  <rfmt sheetId="10" sqref="E39" start="0" length="0">
    <dxf/>
  </rfmt>
  <rfmt sheetId="10" sqref="F39" start="0" length="0">
    <dxf/>
  </rfmt>
  <rfmt sheetId="10" sqref="G39" start="0" length="0">
    <dxf/>
  </rfmt>
  <rfmt sheetId="10" sqref="H39" start="0" length="0">
    <dxf/>
  </rfmt>
  <rcc rId="4637" sId="10" odxf="1" dxf="1" numFmtId="4">
    <oc r="I39">
      <v>0</v>
    </oc>
    <nc r="I39">
      <v>2</v>
    </nc>
    <odxf>
      <fill>
        <patternFill>
          <bgColor theme="0"/>
        </patternFill>
      </fill>
    </odxf>
    <ndxf>
      <fill>
        <patternFill>
          <bgColor rgb="FFFFC000"/>
        </patternFill>
      </fill>
    </ndxf>
  </rcc>
  <rfmt sheetId="10" sqref="J39" start="0" length="0">
    <dxf/>
  </rfmt>
  <rcc rId="4638" sId="10" odxf="1" dxf="1" numFmtId="4">
    <oc r="K39">
      <v>0</v>
    </oc>
    <nc r="K39">
      <v>1</v>
    </nc>
    <odxf>
      <fill>
        <patternFill>
          <bgColor theme="0"/>
        </patternFill>
      </fill>
    </odxf>
    <ndxf>
      <fill>
        <patternFill>
          <bgColor theme="9" tint="0.59999389629810485"/>
        </patternFill>
      </fill>
    </ndxf>
  </rcc>
  <rcc rId="4639" sId="10" odxf="1" dxf="1" numFmtId="4">
    <nc r="L39">
      <v>0</v>
    </nc>
    <odxf/>
    <ndxf/>
  </rcc>
  <rfmt sheetId="10" sqref="M39" start="0" length="0">
    <dxf/>
  </rfmt>
  <rfmt sheetId="10" sqref="N39" start="0" length="0">
    <dxf/>
  </rfmt>
  <rfmt sheetId="10" sqref="O39" start="0" length="0">
    <dxf/>
  </rfmt>
  <rcc rId="4640" sId="10" odxf="1" dxf="1" numFmtId="4">
    <oc r="P39">
      <v>0</v>
    </oc>
    <nc r="P39">
      <v>2</v>
    </nc>
    <odxf>
      <fill>
        <patternFill>
          <bgColor theme="0"/>
        </patternFill>
      </fill>
    </odxf>
    <ndxf>
      <fill>
        <patternFill>
          <bgColor rgb="FFFFC000"/>
        </patternFill>
      </fill>
    </ndxf>
  </rcc>
  <rcc rId="4641" sId="10" odxf="1" dxf="1" numFmtId="4">
    <oc r="Q39">
      <v>0.5</v>
    </oc>
    <nc r="Q39">
      <v>2</v>
    </nc>
    <odxf/>
    <ndxf/>
  </rcc>
  <rfmt sheetId="10" sqref="R39" start="0" length="0">
    <dxf/>
  </rfmt>
  <rfmt sheetId="10" sqref="D40" start="0" length="0">
    <dxf/>
  </rfmt>
  <rfmt sheetId="10" sqref="E40" start="0" length="0">
    <dxf/>
  </rfmt>
  <rfmt sheetId="10" sqref="F40" start="0" length="0">
    <dxf/>
  </rfmt>
  <rfmt sheetId="10" sqref="G40" start="0" length="0">
    <dxf/>
  </rfmt>
  <rfmt sheetId="10" sqref="H40" start="0" length="0">
    <dxf/>
  </rfmt>
  <rcc rId="4642" sId="10" odxf="1" dxf="1" numFmtId="4">
    <nc r="I40">
      <v>1</v>
    </nc>
    <odxf>
      <fill>
        <patternFill>
          <bgColor theme="0"/>
        </patternFill>
      </fill>
    </odxf>
    <ndxf>
      <fill>
        <patternFill>
          <bgColor rgb="FFFFC000"/>
        </patternFill>
      </fill>
    </ndxf>
  </rcc>
  <rfmt sheetId="10" sqref="J40" start="0" length="0">
    <dxf/>
  </rfmt>
  <rcc rId="4643" sId="10" odxf="1" dxf="1" numFmtId="4">
    <oc r="K40">
      <v>0</v>
    </oc>
    <nc r="K40">
      <v>0.5</v>
    </nc>
    <odxf>
      <fill>
        <patternFill>
          <bgColor theme="0"/>
        </patternFill>
      </fill>
    </odxf>
    <ndxf>
      <fill>
        <patternFill>
          <bgColor theme="9" tint="0.59999389629810485"/>
        </patternFill>
      </fill>
    </ndxf>
  </rcc>
  <rcc rId="4644" sId="10" odxf="1" dxf="1" numFmtId="4">
    <nc r="L40">
      <v>0.5</v>
    </nc>
    <odxf/>
    <ndxf/>
  </rcc>
  <rfmt sheetId="10" sqref="M40" start="0" length="0">
    <dxf/>
  </rfmt>
  <rfmt sheetId="10" sqref="N40" start="0" length="0">
    <dxf/>
  </rfmt>
  <rfmt sheetId="10" sqref="O40" start="0" length="0">
    <dxf/>
  </rfmt>
  <rcc rId="4645" sId="10" odxf="1" dxf="1" numFmtId="4">
    <oc r="P40">
      <v>0</v>
    </oc>
    <nc r="P40">
      <v>1</v>
    </nc>
    <odxf>
      <fill>
        <patternFill>
          <bgColor theme="0"/>
        </patternFill>
      </fill>
    </odxf>
    <ndxf>
      <fill>
        <patternFill>
          <bgColor rgb="FFFFC000"/>
        </patternFill>
      </fill>
    </ndxf>
  </rcc>
  <rfmt sheetId="10" sqref="Q40" start="0" length="0">
    <dxf/>
  </rfmt>
  <rfmt sheetId="10" sqref="R40" start="0" length="0">
    <dxf/>
  </rfmt>
  <rcmt sheetId="10" cell="R39" guid="{00000000-0000-0000-0000-000000000000}" action="delete" author="Ніколенко Світлана Григорівна"/>
  <rcc rId="4646" sId="10" numFmtId="4">
    <nc r="N14">
      <v>1</v>
    </nc>
  </rcc>
  <rfmt sheetId="10" sqref="N14">
    <dxf>
      <fill>
        <patternFill>
          <bgColor rgb="FFFFFF00"/>
        </patternFill>
      </fill>
    </dxf>
  </rfmt>
  <rfmt sheetId="10" sqref="N14">
    <dxf>
      <fill>
        <patternFill>
          <bgColor theme="5" tint="0.79998168889431442"/>
        </patternFill>
      </fill>
    </dxf>
  </rfmt>
  <rcc rId="4647" sId="10" numFmtId="4">
    <oc r="C41">
      <v>10</v>
    </oc>
    <nc r="C41">
      <f>SUM(C34:C40)</f>
    </nc>
  </rcc>
  <rcc rId="4648" sId="10" odxf="1" dxf="1" numFmtId="4">
    <oc r="D41">
      <v>0</v>
    </oc>
    <nc r="D41">
      <f>SUM(D34:D40)</f>
    </nc>
    <odxf/>
    <ndxf/>
  </rcc>
  <rcc rId="4649" sId="10" odxf="1" dxf="1" numFmtId="4">
    <oc r="E41">
      <v>0</v>
    </oc>
    <nc r="E41">
      <f>SUM(E34:E40)</f>
    </nc>
    <odxf/>
    <ndxf/>
  </rcc>
  <rcc rId="4650" sId="10" odxf="1" dxf="1" numFmtId="4">
    <oc r="F41">
      <v>0</v>
    </oc>
    <nc r="F41">
      <f>SUM(F34:F40)</f>
    </nc>
    <odxf/>
    <ndxf/>
  </rcc>
  <rcc rId="4651" sId="10" odxf="1" dxf="1" numFmtId="4">
    <oc r="G41">
      <v>0</v>
    </oc>
    <nc r="G41">
      <f>SUM(G34:G40)</f>
    </nc>
    <odxf/>
    <ndxf/>
  </rcc>
  <rcc rId="4652" sId="10" odxf="1" dxf="1" numFmtId="4">
    <oc r="H41">
      <v>0</v>
    </oc>
    <nc r="H41">
      <f>SUM(H34:H40)</f>
    </nc>
    <odxf/>
    <ndxf/>
  </rcc>
  <rcc rId="4653" sId="10" odxf="1" dxf="1" numFmtId="4">
    <oc r="I41">
      <v>1</v>
    </oc>
    <nc r="I41">
      <f>SUM(I34:I40)</f>
    </nc>
    <odxf/>
    <ndxf/>
  </rcc>
  <rcc rId="4654" sId="10" odxf="1" dxf="1" numFmtId="4">
    <oc r="J41">
      <v>4.5</v>
    </oc>
    <nc r="J41">
      <f>SUM(J34:J40)</f>
    </nc>
    <odxf/>
    <ndxf/>
  </rcc>
  <rcc rId="4655" sId="10" odxf="1" dxf="1" numFmtId="4">
    <oc r="K41">
      <v>1</v>
    </oc>
    <nc r="K41">
      <f>SUM(K34:K40)</f>
    </nc>
    <odxf/>
    <ndxf/>
  </rcc>
  <rcc rId="4656" sId="10" odxf="1" dxf="1" numFmtId="4">
    <oc r="L41">
      <v>0</v>
    </oc>
    <nc r="L41">
      <f>SUM(L34:L40)</f>
    </nc>
    <odxf/>
    <ndxf/>
  </rcc>
  <rcc rId="4657" sId="10" odxf="1" dxf="1" numFmtId="4">
    <oc r="M41">
      <v>0</v>
    </oc>
    <nc r="M41">
      <f>SUM(M34:M40)</f>
    </nc>
    <odxf/>
    <ndxf/>
  </rcc>
  <rcc rId="4658" sId="10" odxf="1" dxf="1" numFmtId="4">
    <oc r="N41">
      <v>4.8</v>
    </oc>
    <nc r="N41">
      <f>SUM(N34:N40)</f>
    </nc>
    <odxf/>
    <ndxf/>
  </rcc>
  <rcc rId="4659" sId="10" odxf="1" dxf="1" numFmtId="4">
    <oc r="O41">
      <v>9</v>
    </oc>
    <nc r="O41">
      <f>SUM(O34:O40)</f>
    </nc>
    <odxf/>
    <ndxf/>
  </rcc>
  <rcc rId="4660" sId="10" odxf="1" dxf="1" numFmtId="4">
    <oc r="P41">
      <v>1.5</v>
    </oc>
    <nc r="P41">
      <f>SUM(P34:P40)</f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4661" sId="10" odxf="1" dxf="1" numFmtId="4">
    <oc r="Q41">
      <v>2.5</v>
    </oc>
    <nc r="Q41">
      <f>SUM(Q34:Q40)</f>
    </nc>
    <odxf/>
    <ndxf/>
  </rcc>
  <rcc rId="4662" sId="10" odxf="1" dxf="1" numFmtId="4">
    <oc r="R41">
      <v>4</v>
    </oc>
    <nc r="R41">
      <f>SUM(R34:R40)</f>
    </nc>
    <odxf>
      <border outline="0">
        <right/>
      </border>
    </odxf>
    <ndxf>
      <border outline="0">
        <right style="thin">
          <color indexed="64"/>
        </right>
      </border>
    </ndxf>
  </rcc>
  <rcc rId="4663" sId="10" odxf="1" dxf="1">
    <oc r="T33" t="inlineStr">
      <is>
        <t xml:space="preserve"> </t>
      </is>
    </oc>
    <nc r="T33">
      <f>IF($D41=0," ",$D41)</f>
    </nc>
    <odxf/>
    <ndxf/>
  </rcc>
  <rcc rId="4664" sId="10" odxf="1" dxf="1">
    <oc r="U33" t="inlineStr">
      <is>
        <t xml:space="preserve"> </t>
      </is>
    </oc>
    <nc r="U33">
      <f>IF($D47=0," ",$D47)</f>
    </nc>
    <odxf/>
    <ndxf/>
  </rcc>
  <rcc rId="4665" sId="10" odxf="1" dxf="1">
    <oc r="T34" t="inlineStr">
      <is>
        <t xml:space="preserve"> </t>
      </is>
    </oc>
    <nc r="T34">
      <f>IF($E41=0," ",$E41)</f>
    </nc>
    <odxf/>
    <ndxf/>
  </rcc>
  <rcc rId="4666" sId="10" odxf="1" dxf="1">
    <oc r="U34" t="inlineStr">
      <is>
        <t xml:space="preserve"> </t>
      </is>
    </oc>
    <nc r="U34">
      <f>IF($E47=0," ",$E47)</f>
    </nc>
    <odxf/>
    <ndxf/>
  </rcc>
  <rcc rId="4667" sId="10" odxf="1" dxf="1">
    <oc r="T35" t="inlineStr">
      <is>
        <t xml:space="preserve"> </t>
      </is>
    </oc>
    <nc r="T35">
      <f>IF($F41=0," ",$F41)</f>
    </nc>
    <odxf/>
    <ndxf/>
  </rcc>
  <rcc rId="4668" sId="10" odxf="1" dxf="1">
    <oc r="U35" t="inlineStr">
      <is>
        <t xml:space="preserve"> </t>
      </is>
    </oc>
    <nc r="U35">
      <f>IF($F47=0," ",$F47)</f>
    </nc>
    <odxf/>
    <ndxf/>
  </rcc>
  <rcc rId="4669" sId="10" odxf="1" dxf="1">
    <oc r="T36" t="inlineStr">
      <is>
        <t xml:space="preserve"> </t>
      </is>
    </oc>
    <nc r="T36">
      <f>IF($G41=0," ",$G41)</f>
    </nc>
    <odxf/>
    <ndxf/>
  </rcc>
  <rcc rId="4670" sId="10" odxf="1" dxf="1">
    <oc r="U36" t="inlineStr">
      <is>
        <t xml:space="preserve"> </t>
      </is>
    </oc>
    <nc r="U36">
      <f>IF($G47=0," ",$G47)</f>
    </nc>
    <odxf/>
    <ndxf/>
  </rcc>
  <rcc rId="4671" sId="10" odxf="1" dxf="1">
    <oc r="T37" t="inlineStr">
      <is>
        <t xml:space="preserve"> </t>
      </is>
    </oc>
    <nc r="T37">
      <f>IF($H41=0," ",$H41)</f>
    </nc>
    <odxf/>
    <ndxf/>
  </rcc>
  <rcc rId="4672" sId="10" odxf="1" dxf="1">
    <oc r="U37" t="inlineStr">
      <is>
        <t xml:space="preserve"> </t>
      </is>
    </oc>
    <nc r="U37">
      <f>IF($H47=0," ",$H47)</f>
    </nc>
    <odxf/>
    <ndxf/>
  </rcc>
  <rcc rId="4673" sId="10" odxf="1" dxf="1" numFmtId="4">
    <oc r="T38">
      <v>1</v>
    </oc>
    <nc r="T38">
      <f>IF($I41=0," ",$I41)</f>
    </nc>
    <odxf/>
    <ndxf/>
  </rcc>
  <rcc rId="4674" sId="10" odxf="1" dxf="1" numFmtId="4">
    <oc r="U38">
      <v>6</v>
    </oc>
    <nc r="U38">
      <f>IF($I47=0," ",$I47)</f>
    </nc>
    <odxf/>
    <ndxf/>
  </rcc>
  <rcc rId="4675" sId="10" odxf="1" dxf="1" numFmtId="4">
    <oc r="T39">
      <v>4.5</v>
    </oc>
    <nc r="T39">
      <f>IF($J41=0," ",$J41)</f>
    </nc>
    <odxf/>
    <ndxf/>
  </rcc>
  <rcc rId="4676" sId="10" odxf="1" dxf="1" numFmtId="4">
    <oc r="U39">
      <v>13</v>
    </oc>
    <nc r="U39">
      <f>IF($J47=0," ",$J47)</f>
    </nc>
    <odxf/>
    <ndxf/>
  </rcc>
  <rcc rId="4677" sId="10" odxf="1" dxf="1" numFmtId="4">
    <oc r="T40">
      <v>1</v>
    </oc>
    <nc r="T40">
      <f>IF($K41=0," ",$K41)</f>
    </nc>
    <odxf/>
    <ndxf/>
  </rcc>
  <rcc rId="4678" sId="10" odxf="1" dxf="1" numFmtId="4">
    <oc r="U40">
      <v>7</v>
    </oc>
    <nc r="U40">
      <f>IF($K47=0," ",$K47)</f>
    </nc>
    <odxf/>
    <ndxf/>
  </rcc>
  <rcc rId="4679" sId="10" odxf="1" dxf="1">
    <oc r="T41" t="inlineStr">
      <is>
        <t xml:space="preserve"> </t>
      </is>
    </oc>
    <nc r="T41">
      <f>IF($L41=0," ",$L41)</f>
    </nc>
    <odxf/>
    <ndxf/>
  </rcc>
  <rcc rId="4680" sId="10" odxf="1" dxf="1">
    <oc r="U41" t="inlineStr">
      <is>
        <t xml:space="preserve"> </t>
      </is>
    </oc>
    <nc r="U41">
      <f>IF($L47=0," ",$L47)</f>
    </nc>
    <odxf/>
    <ndxf/>
  </rcc>
  <rcc rId="4681" sId="10" odxf="1" dxf="1">
    <oc r="T42" t="inlineStr">
      <is>
        <t xml:space="preserve"> </t>
      </is>
    </oc>
    <nc r="T42">
      <f>IF($M41=0," ",$M41)</f>
    </nc>
    <odxf/>
    <ndxf/>
  </rcc>
  <rcc rId="4682" sId="10" odxf="1" dxf="1">
    <oc r="U42" t="inlineStr">
      <is>
        <t xml:space="preserve"> </t>
      </is>
    </oc>
    <nc r="U42">
      <f>IF($M47=0," ",$M47)</f>
    </nc>
    <odxf/>
    <ndxf/>
  </rcc>
  <rcc rId="4683" sId="10" odxf="1" dxf="1" numFmtId="4">
    <oc r="T43">
      <v>4.8</v>
    </oc>
    <nc r="T43">
      <f>IF($N41=0," ",$N41)</f>
    </nc>
    <odxf/>
    <ndxf/>
  </rcc>
  <rcc rId="4684" sId="10" odxf="1" dxf="1" numFmtId="4">
    <oc r="U43">
      <v>12</v>
    </oc>
    <nc r="U43">
      <f>IF($N47=0," ",$N47)</f>
    </nc>
    <odxf/>
    <ndxf/>
  </rcc>
  <rcc rId="4685" sId="10" odxf="1" dxf="1" numFmtId="4">
    <oc r="T44">
      <v>9</v>
    </oc>
    <nc r="T44">
      <f>IF($O41=0," ",$O41)</f>
    </nc>
    <odxf/>
    <ndxf/>
  </rcc>
  <rcc rId="4686" sId="10" odxf="1" dxf="1" numFmtId="4">
    <oc r="U44">
      <v>12</v>
    </oc>
    <nc r="U44">
      <f>IF($O47=0," ",$O47)</f>
    </nc>
    <odxf/>
    <ndxf/>
  </rcc>
  <rcc rId="4687" sId="10" odxf="1" dxf="1" numFmtId="4">
    <oc r="T45">
      <v>1.5</v>
    </oc>
    <nc r="T45">
      <f>IF($P41=0," ",$P41)</f>
    </nc>
    <odxf/>
    <ndxf/>
  </rcc>
  <rcc rId="4688" sId="10" odxf="1" dxf="1" numFmtId="4">
    <oc r="U45">
      <v>5.5</v>
    </oc>
    <nc r="U45">
      <f>IF($P47=0," ",$P47)</f>
    </nc>
    <odxf/>
    <ndxf/>
  </rcc>
  <rcc rId="4689" sId="10" odxf="1" dxf="1" numFmtId="4">
    <oc r="T46">
      <v>2.5</v>
    </oc>
    <nc r="T46">
      <f>IF($Q41=0," ",$Q41)</f>
    </nc>
    <odxf/>
    <ndxf/>
  </rcc>
  <rcc rId="4690" sId="10" odxf="1" dxf="1" numFmtId="4">
    <oc r="U46">
      <v>6</v>
    </oc>
    <nc r="U46">
      <f>IF($Q47=0," ",$Q47)</f>
    </nc>
    <odxf/>
    <ndxf/>
  </rcc>
  <rcc rId="4691" sId="10" odxf="1" dxf="1" numFmtId="4">
    <oc r="T47">
      <v>4</v>
    </oc>
    <nc r="T47">
      <f>IF($R41=0," ",$R41)</f>
    </nc>
    <odxf/>
    <ndxf/>
  </rcc>
  <rcc rId="4692" sId="10" odxf="1" dxf="1" numFmtId="4">
    <oc r="U47">
      <v>6.8</v>
    </oc>
    <nc r="U47">
      <f>IF($R47=0," ",$R47)</f>
    </nc>
    <odxf/>
    <ndxf/>
  </rcc>
  <rcc rId="4693" sId="10">
    <oc r="AG9">
      <f>IF(AF9=0,"",VLOOKUP(AF9,Підс,3,FALSE))</f>
    </oc>
    <nc r="AG9">
      <f>IF(AF9=0,"",VLOOKUP(AF9,Підс,3,FALSE))</f>
    </nc>
  </rcc>
  <rcc rId="4694" sId="10">
    <oc r="AG10">
      <f>IF(AF10=0,"",VLOOKUP(AF10,Підс,3,FALSE))</f>
    </oc>
    <nc r="AG10">
      <f>IF(AF10=0,"",VLOOKUP(AF10,Підс,3,FALSE))</f>
    </nc>
  </rcc>
  <rcc rId="4695" sId="10">
    <oc r="AG11">
      <f>IF(AF11=0,"",VLOOKUP(AF11,Підс,3,FALSE))</f>
    </oc>
    <nc r="AG11">
      <f>IF(AF11=0,"",VLOOKUP(AF11,Підс,3,FALSE))</f>
    </nc>
  </rcc>
  <rcc rId="4696" sId="10">
    <oc r="AG12">
      <f>IF(AF12=0,"",VLOOKUP(AF12,Підс,3,FALSE))</f>
    </oc>
    <nc r="AG12">
      <f>IF(AF12=0,"",VLOOKUP(AF12,Підс,3,FALSE))</f>
    </nc>
  </rcc>
  <rcc rId="4697" sId="10">
    <oc r="AG13">
      <f>IF(AF13=0,"",VLOOKUP(AF13,Підс,3,FALSE))</f>
    </oc>
    <nc r="AG13">
      <f>IF(AF13=0,"",VLOOKUP(AF13,Підс,3,FALSE))</f>
    </nc>
  </rcc>
  <rcc rId="4698" sId="10">
    <oc r="AG14">
      <f>IF(AF14=0,"",VLOOKUP(AF14,Підс,3,FALSE))</f>
    </oc>
    <nc r="AG14">
      <f>IF(AF14=0,"",VLOOKUP(AF14,Підс,3,FALSE))</f>
    </nc>
  </rcc>
  <rcc rId="4699" sId="10">
    <oc r="AG15">
      <f>IF(AF15=0,"",VLOOKUP(AF15,Підс,3,FALSE))</f>
    </oc>
    <nc r="AG15">
      <f>IF(AF15=0,"",VLOOKUP(AF15,Підс,3,FALSE))</f>
    </nc>
  </rcc>
  <rcc rId="4700" sId="10">
    <oc r="AG16">
      <f>IF(AF16=0,"",VLOOKUP(AF16,Підс,3,FALSE))</f>
    </oc>
    <nc r="AG16">
      <f>IF(AF16=0,"",VLOOKUP(AF16,Підс,3,FALSE))</f>
    </nc>
  </rcc>
  <rcc rId="4701" sId="10">
    <oc r="AG17">
      <f>IF(AF17=0,"",VLOOKUP(AF17,Підс,3,FALSE))</f>
    </oc>
    <nc r="AG17">
      <f>IF(AF17=0,"",VLOOKUP(AF17,Підс,3,FALSE))</f>
    </nc>
  </rcc>
  <rcc rId="4702" sId="10">
    <oc r="AG18">
      <f>IF(AF18=0,"",VLOOKUP(AF18,Підс,3,FALSE))</f>
    </oc>
    <nc r="AG18">
      <f>IF(AF18=0,"",VLOOKUP(AF18,Підс,3,FALSE))</f>
    </nc>
  </rcc>
  <rcc rId="4703" sId="10" odxf="1" dxf="1">
    <oc r="AG19">
      <f>IF(AF19=0,"",VLOOKUP(AF19,Підс,3,FALSE))</f>
    </oc>
    <nc r="AG19">
      <f>IF(AF19=0,"",VLOOKUP(AF19,Підс,3,FALSE))</f>
    </nc>
    <odxf>
      <border outline="0">
        <bottom style="medium">
          <color indexed="64"/>
        </bottom>
      </border>
    </odxf>
    <ndxf>
      <border outline="0">
        <bottom style="thin">
          <color indexed="64"/>
        </bottom>
      </border>
    </ndxf>
  </rcc>
  <rcc rId="4704" sId="10" numFmtId="4">
    <oc r="C47">
      <v>14</v>
    </oc>
    <nc r="C47">
      <f>SUM(C43:C46)</f>
    </nc>
  </rcc>
  <rcc rId="4705" sId="10" odxf="1" dxf="1" numFmtId="4">
    <oc r="D47">
      <v>0</v>
    </oc>
    <nc r="D47">
      <f>SUM(D43:D46)</f>
    </nc>
    <odxf>
      <alignment horizontal="right" readingOrder="0"/>
    </odxf>
    <ndxf>
      <alignment horizontal="general" readingOrder="0"/>
    </ndxf>
  </rcc>
  <rcc rId="4706" sId="10" odxf="1" dxf="1" numFmtId="4">
    <oc r="E47">
      <v>0</v>
    </oc>
    <nc r="E47">
      <f>SUM(E43:E46)</f>
    </nc>
    <odxf>
      <alignment horizontal="right" readingOrder="0"/>
    </odxf>
    <ndxf>
      <alignment horizontal="general" readingOrder="0"/>
    </ndxf>
  </rcc>
  <rcc rId="4707" sId="10" odxf="1" dxf="1" numFmtId="4">
    <oc r="F47">
      <v>0</v>
    </oc>
    <nc r="F47">
      <f>SUM(F43:F46)</f>
    </nc>
    <odxf>
      <alignment horizontal="right" readingOrder="0"/>
    </odxf>
    <ndxf>
      <alignment horizontal="general" readingOrder="0"/>
    </ndxf>
  </rcc>
  <rcc rId="4708" sId="10" odxf="1" dxf="1" numFmtId="4">
    <oc r="G47">
      <v>0</v>
    </oc>
    <nc r="G47">
      <f>SUM(G43:G46)</f>
    </nc>
    <odxf>
      <alignment horizontal="right" readingOrder="0"/>
    </odxf>
    <ndxf>
      <alignment horizontal="general" readingOrder="0"/>
    </ndxf>
  </rcc>
  <rcc rId="4709" sId="10" odxf="1" dxf="1" numFmtId="4">
    <oc r="H47">
      <v>0</v>
    </oc>
    <nc r="H47">
      <f>SUM(H43:H46)</f>
    </nc>
    <odxf>
      <alignment horizontal="right" readingOrder="0"/>
    </odxf>
    <ndxf>
      <alignment horizontal="general" readingOrder="0"/>
    </ndxf>
  </rcc>
  <rcc rId="4710" sId="10" odxf="1" dxf="1" numFmtId="4">
    <oc r="I47">
      <v>6</v>
    </oc>
    <nc r="I47">
      <f>SUM(I43:I46)</f>
    </nc>
    <odxf>
      <alignment horizontal="right" readingOrder="0"/>
    </odxf>
    <ndxf>
      <alignment horizontal="general" readingOrder="0"/>
    </ndxf>
  </rcc>
  <rcc rId="4711" sId="10" odxf="1" dxf="1" numFmtId="4">
    <oc r="J47">
      <v>13</v>
    </oc>
    <nc r="J47">
      <f>SUM(J43:J46)</f>
    </nc>
    <odxf>
      <alignment horizontal="right" readingOrder="0"/>
    </odxf>
    <ndxf>
      <alignment horizontal="general" readingOrder="0"/>
    </ndxf>
  </rcc>
  <rcc rId="4712" sId="10" odxf="1" dxf="1" numFmtId="4">
    <oc r="K47">
      <v>7</v>
    </oc>
    <nc r="K47">
      <f>SUM(K43:K46)</f>
    </nc>
    <odxf>
      <alignment horizontal="right" readingOrder="0"/>
    </odxf>
    <ndxf>
      <alignment horizontal="general" readingOrder="0"/>
    </ndxf>
  </rcc>
  <rcc rId="4713" sId="10" odxf="1" dxf="1" numFmtId="4">
    <oc r="L47">
      <v>0</v>
    </oc>
    <nc r="L47">
      <f>SUM(L43:L46)</f>
    </nc>
    <odxf>
      <alignment horizontal="right" readingOrder="0"/>
    </odxf>
    <ndxf>
      <alignment horizontal="general" readingOrder="0"/>
    </ndxf>
  </rcc>
  <rcc rId="4714" sId="10" odxf="1" dxf="1" numFmtId="4">
    <oc r="M47">
      <v>0</v>
    </oc>
    <nc r="M47">
      <f>SUM(M43:M46)</f>
    </nc>
    <odxf>
      <alignment horizontal="right" readingOrder="0"/>
    </odxf>
    <ndxf>
      <alignment horizontal="general" readingOrder="0"/>
    </ndxf>
  </rcc>
  <rcc rId="4715" sId="10" odxf="1" dxf="1" numFmtId="4">
    <oc r="N47">
      <v>12</v>
    </oc>
    <nc r="N47">
      <f>SUM(N43:N46)</f>
    </nc>
    <odxf>
      <alignment horizontal="right" readingOrder="0"/>
    </odxf>
    <ndxf>
      <alignment horizontal="general" readingOrder="0"/>
    </ndxf>
  </rcc>
  <rcc rId="4716" sId="10" odxf="1" dxf="1" numFmtId="4">
    <oc r="O47">
      <v>12</v>
    </oc>
    <nc r="O47">
      <f>SUM(O43:O46)</f>
    </nc>
    <odxf>
      <alignment horizontal="right" readingOrder="0"/>
    </odxf>
    <ndxf>
      <alignment horizontal="general" readingOrder="0"/>
    </ndxf>
  </rcc>
  <rcc rId="4717" sId="10" odxf="1" dxf="1" numFmtId="4">
    <oc r="P47">
      <v>5.5</v>
    </oc>
    <nc r="P47">
      <f>SUM(P43:P46)</f>
    </nc>
    <odxf>
      <alignment horizontal="right" readingOrder="0"/>
    </odxf>
    <ndxf>
      <alignment horizontal="general" readingOrder="0"/>
    </ndxf>
  </rcc>
  <rcc rId="4718" sId="10" odxf="1" dxf="1" numFmtId="4">
    <oc r="Q47">
      <v>6</v>
    </oc>
    <nc r="Q47">
      <f>SUM(Q43:Q46)</f>
    </nc>
    <odxf>
      <alignment horizontal="right" readingOrder="0"/>
    </odxf>
    <ndxf>
      <alignment horizontal="general" readingOrder="0"/>
    </ndxf>
  </rcc>
  <rcc rId="4719" sId="10" odxf="1" dxf="1" numFmtId="4">
    <oc r="R47">
      <v>6.8</v>
    </oc>
    <nc r="R47">
      <f>SUM(R43:R46)</f>
    </nc>
    <odxf>
      <alignment horizontal="right" readingOrder="0"/>
      <border outline="0">
        <right/>
      </border>
    </odxf>
    <ndxf>
      <alignment horizontal="general" readingOrder="0"/>
      <border outline="0">
        <right style="thin">
          <color indexed="64"/>
        </right>
      </border>
    </ndxf>
  </rcc>
  <rcc rId="4720" sId="10" numFmtId="4">
    <nc r="L43">
      <v>6</v>
    </nc>
  </rcc>
  <rfmt sheetId="10" sqref="AG14">
    <dxf>
      <fill>
        <patternFill>
          <bgColor theme="5" tint="0.79998168889431442"/>
        </patternFill>
      </fill>
    </dxf>
  </rfmt>
  <rcc rId="4721" sId="10" odxf="1" dxf="1">
    <oc r="AM8">
      <f>0+0+0</f>
    </oc>
    <nc r="AM8">
      <f>1+3+2</f>
    </nc>
    <odxf>
      <fill>
        <patternFill>
          <bgColor theme="0"/>
        </patternFill>
      </fill>
    </odxf>
    <ndxf>
      <fill>
        <patternFill>
          <bgColor rgb="FFFFC000"/>
        </patternFill>
      </fill>
    </ndxf>
  </rcc>
  <rcc rId="4722" sId="10" odxf="1" dxf="1">
    <oc r="AM9">
      <f>0.5+3+2</f>
    </oc>
    <nc r="AM9">
      <f>0.5+3+2</f>
    </nc>
    <odxf/>
    <ndxf/>
  </rcc>
  <rcc rId="4723" sId="10" odxf="1" dxf="1">
    <oc r="AM10">
      <f>1+2+2</f>
    </oc>
    <nc r="AM10">
      <f>1+2+2</f>
    </nc>
    <odxf/>
    <ndxf/>
  </rcc>
  <rcc rId="4724" sId="10" odxf="1" dxf="1">
    <oc r="AM11">
      <f>1+3+2</f>
    </oc>
    <nc r="AM11">
      <f>1+3+2</f>
    </nc>
    <odxf/>
    <ndxf/>
  </rcc>
  <rfmt sheetId="10" sqref="AM12" start="0" length="0">
    <dxf/>
  </rfmt>
  <rcc rId="4725" sId="10" odxf="1" dxf="1">
    <oc r="AM13">
      <f>0+1+0</f>
    </oc>
    <nc r="AM13">
      <f>0+1+0</f>
    </nc>
    <odxf/>
    <ndxf/>
  </rcc>
  <rcc rId="4726" sId="10" odxf="1" dxf="1">
    <nc r="AM14">
      <f>1+3+1.8</f>
    </nc>
    <odxf>
      <fill>
        <patternFill>
          <bgColor theme="0"/>
        </patternFill>
      </fill>
    </odxf>
    <ndxf>
      <fill>
        <patternFill>
          <bgColor theme="9" tint="0.59999389629810485"/>
        </patternFill>
      </fill>
    </ndxf>
  </rcc>
  <rcc rId="4727" sId="10" odxf="1" dxf="1" numFmtId="4">
    <oc r="AM15">
      <f>0+0+0</f>
    </oc>
    <nc r="AM15">
      <v>6</v>
    </nc>
    <odxf>
      <fill>
        <patternFill>
          <bgColor theme="0"/>
        </patternFill>
      </fill>
    </odxf>
    <ndxf>
      <fill>
        <patternFill>
          <bgColor rgb="FFF98F87"/>
        </patternFill>
      </fill>
    </ndxf>
  </rcc>
  <rcc rId="4728" sId="10" odxf="1" dxf="1">
    <oc r="AM16">
      <f>1+3+2</f>
    </oc>
    <nc r="AM16">
      <f>1+3+2</f>
    </nc>
    <odxf/>
    <ndxf/>
  </rcc>
  <rcc rId="4729" sId="10" odxf="1" dxf="1">
    <oc r="AM17">
      <f>0.75+2.75+1</f>
    </oc>
    <nc r="AM17">
      <f>0.75+2.75+1</f>
    </nc>
    <odxf/>
    <ndxf/>
  </rcc>
  <rfmt sheetId="10" sqref="AM18" start="0" length="0">
    <dxf/>
  </rfmt>
  <rcmt sheetId="10" cell="AM8" guid="{00000000-0000-0000-0000-000000000000}" action="delete" author="nika"/>
  <rcmt sheetId="10" cell="AM10" guid="{00000000-0000-0000-0000-000000000000}" action="delete" author="Ніколенко Світлана Григорівна"/>
  <rcmt sheetId="10" cell="AM12" guid="{00000000-0000-0000-0000-000000000000}" action="delete" author="nika"/>
  <rcmt sheetId="10" cell="AM15" guid="{00000000-0000-0000-0000-000000000000}" action="delete" author="nika"/>
  <rcmt sheetId="10" cell="AM17" guid="{00000000-0000-0000-0000-000000000000}" action="delete" author="nika"/>
  <rcc rId="4730" sId="10" odxf="1" dxf="1" numFmtId="4">
    <oc r="AR8">
      <v>0</v>
    </oc>
    <nc r="AR8">
      <f>1+1+3</f>
    </nc>
    <odxf>
      <fill>
        <patternFill>
          <bgColor theme="0"/>
        </patternFill>
      </fill>
    </odxf>
    <ndxf>
      <fill>
        <patternFill>
          <bgColor rgb="FFFFC000"/>
        </patternFill>
      </fill>
    </ndxf>
  </rcc>
  <rfmt sheetId="10" sqref="AR9" start="0" length="0">
    <dxf/>
  </rfmt>
  <rfmt sheetId="10" sqref="AR10" start="0" length="0">
    <dxf/>
  </rfmt>
  <rcc rId="4731" sId="10" odxf="1" dxf="1" numFmtId="4">
    <nc r="AR11">
      <v>6</v>
    </nc>
    <odxf>
      <fill>
        <patternFill>
          <bgColor theme="0"/>
        </patternFill>
      </fill>
    </odxf>
    <ndxf>
      <fill>
        <patternFill>
          <bgColor rgb="FFFFC000"/>
        </patternFill>
      </fill>
    </ndxf>
  </rcc>
  <rfmt sheetId="10" sqref="AR12" start="0" length="0">
    <dxf/>
  </rfmt>
  <rfmt sheetId="10" sqref="AR13" start="0" length="0">
    <dxf/>
  </rfmt>
  <rcc rId="4732" sId="10" odxf="1" dxf="1">
    <nc r="AR14">
      <f>1+0+4</f>
    </nc>
    <odxf>
      <fill>
        <patternFill>
          <bgColor theme="0"/>
        </patternFill>
      </fill>
    </odxf>
    <ndxf>
      <fill>
        <patternFill>
          <bgColor theme="9" tint="0.59999389629810485"/>
        </patternFill>
      </fill>
    </ndxf>
  </rcc>
  <rfmt sheetId="10" sqref="AR16" start="0" length="0">
    <dxf/>
  </rfmt>
  <rfmt sheetId="10" sqref="AR17" start="0" length="0">
    <dxf/>
  </rfmt>
  <rfmt sheetId="10" sqref="AR18" start="0" length="0">
    <dxf/>
  </rfmt>
  <rcc rId="4733" sId="10">
    <oc r="AW8">
      <f>0.5+2+0</f>
    </oc>
    <nc r="AW8">
      <f>0.5+2+0</f>
    </nc>
  </rcc>
  <rfmt sheetId="10" sqref="AW9" start="0" length="0">
    <dxf/>
  </rfmt>
  <rfmt sheetId="10" sqref="AW10" start="0" length="0">
    <dxf/>
  </rfmt>
  <rfmt sheetId="10" sqref="AW11" start="0" length="0">
    <dxf/>
  </rfmt>
  <rfmt sheetId="10" sqref="AW12" start="0" length="0">
    <dxf/>
  </rfmt>
  <rfmt sheetId="10" sqref="AW13" start="0" length="0">
    <dxf/>
  </rfmt>
  <rcc rId="4734" sId="10" odxf="1" dxf="1">
    <nc r="AW14">
      <f>0+2+1</f>
    </nc>
    <odxf>
      <fill>
        <patternFill>
          <bgColor theme="0"/>
        </patternFill>
      </fill>
    </odxf>
    <ndxf>
      <fill>
        <patternFill>
          <bgColor theme="5" tint="0.79998168889431442"/>
        </patternFill>
      </fill>
    </ndxf>
  </rcc>
  <rcc rId="4735" sId="10" odxf="1" dxf="1" numFmtId="4">
    <oc r="AW15">
      <v>2</v>
    </oc>
    <nc r="AW15">
      <f>0.4+1+2</f>
    </nc>
    <odxf>
      <fill>
        <patternFill>
          <bgColor theme="0"/>
        </patternFill>
      </fill>
    </odxf>
    <ndxf>
      <fill>
        <patternFill>
          <bgColor rgb="FFF98F87"/>
        </patternFill>
      </fill>
    </ndxf>
  </rcc>
  <rfmt sheetId="10" sqref="AW16" start="0" length="0">
    <dxf/>
  </rfmt>
  <rfmt sheetId="10" sqref="AW17" start="0" length="0">
    <dxf/>
  </rfmt>
  <rfmt sheetId="10" sqref="AW18" start="0" length="0">
    <dxf/>
  </rfmt>
  <rcmt sheetId="10" cell="AW8" guid="{00000000-0000-0000-0000-000000000000}" action="delete" author="nika"/>
  <rcc rId="4736" sId="10" numFmtId="4">
    <nc r="AZ14">
      <v>4</v>
    </nc>
  </rcc>
  <rfmt sheetId="10" sqref="AZ15" start="0" length="0">
    <dxf>
      <fill>
        <patternFill>
          <bgColor theme="9" tint="0.39997558519241921"/>
        </patternFill>
      </fill>
    </dxf>
  </rfmt>
  <rcc rId="4737" sId="10" odxf="1" dxf="1" numFmtId="4">
    <nc r="AZ17">
      <v>4</v>
    </nc>
    <odxf>
      <fill>
        <patternFill>
          <bgColor theme="0"/>
        </patternFill>
      </fill>
    </odxf>
    <ndxf>
      <fill>
        <patternFill>
          <bgColor rgb="FFFFC000"/>
        </patternFill>
      </fill>
    </ndxf>
  </rcc>
  <rfmt sheetId="10" sqref="AZ18" start="0" length="0">
    <dxf/>
  </rfmt>
  <rfmt sheetId="10" sqref="AZ19" start="0" length="0">
    <dxf/>
  </rfmt>
  <rcmt sheetId="10" cell="AZ9" guid="{00000000-0000-0000-0000-000000000000}" action="delete" author="Дворецька Світлана Володимирівна"/>
  <rcmt sheetId="10" cell="AZ12" guid="{00000000-0000-0000-0000-000000000000}" action="delete" author="Дворецька Світлана Володимирівна"/>
  <rcmt sheetId="10" cell="AZ13" guid="{00000000-0000-0000-0000-000000000000}" action="delete" author="Дворецька Світлана Володимирівна"/>
  <rcmt sheetId="10" cell="AZ16" guid="{00000000-0000-0000-0000-000000000000}" action="delete" author="Дворецька Світлана Володимирівна"/>
  <rfmt sheetId="10" sqref="BE11" start="0" length="0">
    <dxf/>
  </rfmt>
  <rfmt sheetId="10" sqref="BE12" start="0" length="0">
    <dxf/>
  </rfmt>
  <rfmt sheetId="10" sqref="BE13" start="0" length="0">
    <dxf/>
  </rfmt>
  <rfmt sheetId="10" sqref="BE14" start="0" length="0">
    <dxf/>
  </rfmt>
  <rcc rId="4738" sId="10" odxf="1" dxf="1" numFmtId="4">
    <nc r="BE15">
      <v>3</v>
    </nc>
    <odxf/>
    <ndxf/>
  </rcc>
  <rcc rId="4739" sId="10" odxf="1" dxf="1">
    <oc r="BE16">
      <f>2+1</f>
    </oc>
    <nc r="BE16">
      <f>2+1</f>
    </nc>
    <odxf/>
    <ndxf/>
  </rcc>
  <rfmt sheetId="10" sqref="BE17" start="0" length="0">
    <dxf/>
  </rfmt>
  <rcmt sheetId="10" cell="BE16" guid="{00000000-0000-0000-0000-000000000000}" action="delete" author="Ніколенко Світлана Григорівна"/>
  <rfmt sheetId="11" sqref="A13:XFD13">
    <dxf>
      <fill>
        <patternFill>
          <bgColor theme="5" tint="0.79998168889431442"/>
        </patternFill>
      </fill>
    </dxf>
  </rfmt>
  <rcc rId="4740" sId="11">
    <oc r="A13">
      <v>6</v>
    </oc>
    <nc r="A13">
      <v>3</v>
    </nc>
  </rcc>
  <rcc rId="4741" sId="11" odxf="1" dxf="1" numFmtId="4">
    <nc r="I44">
      <v>0.75</v>
    </nc>
    <odxf/>
    <ndxf/>
  </rcc>
  <rcc rId="4742" sId="11" odxf="1" dxf="1" numFmtId="4">
    <nc r="I45">
      <v>3</v>
    </nc>
    <odxf/>
    <ndxf/>
  </rcc>
  <rcc rId="4743" sId="11" odxf="1" dxf="1" numFmtId="4">
    <nc r="I46">
      <v>3</v>
    </nc>
    <odxf/>
    <ndxf/>
  </rcc>
  <rcc rId="4744" sId="11" numFmtId="4">
    <oc r="C47">
      <v>14</v>
    </oc>
    <nc r="C47">
      <f>SUM(C43:C46)</f>
    </nc>
  </rcc>
  <rcc rId="4745" sId="11" odxf="1" dxf="1" numFmtId="4">
    <oc r="D47">
      <v>13</v>
    </oc>
    <nc r="D47">
      <f>SUM(D43:D46)</f>
    </nc>
    <odxf>
      <alignment horizontal="right" readingOrder="0"/>
    </odxf>
    <ndxf>
      <alignment horizontal="general" readingOrder="0"/>
    </ndxf>
  </rcc>
  <rcc rId="4746" sId="11" odxf="1" dxf="1" numFmtId="4">
    <oc r="E47">
      <v>0</v>
    </oc>
    <nc r="E47">
      <f>SUM(E43:E46)</f>
    </nc>
    <odxf>
      <alignment horizontal="right" readingOrder="0"/>
    </odxf>
    <ndxf>
      <alignment horizontal="general" readingOrder="0"/>
    </ndxf>
  </rcc>
  <rcc rId="4747" sId="11" odxf="1" dxf="1" numFmtId="4">
    <oc r="F47">
      <v>12.5</v>
    </oc>
    <nc r="F47">
      <f>SUM(F43:F46)</f>
    </nc>
    <odxf>
      <alignment horizontal="right" readingOrder="0"/>
    </odxf>
    <ndxf>
      <alignment horizontal="general" readingOrder="0"/>
    </ndxf>
  </rcc>
  <rcc rId="4748" sId="11" odxf="1" dxf="1" numFmtId="4">
    <oc r="G47">
      <v>14</v>
    </oc>
    <nc r="G47">
      <f>SUM(G43:G46)</f>
    </nc>
    <odxf>
      <alignment horizontal="right" readingOrder="0"/>
    </odxf>
    <ndxf>
      <alignment horizontal="general" readingOrder="0"/>
    </ndxf>
  </rcc>
  <rcc rId="4749" sId="11" odxf="1" dxf="1" numFmtId="4">
    <oc r="H47">
      <v>7</v>
    </oc>
    <nc r="H47">
      <f>SUM(H43:H46)</f>
    </nc>
    <odxf>
      <alignment horizontal="right" readingOrder="0"/>
    </odxf>
    <ndxf>
      <alignment horizontal="general" readingOrder="0"/>
    </ndxf>
  </rcc>
  <rcc rId="4750" sId="11" odxf="1" dxf="1" numFmtId="4">
    <oc r="I47">
      <v>6.5</v>
    </oc>
    <nc r="I47">
      <f>SUM(I43:I46)</f>
    </nc>
    <odxf>
      <alignment horizontal="right" readingOrder="0"/>
    </odxf>
    <ndxf>
      <alignment horizontal="general" readingOrder="0"/>
    </ndxf>
  </rcc>
  <rcc rId="4751" sId="11" odxf="1" dxf="1" numFmtId="4">
    <oc r="J47">
      <v>12</v>
    </oc>
    <nc r="J47">
      <f>SUM(J43:J46)</f>
    </nc>
    <odxf>
      <alignment horizontal="right" readingOrder="0"/>
    </odxf>
    <ndxf>
      <alignment horizontal="general" readingOrder="0"/>
    </ndxf>
  </rcc>
  <rcc rId="4752" sId="11" odxf="1" dxf="1" numFmtId="4">
    <oc r="K47">
      <v>14</v>
    </oc>
    <nc r="K47">
      <f>SUM(K43:K46)</f>
    </nc>
    <odxf>
      <alignment horizontal="right" readingOrder="0"/>
    </odxf>
    <ndxf>
      <alignment horizontal="general" readingOrder="0"/>
    </ndxf>
  </rcc>
  <rcc rId="4753" sId="11" odxf="1" dxf="1" numFmtId="4">
    <oc r="L47">
      <v>7</v>
    </oc>
    <nc r="L47">
      <f>SUM(L43:L46)</f>
    </nc>
    <odxf>
      <alignment horizontal="right" readingOrder="0"/>
    </odxf>
    <ndxf>
      <alignment horizontal="general" readingOrder="0"/>
    </ndxf>
  </rcc>
  <rcc rId="4754" sId="11" odxf="1" dxf="1" numFmtId="4">
    <oc r="M47">
      <v>0</v>
    </oc>
    <nc r="M47">
      <f>SUM(M43:M46)</f>
    </nc>
    <odxf>
      <alignment horizontal="right" readingOrder="0"/>
    </odxf>
    <ndxf>
      <alignment horizontal="general" readingOrder="0"/>
    </ndxf>
  </rcc>
  <rcc rId="4755" sId="11" odxf="1" dxf="1" numFmtId="4">
    <oc r="N47">
      <v>0</v>
    </oc>
    <nc r="N47">
      <f>SUM(N43:N46)</f>
    </nc>
    <odxf>
      <alignment horizontal="right" readingOrder="0"/>
    </odxf>
    <ndxf>
      <alignment horizontal="general" readingOrder="0"/>
    </ndxf>
  </rcc>
  <rcc rId="4756" sId="11" odxf="1" dxf="1" numFmtId="4">
    <oc r="O47">
      <v>13.8</v>
    </oc>
    <nc r="O47">
      <f>SUM(O43:O46)</f>
    </nc>
    <odxf>
      <alignment horizontal="right" readingOrder="0"/>
    </odxf>
    <ndxf>
      <alignment horizontal="general" readingOrder="0"/>
    </ndxf>
  </rcc>
  <rcc rId="4757" sId="11" odxf="1" dxf="1" numFmtId="4">
    <oc r="P47">
      <v>14</v>
    </oc>
    <nc r="P47">
      <f>SUM(P43:P46)</f>
    </nc>
    <odxf>
      <alignment horizontal="right" readingOrder="0"/>
    </odxf>
    <ndxf>
      <alignment horizontal="general" readingOrder="0"/>
    </ndxf>
  </rcc>
  <rcc rId="4758" sId="11" odxf="1" dxf="1" numFmtId="4">
    <oc r="Q47">
      <v>0</v>
    </oc>
    <nc r="Q47">
      <f>SUM(Q43:Q46)</f>
    </nc>
    <odxf>
      <alignment horizontal="right" readingOrder="0"/>
    </odxf>
    <ndxf>
      <alignment horizontal="general" readingOrder="0"/>
    </ndxf>
  </rcc>
  <rcc rId="4759" sId="11" odxf="1" dxf="1" numFmtId="4">
    <oc r="R47">
      <v>0</v>
    </oc>
    <nc r="R47">
      <f>SUM(R43:R46)</f>
    </nc>
    <odxf>
      <alignment horizontal="right" readingOrder="0"/>
      <border outline="0">
        <right/>
      </border>
    </odxf>
    <ndxf>
      <alignment horizontal="general" readingOrder="0"/>
      <border outline="0">
        <right style="thin">
          <color indexed="64"/>
        </right>
      </border>
    </ndxf>
  </rcc>
  <rcc rId="4760" sId="11" numFmtId="4">
    <oc r="U38">
      <v>6.5</v>
    </oc>
    <nc r="U38">
      <f>I47</f>
    </nc>
  </rcc>
  <rcc rId="4761" sId="11" numFmtId="4">
    <nc r="Z13">
      <v>3</v>
    </nc>
  </rcc>
  <rfmt sheetId="13" sqref="B12">
    <dxf>
      <fill>
        <patternFill>
          <bgColor theme="5" tint="0.79998168889431442"/>
        </patternFill>
      </fill>
    </dxf>
  </rfmt>
  <rcc rId="4762" sId="13" numFmtId="4">
    <nc r="Z14">
      <v>3</v>
    </nc>
  </rcc>
  <rfmt sheetId="13" sqref="Z14">
    <dxf>
      <fill>
        <patternFill>
          <bgColor theme="5" tint="0.79998168889431442"/>
        </patternFill>
      </fill>
    </dxf>
  </rfmt>
  <rfmt sheetId="13" sqref="Z14">
    <dxf>
      <fill>
        <patternFill>
          <bgColor theme="9" tint="0.79998168889431442"/>
        </patternFill>
      </fill>
    </dxf>
  </rfmt>
  <rcc rId="4763" sId="13" numFmtId="4">
    <nc r="Z19">
      <v>3</v>
    </nc>
  </rcc>
  <rfmt sheetId="13" sqref="Z19">
    <dxf>
      <fill>
        <patternFill>
          <bgColor theme="9" tint="0.59999389629810485"/>
        </patternFill>
      </fill>
    </dxf>
  </rfmt>
  <rcc rId="4764" sId="13" numFmtId="4">
    <oc r="AG19">
      <f>IF(AF19=0,"",VLOOKUP(AF19,Підс,3,FALSE))</f>
    </oc>
    <nc r="AG19">
      <v>8.5</v>
    </nc>
  </rcc>
  <rfmt sheetId="13" sqref="AQ14">
    <dxf>
      <fill>
        <patternFill>
          <bgColor theme="9" tint="0.59999389629810485"/>
        </patternFill>
      </fill>
    </dxf>
  </rfmt>
  <rcc rId="4765" sId="13" numFmtId="4">
    <nc r="AQ19">
      <v>5</v>
    </nc>
  </rcc>
  <rfmt sheetId="13" sqref="AQ19">
    <dxf>
      <fill>
        <patternFill>
          <bgColor theme="9" tint="0.59999389629810485"/>
        </patternFill>
      </fill>
    </dxf>
  </rfmt>
  <rcc rId="4766" sId="13" numFmtId="4">
    <nc r="AV19">
      <v>4</v>
    </nc>
  </rcc>
  <rfmt sheetId="13" sqref="AV19">
    <dxf>
      <fill>
        <patternFill>
          <bgColor theme="9" tint="0.59999389629810485"/>
        </patternFill>
      </fill>
    </dxf>
  </rfmt>
  <rcc rId="4767" sId="13" odxf="1" dxf="1" numFmtId="4">
    <nc r="BD14">
      <v>3.5</v>
    </nc>
    <odxf>
      <fill>
        <patternFill patternType="none">
          <bgColor indexed="65"/>
        </patternFill>
      </fill>
    </odxf>
    <ndxf>
      <fill>
        <patternFill patternType="solid">
          <bgColor rgb="FFFFC000"/>
        </patternFill>
      </fill>
    </ndxf>
  </rcc>
  <rfmt sheetId="13" sqref="BD15" start="0" length="0">
    <dxf/>
  </rfmt>
  <rfmt sheetId="13" sqref="BD16" start="0" length="0">
    <dxf/>
  </rfmt>
  <rfmt sheetId="13" sqref="BD17" start="0" length="0">
    <dxf/>
  </rfmt>
  <rfmt sheetId="13" sqref="BD18" start="0" length="0">
    <dxf/>
  </rfmt>
  <rcc rId="4768" sId="13" odxf="1" dxf="1" numFmtId="4">
    <nc r="BD19">
      <v>2.5</v>
    </nc>
    <odxf/>
    <ndxf/>
  </rcc>
  <rcc rId="4769" sId="13" numFmtId="4">
    <nc r="AQ14">
      <v>5.8</v>
    </nc>
  </rcc>
  <rcc rId="4770" sId="13" numFmtId="4">
    <nc r="AV14">
      <v>5</v>
    </nc>
  </rcc>
  <rfmt sheetId="13" sqref="AV14">
    <dxf>
      <fill>
        <patternFill>
          <bgColor theme="9" tint="0.59999389629810485"/>
        </patternFill>
      </fill>
    </dxf>
  </rfmt>
  <rcv guid="{C5D960BD-C1A6-4228-A267-A87ADCF0AB55}" action="delete"/>
  <rdn rId="0" localSheetId="6" customView="1" name="Z_C5D960BD_C1A6_4228_A267_A87ADCF0AB55_.wvu.Cols" hidden="1" oldHidden="1">
    <formula>Підсумки!$F:$J</formula>
    <oldFormula>Підсумки!$F:$J</oldFormula>
  </rdn>
  <rdn rId="0" localSheetId="6" customView="1" name="Z_C5D960BD_C1A6_4228_A267_A87ADCF0AB55_.wvu.FilterData" hidden="1" oldHidden="1">
    <formula>Підсумки!$A$3:$N$56</formula>
    <oldFormula>Підсумки!$A$3:$N$56</oldFormula>
  </rdn>
  <rdn rId="0" localSheetId="7" customView="1" name="Z_C5D960BD_C1A6_4228_A267_A87ADCF0AB55_.wvu.PrintArea" hidden="1" oldHidden="1">
    <formula>'201_1'!$A$2:$BE$49</formula>
    <oldFormula>'201_1'!$A$2:$BE$49</oldFormula>
  </rdn>
  <rdn rId="0" localSheetId="7" customView="1" name="Z_C5D960BD_C1A6_4228_A267_A87ADCF0AB55_.wvu.PrintTitles" hidden="1" oldHidden="1">
    <formula>'201_1'!$A:$C</formula>
    <oldFormula>'201_1'!$A:$C</oldFormula>
  </rdn>
  <rdn rId="0" localSheetId="8" customView="1" name="Z_C5D960BD_C1A6_4228_A267_A87ADCF0AB55_.wvu.PrintArea" hidden="1" oldHidden="1">
    <formula>'201_2'!$A$2:$BC$51</formula>
    <oldFormula>'201_2'!$A$2:$BC$51</oldFormula>
  </rdn>
  <rdn rId="0" localSheetId="8" customView="1" name="Z_C5D960BD_C1A6_4228_A267_A87ADCF0AB55_.wvu.PrintTitles" hidden="1" oldHidden="1">
    <formula>'201_2'!$A:$C</formula>
    <oldFormula>'201_2'!$A:$C</oldFormula>
  </rdn>
  <rdn rId="0" localSheetId="9" customView="1" name="Z_C5D960BD_C1A6_4228_A267_A87ADCF0AB55_.wvu.PrintArea" hidden="1" oldHidden="1">
    <formula>'202_1'!$A$2:$BC$51</formula>
    <oldFormula>'202_1'!$A$2:$BC$51</oldFormula>
  </rdn>
  <rdn rId="0" localSheetId="9" customView="1" name="Z_C5D960BD_C1A6_4228_A267_A87ADCF0AB55_.wvu.PrintTitles" hidden="1" oldHidden="1">
    <formula>'202_1'!$A:$C</formula>
    <oldFormula>'202_1'!$A:$C</oldFormula>
  </rdn>
  <rdn rId="0" localSheetId="10" customView="1" name="Z_C5D960BD_C1A6_4228_A267_A87ADCF0AB55_.wvu.PrintArea" hidden="1" oldHidden="1">
    <formula>'202_2'!$A$2:$BD$47</formula>
    <oldFormula>'202_2'!$A$2:$BD$47</oldFormula>
  </rdn>
  <rdn rId="0" localSheetId="10" customView="1" name="Z_C5D960BD_C1A6_4228_A267_A87ADCF0AB55_.wvu.PrintTitles" hidden="1" oldHidden="1">
    <formula>'202_2'!$A:$C</formula>
    <oldFormula>'202_2'!$A:$C</oldFormula>
  </rdn>
  <rdn rId="0" localSheetId="11" customView="1" name="Z_C5D960BD_C1A6_4228_A267_A87ADCF0AB55_.wvu.PrintArea" hidden="1" oldHidden="1">
    <formula>'203_1'!$A$2:$BD$47</formula>
    <oldFormula>'203_1'!$A$2:$BD$47</oldFormula>
  </rdn>
  <rdn rId="0" localSheetId="11" customView="1" name="Z_C5D960BD_C1A6_4228_A267_A87ADCF0AB55_.wvu.PrintTitles" hidden="1" oldHidden="1">
    <formula>'203_1'!$A:$C</formula>
    <oldFormula>'203_1'!$A:$C</oldFormula>
  </rdn>
  <rdn rId="0" localSheetId="12" customView="1" name="Z_C5D960BD_C1A6_4228_A267_A87ADCF0AB55_.wvu.PrintArea" hidden="1" oldHidden="1">
    <formula>'203_2'!$A$2:$BC$51</formula>
    <oldFormula>'203_2'!$A$2:$BC$51</oldFormula>
  </rdn>
  <rdn rId="0" localSheetId="12" customView="1" name="Z_C5D960BD_C1A6_4228_A267_A87ADCF0AB55_.wvu.PrintTitles" hidden="1" oldHidden="1">
    <formula>'203_2'!$A:$C</formula>
    <oldFormula>'203_2'!$A:$C</oldFormula>
  </rdn>
  <rdn rId="0" localSheetId="13" customView="1" name="Z_C5D960BD_C1A6_4228_A267_A87ADCF0AB55_.wvu.PrintArea" hidden="1" oldHidden="1">
    <formula>'204_1'!$A$2:$BC$51</formula>
    <oldFormula>'204_1'!$A$2:$BC$51</oldFormula>
  </rdn>
  <rdn rId="0" localSheetId="13" customView="1" name="Z_C5D960BD_C1A6_4228_A267_A87ADCF0AB55_.wvu.PrintTitles" hidden="1" oldHidden="1">
    <formula>'204_1'!$A:$C</formula>
    <oldFormula>'204_1'!$A:$C</oldFormula>
  </rdn>
  <rdn rId="0" localSheetId="14" customView="1" name="Z_C5D960BD_C1A6_4228_A267_A87ADCF0AB55_.wvu.PrintArea" hidden="1" oldHidden="1">
    <formula>'204_2'!$A$2:$BC$51</formula>
    <oldFormula>'204_2'!$A$2:$BC$51</oldFormula>
  </rdn>
  <rdn rId="0" localSheetId="14" customView="1" name="Z_C5D960BD_C1A6_4228_A267_A87ADCF0AB55_.wvu.PrintTitles" hidden="1" oldHidden="1">
    <formula>'204_2'!$A:$C</formula>
    <oldFormula>'204_2'!$A:$C</oldFormula>
  </rdn>
  <rcv guid="{C5D960BD-C1A6-4228-A267-A87ADCF0AB55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89" sId="13">
    <oc r="A15">
      <v>8</v>
    </oc>
    <nc r="A15">
      <v>0</v>
    </nc>
  </rcc>
  <rcv guid="{C5D960BD-C1A6-4228-A267-A87ADCF0AB55}" action="delete"/>
  <rdn rId="0" localSheetId="6" customView="1" name="Z_C5D960BD_C1A6_4228_A267_A87ADCF0AB55_.wvu.Cols" hidden="1" oldHidden="1">
    <formula>Підсумки!$F:$J</formula>
    <oldFormula>Підсумки!$F:$J</oldFormula>
  </rdn>
  <rdn rId="0" localSheetId="6" customView="1" name="Z_C5D960BD_C1A6_4228_A267_A87ADCF0AB55_.wvu.FilterData" hidden="1" oldHidden="1">
    <formula>Підсумки!$A$3:$N$56</formula>
    <oldFormula>Підсумки!$A$3:$N$56</oldFormula>
  </rdn>
  <rdn rId="0" localSheetId="7" customView="1" name="Z_C5D960BD_C1A6_4228_A267_A87ADCF0AB55_.wvu.PrintArea" hidden="1" oldHidden="1">
    <formula>'201_1'!$A$2:$BE$49</formula>
    <oldFormula>'201_1'!$A$2:$BE$49</oldFormula>
  </rdn>
  <rdn rId="0" localSheetId="7" customView="1" name="Z_C5D960BD_C1A6_4228_A267_A87ADCF0AB55_.wvu.PrintTitles" hidden="1" oldHidden="1">
    <formula>'201_1'!$A:$C</formula>
    <oldFormula>'201_1'!$A:$C</oldFormula>
  </rdn>
  <rdn rId="0" localSheetId="8" customView="1" name="Z_C5D960BD_C1A6_4228_A267_A87ADCF0AB55_.wvu.PrintArea" hidden="1" oldHidden="1">
    <formula>'201_2'!$A$2:$BC$51</formula>
    <oldFormula>'201_2'!$A$2:$BC$51</oldFormula>
  </rdn>
  <rdn rId="0" localSheetId="8" customView="1" name="Z_C5D960BD_C1A6_4228_A267_A87ADCF0AB55_.wvu.PrintTitles" hidden="1" oldHidden="1">
    <formula>'201_2'!$A:$C</formula>
    <oldFormula>'201_2'!$A:$C</oldFormula>
  </rdn>
  <rdn rId="0" localSheetId="9" customView="1" name="Z_C5D960BD_C1A6_4228_A267_A87ADCF0AB55_.wvu.PrintArea" hidden="1" oldHidden="1">
    <formula>'202_1'!$A$2:$BC$51</formula>
    <oldFormula>'202_1'!$A$2:$BC$51</oldFormula>
  </rdn>
  <rdn rId="0" localSheetId="9" customView="1" name="Z_C5D960BD_C1A6_4228_A267_A87ADCF0AB55_.wvu.PrintTitles" hidden="1" oldHidden="1">
    <formula>'202_1'!$A:$C</formula>
    <oldFormula>'202_1'!$A:$C</oldFormula>
  </rdn>
  <rdn rId="0" localSheetId="10" customView="1" name="Z_C5D960BD_C1A6_4228_A267_A87ADCF0AB55_.wvu.PrintArea" hidden="1" oldHidden="1">
    <formula>'202_2'!$A$2:$BD$47</formula>
    <oldFormula>'202_2'!$A$2:$BD$47</oldFormula>
  </rdn>
  <rdn rId="0" localSheetId="10" customView="1" name="Z_C5D960BD_C1A6_4228_A267_A87ADCF0AB55_.wvu.PrintTitles" hidden="1" oldHidden="1">
    <formula>'202_2'!$A:$C</formula>
    <oldFormula>'202_2'!$A:$C</oldFormula>
  </rdn>
  <rdn rId="0" localSheetId="11" customView="1" name="Z_C5D960BD_C1A6_4228_A267_A87ADCF0AB55_.wvu.PrintArea" hidden="1" oldHidden="1">
    <formula>'203_1'!$A$2:$BD$47</formula>
    <oldFormula>'203_1'!$A$2:$BD$47</oldFormula>
  </rdn>
  <rdn rId="0" localSheetId="11" customView="1" name="Z_C5D960BD_C1A6_4228_A267_A87ADCF0AB55_.wvu.PrintTitles" hidden="1" oldHidden="1">
    <formula>'203_1'!$A:$C</formula>
    <oldFormula>'203_1'!$A:$C</oldFormula>
  </rdn>
  <rdn rId="0" localSheetId="12" customView="1" name="Z_C5D960BD_C1A6_4228_A267_A87ADCF0AB55_.wvu.PrintArea" hidden="1" oldHidden="1">
    <formula>'203_2'!$A$2:$BC$51</formula>
    <oldFormula>'203_2'!$A$2:$BC$51</oldFormula>
  </rdn>
  <rdn rId="0" localSheetId="12" customView="1" name="Z_C5D960BD_C1A6_4228_A267_A87ADCF0AB55_.wvu.PrintTitles" hidden="1" oldHidden="1">
    <formula>'203_2'!$A:$C</formula>
    <oldFormula>'203_2'!$A:$C</oldFormula>
  </rdn>
  <rdn rId="0" localSheetId="13" customView="1" name="Z_C5D960BD_C1A6_4228_A267_A87ADCF0AB55_.wvu.PrintArea" hidden="1" oldHidden="1">
    <formula>'204_1'!$A$2:$BC$51</formula>
    <oldFormula>'204_1'!$A$2:$BC$51</oldFormula>
  </rdn>
  <rdn rId="0" localSheetId="13" customView="1" name="Z_C5D960BD_C1A6_4228_A267_A87ADCF0AB55_.wvu.PrintTitles" hidden="1" oldHidden="1">
    <formula>'204_1'!$A:$C</formula>
    <oldFormula>'204_1'!$A:$C</oldFormula>
  </rdn>
  <rdn rId="0" localSheetId="14" customView="1" name="Z_C5D960BD_C1A6_4228_A267_A87ADCF0AB55_.wvu.PrintArea" hidden="1" oldHidden="1">
    <formula>'204_2'!$A$2:$BC$51</formula>
    <oldFormula>'204_2'!$A$2:$BC$51</oldFormula>
  </rdn>
  <rdn rId="0" localSheetId="14" customView="1" name="Z_C5D960BD_C1A6_4228_A267_A87ADCF0AB55_.wvu.PrintTitles" hidden="1" oldHidden="1">
    <formula>'204_2'!$A:$C</formula>
    <oldFormula>'204_2'!$A:$C</oldFormula>
  </rdn>
  <rcv guid="{C5D960BD-C1A6-4228-A267-A87ADCF0AB55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08" sId="12" numFmtId="4">
    <nc r="BD8">
      <v>4</v>
    </nc>
  </rcc>
  <rcc rId="4809" sId="12" numFmtId="4">
    <nc r="BF8">
      <v>4</v>
    </nc>
  </rcc>
  <rcc rId="4810" sId="12" numFmtId="4">
    <nc r="AY8">
      <v>3</v>
    </nc>
  </rcc>
  <rcc rId="4811" sId="12">
    <nc r="AV8">
      <f>1+2+1</f>
    </nc>
  </rcc>
  <rcc rId="4812" sId="12" numFmtId="4">
    <nc r="R38">
      <v>1</v>
    </nc>
  </rcc>
  <rcc rId="4813" sId="12" numFmtId="4">
    <nc r="R39">
      <v>0.5</v>
    </nc>
  </rcc>
  <rcc rId="4814" sId="12" numFmtId="4">
    <nc r="R40">
      <v>0.5</v>
    </nc>
  </rcc>
  <rcc rId="4815" sId="12" numFmtId="4">
    <nc r="R41">
      <v>1</v>
    </nc>
  </rcc>
  <rcc rId="4816" sId="12" numFmtId="4">
    <nc r="R42">
      <v>1</v>
    </nc>
  </rcc>
  <rcc rId="4817" sId="12" numFmtId="4">
    <nc r="R43">
      <v>1</v>
    </nc>
  </rcc>
  <rcc rId="4818" sId="12" numFmtId="4">
    <nc r="R44">
      <v>1</v>
    </nc>
  </rcc>
  <rcv guid="{CB17CAF3-1B6A-40BC-8807-382168C7B6AA}" action="delete"/>
  <rdn rId="0" localSheetId="6" customView="1" name="Z_CB17CAF3_1B6A_40BC_8807_382168C7B6AA_.wvu.Cols" hidden="1" oldHidden="1">
    <formula>Підсумки!$F:$J</formula>
    <oldFormula>Підсумки!$F:$J</oldFormula>
  </rdn>
  <rdn rId="0" localSheetId="6" customView="1" name="Z_CB17CAF3_1B6A_40BC_8807_382168C7B6AA_.wvu.FilterData" hidden="1" oldHidden="1">
    <formula>Підсумки!$A$3:$N$56</formula>
    <oldFormula>Підсумки!$A$3:$N$56</oldFormula>
  </rdn>
  <rdn rId="0" localSheetId="8" customView="1" name="Z_CB17CAF3_1B6A_40BC_8807_382168C7B6AA_.wvu.PrintArea" hidden="1" oldHidden="1">
    <formula>'201_2'!$A$2:$BC$51</formula>
    <oldFormula>'201_2'!$A$2:$BC$51</oldFormula>
  </rdn>
  <rdn rId="0" localSheetId="8" customView="1" name="Z_CB17CAF3_1B6A_40BC_8807_382168C7B6AA_.wvu.PrintTitles" hidden="1" oldHidden="1">
    <formula>'201_2'!$A:$C</formula>
    <oldFormula>'201_2'!$A:$C</oldFormula>
  </rdn>
  <rdn rId="0" localSheetId="9" customView="1" name="Z_CB17CAF3_1B6A_40BC_8807_382168C7B6AA_.wvu.PrintArea" hidden="1" oldHidden="1">
    <formula>'202_1'!$A$2:$BC$51</formula>
    <oldFormula>'202_1'!$A$2:$BC$51</oldFormula>
  </rdn>
  <rdn rId="0" localSheetId="9" customView="1" name="Z_CB17CAF3_1B6A_40BC_8807_382168C7B6AA_.wvu.PrintTitles" hidden="1" oldHidden="1">
    <formula>'202_1'!$A:$C</formula>
    <oldFormula>'202_1'!$A:$C</oldFormula>
  </rdn>
  <rdn rId="0" localSheetId="10" customView="1" name="Z_CB17CAF3_1B6A_40BC_8807_382168C7B6AA_.wvu.PrintArea" hidden="1" oldHidden="1">
    <formula>'202_2'!$A$2:$BD$47</formula>
    <oldFormula>'202_2'!$A$2:$BD$47</oldFormula>
  </rdn>
  <rdn rId="0" localSheetId="10" customView="1" name="Z_CB17CAF3_1B6A_40BC_8807_382168C7B6AA_.wvu.PrintTitles" hidden="1" oldHidden="1">
    <formula>'202_2'!$A:$C</formula>
    <oldFormula>'202_2'!$A:$C</oldFormula>
  </rdn>
  <rdn rId="0" localSheetId="11" customView="1" name="Z_CB17CAF3_1B6A_40BC_8807_382168C7B6AA_.wvu.PrintArea" hidden="1" oldHidden="1">
    <formula>'203_1'!$A$2:$BD$47</formula>
    <oldFormula>'203_1'!$A$2:$BD$47</oldFormula>
  </rdn>
  <rdn rId="0" localSheetId="11" customView="1" name="Z_CB17CAF3_1B6A_40BC_8807_382168C7B6AA_.wvu.PrintTitles" hidden="1" oldHidden="1">
    <formula>'203_1'!$A:$C</formula>
    <oldFormula>'203_1'!$A:$C</oldFormula>
  </rdn>
  <rdn rId="0" localSheetId="12" customView="1" name="Z_CB17CAF3_1B6A_40BC_8807_382168C7B6AA_.wvu.PrintArea" hidden="1" oldHidden="1">
    <formula>'203_2'!$A$2:$BC$51</formula>
    <oldFormula>'203_2'!$A$2:$BC$51</oldFormula>
  </rdn>
  <rdn rId="0" localSheetId="12" customView="1" name="Z_CB17CAF3_1B6A_40BC_8807_382168C7B6AA_.wvu.PrintTitles" hidden="1" oldHidden="1">
    <formula>'203_2'!$A:$C</formula>
    <oldFormula>'203_2'!$A:$C</oldFormula>
  </rdn>
  <rdn rId="0" localSheetId="13" customView="1" name="Z_CB17CAF3_1B6A_40BC_8807_382168C7B6AA_.wvu.PrintArea" hidden="1" oldHidden="1">
    <formula>'204_1'!$A$2:$BC$51</formula>
    <oldFormula>'204_1'!$A$2:$BC$51</oldFormula>
  </rdn>
  <rdn rId="0" localSheetId="13" customView="1" name="Z_CB17CAF3_1B6A_40BC_8807_382168C7B6AA_.wvu.PrintTitles" hidden="1" oldHidden="1">
    <formula>'204_1'!$A:$C</formula>
    <oldFormula>'204_1'!$A:$C</oldFormula>
  </rdn>
  <rdn rId="0" localSheetId="14" customView="1" name="Z_CB17CAF3_1B6A_40BC_8807_382168C7B6AA_.wvu.PrintArea" hidden="1" oldHidden="1">
    <formula>'204_2'!$A$2:$BC$51</formula>
    <oldFormula>'204_2'!$A$2:$BC$51</oldFormula>
  </rdn>
  <rdn rId="0" localSheetId="14" customView="1" name="Z_CB17CAF3_1B6A_40BC_8807_382168C7B6AA_.wvu.PrintTitles" hidden="1" oldHidden="1">
    <formula>'204_2'!$A:$C</formula>
    <oldFormula>'204_2'!$A:$C</oldFormula>
  </rdn>
  <rdn rId="0" localSheetId="14" customView="1" name="Z_CB17CAF3_1B6A_40BC_8807_382168C7B6AA_.wvu.Rows" hidden="1" oldHidden="1">
    <formula>'204_2'!$20:$22</formula>
    <oldFormula>'204_2'!$20:$22</oldFormula>
  </rdn>
  <rcv guid="{CB17CAF3-1B6A-40BC-8807-382168C7B6AA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36" sId="10" numFmtId="4">
    <nc r="Z14">
      <v>3</v>
    </nc>
  </rcc>
  <rfmt sheetId="10" sqref="Z14">
    <dxf>
      <fill>
        <patternFill>
          <bgColor rgb="FFFFFF00"/>
        </patternFill>
      </fill>
    </dxf>
  </rfmt>
  <rfmt sheetId="10" sqref="Z14">
    <dxf>
      <fill>
        <patternFill>
          <bgColor rgb="FFFFC000"/>
        </patternFill>
      </fill>
    </dxf>
  </rfmt>
  <rcc rId="4837" sId="10">
    <nc r="BC14">
      <f>7</f>
    </nc>
  </rcc>
  <rcc rId="4838" sId="10" numFmtId="4">
    <nc r="L44">
      <v>1</v>
    </nc>
  </rcc>
  <rcc rId="4839" sId="10" numFmtId="4">
    <nc r="L45">
      <v>2</v>
    </nc>
  </rcc>
  <rcc rId="4840" sId="10" numFmtId="4">
    <nc r="L46">
      <v>2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BB7E2FCC-AD91-4735-809D-920C827B521C}" name="Фісун Микола Тихонович" id="-1130036323" dateTime="2018-05-15T12:40:20"/>
  <userInfo guid="{DABCF2F3-BB11-4AA4-82EE-DFF0171F66CD}" name="Горбань Гліб Валентинович" id="-1419160985" dateTime="2019-01-21T13:01:5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26" Type="http://schemas.openxmlformats.org/officeDocument/2006/relationships/printerSettings" Target="../printerSettings/printerSettings26.bin"/><Relationship Id="rId3" Type="http://schemas.openxmlformats.org/officeDocument/2006/relationships/printerSettings" Target="../printerSettings/printerSettings3.bin"/><Relationship Id="rId21" Type="http://schemas.openxmlformats.org/officeDocument/2006/relationships/printerSettings" Target="../printerSettings/printerSettings21.bin"/><Relationship Id="rId34" Type="http://schemas.openxmlformats.org/officeDocument/2006/relationships/printerSettings" Target="../printerSettings/printerSettings34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5" Type="http://schemas.openxmlformats.org/officeDocument/2006/relationships/printerSettings" Target="../printerSettings/printerSettings25.bin"/><Relationship Id="rId33" Type="http://schemas.openxmlformats.org/officeDocument/2006/relationships/printerSettings" Target="../printerSettings/printerSettings33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20" Type="http://schemas.openxmlformats.org/officeDocument/2006/relationships/printerSettings" Target="../printerSettings/printerSettings20.bin"/><Relationship Id="rId29" Type="http://schemas.openxmlformats.org/officeDocument/2006/relationships/printerSettings" Target="../printerSettings/printerSettings29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24" Type="http://schemas.openxmlformats.org/officeDocument/2006/relationships/printerSettings" Target="../printerSettings/printerSettings24.bin"/><Relationship Id="rId32" Type="http://schemas.openxmlformats.org/officeDocument/2006/relationships/printerSettings" Target="../printerSettings/printerSettings32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23" Type="http://schemas.openxmlformats.org/officeDocument/2006/relationships/printerSettings" Target="../printerSettings/printerSettings23.bin"/><Relationship Id="rId28" Type="http://schemas.openxmlformats.org/officeDocument/2006/relationships/printerSettings" Target="../printerSettings/printerSettings28.bin"/><Relationship Id="rId10" Type="http://schemas.openxmlformats.org/officeDocument/2006/relationships/printerSettings" Target="../printerSettings/printerSettings10.bin"/><Relationship Id="rId19" Type="http://schemas.openxmlformats.org/officeDocument/2006/relationships/printerSettings" Target="../printerSettings/printerSettings19.bin"/><Relationship Id="rId31" Type="http://schemas.openxmlformats.org/officeDocument/2006/relationships/printerSettings" Target="../printerSettings/printerSettings31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Relationship Id="rId22" Type="http://schemas.openxmlformats.org/officeDocument/2006/relationships/printerSettings" Target="../printerSettings/printerSettings22.bin"/><Relationship Id="rId27" Type="http://schemas.openxmlformats.org/officeDocument/2006/relationships/printerSettings" Target="../printerSettings/printerSettings27.bin"/><Relationship Id="rId30" Type="http://schemas.openxmlformats.org/officeDocument/2006/relationships/printerSettings" Target="../printerSettings/printerSettings30.bin"/><Relationship Id="rId35" Type="http://schemas.openxmlformats.org/officeDocument/2006/relationships/printerSettings" Target="../printerSettings/printerSettings35.bin"/><Relationship Id="rId8" Type="http://schemas.openxmlformats.org/officeDocument/2006/relationships/printerSettings" Target="../printerSettings/printerSettings8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58.bin"/><Relationship Id="rId3" Type="http://schemas.openxmlformats.org/officeDocument/2006/relationships/printerSettings" Target="../printerSettings/printerSettings253.bin"/><Relationship Id="rId7" Type="http://schemas.openxmlformats.org/officeDocument/2006/relationships/printerSettings" Target="../printerSettings/printerSettings257.bin"/><Relationship Id="rId2" Type="http://schemas.openxmlformats.org/officeDocument/2006/relationships/printerSettings" Target="../printerSettings/printerSettings252.bin"/><Relationship Id="rId1" Type="http://schemas.openxmlformats.org/officeDocument/2006/relationships/printerSettings" Target="../printerSettings/printerSettings251.bin"/><Relationship Id="rId6" Type="http://schemas.openxmlformats.org/officeDocument/2006/relationships/printerSettings" Target="../printerSettings/printerSettings256.bin"/><Relationship Id="rId11" Type="http://schemas.openxmlformats.org/officeDocument/2006/relationships/comments" Target="../comments1.xml"/><Relationship Id="rId5" Type="http://schemas.openxmlformats.org/officeDocument/2006/relationships/printerSettings" Target="../printerSettings/printerSettings255.bin"/><Relationship Id="rId10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254.bin"/><Relationship Id="rId9" Type="http://schemas.openxmlformats.org/officeDocument/2006/relationships/printerSettings" Target="../printerSettings/printerSettings259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67.bin"/><Relationship Id="rId3" Type="http://schemas.openxmlformats.org/officeDocument/2006/relationships/printerSettings" Target="../printerSettings/printerSettings262.bin"/><Relationship Id="rId7" Type="http://schemas.openxmlformats.org/officeDocument/2006/relationships/printerSettings" Target="../printerSettings/printerSettings266.bin"/><Relationship Id="rId2" Type="http://schemas.openxmlformats.org/officeDocument/2006/relationships/printerSettings" Target="../printerSettings/printerSettings261.bin"/><Relationship Id="rId1" Type="http://schemas.openxmlformats.org/officeDocument/2006/relationships/printerSettings" Target="../printerSettings/printerSettings260.bin"/><Relationship Id="rId6" Type="http://schemas.openxmlformats.org/officeDocument/2006/relationships/printerSettings" Target="../printerSettings/printerSettings265.bin"/><Relationship Id="rId11" Type="http://schemas.openxmlformats.org/officeDocument/2006/relationships/comments" Target="../comments2.xml"/><Relationship Id="rId5" Type="http://schemas.openxmlformats.org/officeDocument/2006/relationships/printerSettings" Target="../printerSettings/printerSettings264.bin"/><Relationship Id="rId10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263.bin"/><Relationship Id="rId9" Type="http://schemas.openxmlformats.org/officeDocument/2006/relationships/printerSettings" Target="../printerSettings/printerSettings26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76.bin"/><Relationship Id="rId3" Type="http://schemas.openxmlformats.org/officeDocument/2006/relationships/printerSettings" Target="../printerSettings/printerSettings271.bin"/><Relationship Id="rId7" Type="http://schemas.openxmlformats.org/officeDocument/2006/relationships/printerSettings" Target="../printerSettings/printerSettings275.bin"/><Relationship Id="rId2" Type="http://schemas.openxmlformats.org/officeDocument/2006/relationships/printerSettings" Target="../printerSettings/printerSettings270.bin"/><Relationship Id="rId1" Type="http://schemas.openxmlformats.org/officeDocument/2006/relationships/printerSettings" Target="../printerSettings/printerSettings269.bin"/><Relationship Id="rId6" Type="http://schemas.openxmlformats.org/officeDocument/2006/relationships/printerSettings" Target="../printerSettings/printerSettings274.bin"/><Relationship Id="rId11" Type="http://schemas.openxmlformats.org/officeDocument/2006/relationships/comments" Target="../comments3.xml"/><Relationship Id="rId5" Type="http://schemas.openxmlformats.org/officeDocument/2006/relationships/printerSettings" Target="../printerSettings/printerSettings273.bin"/><Relationship Id="rId10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272.bin"/><Relationship Id="rId9" Type="http://schemas.openxmlformats.org/officeDocument/2006/relationships/printerSettings" Target="../printerSettings/printerSettings277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85.bin"/><Relationship Id="rId3" Type="http://schemas.openxmlformats.org/officeDocument/2006/relationships/printerSettings" Target="../printerSettings/printerSettings280.bin"/><Relationship Id="rId7" Type="http://schemas.openxmlformats.org/officeDocument/2006/relationships/printerSettings" Target="../printerSettings/printerSettings284.bin"/><Relationship Id="rId2" Type="http://schemas.openxmlformats.org/officeDocument/2006/relationships/printerSettings" Target="../printerSettings/printerSettings279.bin"/><Relationship Id="rId1" Type="http://schemas.openxmlformats.org/officeDocument/2006/relationships/printerSettings" Target="../printerSettings/printerSettings278.bin"/><Relationship Id="rId6" Type="http://schemas.openxmlformats.org/officeDocument/2006/relationships/printerSettings" Target="../printerSettings/printerSettings283.bin"/><Relationship Id="rId11" Type="http://schemas.openxmlformats.org/officeDocument/2006/relationships/comments" Target="../comments4.xml"/><Relationship Id="rId5" Type="http://schemas.openxmlformats.org/officeDocument/2006/relationships/printerSettings" Target="../printerSettings/printerSettings282.bin"/><Relationship Id="rId10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281.bin"/><Relationship Id="rId9" Type="http://schemas.openxmlformats.org/officeDocument/2006/relationships/printerSettings" Target="../printerSettings/printerSettings286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94.bin"/><Relationship Id="rId3" Type="http://schemas.openxmlformats.org/officeDocument/2006/relationships/printerSettings" Target="../printerSettings/printerSettings289.bin"/><Relationship Id="rId7" Type="http://schemas.openxmlformats.org/officeDocument/2006/relationships/printerSettings" Target="../printerSettings/printerSettings293.bin"/><Relationship Id="rId2" Type="http://schemas.openxmlformats.org/officeDocument/2006/relationships/printerSettings" Target="../printerSettings/printerSettings288.bin"/><Relationship Id="rId1" Type="http://schemas.openxmlformats.org/officeDocument/2006/relationships/printerSettings" Target="../printerSettings/printerSettings287.bin"/><Relationship Id="rId6" Type="http://schemas.openxmlformats.org/officeDocument/2006/relationships/printerSettings" Target="../printerSettings/printerSettings292.bin"/><Relationship Id="rId11" Type="http://schemas.openxmlformats.org/officeDocument/2006/relationships/comments" Target="../comments5.xml"/><Relationship Id="rId5" Type="http://schemas.openxmlformats.org/officeDocument/2006/relationships/printerSettings" Target="../printerSettings/printerSettings291.bin"/><Relationship Id="rId10" Type="http://schemas.openxmlformats.org/officeDocument/2006/relationships/vmlDrawing" Target="../drawings/vmlDrawing5.vml"/><Relationship Id="rId4" Type="http://schemas.openxmlformats.org/officeDocument/2006/relationships/printerSettings" Target="../printerSettings/printerSettings290.bin"/><Relationship Id="rId9" Type="http://schemas.openxmlformats.org/officeDocument/2006/relationships/printerSettings" Target="../printerSettings/printerSettings295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03.bin"/><Relationship Id="rId3" Type="http://schemas.openxmlformats.org/officeDocument/2006/relationships/printerSettings" Target="../printerSettings/printerSettings298.bin"/><Relationship Id="rId7" Type="http://schemas.openxmlformats.org/officeDocument/2006/relationships/printerSettings" Target="../printerSettings/printerSettings302.bin"/><Relationship Id="rId2" Type="http://schemas.openxmlformats.org/officeDocument/2006/relationships/printerSettings" Target="../printerSettings/printerSettings297.bin"/><Relationship Id="rId1" Type="http://schemas.openxmlformats.org/officeDocument/2006/relationships/printerSettings" Target="../printerSettings/printerSettings296.bin"/><Relationship Id="rId6" Type="http://schemas.openxmlformats.org/officeDocument/2006/relationships/printerSettings" Target="../printerSettings/printerSettings301.bin"/><Relationship Id="rId11" Type="http://schemas.openxmlformats.org/officeDocument/2006/relationships/printerSettings" Target="../printerSettings/printerSettings306.bin"/><Relationship Id="rId5" Type="http://schemas.openxmlformats.org/officeDocument/2006/relationships/printerSettings" Target="../printerSettings/printerSettings300.bin"/><Relationship Id="rId10" Type="http://schemas.openxmlformats.org/officeDocument/2006/relationships/printerSettings" Target="../printerSettings/printerSettings305.bin"/><Relationship Id="rId4" Type="http://schemas.openxmlformats.org/officeDocument/2006/relationships/printerSettings" Target="../printerSettings/printerSettings299.bin"/><Relationship Id="rId9" Type="http://schemas.openxmlformats.org/officeDocument/2006/relationships/printerSettings" Target="../printerSettings/printerSettings304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printerSettings" Target="../printerSettings/printerSettings48.bin"/><Relationship Id="rId18" Type="http://schemas.openxmlformats.org/officeDocument/2006/relationships/printerSettings" Target="../printerSettings/printerSettings53.bin"/><Relationship Id="rId26" Type="http://schemas.openxmlformats.org/officeDocument/2006/relationships/printerSettings" Target="../printerSettings/printerSettings61.bin"/><Relationship Id="rId39" Type="http://schemas.openxmlformats.org/officeDocument/2006/relationships/printerSettings" Target="../printerSettings/printerSettings74.bin"/><Relationship Id="rId21" Type="http://schemas.openxmlformats.org/officeDocument/2006/relationships/printerSettings" Target="../printerSettings/printerSettings56.bin"/><Relationship Id="rId34" Type="http://schemas.openxmlformats.org/officeDocument/2006/relationships/printerSettings" Target="../printerSettings/printerSettings69.bin"/><Relationship Id="rId42" Type="http://schemas.openxmlformats.org/officeDocument/2006/relationships/printerSettings" Target="../printerSettings/printerSettings77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6" Type="http://schemas.openxmlformats.org/officeDocument/2006/relationships/printerSettings" Target="../printerSettings/printerSettings51.bin"/><Relationship Id="rId29" Type="http://schemas.openxmlformats.org/officeDocument/2006/relationships/printerSettings" Target="../printerSettings/printerSettings64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11" Type="http://schemas.openxmlformats.org/officeDocument/2006/relationships/printerSettings" Target="../printerSettings/printerSettings46.bin"/><Relationship Id="rId24" Type="http://schemas.openxmlformats.org/officeDocument/2006/relationships/printerSettings" Target="../printerSettings/printerSettings59.bin"/><Relationship Id="rId32" Type="http://schemas.openxmlformats.org/officeDocument/2006/relationships/printerSettings" Target="../printerSettings/printerSettings67.bin"/><Relationship Id="rId37" Type="http://schemas.openxmlformats.org/officeDocument/2006/relationships/printerSettings" Target="../printerSettings/printerSettings72.bin"/><Relationship Id="rId40" Type="http://schemas.openxmlformats.org/officeDocument/2006/relationships/printerSettings" Target="../printerSettings/printerSettings75.bin"/><Relationship Id="rId45" Type="http://schemas.openxmlformats.org/officeDocument/2006/relationships/printerSettings" Target="../printerSettings/printerSettings80.bin"/><Relationship Id="rId5" Type="http://schemas.openxmlformats.org/officeDocument/2006/relationships/printerSettings" Target="../printerSettings/printerSettings40.bin"/><Relationship Id="rId15" Type="http://schemas.openxmlformats.org/officeDocument/2006/relationships/printerSettings" Target="../printerSettings/printerSettings50.bin"/><Relationship Id="rId23" Type="http://schemas.openxmlformats.org/officeDocument/2006/relationships/printerSettings" Target="../printerSettings/printerSettings58.bin"/><Relationship Id="rId28" Type="http://schemas.openxmlformats.org/officeDocument/2006/relationships/printerSettings" Target="../printerSettings/printerSettings63.bin"/><Relationship Id="rId36" Type="http://schemas.openxmlformats.org/officeDocument/2006/relationships/printerSettings" Target="../printerSettings/printerSettings71.bin"/><Relationship Id="rId10" Type="http://schemas.openxmlformats.org/officeDocument/2006/relationships/printerSettings" Target="../printerSettings/printerSettings45.bin"/><Relationship Id="rId19" Type="http://schemas.openxmlformats.org/officeDocument/2006/relationships/printerSettings" Target="../printerSettings/printerSettings54.bin"/><Relationship Id="rId31" Type="http://schemas.openxmlformats.org/officeDocument/2006/relationships/printerSettings" Target="../printerSettings/printerSettings66.bin"/><Relationship Id="rId44" Type="http://schemas.openxmlformats.org/officeDocument/2006/relationships/printerSettings" Target="../printerSettings/printerSettings79.bin"/><Relationship Id="rId4" Type="http://schemas.openxmlformats.org/officeDocument/2006/relationships/printerSettings" Target="../printerSettings/printerSettings39.bin"/><Relationship Id="rId9" Type="http://schemas.openxmlformats.org/officeDocument/2006/relationships/printerSettings" Target="../printerSettings/printerSettings44.bin"/><Relationship Id="rId14" Type="http://schemas.openxmlformats.org/officeDocument/2006/relationships/printerSettings" Target="../printerSettings/printerSettings49.bin"/><Relationship Id="rId22" Type="http://schemas.openxmlformats.org/officeDocument/2006/relationships/printerSettings" Target="../printerSettings/printerSettings57.bin"/><Relationship Id="rId27" Type="http://schemas.openxmlformats.org/officeDocument/2006/relationships/printerSettings" Target="../printerSettings/printerSettings62.bin"/><Relationship Id="rId30" Type="http://schemas.openxmlformats.org/officeDocument/2006/relationships/printerSettings" Target="../printerSettings/printerSettings65.bin"/><Relationship Id="rId35" Type="http://schemas.openxmlformats.org/officeDocument/2006/relationships/printerSettings" Target="../printerSettings/printerSettings70.bin"/><Relationship Id="rId43" Type="http://schemas.openxmlformats.org/officeDocument/2006/relationships/printerSettings" Target="../printerSettings/printerSettings78.bin"/><Relationship Id="rId8" Type="http://schemas.openxmlformats.org/officeDocument/2006/relationships/printerSettings" Target="../printerSettings/printerSettings43.bin"/><Relationship Id="rId3" Type="http://schemas.openxmlformats.org/officeDocument/2006/relationships/printerSettings" Target="../printerSettings/printerSettings38.bin"/><Relationship Id="rId12" Type="http://schemas.openxmlformats.org/officeDocument/2006/relationships/printerSettings" Target="../printerSettings/printerSettings47.bin"/><Relationship Id="rId17" Type="http://schemas.openxmlformats.org/officeDocument/2006/relationships/printerSettings" Target="../printerSettings/printerSettings52.bin"/><Relationship Id="rId25" Type="http://schemas.openxmlformats.org/officeDocument/2006/relationships/printerSettings" Target="../printerSettings/printerSettings60.bin"/><Relationship Id="rId33" Type="http://schemas.openxmlformats.org/officeDocument/2006/relationships/printerSettings" Target="../printerSettings/printerSettings68.bin"/><Relationship Id="rId38" Type="http://schemas.openxmlformats.org/officeDocument/2006/relationships/printerSettings" Target="../printerSettings/printerSettings73.bin"/><Relationship Id="rId20" Type="http://schemas.openxmlformats.org/officeDocument/2006/relationships/printerSettings" Target="../printerSettings/printerSettings55.bin"/><Relationship Id="rId41" Type="http://schemas.openxmlformats.org/officeDocument/2006/relationships/printerSettings" Target="../printerSettings/printerSettings7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3.bin"/><Relationship Id="rId2" Type="http://schemas.openxmlformats.org/officeDocument/2006/relationships/printerSettings" Target="../printerSettings/printerSettings82.bin"/><Relationship Id="rId1" Type="http://schemas.openxmlformats.org/officeDocument/2006/relationships/printerSettings" Target="../printerSettings/printerSettings81.bin"/><Relationship Id="rId5" Type="http://schemas.openxmlformats.org/officeDocument/2006/relationships/printerSettings" Target="../printerSettings/printerSettings85.bin"/><Relationship Id="rId4" Type="http://schemas.openxmlformats.org/officeDocument/2006/relationships/printerSettings" Target="../printerSettings/printerSettings84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3.bin"/><Relationship Id="rId13" Type="http://schemas.openxmlformats.org/officeDocument/2006/relationships/printerSettings" Target="../printerSettings/printerSettings98.bin"/><Relationship Id="rId3" Type="http://schemas.openxmlformats.org/officeDocument/2006/relationships/printerSettings" Target="../printerSettings/printerSettings88.bin"/><Relationship Id="rId7" Type="http://schemas.openxmlformats.org/officeDocument/2006/relationships/printerSettings" Target="../printerSettings/printerSettings92.bin"/><Relationship Id="rId12" Type="http://schemas.openxmlformats.org/officeDocument/2006/relationships/printerSettings" Target="../printerSettings/printerSettings97.bin"/><Relationship Id="rId17" Type="http://schemas.openxmlformats.org/officeDocument/2006/relationships/printerSettings" Target="../printerSettings/printerSettings102.bin"/><Relationship Id="rId2" Type="http://schemas.openxmlformats.org/officeDocument/2006/relationships/printerSettings" Target="../printerSettings/printerSettings87.bin"/><Relationship Id="rId16" Type="http://schemas.openxmlformats.org/officeDocument/2006/relationships/printerSettings" Target="../printerSettings/printerSettings101.bin"/><Relationship Id="rId1" Type="http://schemas.openxmlformats.org/officeDocument/2006/relationships/printerSettings" Target="../printerSettings/printerSettings86.bin"/><Relationship Id="rId6" Type="http://schemas.openxmlformats.org/officeDocument/2006/relationships/printerSettings" Target="../printerSettings/printerSettings91.bin"/><Relationship Id="rId11" Type="http://schemas.openxmlformats.org/officeDocument/2006/relationships/printerSettings" Target="../printerSettings/printerSettings96.bin"/><Relationship Id="rId5" Type="http://schemas.openxmlformats.org/officeDocument/2006/relationships/printerSettings" Target="../printerSettings/printerSettings90.bin"/><Relationship Id="rId15" Type="http://schemas.openxmlformats.org/officeDocument/2006/relationships/printerSettings" Target="../printerSettings/printerSettings100.bin"/><Relationship Id="rId10" Type="http://schemas.openxmlformats.org/officeDocument/2006/relationships/printerSettings" Target="../printerSettings/printerSettings95.bin"/><Relationship Id="rId4" Type="http://schemas.openxmlformats.org/officeDocument/2006/relationships/printerSettings" Target="../printerSettings/printerSettings89.bin"/><Relationship Id="rId9" Type="http://schemas.openxmlformats.org/officeDocument/2006/relationships/printerSettings" Target="../printerSettings/printerSettings94.bin"/><Relationship Id="rId14" Type="http://schemas.openxmlformats.org/officeDocument/2006/relationships/printerSettings" Target="../printerSettings/printerSettings99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printerSettings" Target="../printerSettings/printerSettings115.bin"/><Relationship Id="rId18" Type="http://schemas.openxmlformats.org/officeDocument/2006/relationships/printerSettings" Target="../printerSettings/printerSettings120.bin"/><Relationship Id="rId26" Type="http://schemas.openxmlformats.org/officeDocument/2006/relationships/printerSettings" Target="../printerSettings/printerSettings128.bin"/><Relationship Id="rId39" Type="http://schemas.openxmlformats.org/officeDocument/2006/relationships/printerSettings" Target="../printerSettings/printerSettings141.bin"/><Relationship Id="rId21" Type="http://schemas.openxmlformats.org/officeDocument/2006/relationships/printerSettings" Target="../printerSettings/printerSettings123.bin"/><Relationship Id="rId34" Type="http://schemas.openxmlformats.org/officeDocument/2006/relationships/printerSettings" Target="../printerSettings/printerSettings136.bin"/><Relationship Id="rId42" Type="http://schemas.openxmlformats.org/officeDocument/2006/relationships/printerSettings" Target="../printerSettings/printerSettings144.bin"/><Relationship Id="rId47" Type="http://schemas.openxmlformats.org/officeDocument/2006/relationships/printerSettings" Target="../printerSettings/printerSettings149.bin"/><Relationship Id="rId50" Type="http://schemas.openxmlformats.org/officeDocument/2006/relationships/printerSettings" Target="../printerSettings/printerSettings152.bin"/><Relationship Id="rId7" Type="http://schemas.openxmlformats.org/officeDocument/2006/relationships/printerSettings" Target="../printerSettings/printerSettings109.bin"/><Relationship Id="rId2" Type="http://schemas.openxmlformats.org/officeDocument/2006/relationships/printerSettings" Target="../printerSettings/printerSettings104.bin"/><Relationship Id="rId16" Type="http://schemas.openxmlformats.org/officeDocument/2006/relationships/printerSettings" Target="../printerSettings/printerSettings118.bin"/><Relationship Id="rId29" Type="http://schemas.openxmlformats.org/officeDocument/2006/relationships/printerSettings" Target="../printerSettings/printerSettings131.bin"/><Relationship Id="rId11" Type="http://schemas.openxmlformats.org/officeDocument/2006/relationships/printerSettings" Target="../printerSettings/printerSettings113.bin"/><Relationship Id="rId24" Type="http://schemas.openxmlformats.org/officeDocument/2006/relationships/printerSettings" Target="../printerSettings/printerSettings126.bin"/><Relationship Id="rId32" Type="http://schemas.openxmlformats.org/officeDocument/2006/relationships/printerSettings" Target="../printerSettings/printerSettings134.bin"/><Relationship Id="rId37" Type="http://schemas.openxmlformats.org/officeDocument/2006/relationships/printerSettings" Target="../printerSettings/printerSettings139.bin"/><Relationship Id="rId40" Type="http://schemas.openxmlformats.org/officeDocument/2006/relationships/printerSettings" Target="../printerSettings/printerSettings142.bin"/><Relationship Id="rId45" Type="http://schemas.openxmlformats.org/officeDocument/2006/relationships/printerSettings" Target="../printerSettings/printerSettings147.bin"/><Relationship Id="rId53" Type="http://schemas.openxmlformats.org/officeDocument/2006/relationships/printerSettings" Target="../printerSettings/printerSettings155.bin"/><Relationship Id="rId5" Type="http://schemas.openxmlformats.org/officeDocument/2006/relationships/printerSettings" Target="../printerSettings/printerSettings107.bin"/><Relationship Id="rId10" Type="http://schemas.openxmlformats.org/officeDocument/2006/relationships/printerSettings" Target="../printerSettings/printerSettings112.bin"/><Relationship Id="rId19" Type="http://schemas.openxmlformats.org/officeDocument/2006/relationships/printerSettings" Target="../printerSettings/printerSettings121.bin"/><Relationship Id="rId31" Type="http://schemas.openxmlformats.org/officeDocument/2006/relationships/printerSettings" Target="../printerSettings/printerSettings133.bin"/><Relationship Id="rId44" Type="http://schemas.openxmlformats.org/officeDocument/2006/relationships/printerSettings" Target="../printerSettings/printerSettings146.bin"/><Relationship Id="rId52" Type="http://schemas.openxmlformats.org/officeDocument/2006/relationships/printerSettings" Target="../printerSettings/printerSettings154.bin"/><Relationship Id="rId4" Type="http://schemas.openxmlformats.org/officeDocument/2006/relationships/printerSettings" Target="../printerSettings/printerSettings106.bin"/><Relationship Id="rId9" Type="http://schemas.openxmlformats.org/officeDocument/2006/relationships/printerSettings" Target="../printerSettings/printerSettings111.bin"/><Relationship Id="rId14" Type="http://schemas.openxmlformats.org/officeDocument/2006/relationships/printerSettings" Target="../printerSettings/printerSettings116.bin"/><Relationship Id="rId22" Type="http://schemas.openxmlformats.org/officeDocument/2006/relationships/printerSettings" Target="../printerSettings/printerSettings124.bin"/><Relationship Id="rId27" Type="http://schemas.openxmlformats.org/officeDocument/2006/relationships/printerSettings" Target="../printerSettings/printerSettings129.bin"/><Relationship Id="rId30" Type="http://schemas.openxmlformats.org/officeDocument/2006/relationships/printerSettings" Target="../printerSettings/printerSettings132.bin"/><Relationship Id="rId35" Type="http://schemas.openxmlformats.org/officeDocument/2006/relationships/printerSettings" Target="../printerSettings/printerSettings137.bin"/><Relationship Id="rId43" Type="http://schemas.openxmlformats.org/officeDocument/2006/relationships/printerSettings" Target="../printerSettings/printerSettings145.bin"/><Relationship Id="rId48" Type="http://schemas.openxmlformats.org/officeDocument/2006/relationships/printerSettings" Target="../printerSettings/printerSettings150.bin"/><Relationship Id="rId8" Type="http://schemas.openxmlformats.org/officeDocument/2006/relationships/printerSettings" Target="../printerSettings/printerSettings110.bin"/><Relationship Id="rId51" Type="http://schemas.openxmlformats.org/officeDocument/2006/relationships/printerSettings" Target="../printerSettings/printerSettings153.bin"/><Relationship Id="rId3" Type="http://schemas.openxmlformats.org/officeDocument/2006/relationships/printerSettings" Target="../printerSettings/printerSettings105.bin"/><Relationship Id="rId12" Type="http://schemas.openxmlformats.org/officeDocument/2006/relationships/printerSettings" Target="../printerSettings/printerSettings114.bin"/><Relationship Id="rId17" Type="http://schemas.openxmlformats.org/officeDocument/2006/relationships/printerSettings" Target="../printerSettings/printerSettings119.bin"/><Relationship Id="rId25" Type="http://schemas.openxmlformats.org/officeDocument/2006/relationships/printerSettings" Target="../printerSettings/printerSettings127.bin"/><Relationship Id="rId33" Type="http://schemas.openxmlformats.org/officeDocument/2006/relationships/printerSettings" Target="../printerSettings/printerSettings135.bin"/><Relationship Id="rId38" Type="http://schemas.openxmlformats.org/officeDocument/2006/relationships/printerSettings" Target="../printerSettings/printerSettings140.bin"/><Relationship Id="rId46" Type="http://schemas.openxmlformats.org/officeDocument/2006/relationships/printerSettings" Target="../printerSettings/printerSettings148.bin"/><Relationship Id="rId20" Type="http://schemas.openxmlformats.org/officeDocument/2006/relationships/printerSettings" Target="../printerSettings/printerSettings122.bin"/><Relationship Id="rId41" Type="http://schemas.openxmlformats.org/officeDocument/2006/relationships/printerSettings" Target="../printerSettings/printerSettings143.bin"/><Relationship Id="rId54" Type="http://schemas.openxmlformats.org/officeDocument/2006/relationships/printerSettings" Target="../printerSettings/printerSettings156.bin"/><Relationship Id="rId1" Type="http://schemas.openxmlformats.org/officeDocument/2006/relationships/printerSettings" Target="../printerSettings/printerSettings103.bin"/><Relationship Id="rId6" Type="http://schemas.openxmlformats.org/officeDocument/2006/relationships/printerSettings" Target="../printerSettings/printerSettings108.bin"/><Relationship Id="rId15" Type="http://schemas.openxmlformats.org/officeDocument/2006/relationships/printerSettings" Target="../printerSettings/printerSettings117.bin"/><Relationship Id="rId23" Type="http://schemas.openxmlformats.org/officeDocument/2006/relationships/printerSettings" Target="../printerSettings/printerSettings125.bin"/><Relationship Id="rId28" Type="http://schemas.openxmlformats.org/officeDocument/2006/relationships/printerSettings" Target="../printerSettings/printerSettings130.bin"/><Relationship Id="rId36" Type="http://schemas.openxmlformats.org/officeDocument/2006/relationships/printerSettings" Target="../printerSettings/printerSettings138.bin"/><Relationship Id="rId49" Type="http://schemas.openxmlformats.org/officeDocument/2006/relationships/printerSettings" Target="../printerSettings/printerSettings151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printerSettings" Target="../printerSettings/printerSettings169.bin"/><Relationship Id="rId18" Type="http://schemas.openxmlformats.org/officeDocument/2006/relationships/printerSettings" Target="../printerSettings/printerSettings174.bin"/><Relationship Id="rId26" Type="http://schemas.openxmlformats.org/officeDocument/2006/relationships/printerSettings" Target="../printerSettings/printerSettings182.bin"/><Relationship Id="rId21" Type="http://schemas.openxmlformats.org/officeDocument/2006/relationships/printerSettings" Target="../printerSettings/printerSettings177.bin"/><Relationship Id="rId34" Type="http://schemas.openxmlformats.org/officeDocument/2006/relationships/printerSettings" Target="../printerSettings/printerSettings190.bin"/><Relationship Id="rId7" Type="http://schemas.openxmlformats.org/officeDocument/2006/relationships/printerSettings" Target="../printerSettings/printerSettings163.bin"/><Relationship Id="rId12" Type="http://schemas.openxmlformats.org/officeDocument/2006/relationships/printerSettings" Target="../printerSettings/printerSettings168.bin"/><Relationship Id="rId17" Type="http://schemas.openxmlformats.org/officeDocument/2006/relationships/printerSettings" Target="../printerSettings/printerSettings173.bin"/><Relationship Id="rId25" Type="http://schemas.openxmlformats.org/officeDocument/2006/relationships/printerSettings" Target="../printerSettings/printerSettings181.bin"/><Relationship Id="rId33" Type="http://schemas.openxmlformats.org/officeDocument/2006/relationships/printerSettings" Target="../printerSettings/printerSettings189.bin"/><Relationship Id="rId2" Type="http://schemas.openxmlformats.org/officeDocument/2006/relationships/printerSettings" Target="../printerSettings/printerSettings158.bin"/><Relationship Id="rId16" Type="http://schemas.openxmlformats.org/officeDocument/2006/relationships/printerSettings" Target="../printerSettings/printerSettings172.bin"/><Relationship Id="rId20" Type="http://schemas.openxmlformats.org/officeDocument/2006/relationships/printerSettings" Target="../printerSettings/printerSettings176.bin"/><Relationship Id="rId29" Type="http://schemas.openxmlformats.org/officeDocument/2006/relationships/printerSettings" Target="../printerSettings/printerSettings185.bin"/><Relationship Id="rId1" Type="http://schemas.openxmlformats.org/officeDocument/2006/relationships/printerSettings" Target="../printerSettings/printerSettings157.bin"/><Relationship Id="rId6" Type="http://schemas.openxmlformats.org/officeDocument/2006/relationships/printerSettings" Target="../printerSettings/printerSettings162.bin"/><Relationship Id="rId11" Type="http://schemas.openxmlformats.org/officeDocument/2006/relationships/printerSettings" Target="../printerSettings/printerSettings167.bin"/><Relationship Id="rId24" Type="http://schemas.openxmlformats.org/officeDocument/2006/relationships/printerSettings" Target="../printerSettings/printerSettings180.bin"/><Relationship Id="rId32" Type="http://schemas.openxmlformats.org/officeDocument/2006/relationships/printerSettings" Target="../printerSettings/printerSettings188.bin"/><Relationship Id="rId37" Type="http://schemas.openxmlformats.org/officeDocument/2006/relationships/printerSettings" Target="../printerSettings/printerSettings193.bin"/><Relationship Id="rId5" Type="http://schemas.openxmlformats.org/officeDocument/2006/relationships/printerSettings" Target="../printerSettings/printerSettings161.bin"/><Relationship Id="rId15" Type="http://schemas.openxmlformats.org/officeDocument/2006/relationships/printerSettings" Target="../printerSettings/printerSettings171.bin"/><Relationship Id="rId23" Type="http://schemas.openxmlformats.org/officeDocument/2006/relationships/printerSettings" Target="../printerSettings/printerSettings179.bin"/><Relationship Id="rId28" Type="http://schemas.openxmlformats.org/officeDocument/2006/relationships/printerSettings" Target="../printerSettings/printerSettings184.bin"/><Relationship Id="rId36" Type="http://schemas.openxmlformats.org/officeDocument/2006/relationships/printerSettings" Target="../printerSettings/printerSettings192.bin"/><Relationship Id="rId10" Type="http://schemas.openxmlformats.org/officeDocument/2006/relationships/printerSettings" Target="../printerSettings/printerSettings166.bin"/><Relationship Id="rId19" Type="http://schemas.openxmlformats.org/officeDocument/2006/relationships/printerSettings" Target="../printerSettings/printerSettings175.bin"/><Relationship Id="rId31" Type="http://schemas.openxmlformats.org/officeDocument/2006/relationships/printerSettings" Target="../printerSettings/printerSettings187.bin"/><Relationship Id="rId4" Type="http://schemas.openxmlformats.org/officeDocument/2006/relationships/printerSettings" Target="../printerSettings/printerSettings160.bin"/><Relationship Id="rId9" Type="http://schemas.openxmlformats.org/officeDocument/2006/relationships/printerSettings" Target="../printerSettings/printerSettings165.bin"/><Relationship Id="rId14" Type="http://schemas.openxmlformats.org/officeDocument/2006/relationships/printerSettings" Target="../printerSettings/printerSettings170.bin"/><Relationship Id="rId22" Type="http://schemas.openxmlformats.org/officeDocument/2006/relationships/printerSettings" Target="../printerSettings/printerSettings178.bin"/><Relationship Id="rId27" Type="http://schemas.openxmlformats.org/officeDocument/2006/relationships/printerSettings" Target="../printerSettings/printerSettings183.bin"/><Relationship Id="rId30" Type="http://schemas.openxmlformats.org/officeDocument/2006/relationships/printerSettings" Target="../printerSettings/printerSettings186.bin"/><Relationship Id="rId35" Type="http://schemas.openxmlformats.org/officeDocument/2006/relationships/printerSettings" Target="../printerSettings/printerSettings191.bin"/><Relationship Id="rId8" Type="http://schemas.openxmlformats.org/officeDocument/2006/relationships/printerSettings" Target="../printerSettings/printerSettings164.bin"/><Relationship Id="rId3" Type="http://schemas.openxmlformats.org/officeDocument/2006/relationships/printerSettings" Target="../printerSettings/printerSettings159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printerSettings" Target="../printerSettings/printerSettings206.bin"/><Relationship Id="rId18" Type="http://schemas.openxmlformats.org/officeDocument/2006/relationships/printerSettings" Target="../printerSettings/printerSettings211.bin"/><Relationship Id="rId26" Type="http://schemas.openxmlformats.org/officeDocument/2006/relationships/printerSettings" Target="../printerSettings/printerSettings219.bin"/><Relationship Id="rId39" Type="http://schemas.openxmlformats.org/officeDocument/2006/relationships/printerSettings" Target="../printerSettings/printerSettings232.bin"/><Relationship Id="rId21" Type="http://schemas.openxmlformats.org/officeDocument/2006/relationships/printerSettings" Target="../printerSettings/printerSettings214.bin"/><Relationship Id="rId34" Type="http://schemas.openxmlformats.org/officeDocument/2006/relationships/printerSettings" Target="../printerSettings/printerSettings227.bin"/><Relationship Id="rId7" Type="http://schemas.openxmlformats.org/officeDocument/2006/relationships/printerSettings" Target="../printerSettings/printerSettings200.bin"/><Relationship Id="rId12" Type="http://schemas.openxmlformats.org/officeDocument/2006/relationships/printerSettings" Target="../printerSettings/printerSettings205.bin"/><Relationship Id="rId17" Type="http://schemas.openxmlformats.org/officeDocument/2006/relationships/printerSettings" Target="../printerSettings/printerSettings210.bin"/><Relationship Id="rId25" Type="http://schemas.openxmlformats.org/officeDocument/2006/relationships/printerSettings" Target="../printerSettings/printerSettings218.bin"/><Relationship Id="rId33" Type="http://schemas.openxmlformats.org/officeDocument/2006/relationships/printerSettings" Target="../printerSettings/printerSettings226.bin"/><Relationship Id="rId38" Type="http://schemas.openxmlformats.org/officeDocument/2006/relationships/printerSettings" Target="../printerSettings/printerSettings231.bin"/><Relationship Id="rId2" Type="http://schemas.openxmlformats.org/officeDocument/2006/relationships/printerSettings" Target="../printerSettings/printerSettings195.bin"/><Relationship Id="rId16" Type="http://schemas.openxmlformats.org/officeDocument/2006/relationships/printerSettings" Target="../printerSettings/printerSettings209.bin"/><Relationship Id="rId20" Type="http://schemas.openxmlformats.org/officeDocument/2006/relationships/printerSettings" Target="../printerSettings/printerSettings213.bin"/><Relationship Id="rId29" Type="http://schemas.openxmlformats.org/officeDocument/2006/relationships/printerSettings" Target="../printerSettings/printerSettings222.bin"/><Relationship Id="rId1" Type="http://schemas.openxmlformats.org/officeDocument/2006/relationships/printerSettings" Target="../printerSettings/printerSettings194.bin"/><Relationship Id="rId6" Type="http://schemas.openxmlformats.org/officeDocument/2006/relationships/printerSettings" Target="../printerSettings/printerSettings199.bin"/><Relationship Id="rId11" Type="http://schemas.openxmlformats.org/officeDocument/2006/relationships/printerSettings" Target="../printerSettings/printerSettings204.bin"/><Relationship Id="rId24" Type="http://schemas.openxmlformats.org/officeDocument/2006/relationships/printerSettings" Target="../printerSettings/printerSettings217.bin"/><Relationship Id="rId32" Type="http://schemas.openxmlformats.org/officeDocument/2006/relationships/printerSettings" Target="../printerSettings/printerSettings225.bin"/><Relationship Id="rId37" Type="http://schemas.openxmlformats.org/officeDocument/2006/relationships/printerSettings" Target="../printerSettings/printerSettings230.bin"/><Relationship Id="rId5" Type="http://schemas.openxmlformats.org/officeDocument/2006/relationships/printerSettings" Target="../printerSettings/printerSettings198.bin"/><Relationship Id="rId15" Type="http://schemas.openxmlformats.org/officeDocument/2006/relationships/printerSettings" Target="../printerSettings/printerSettings208.bin"/><Relationship Id="rId23" Type="http://schemas.openxmlformats.org/officeDocument/2006/relationships/printerSettings" Target="../printerSettings/printerSettings216.bin"/><Relationship Id="rId28" Type="http://schemas.openxmlformats.org/officeDocument/2006/relationships/printerSettings" Target="../printerSettings/printerSettings221.bin"/><Relationship Id="rId36" Type="http://schemas.openxmlformats.org/officeDocument/2006/relationships/printerSettings" Target="../printerSettings/printerSettings229.bin"/><Relationship Id="rId10" Type="http://schemas.openxmlformats.org/officeDocument/2006/relationships/printerSettings" Target="../printerSettings/printerSettings203.bin"/><Relationship Id="rId19" Type="http://schemas.openxmlformats.org/officeDocument/2006/relationships/printerSettings" Target="../printerSettings/printerSettings212.bin"/><Relationship Id="rId31" Type="http://schemas.openxmlformats.org/officeDocument/2006/relationships/printerSettings" Target="../printerSettings/printerSettings224.bin"/><Relationship Id="rId4" Type="http://schemas.openxmlformats.org/officeDocument/2006/relationships/printerSettings" Target="../printerSettings/printerSettings197.bin"/><Relationship Id="rId9" Type="http://schemas.openxmlformats.org/officeDocument/2006/relationships/printerSettings" Target="../printerSettings/printerSettings202.bin"/><Relationship Id="rId14" Type="http://schemas.openxmlformats.org/officeDocument/2006/relationships/printerSettings" Target="../printerSettings/printerSettings207.bin"/><Relationship Id="rId22" Type="http://schemas.openxmlformats.org/officeDocument/2006/relationships/printerSettings" Target="../printerSettings/printerSettings215.bin"/><Relationship Id="rId27" Type="http://schemas.openxmlformats.org/officeDocument/2006/relationships/printerSettings" Target="../printerSettings/printerSettings220.bin"/><Relationship Id="rId30" Type="http://schemas.openxmlformats.org/officeDocument/2006/relationships/printerSettings" Target="../printerSettings/printerSettings223.bin"/><Relationship Id="rId35" Type="http://schemas.openxmlformats.org/officeDocument/2006/relationships/printerSettings" Target="../printerSettings/printerSettings228.bin"/><Relationship Id="rId8" Type="http://schemas.openxmlformats.org/officeDocument/2006/relationships/printerSettings" Target="../printerSettings/printerSettings201.bin"/><Relationship Id="rId3" Type="http://schemas.openxmlformats.org/officeDocument/2006/relationships/printerSettings" Target="../printerSettings/printerSettings19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40.bin"/><Relationship Id="rId3" Type="http://schemas.openxmlformats.org/officeDocument/2006/relationships/printerSettings" Target="../printerSettings/printerSettings235.bin"/><Relationship Id="rId7" Type="http://schemas.openxmlformats.org/officeDocument/2006/relationships/printerSettings" Target="../printerSettings/printerSettings239.bin"/><Relationship Id="rId2" Type="http://schemas.openxmlformats.org/officeDocument/2006/relationships/printerSettings" Target="../printerSettings/printerSettings234.bin"/><Relationship Id="rId1" Type="http://schemas.openxmlformats.org/officeDocument/2006/relationships/printerSettings" Target="../printerSettings/printerSettings233.bin"/><Relationship Id="rId6" Type="http://schemas.openxmlformats.org/officeDocument/2006/relationships/printerSettings" Target="../printerSettings/printerSettings238.bin"/><Relationship Id="rId5" Type="http://schemas.openxmlformats.org/officeDocument/2006/relationships/printerSettings" Target="../printerSettings/printerSettings237.bin"/><Relationship Id="rId4" Type="http://schemas.openxmlformats.org/officeDocument/2006/relationships/printerSettings" Target="../printerSettings/printerSettings236.bin"/><Relationship Id="rId9" Type="http://schemas.openxmlformats.org/officeDocument/2006/relationships/printerSettings" Target="../printerSettings/printerSettings241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49.bin"/><Relationship Id="rId3" Type="http://schemas.openxmlformats.org/officeDocument/2006/relationships/printerSettings" Target="../printerSettings/printerSettings244.bin"/><Relationship Id="rId7" Type="http://schemas.openxmlformats.org/officeDocument/2006/relationships/printerSettings" Target="../printerSettings/printerSettings248.bin"/><Relationship Id="rId2" Type="http://schemas.openxmlformats.org/officeDocument/2006/relationships/printerSettings" Target="../printerSettings/printerSettings243.bin"/><Relationship Id="rId1" Type="http://schemas.openxmlformats.org/officeDocument/2006/relationships/printerSettings" Target="../printerSettings/printerSettings242.bin"/><Relationship Id="rId6" Type="http://schemas.openxmlformats.org/officeDocument/2006/relationships/printerSettings" Target="../printerSettings/printerSettings247.bin"/><Relationship Id="rId5" Type="http://schemas.openxmlformats.org/officeDocument/2006/relationships/printerSettings" Target="../printerSettings/printerSettings246.bin"/><Relationship Id="rId4" Type="http://schemas.openxmlformats.org/officeDocument/2006/relationships/printerSettings" Target="../printerSettings/printerSettings245.bin"/><Relationship Id="rId9" Type="http://schemas.openxmlformats.org/officeDocument/2006/relationships/printerSettings" Target="../printerSettings/printerSettings25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opLeftCell="A2" workbookViewId="0">
      <pane xSplit="2" ySplit="1" topLeftCell="G3" activePane="bottomRight" state="frozen"/>
      <selection activeCell="A2" sqref="A2"/>
      <selection pane="topRight" activeCell="C2" sqref="C2"/>
      <selection pane="bottomLeft" activeCell="A3" sqref="A3"/>
      <selection pane="bottomRight" activeCell="A54" sqref="A54:XFD106"/>
    </sheetView>
  </sheetViews>
  <sheetFormatPr defaultRowHeight="12.75"/>
  <cols>
    <col min="1" max="1" width="6.28515625" customWidth="1"/>
    <col min="2" max="2" width="37.42578125" customWidth="1"/>
    <col min="17" max="17" width="7.5703125" customWidth="1"/>
    <col min="18" max="18" width="10.7109375" style="134" customWidth="1"/>
  </cols>
  <sheetData>
    <row r="1" spans="1:18" ht="13.5" thickBot="1">
      <c r="A1" s="134"/>
      <c r="C1" s="134" t="s">
        <v>277</v>
      </c>
      <c r="D1" s="180" t="s">
        <v>278</v>
      </c>
      <c r="E1" s="180" t="s">
        <v>279</v>
      </c>
      <c r="F1" s="180" t="s">
        <v>280</v>
      </c>
      <c r="G1" s="180" t="s">
        <v>281</v>
      </c>
      <c r="H1" s="180" t="s">
        <v>282</v>
      </c>
      <c r="I1" s="180" t="s">
        <v>283</v>
      </c>
      <c r="J1" s="180" t="s">
        <v>284</v>
      </c>
      <c r="K1" s="180" t="s">
        <v>285</v>
      </c>
      <c r="L1" s="180" t="s">
        <v>286</v>
      </c>
      <c r="M1" s="180" t="s">
        <v>287</v>
      </c>
      <c r="N1" s="180" t="s">
        <v>288</v>
      </c>
      <c r="O1" s="180" t="s">
        <v>289</v>
      </c>
      <c r="P1" s="180" t="s">
        <v>290</v>
      </c>
      <c r="Q1" s="134"/>
    </row>
    <row r="2" spans="1:18" ht="16.5" thickBot="1">
      <c r="A2" s="164"/>
      <c r="B2" s="162" t="s">
        <v>264</v>
      </c>
      <c r="C2" s="192">
        <v>41281</v>
      </c>
      <c r="D2" s="191">
        <f>C2+7</f>
        <v>41288</v>
      </c>
      <c r="E2" s="191">
        <f t="shared" ref="E2:P2" si="0">D2+7</f>
        <v>41295</v>
      </c>
      <c r="F2" s="191">
        <f t="shared" si="0"/>
        <v>41302</v>
      </c>
      <c r="G2" s="191">
        <f t="shared" si="0"/>
        <v>41309</v>
      </c>
      <c r="H2" s="191">
        <f t="shared" si="0"/>
        <v>41316</v>
      </c>
      <c r="I2" s="191">
        <f t="shared" si="0"/>
        <v>41323</v>
      </c>
      <c r="J2" s="191">
        <f t="shared" si="0"/>
        <v>41330</v>
      </c>
      <c r="K2" s="191">
        <f t="shared" si="0"/>
        <v>41337</v>
      </c>
      <c r="L2" s="191">
        <f t="shared" si="0"/>
        <v>41344</v>
      </c>
      <c r="M2" s="191">
        <f t="shared" si="0"/>
        <v>41351</v>
      </c>
      <c r="N2" s="191">
        <f t="shared" si="0"/>
        <v>41358</v>
      </c>
      <c r="O2" s="191">
        <f t="shared" si="0"/>
        <v>41365</v>
      </c>
      <c r="P2" s="191">
        <f t="shared" si="0"/>
        <v>41372</v>
      </c>
      <c r="Q2" s="135" t="s">
        <v>262</v>
      </c>
      <c r="R2" s="190" t="s">
        <v>263</v>
      </c>
    </row>
    <row r="3" spans="1:18" ht="15.75">
      <c r="A3" s="159">
        <f>ROW()-2</f>
        <v>1</v>
      </c>
      <c r="B3" s="152"/>
      <c r="C3" s="144"/>
      <c r="D3" s="144"/>
      <c r="E3" s="144"/>
      <c r="F3" s="144"/>
      <c r="G3" s="144"/>
      <c r="H3" s="144"/>
      <c r="I3" s="136"/>
      <c r="J3" s="136"/>
      <c r="K3" s="136"/>
      <c r="L3" s="136"/>
      <c r="M3" s="136"/>
      <c r="N3" s="136"/>
      <c r="O3" s="136"/>
      <c r="P3" s="137"/>
      <c r="Q3" s="160">
        <f>14-SUM(C3:P3)</f>
        <v>14</v>
      </c>
      <c r="R3" s="161" t="e">
        <f>Підсумки!E3</f>
        <v>#REF!</v>
      </c>
    </row>
    <row r="4" spans="1:18" ht="15.75">
      <c r="A4" s="138">
        <f t="shared" ref="A4:A25" si="1">ROW()-2</f>
        <v>2</v>
      </c>
      <c r="B4" s="151" t="str">
        <f>Підсумки!C4</f>
        <v xml:space="preserve">Альохін Євгеній Володимирович </v>
      </c>
      <c r="C4" s="145"/>
      <c r="D4" s="145"/>
      <c r="E4" s="145"/>
      <c r="F4" s="145"/>
      <c r="G4" s="145"/>
      <c r="H4" s="145"/>
      <c r="I4" s="139"/>
      <c r="J4" s="139"/>
      <c r="K4" s="139"/>
      <c r="L4" s="139"/>
      <c r="M4" s="139"/>
      <c r="N4" s="139"/>
      <c r="O4" s="139"/>
      <c r="P4" s="140"/>
      <c r="Q4" s="160">
        <f t="shared" ref="Q4:Q25" si="2">14-SUM(C4:P4)</f>
        <v>14</v>
      </c>
      <c r="R4" s="161">
        <f>Підсумки!E4</f>
        <v>0</v>
      </c>
    </row>
    <row r="5" spans="1:18" ht="15.75">
      <c r="A5" s="138">
        <f t="shared" si="1"/>
        <v>3</v>
      </c>
      <c r="B5" s="151" t="str">
        <f>Підсумки!C5</f>
        <v>Базарний Андрій Вікторович</v>
      </c>
      <c r="C5" s="145"/>
      <c r="D5" s="145"/>
      <c r="E5" s="145"/>
      <c r="F5" s="145"/>
      <c r="G5" s="145"/>
      <c r="H5" s="145"/>
      <c r="I5" s="139"/>
      <c r="J5" s="139"/>
      <c r="K5" s="139"/>
      <c r="L5" s="139"/>
      <c r="M5" s="139"/>
      <c r="N5" s="139"/>
      <c r="O5" s="139"/>
      <c r="P5" s="140"/>
      <c r="Q5" s="160">
        <f t="shared" si="2"/>
        <v>14</v>
      </c>
      <c r="R5" s="161">
        <f>Підсумки!E5</f>
        <v>0</v>
      </c>
    </row>
    <row r="6" spans="1:18" ht="15.75">
      <c r="A6" s="138">
        <f t="shared" si="1"/>
        <v>4</v>
      </c>
      <c r="B6" s="151" t="str">
        <f>Підсумки!C6</f>
        <v>Борсукевич Михайло Вікторович</v>
      </c>
      <c r="C6" s="145"/>
      <c r="D6" s="145"/>
      <c r="E6" s="145"/>
      <c r="F6" s="145"/>
      <c r="G6" s="145"/>
      <c r="H6" s="145"/>
      <c r="I6" s="139"/>
      <c r="J6" s="139"/>
      <c r="K6" s="139"/>
      <c r="L6" s="139"/>
      <c r="M6" s="139"/>
      <c r="N6" s="139"/>
      <c r="O6" s="139"/>
      <c r="P6" s="140"/>
      <c r="Q6" s="160">
        <f t="shared" si="2"/>
        <v>14</v>
      </c>
      <c r="R6" s="161">
        <f>Підсумки!E6</f>
        <v>64</v>
      </c>
    </row>
    <row r="7" spans="1:18" ht="15.75">
      <c r="A7" s="138">
        <f t="shared" si="1"/>
        <v>5</v>
      </c>
      <c r="B7" s="151" t="str">
        <f>Підсумки!C7</f>
        <v>Воробйова Аліна Владиславівна</v>
      </c>
      <c r="C7" s="145"/>
      <c r="D7" s="145"/>
      <c r="E7" s="145"/>
      <c r="F7" s="145"/>
      <c r="G7" s="145"/>
      <c r="H7" s="145"/>
      <c r="I7" s="139"/>
      <c r="J7" s="139"/>
      <c r="K7" s="139"/>
      <c r="L7" s="139"/>
      <c r="M7" s="139"/>
      <c r="N7" s="139"/>
      <c r="O7" s="139"/>
      <c r="P7" s="140"/>
      <c r="Q7" s="160">
        <f t="shared" si="2"/>
        <v>14</v>
      </c>
      <c r="R7" s="161">
        <f>Підсумки!E7</f>
        <v>58</v>
      </c>
    </row>
    <row r="8" spans="1:18" ht="15.75">
      <c r="A8" s="138">
        <f t="shared" si="1"/>
        <v>6</v>
      </c>
      <c r="B8" s="151" t="str">
        <f>Підсумки!C8</f>
        <v>Голощапова Вікторія Володимирівна</v>
      </c>
      <c r="C8" s="145"/>
      <c r="D8" s="145"/>
      <c r="E8" s="145"/>
      <c r="F8" s="145"/>
      <c r="G8" s="145"/>
      <c r="H8" s="145"/>
      <c r="I8" s="139"/>
      <c r="J8" s="139"/>
      <c r="K8" s="139"/>
      <c r="L8" s="139"/>
      <c r="M8" s="139"/>
      <c r="N8" s="139"/>
      <c r="O8" s="139"/>
      <c r="P8" s="140"/>
      <c r="Q8" s="160">
        <f t="shared" si="2"/>
        <v>14</v>
      </c>
      <c r="R8" s="161">
        <f>Підсумки!E8</f>
        <v>0</v>
      </c>
    </row>
    <row r="9" spans="1:18" ht="15.75">
      <c r="A9" s="138">
        <f t="shared" si="1"/>
        <v>7</v>
      </c>
      <c r="B9" s="151" t="str">
        <f>Підсумки!C9</f>
        <v>Дуюн Владислав Володимирович</v>
      </c>
      <c r="C9" s="145"/>
      <c r="D9" s="145"/>
      <c r="E9" s="145"/>
      <c r="F9" s="145"/>
      <c r="G9" s="145"/>
      <c r="H9" s="145"/>
      <c r="I9" s="139"/>
      <c r="J9" s="139"/>
      <c r="K9" s="139"/>
      <c r="L9" s="139"/>
      <c r="M9" s="139"/>
      <c r="N9" s="139"/>
      <c r="O9" s="139"/>
      <c r="P9" s="140"/>
      <c r="Q9" s="160">
        <f t="shared" si="2"/>
        <v>14</v>
      </c>
      <c r="R9" s="161">
        <f>Підсумки!E9</f>
        <v>0</v>
      </c>
    </row>
    <row r="10" spans="1:18" ht="15.75">
      <c r="A10" s="138">
        <f t="shared" si="1"/>
        <v>8</v>
      </c>
      <c r="B10" s="151" t="str">
        <f>Підсумки!C10</f>
        <v>Канатьєв Максим Юрійович</v>
      </c>
      <c r="C10" s="145"/>
      <c r="D10" s="145"/>
      <c r="E10" s="145"/>
      <c r="F10" s="145"/>
      <c r="G10" s="145"/>
      <c r="H10" s="145"/>
      <c r="I10" s="139"/>
      <c r="J10" s="139"/>
      <c r="K10" s="139"/>
      <c r="L10" s="139"/>
      <c r="M10" s="139"/>
      <c r="N10" s="139"/>
      <c r="O10" s="139"/>
      <c r="P10" s="140"/>
      <c r="Q10" s="160">
        <f t="shared" si="2"/>
        <v>14</v>
      </c>
      <c r="R10" s="161">
        <f>Підсумки!E10</f>
        <v>0</v>
      </c>
    </row>
    <row r="11" spans="1:18" ht="15.75">
      <c r="A11" s="138">
        <f t="shared" si="1"/>
        <v>9</v>
      </c>
      <c r="B11" s="151" t="str">
        <f>Підсумки!C11</f>
        <v>Карцева Єлизавета Сергіївна</v>
      </c>
      <c r="C11" s="145"/>
      <c r="D11" s="145"/>
      <c r="E11" s="145"/>
      <c r="F11" s="145"/>
      <c r="G11" s="145"/>
      <c r="H11" s="145"/>
      <c r="I11" s="139"/>
      <c r="J11" s="139"/>
      <c r="K11" s="139"/>
      <c r="L11" s="139"/>
      <c r="M11" s="139"/>
      <c r="N11" s="139"/>
      <c r="O11" s="139"/>
      <c r="P11" s="140"/>
      <c r="Q11" s="160">
        <f t="shared" si="2"/>
        <v>14</v>
      </c>
      <c r="R11" s="161">
        <f>Підсумки!E11</f>
        <v>55</v>
      </c>
    </row>
    <row r="12" spans="1:18" ht="15.75">
      <c r="A12" s="138">
        <f t="shared" si="1"/>
        <v>10</v>
      </c>
      <c r="B12" s="151" t="str">
        <f>Підсумки!C12</f>
        <v>Кладка Сергій  Ігорович</v>
      </c>
      <c r="C12" s="145"/>
      <c r="D12" s="145"/>
      <c r="E12" s="145"/>
      <c r="F12" s="145"/>
      <c r="G12" s="145"/>
      <c r="H12" s="145"/>
      <c r="I12" s="139"/>
      <c r="J12" s="139"/>
      <c r="K12" s="139"/>
      <c r="L12" s="139"/>
      <c r="M12" s="139"/>
      <c r="N12" s="139"/>
      <c r="O12" s="139"/>
      <c r="P12" s="140"/>
      <c r="Q12" s="160">
        <f t="shared" si="2"/>
        <v>14</v>
      </c>
      <c r="R12" s="161">
        <f>Підсумки!E12</f>
        <v>0</v>
      </c>
    </row>
    <row r="13" spans="1:18" ht="15.75">
      <c r="A13" s="138">
        <f t="shared" si="1"/>
        <v>11</v>
      </c>
      <c r="B13" s="151" t="str">
        <f>Підсумки!C13</f>
        <v>Костиря Михайло  Андрійович</v>
      </c>
      <c r="C13" s="145"/>
      <c r="D13" s="145"/>
      <c r="E13" s="145"/>
      <c r="F13" s="145"/>
      <c r="G13" s="145"/>
      <c r="H13" s="145"/>
      <c r="I13" s="139"/>
      <c r="J13" s="139"/>
      <c r="K13" s="139"/>
      <c r="L13" s="139"/>
      <c r="M13" s="139"/>
      <c r="N13" s="139"/>
      <c r="O13" s="139"/>
      <c r="P13" s="140"/>
      <c r="Q13" s="160">
        <f t="shared" si="2"/>
        <v>14</v>
      </c>
      <c r="R13" s="161">
        <f>Підсумки!E13</f>
        <v>46</v>
      </c>
    </row>
    <row r="14" spans="1:18" ht="15.75">
      <c r="A14" s="138">
        <f t="shared" si="1"/>
        <v>12</v>
      </c>
      <c r="B14" s="151" t="str">
        <f>Підсумки!C14</f>
        <v>Куліковська Крістіна Сергіївна</v>
      </c>
      <c r="C14" s="145"/>
      <c r="D14" s="145"/>
      <c r="E14" s="145"/>
      <c r="F14" s="145"/>
      <c r="G14" s="145"/>
      <c r="H14" s="145"/>
      <c r="I14" s="139"/>
      <c r="J14" s="139"/>
      <c r="K14" s="139"/>
      <c r="L14" s="139"/>
      <c r="M14" s="139"/>
      <c r="N14" s="139"/>
      <c r="O14" s="139"/>
      <c r="P14" s="140"/>
      <c r="Q14" s="160">
        <f t="shared" si="2"/>
        <v>14</v>
      </c>
      <c r="R14" s="161">
        <f>Підсумки!E14</f>
        <v>68</v>
      </c>
    </row>
    <row r="15" spans="1:18" ht="15.75">
      <c r="A15" s="138">
        <f t="shared" si="1"/>
        <v>13</v>
      </c>
      <c r="B15" s="151" t="str">
        <f>Підсумки!C16</f>
        <v>Малімон Олександр Олегович</v>
      </c>
      <c r="C15" s="145"/>
      <c r="D15" s="145"/>
      <c r="E15" s="145"/>
      <c r="F15" s="145"/>
      <c r="G15" s="145"/>
      <c r="H15" s="145"/>
      <c r="I15" s="139"/>
      <c r="J15" s="139"/>
      <c r="K15" s="139"/>
      <c r="L15" s="139"/>
      <c r="M15" s="139"/>
      <c r="N15" s="139"/>
      <c r="O15" s="139"/>
      <c r="P15" s="140"/>
      <c r="Q15" s="160">
        <f t="shared" si="2"/>
        <v>14</v>
      </c>
      <c r="R15" s="161">
        <f>Підсумки!E16</f>
        <v>70</v>
      </c>
    </row>
    <row r="16" spans="1:18" ht="15.75">
      <c r="A16" s="138">
        <f t="shared" si="1"/>
        <v>14</v>
      </c>
      <c r="B16" s="151" t="str">
        <f>Підсумки!C17</f>
        <v>Петрович Валентин Іванович</v>
      </c>
      <c r="C16" s="145"/>
      <c r="D16" s="145"/>
      <c r="E16" s="145"/>
      <c r="F16" s="145"/>
      <c r="G16" s="145"/>
      <c r="H16" s="145"/>
      <c r="I16" s="139"/>
      <c r="J16" s="139"/>
      <c r="K16" s="139"/>
      <c r="L16" s="139"/>
      <c r="M16" s="139"/>
      <c r="N16" s="139"/>
      <c r="O16" s="139"/>
      <c r="P16" s="140"/>
      <c r="Q16" s="160">
        <f t="shared" si="2"/>
        <v>14</v>
      </c>
      <c r="R16" s="161">
        <f>Підсумки!E17</f>
        <v>66</v>
      </c>
    </row>
    <row r="17" spans="1:18" ht="15.75">
      <c r="A17" s="138">
        <f t="shared" si="1"/>
        <v>15</v>
      </c>
      <c r="B17" s="151" t="e">
        <f>Підсумки!C18</f>
        <v>#REF!</v>
      </c>
      <c r="C17" s="145"/>
      <c r="D17" s="145"/>
      <c r="E17" s="145"/>
      <c r="F17" s="145"/>
      <c r="G17" s="145"/>
      <c r="H17" s="145"/>
      <c r="I17" s="139"/>
      <c r="J17" s="139"/>
      <c r="K17" s="139"/>
      <c r="L17" s="139"/>
      <c r="M17" s="139"/>
      <c r="N17" s="139"/>
      <c r="O17" s="139"/>
      <c r="P17" s="140"/>
      <c r="Q17" s="160">
        <f t="shared" si="2"/>
        <v>14</v>
      </c>
      <c r="R17" s="161" t="e">
        <f>Підсумки!E18</f>
        <v>#REF!</v>
      </c>
    </row>
    <row r="18" spans="1:18" ht="15.75">
      <c r="A18" s="138">
        <f t="shared" si="1"/>
        <v>16</v>
      </c>
      <c r="B18" s="151" t="str">
        <f>Підсумки!C19</f>
        <v>Савчук Олексій Андрійович</v>
      </c>
      <c r="C18" s="145"/>
      <c r="D18" s="145"/>
      <c r="E18" s="145"/>
      <c r="F18" s="145"/>
      <c r="G18" s="145"/>
      <c r="H18" s="145"/>
      <c r="I18" s="139"/>
      <c r="J18" s="139"/>
      <c r="K18" s="139"/>
      <c r="L18" s="139"/>
      <c r="M18" s="139"/>
      <c r="N18" s="139"/>
      <c r="O18" s="139"/>
      <c r="P18" s="140"/>
      <c r="Q18" s="160">
        <f t="shared" si="2"/>
        <v>14</v>
      </c>
      <c r="R18" s="161">
        <f>Підсумки!E19</f>
        <v>70</v>
      </c>
    </row>
    <row r="19" spans="1:18" ht="15.75">
      <c r="A19" s="138">
        <f t="shared" si="1"/>
        <v>17</v>
      </c>
      <c r="B19" s="151" t="e">
        <f>Підсумки!C20</f>
        <v>#REF!</v>
      </c>
      <c r="C19" s="145"/>
      <c r="D19" s="145"/>
      <c r="E19" s="145"/>
      <c r="F19" s="145"/>
      <c r="G19" s="145"/>
      <c r="H19" s="145"/>
      <c r="I19" s="139"/>
      <c r="J19" s="139"/>
      <c r="K19" s="139"/>
      <c r="L19" s="139"/>
      <c r="M19" s="139"/>
      <c r="N19" s="139"/>
      <c r="O19" s="139"/>
      <c r="P19" s="140"/>
      <c r="Q19" s="160">
        <f t="shared" si="2"/>
        <v>14</v>
      </c>
      <c r="R19" s="161" t="e">
        <f>Підсумки!E20</f>
        <v>#REF!</v>
      </c>
    </row>
    <row r="20" spans="1:18" ht="15.75">
      <c r="A20" s="138">
        <f t="shared" si="1"/>
        <v>18</v>
      </c>
      <c r="B20" s="151" t="e">
        <f>Підсумки!C21</f>
        <v>#REF!</v>
      </c>
      <c r="C20" s="145"/>
      <c r="D20" s="145"/>
      <c r="E20" s="145"/>
      <c r="F20" s="145"/>
      <c r="G20" s="145"/>
      <c r="H20" s="145"/>
      <c r="I20" s="139"/>
      <c r="J20" s="139"/>
      <c r="K20" s="139"/>
      <c r="L20" s="139"/>
      <c r="M20" s="139"/>
      <c r="N20" s="139"/>
      <c r="O20" s="139"/>
      <c r="P20" s="140"/>
      <c r="Q20" s="160">
        <f t="shared" si="2"/>
        <v>14</v>
      </c>
      <c r="R20" s="161" t="e">
        <f>Підсумки!E21</f>
        <v>#REF!</v>
      </c>
    </row>
    <row r="21" spans="1:18" ht="15.75">
      <c r="A21" s="138">
        <f t="shared" si="1"/>
        <v>19</v>
      </c>
      <c r="B21" s="151" t="e">
        <f>Підсумки!C22</f>
        <v>#REF!</v>
      </c>
      <c r="C21" s="145"/>
      <c r="D21" s="145"/>
      <c r="E21" s="145"/>
      <c r="F21" s="145"/>
      <c r="G21" s="145"/>
      <c r="H21" s="145"/>
      <c r="I21" s="139"/>
      <c r="J21" s="139"/>
      <c r="K21" s="139"/>
      <c r="L21" s="139"/>
      <c r="M21" s="139"/>
      <c r="N21" s="139"/>
      <c r="O21" s="139"/>
      <c r="P21" s="140"/>
      <c r="Q21" s="160">
        <f t="shared" si="2"/>
        <v>14</v>
      </c>
      <c r="R21" s="161" t="e">
        <f>Підсумки!E22</f>
        <v>#REF!</v>
      </c>
    </row>
    <row r="22" spans="1:18" ht="15.75">
      <c r="A22" s="138">
        <f t="shared" si="1"/>
        <v>20</v>
      </c>
      <c r="B22" s="151" t="e">
        <f>Підсумки!C23</f>
        <v>#REF!</v>
      </c>
      <c r="C22" s="145"/>
      <c r="D22" s="145"/>
      <c r="E22" s="145"/>
      <c r="F22" s="145"/>
      <c r="G22" s="145"/>
      <c r="H22" s="145"/>
      <c r="I22" s="139"/>
      <c r="J22" s="139"/>
      <c r="K22" s="139"/>
      <c r="L22" s="139"/>
      <c r="M22" s="139"/>
      <c r="N22" s="139"/>
      <c r="O22" s="139"/>
      <c r="P22" s="140"/>
      <c r="Q22" s="160">
        <f t="shared" si="2"/>
        <v>14</v>
      </c>
      <c r="R22" s="161" t="e">
        <f>Підсумки!E23</f>
        <v>#REF!</v>
      </c>
    </row>
    <row r="23" spans="1:18" ht="15.75">
      <c r="A23" s="138">
        <f t="shared" si="1"/>
        <v>21</v>
      </c>
      <c r="B23" s="151" t="e">
        <f>Підсумки!C24</f>
        <v>#REF!</v>
      </c>
      <c r="C23" s="145"/>
      <c r="D23" s="145"/>
      <c r="E23" s="145"/>
      <c r="F23" s="145"/>
      <c r="G23" s="145"/>
      <c r="H23" s="145"/>
      <c r="I23" s="139"/>
      <c r="J23" s="139"/>
      <c r="K23" s="139"/>
      <c r="L23" s="139"/>
      <c r="M23" s="139"/>
      <c r="N23" s="139"/>
      <c r="O23" s="139"/>
      <c r="P23" s="140"/>
      <c r="Q23" s="160">
        <f t="shared" si="2"/>
        <v>14</v>
      </c>
      <c r="R23" s="161" t="e">
        <f>Підсумки!E24</f>
        <v>#REF!</v>
      </c>
    </row>
    <row r="24" spans="1:18" ht="15.75">
      <c r="A24" s="139">
        <f t="shared" si="1"/>
        <v>22</v>
      </c>
      <c r="B24" s="151" t="e">
        <f>Підсумки!C25</f>
        <v>#REF!</v>
      </c>
      <c r="C24" s="139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60">
        <f t="shared" si="2"/>
        <v>14</v>
      </c>
      <c r="R24" s="161" t="e">
        <f>Підсумки!E25</f>
        <v>#REF!</v>
      </c>
    </row>
    <row r="25" spans="1:18" ht="15.75">
      <c r="A25" s="139">
        <f t="shared" si="1"/>
        <v>23</v>
      </c>
      <c r="B25" s="151" t="e">
        <f>Підсумки!C26</f>
        <v>#REF!</v>
      </c>
      <c r="C25" s="139"/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60">
        <f t="shared" si="2"/>
        <v>14</v>
      </c>
      <c r="R25" s="161" t="e">
        <f>Підсумки!E26</f>
        <v>#REF!</v>
      </c>
    </row>
    <row r="26" spans="1:18" ht="15.75">
      <c r="A26" s="154"/>
      <c r="B26" s="155"/>
      <c r="C26" s="154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54"/>
      <c r="Q26" s="156"/>
      <c r="R26" s="157"/>
    </row>
    <row r="27" spans="1:18" ht="13.5" thickBot="1">
      <c r="A27" s="134"/>
      <c r="C27" s="143">
        <f t="shared" ref="C27:H27" si="3">SUM(C3:C24)</f>
        <v>0</v>
      </c>
      <c r="D27" s="143">
        <f t="shared" si="3"/>
        <v>0</v>
      </c>
      <c r="E27" s="143">
        <f t="shared" si="3"/>
        <v>0</v>
      </c>
      <c r="F27" s="143">
        <f t="shared" si="3"/>
        <v>0</v>
      </c>
      <c r="G27" s="143">
        <f t="shared" si="3"/>
        <v>0</v>
      </c>
      <c r="H27" s="143">
        <f t="shared" si="3"/>
        <v>0</v>
      </c>
      <c r="I27" s="143">
        <f t="shared" ref="I27:P27" si="4">SUM(I3:I24)</f>
        <v>0</v>
      </c>
      <c r="J27" s="143">
        <f t="shared" si="4"/>
        <v>0</v>
      </c>
      <c r="K27" s="143">
        <f t="shared" si="4"/>
        <v>0</v>
      </c>
      <c r="L27" s="143">
        <f t="shared" si="4"/>
        <v>0</v>
      </c>
      <c r="M27" s="143">
        <f t="shared" si="4"/>
        <v>0</v>
      </c>
      <c r="N27" s="143">
        <f t="shared" si="4"/>
        <v>0</v>
      </c>
      <c r="O27" s="143">
        <f t="shared" si="4"/>
        <v>0</v>
      </c>
      <c r="P27" s="143">
        <f t="shared" si="4"/>
        <v>0</v>
      </c>
      <c r="Q27" s="143"/>
    </row>
    <row r="28" spans="1:18" ht="16.5" thickBot="1">
      <c r="A28" s="164"/>
      <c r="B28" s="162" t="s">
        <v>241</v>
      </c>
      <c r="C28" s="190"/>
      <c r="D28" s="190"/>
      <c r="E28" s="190"/>
      <c r="F28" s="190"/>
      <c r="G28" s="190"/>
      <c r="H28" s="190"/>
      <c r="I28" s="190"/>
      <c r="J28" s="190"/>
      <c r="K28" s="190"/>
      <c r="L28" s="190"/>
      <c r="M28" s="190"/>
      <c r="N28" s="190"/>
      <c r="O28" s="190"/>
      <c r="P28" s="190"/>
      <c r="Q28" s="190"/>
      <c r="R28" s="190"/>
    </row>
    <row r="29" spans="1:18" ht="15.75">
      <c r="A29" s="136">
        <v>1</v>
      </c>
      <c r="B29" s="152" t="str">
        <f>Підсумки!C32</f>
        <v>Агафонов Артем Сергійович</v>
      </c>
      <c r="C29" s="144"/>
      <c r="D29" s="144"/>
      <c r="E29" s="144"/>
      <c r="F29" s="144"/>
      <c r="G29" s="144"/>
      <c r="H29" s="144"/>
      <c r="I29" s="136"/>
      <c r="J29" s="136"/>
      <c r="K29" s="136"/>
      <c r="L29" s="136"/>
      <c r="M29" s="136"/>
      <c r="N29" s="136"/>
      <c r="O29" s="136"/>
      <c r="P29" s="137"/>
      <c r="Q29" s="163">
        <f>14-SUM(C29:P29)</f>
        <v>14</v>
      </c>
      <c r="R29" s="161">
        <f>Підсумки!E32</f>
        <v>51</v>
      </c>
    </row>
    <row r="30" spans="1:18" ht="15.75">
      <c r="A30" s="139">
        <v>2</v>
      </c>
      <c r="B30" s="152" t="str">
        <f>Підсумки!C33</f>
        <v>Бірюк В`ячеслав Миколайович</v>
      </c>
      <c r="C30" s="145"/>
      <c r="D30" s="145"/>
      <c r="E30" s="145"/>
      <c r="F30" s="145"/>
      <c r="G30" s="145"/>
      <c r="H30" s="145"/>
      <c r="I30" s="139"/>
      <c r="J30" s="139"/>
      <c r="K30" s="139"/>
      <c r="L30" s="139"/>
      <c r="M30" s="139"/>
      <c r="N30" s="139"/>
      <c r="O30" s="139"/>
      <c r="P30" s="140"/>
      <c r="Q30" s="163">
        <f t="shared" ref="Q30:Q51" si="5">14-SUM(C30:P30)</f>
        <v>14</v>
      </c>
      <c r="R30" s="161">
        <f>Підсумки!E33</f>
        <v>54</v>
      </c>
    </row>
    <row r="31" spans="1:18" ht="15.75">
      <c r="A31" s="139">
        <v>3</v>
      </c>
      <c r="B31" s="152" t="str">
        <f>Підсумки!C34</f>
        <v>Бондаренко Карина Олегівна</v>
      </c>
      <c r="C31" s="145"/>
      <c r="D31" s="145"/>
      <c r="E31" s="145"/>
      <c r="F31" s="145"/>
      <c r="G31" s="145"/>
      <c r="H31" s="145"/>
      <c r="I31" s="139"/>
      <c r="J31" s="139"/>
      <c r="K31" s="139"/>
      <c r="L31" s="139"/>
      <c r="M31" s="139"/>
      <c r="N31" s="139"/>
      <c r="O31" s="139"/>
      <c r="P31" s="140"/>
      <c r="Q31" s="163">
        <f t="shared" si="5"/>
        <v>14</v>
      </c>
      <c r="R31" s="161">
        <f>Підсумки!E34</f>
        <v>68</v>
      </c>
    </row>
    <row r="32" spans="1:18" ht="15.75">
      <c r="A32" s="139">
        <v>4</v>
      </c>
      <c r="B32" s="152" t="str">
        <f>Підсумки!C35</f>
        <v xml:space="preserve">Борисюк Анастасія Сергіївна </v>
      </c>
      <c r="C32" s="145"/>
      <c r="D32" s="145"/>
      <c r="E32" s="145"/>
      <c r="F32" s="145"/>
      <c r="G32" s="145"/>
      <c r="H32" s="145"/>
      <c r="I32" s="139"/>
      <c r="J32" s="139"/>
      <c r="K32" s="139"/>
      <c r="L32" s="139"/>
      <c r="M32" s="139"/>
      <c r="N32" s="139"/>
      <c r="O32" s="139"/>
      <c r="P32" s="140"/>
      <c r="Q32" s="163">
        <f t="shared" si="5"/>
        <v>14</v>
      </c>
      <c r="R32" s="161">
        <f>Підсумки!E35</f>
        <v>0</v>
      </c>
    </row>
    <row r="33" spans="1:18" ht="15.75">
      <c r="A33" s="139">
        <v>5</v>
      </c>
      <c r="B33" s="152" t="str">
        <f>Підсумки!C36</f>
        <v>Булатов Владислав Ігорович</v>
      </c>
      <c r="C33" s="145"/>
      <c r="D33" s="145"/>
      <c r="E33" s="145"/>
      <c r="F33" s="145"/>
      <c r="G33" s="145"/>
      <c r="H33" s="145"/>
      <c r="I33" s="139"/>
      <c r="J33" s="139"/>
      <c r="K33" s="139"/>
      <c r="L33" s="139"/>
      <c r="M33" s="139"/>
      <c r="N33" s="139"/>
      <c r="O33" s="139"/>
      <c r="P33" s="140"/>
      <c r="Q33" s="163">
        <f t="shared" si="5"/>
        <v>14</v>
      </c>
      <c r="R33" s="161">
        <f>Підсумки!E36</f>
        <v>31</v>
      </c>
    </row>
    <row r="34" spans="1:18" ht="15.75">
      <c r="A34" s="139">
        <v>6</v>
      </c>
      <c r="B34" s="152" t="str">
        <f>Підсумки!C37</f>
        <v>Восков Костянтин Петрович</v>
      </c>
      <c r="C34" s="145"/>
      <c r="D34" s="145"/>
      <c r="E34" s="145"/>
      <c r="F34" s="145"/>
      <c r="G34" s="145"/>
      <c r="H34" s="145"/>
      <c r="I34" s="139"/>
      <c r="J34" s="139"/>
      <c r="K34" s="139"/>
      <c r="L34" s="139"/>
      <c r="M34" s="139"/>
      <c r="N34" s="139"/>
      <c r="O34" s="139"/>
      <c r="P34" s="140"/>
      <c r="Q34" s="163">
        <f t="shared" si="5"/>
        <v>14</v>
      </c>
      <c r="R34" s="161">
        <f>Підсумки!E37</f>
        <v>67</v>
      </c>
    </row>
    <row r="35" spans="1:18" ht="15.75">
      <c r="A35" s="139">
        <v>7</v>
      </c>
      <c r="B35" s="152" t="str">
        <f>Підсумки!C38</f>
        <v>Грохольська Анастасія Ігорівна</v>
      </c>
      <c r="C35" s="145"/>
      <c r="D35" s="145"/>
      <c r="E35" s="145"/>
      <c r="F35" s="145"/>
      <c r="G35" s="145"/>
      <c r="H35" s="145"/>
      <c r="I35" s="139"/>
      <c r="J35" s="139"/>
      <c r="K35" s="139"/>
      <c r="L35" s="139"/>
      <c r="M35" s="139"/>
      <c r="N35" s="139"/>
      <c r="O35" s="139"/>
      <c r="P35" s="140"/>
      <c r="Q35" s="163">
        <f t="shared" si="5"/>
        <v>14</v>
      </c>
      <c r="R35" s="161">
        <f>Підсумки!E38</f>
        <v>70</v>
      </c>
    </row>
    <row r="36" spans="1:18" ht="15.75">
      <c r="A36" s="139">
        <v>8</v>
      </c>
      <c r="B36" s="152" t="str">
        <f>Підсумки!C39</f>
        <v>Івченко Іван Олександрович</v>
      </c>
      <c r="C36" s="145"/>
      <c r="D36" s="145"/>
      <c r="E36" s="145"/>
      <c r="F36" s="145"/>
      <c r="G36" s="145"/>
      <c r="H36" s="145"/>
      <c r="I36" s="139"/>
      <c r="J36" s="139"/>
      <c r="K36" s="139"/>
      <c r="L36" s="139"/>
      <c r="M36" s="139"/>
      <c r="N36" s="139"/>
      <c r="O36" s="139"/>
      <c r="P36" s="140"/>
      <c r="Q36" s="163">
        <f t="shared" si="5"/>
        <v>14</v>
      </c>
      <c r="R36" s="161">
        <f>Підсумки!E39</f>
        <v>70</v>
      </c>
    </row>
    <row r="37" spans="1:18" ht="15.75">
      <c r="A37" s="139">
        <v>9</v>
      </c>
      <c r="B37" s="152" t="str">
        <f>Підсумки!C40</f>
        <v>Кирилова Анастасія Володимирівна</v>
      </c>
      <c r="C37" s="145"/>
      <c r="D37" s="145"/>
      <c r="E37" s="145"/>
      <c r="F37" s="145"/>
      <c r="G37" s="145"/>
      <c r="H37" s="145"/>
      <c r="I37" s="139"/>
      <c r="J37" s="139"/>
      <c r="K37" s="139"/>
      <c r="L37" s="139"/>
      <c r="M37" s="139"/>
      <c r="N37" s="139"/>
      <c r="O37" s="139"/>
      <c r="P37" s="140"/>
      <c r="Q37" s="163">
        <f t="shared" si="5"/>
        <v>14</v>
      </c>
      <c r="R37" s="161">
        <f>Підсумки!E40</f>
        <v>54</v>
      </c>
    </row>
    <row r="38" spans="1:18" ht="15.75">
      <c r="A38" s="139">
        <v>10</v>
      </c>
      <c r="B38" s="152" t="str">
        <f>Підсумки!C41</f>
        <v>Кондратюк Ігор Володимирович</v>
      </c>
      <c r="C38" s="145"/>
      <c r="D38" s="145"/>
      <c r="E38" s="145"/>
      <c r="F38" s="145"/>
      <c r="G38" s="145"/>
      <c r="H38" s="145"/>
      <c r="I38" s="139"/>
      <c r="J38" s="139"/>
      <c r="K38" s="139"/>
      <c r="L38" s="139"/>
      <c r="M38" s="139"/>
      <c r="N38" s="139"/>
      <c r="O38" s="139"/>
      <c r="P38" s="140"/>
      <c r="Q38" s="163">
        <f t="shared" si="5"/>
        <v>14</v>
      </c>
      <c r="R38" s="161">
        <f>Підсумки!E41</f>
        <v>50.5</v>
      </c>
    </row>
    <row r="39" spans="1:18" ht="15.75">
      <c r="A39" s="139">
        <v>11</v>
      </c>
      <c r="B39" s="152" t="str">
        <f>Підсумки!C42</f>
        <v>Костюк Владислав Сергійович</v>
      </c>
      <c r="C39" s="145"/>
      <c r="D39" s="145"/>
      <c r="E39" s="145"/>
      <c r="F39" s="145"/>
      <c r="G39" s="145"/>
      <c r="H39" s="145"/>
      <c r="I39" s="139"/>
      <c r="J39" s="139"/>
      <c r="K39" s="139"/>
      <c r="L39" s="139"/>
      <c r="M39" s="139"/>
      <c r="N39" s="139"/>
      <c r="O39" s="139"/>
      <c r="P39" s="140"/>
      <c r="Q39" s="163">
        <f t="shared" si="5"/>
        <v>14</v>
      </c>
      <c r="R39" s="161">
        <f>Підсумки!E42</f>
        <v>53.5</v>
      </c>
    </row>
    <row r="40" spans="1:18" ht="15.75">
      <c r="A40" s="139">
        <v>12</v>
      </c>
      <c r="B40" s="152" t="str">
        <f>Підсумки!C43</f>
        <v>Куроп'ятник Анастасія Віталіївнва</v>
      </c>
      <c r="C40" s="145"/>
      <c r="D40" s="145"/>
      <c r="E40" s="145"/>
      <c r="F40" s="145"/>
      <c r="G40" s="145"/>
      <c r="H40" s="145"/>
      <c r="I40" s="139"/>
      <c r="J40" s="139"/>
      <c r="K40" s="139"/>
      <c r="L40" s="139"/>
      <c r="M40" s="139"/>
      <c r="N40" s="139"/>
      <c r="O40" s="139"/>
      <c r="P40" s="140"/>
      <c r="Q40" s="163">
        <f t="shared" si="5"/>
        <v>14</v>
      </c>
      <c r="R40" s="161">
        <f>Підсумки!E43</f>
        <v>70</v>
      </c>
    </row>
    <row r="41" spans="1:18" ht="15.75">
      <c r="A41" s="139">
        <v>13</v>
      </c>
      <c r="B41" s="152" t="str">
        <f>Підсумки!C44</f>
        <v>Лістов Спартак Ілліч 5 вариант</v>
      </c>
      <c r="C41" s="145"/>
      <c r="D41" s="145"/>
      <c r="E41" s="145"/>
      <c r="F41" s="145"/>
      <c r="G41" s="145"/>
      <c r="H41" s="145"/>
      <c r="I41" s="139"/>
      <c r="J41" s="139"/>
      <c r="K41" s="139"/>
      <c r="L41" s="139"/>
      <c r="M41" s="139"/>
      <c r="N41" s="139"/>
      <c r="O41" s="139"/>
      <c r="P41" s="140"/>
      <c r="Q41" s="163">
        <f t="shared" si="5"/>
        <v>14</v>
      </c>
      <c r="R41" s="161">
        <f>Підсумки!E44</f>
        <v>50</v>
      </c>
    </row>
    <row r="42" spans="1:18" ht="15.75">
      <c r="A42" s="139">
        <v>14</v>
      </c>
      <c r="B42" s="152" t="str">
        <f>Підсумки!C45</f>
        <v>Матійчук Владислав Рустамович</v>
      </c>
      <c r="C42" s="145"/>
      <c r="D42" s="145"/>
      <c r="E42" s="145"/>
      <c r="F42" s="145"/>
      <c r="G42" s="145"/>
      <c r="H42" s="145"/>
      <c r="I42" s="139"/>
      <c r="J42" s="139"/>
      <c r="K42" s="139"/>
      <c r="L42" s="139"/>
      <c r="M42" s="139"/>
      <c r="N42" s="139"/>
      <c r="O42" s="139"/>
      <c r="P42" s="140"/>
      <c r="Q42" s="163">
        <f t="shared" si="5"/>
        <v>14</v>
      </c>
      <c r="R42" s="161">
        <f>Підсумки!E45</f>
        <v>33.200000000000003</v>
      </c>
    </row>
    <row r="43" spans="1:18" ht="15.75">
      <c r="A43" s="139">
        <v>15</v>
      </c>
      <c r="B43" s="152" t="str">
        <f>Підсумки!C46</f>
        <v>Монахов Станіслав Дмитрович</v>
      </c>
      <c r="C43" s="145"/>
      <c r="D43" s="145"/>
      <c r="E43" s="145"/>
      <c r="F43" s="145"/>
      <c r="G43" s="145"/>
      <c r="H43" s="145"/>
      <c r="I43" s="139"/>
      <c r="J43" s="139"/>
      <c r="K43" s="139"/>
      <c r="L43" s="139"/>
      <c r="M43" s="139"/>
      <c r="N43" s="139"/>
      <c r="O43" s="139"/>
      <c r="P43" s="140"/>
      <c r="Q43" s="163">
        <f t="shared" si="5"/>
        <v>14</v>
      </c>
      <c r="R43" s="161">
        <f>Підсумки!E46</f>
        <v>25.1</v>
      </c>
    </row>
    <row r="44" spans="1:18" ht="15.75">
      <c r="A44" s="139">
        <v>16</v>
      </c>
      <c r="B44" s="152" t="str">
        <f>Підсумки!C47</f>
        <v>Островська Анна Едуардівна</v>
      </c>
      <c r="C44" s="145"/>
      <c r="D44" s="145"/>
      <c r="E44" s="145"/>
      <c r="F44" s="145"/>
      <c r="G44" s="145"/>
      <c r="H44" s="145"/>
      <c r="I44" s="139"/>
      <c r="J44" s="139"/>
      <c r="K44" s="139"/>
      <c r="L44" s="139"/>
      <c r="M44" s="139"/>
      <c r="N44" s="139"/>
      <c r="O44" s="139"/>
      <c r="P44" s="140"/>
      <c r="Q44" s="163">
        <f t="shared" si="5"/>
        <v>14</v>
      </c>
      <c r="R44" s="161">
        <f>Підсумки!E47</f>
        <v>33</v>
      </c>
    </row>
    <row r="45" spans="1:18" ht="15.75">
      <c r="A45" s="139">
        <v>17</v>
      </c>
      <c r="B45" s="152" t="str">
        <f>Підсумки!C48</f>
        <v xml:space="preserve">Рагуліна Світлана Олександрівна </v>
      </c>
      <c r="C45" s="145"/>
      <c r="D45" s="145"/>
      <c r="E45" s="145"/>
      <c r="F45" s="145"/>
      <c r="G45" s="145"/>
      <c r="H45" s="145"/>
      <c r="I45" s="139"/>
      <c r="J45" s="139"/>
      <c r="K45" s="139"/>
      <c r="L45" s="139"/>
      <c r="M45" s="139"/>
      <c r="N45" s="139"/>
      <c r="O45" s="139"/>
      <c r="P45" s="140"/>
      <c r="Q45" s="163">
        <f t="shared" si="5"/>
        <v>14</v>
      </c>
      <c r="R45" s="161">
        <f>Підсумки!E48</f>
        <v>63</v>
      </c>
    </row>
    <row r="46" spans="1:18" ht="15.75">
      <c r="A46" s="139">
        <v>18</v>
      </c>
      <c r="B46" s="152" t="str">
        <f>Підсумки!C49</f>
        <v>Рубан Андрій Олександровтч</v>
      </c>
      <c r="C46" s="145"/>
      <c r="D46" s="145"/>
      <c r="E46" s="145"/>
      <c r="F46" s="145"/>
      <c r="G46" s="145"/>
      <c r="H46" s="145"/>
      <c r="I46" s="139"/>
      <c r="J46" s="139"/>
      <c r="K46" s="139"/>
      <c r="L46" s="139"/>
      <c r="M46" s="139"/>
      <c r="N46" s="139"/>
      <c r="O46" s="139"/>
      <c r="P46" s="140"/>
      <c r="Q46" s="163">
        <f t="shared" si="5"/>
        <v>14</v>
      </c>
      <c r="R46" s="161">
        <f>Підсумки!E49</f>
        <v>55.1</v>
      </c>
    </row>
    <row r="47" spans="1:18" ht="15.75">
      <c r="A47" s="139">
        <v>19</v>
      </c>
      <c r="B47" s="152" t="str">
        <f>Підсумки!C50</f>
        <v>Сапонько Микола Володимирович</v>
      </c>
      <c r="C47" s="145"/>
      <c r="D47" s="145"/>
      <c r="E47" s="145"/>
      <c r="F47" s="145"/>
      <c r="G47" s="145"/>
      <c r="H47" s="145"/>
      <c r="I47" s="139"/>
      <c r="J47" s="139"/>
      <c r="K47" s="139"/>
      <c r="L47" s="139"/>
      <c r="M47" s="139"/>
      <c r="N47" s="139"/>
      <c r="O47" s="139"/>
      <c r="P47" s="140"/>
      <c r="Q47" s="163">
        <f t="shared" si="5"/>
        <v>14</v>
      </c>
      <c r="R47" s="161">
        <f>Підсумки!E50</f>
        <v>8</v>
      </c>
    </row>
    <row r="48" spans="1:18" ht="15.75">
      <c r="A48" s="139">
        <v>20</v>
      </c>
      <c r="B48" s="152" t="str">
        <f>Підсумки!C51</f>
        <v>Скубак Олександр Дмитрович</v>
      </c>
      <c r="C48" s="145"/>
      <c r="D48" s="145"/>
      <c r="E48" s="145"/>
      <c r="F48" s="145"/>
      <c r="G48" s="145"/>
      <c r="H48" s="145"/>
      <c r="I48" s="139"/>
      <c r="J48" s="139"/>
      <c r="K48" s="139"/>
      <c r="L48" s="139"/>
      <c r="M48" s="139"/>
      <c r="N48" s="139"/>
      <c r="O48" s="139"/>
      <c r="P48" s="140"/>
      <c r="Q48" s="163">
        <f t="shared" si="5"/>
        <v>14</v>
      </c>
      <c r="R48" s="161">
        <f>Підсумки!E51</f>
        <v>43.900000000000006</v>
      </c>
    </row>
    <row r="49" spans="1:18" ht="15.75">
      <c r="A49" s="139">
        <v>21</v>
      </c>
      <c r="B49" s="152" t="str">
        <f>Підсумки!C52</f>
        <v>Скубак Микита Дмитрович</v>
      </c>
      <c r="C49" s="145"/>
      <c r="D49" s="145"/>
      <c r="E49" s="145"/>
      <c r="F49" s="145"/>
      <c r="G49" s="145"/>
      <c r="H49" s="145"/>
      <c r="I49" s="139"/>
      <c r="J49" s="139"/>
      <c r="K49" s="139"/>
      <c r="L49" s="139"/>
      <c r="M49" s="139"/>
      <c r="N49" s="139"/>
      <c r="O49" s="139"/>
      <c r="P49" s="140"/>
      <c r="Q49" s="163">
        <f t="shared" si="5"/>
        <v>14</v>
      </c>
      <c r="R49" s="161">
        <f>Підсумки!E52</f>
        <v>39.9</v>
      </c>
    </row>
    <row r="50" spans="1:18" ht="15.75">
      <c r="A50" s="139">
        <v>22</v>
      </c>
      <c r="B50" s="152" t="str">
        <f>Підсумки!C53</f>
        <v>Таранчук Дмитро Олександрович</v>
      </c>
      <c r="C50" s="145"/>
      <c r="D50" s="145"/>
      <c r="E50" s="145"/>
      <c r="F50" s="145"/>
      <c r="G50" s="145"/>
      <c r="H50" s="145"/>
      <c r="I50" s="139"/>
      <c r="J50" s="139"/>
      <c r="K50" s="139"/>
      <c r="L50" s="139"/>
      <c r="M50" s="139"/>
      <c r="N50" s="139"/>
      <c r="O50" s="139"/>
      <c r="P50" s="140"/>
      <c r="Q50" s="163">
        <f t="shared" si="5"/>
        <v>14</v>
      </c>
      <c r="R50" s="161">
        <f>Підсумки!E53</f>
        <v>51</v>
      </c>
    </row>
    <row r="51" spans="1:18" ht="16.5" thickBot="1">
      <c r="A51" s="141"/>
      <c r="B51" s="153"/>
      <c r="C51" s="146"/>
      <c r="D51" s="146"/>
      <c r="E51" s="146"/>
      <c r="F51" s="146"/>
      <c r="G51" s="146"/>
      <c r="H51" s="146"/>
      <c r="I51" s="141"/>
      <c r="J51" s="141"/>
      <c r="K51" s="141"/>
      <c r="L51" s="141"/>
      <c r="M51" s="141"/>
      <c r="N51" s="141"/>
      <c r="O51" s="141"/>
      <c r="P51" s="142"/>
      <c r="Q51" s="158">
        <f t="shared" si="5"/>
        <v>14</v>
      </c>
      <c r="R51" s="147">
        <f>Підсумки!E54</f>
        <v>28.5</v>
      </c>
    </row>
    <row r="52" spans="1:18">
      <c r="A52" s="136"/>
      <c r="C52" s="143">
        <f t="shared" ref="C52:P52" si="6">SUM(C29:C50)</f>
        <v>0</v>
      </c>
      <c r="D52" s="143">
        <f t="shared" si="6"/>
        <v>0</v>
      </c>
      <c r="E52" s="143">
        <f t="shared" si="6"/>
        <v>0</v>
      </c>
      <c r="F52" s="143">
        <f t="shared" si="6"/>
        <v>0</v>
      </c>
      <c r="G52" s="143">
        <f t="shared" si="6"/>
        <v>0</v>
      </c>
      <c r="H52" s="143">
        <f t="shared" si="6"/>
        <v>0</v>
      </c>
      <c r="I52" s="143">
        <f t="shared" si="6"/>
        <v>0</v>
      </c>
      <c r="J52" s="143">
        <f t="shared" si="6"/>
        <v>0</v>
      </c>
      <c r="K52" s="143">
        <f t="shared" si="6"/>
        <v>0</v>
      </c>
      <c r="L52" s="143">
        <f t="shared" si="6"/>
        <v>0</v>
      </c>
      <c r="M52" s="143">
        <f t="shared" si="6"/>
        <v>0</v>
      </c>
      <c r="N52" s="143">
        <f t="shared" si="6"/>
        <v>0</v>
      </c>
      <c r="O52" s="143">
        <f t="shared" si="6"/>
        <v>0</v>
      </c>
      <c r="P52" s="143">
        <f t="shared" si="6"/>
        <v>0</v>
      </c>
      <c r="Q52" s="143"/>
    </row>
  </sheetData>
  <customSheetViews>
    <customSheetView guid="{D122E3EB-3DBD-4170-BBCF-2BB5E0E428A7}" topLeftCell="A2">
      <pane xSplit="2" ySplit="1" topLeftCell="G3" activePane="bottomRight" state="frozen"/>
      <selection pane="bottomRight" activeCell="A54" sqref="A54:XFD106"/>
      <pageMargins left="0.75" right="0.75" top="1" bottom="1" header="0.5" footer="0.5"/>
      <pageSetup paperSize="9" orientation="portrait" r:id="rId1"/>
      <headerFooter alignWithMargins="0"/>
    </customSheetView>
    <customSheetView guid="{C5D960BD-C1A6-4228-A267-A87ADCF0AB55}" topLeftCell="A2">
      <pane xSplit="2" ySplit="1" topLeftCell="G3" activePane="bottomRight" state="frozen"/>
      <selection pane="bottomRight" activeCell="A54" sqref="A54:XFD106"/>
      <pageMargins left="0.75" right="0.75" top="1" bottom="1" header="0.5" footer="0.5"/>
      <pageSetup paperSize="0" orientation="portrait" horizontalDpi="0" verticalDpi="0" copies="0" r:id="rId2"/>
      <headerFooter alignWithMargins="0"/>
    </customSheetView>
    <customSheetView guid="{6C8D603E-9A1B-49F4-AEFE-06707C7BCD53}" showPageBreaks="1">
      <pane xSplit="2" ySplit="1" topLeftCell="D2" activePane="bottomRight" state="frozen"/>
      <selection pane="bottomRight" activeCell="C5" sqref="C5"/>
      <pageMargins left="0.75" right="0.75" top="1" bottom="1" header="0.5" footer="0.5"/>
      <pageSetup orientation="portrait" r:id="rId3"/>
      <headerFooter alignWithMargins="0"/>
    </customSheetView>
    <customSheetView guid="{30A3BD48-0D1B-46B6-AB52-E6CED733EC31}" topLeftCell="A2">
      <pane xSplit="2" ySplit="1" topLeftCell="G3" activePane="bottomRight" state="frozen"/>
      <selection pane="bottomRight" activeCell="A54" sqref="A54:XFD106"/>
      <pageMargins left="0.75" right="0.75" top="1" bottom="1" header="0.5" footer="0.5"/>
      <pageSetup paperSize="0" orientation="portrait" horizontalDpi="0" verticalDpi="0" copies="0" r:id="rId4"/>
      <headerFooter alignWithMargins="0"/>
    </customSheetView>
    <customSheetView guid="{17400EAF-4B0B-49FE-8262-4A59DA70D10F}" topLeftCell="A2">
      <pane xSplit="2" ySplit="1" topLeftCell="G3" activePane="bottomRight" state="frozen"/>
      <selection pane="bottomRight" activeCell="A54" sqref="A54:XFD106"/>
      <pageMargins left="0.75" right="0.75" top="1" bottom="1" header="0.5" footer="0.5"/>
      <pageSetup paperSize="0" orientation="portrait" horizontalDpi="0" verticalDpi="0" copies="0" r:id="rId5"/>
      <headerFooter alignWithMargins="0"/>
    </customSheetView>
    <customSheetView guid="{1C44C54F-C0A4-451D-B8A0-B8C17D7E284D}" topLeftCell="A2">
      <pane xSplit="2" ySplit="1" topLeftCell="G3" activePane="bottomRight" state="frozen"/>
      <selection pane="bottomRight" activeCell="A54" sqref="A54:XFD106"/>
      <pageMargins left="0.75" right="0.75" top="1" bottom="1" header="0.5" footer="0.5"/>
      <pageSetup paperSize="0" orientation="portrait" horizontalDpi="0" verticalDpi="0" copies="0" r:id="rId6"/>
      <headerFooter alignWithMargins="0"/>
    </customSheetView>
    <customSheetView guid="{B1194D16-FC6C-47F9-9935-F16FF2F45C20}" topLeftCell="A2">
      <pane xSplit="2" ySplit="1" topLeftCell="G3" activePane="bottomRight" state="frozen"/>
      <selection pane="bottomRight" activeCell="A54" sqref="A54:XFD106"/>
      <pageMargins left="0.75" right="0.75" top="1" bottom="1" header="0.5" footer="0.5"/>
      <pageSetup paperSize="0" orientation="portrait" horizontalDpi="0" verticalDpi="0" copies="0" r:id="rId7"/>
      <headerFooter alignWithMargins="0"/>
    </customSheetView>
    <customSheetView guid="{4BCF288A-A595-4C42-82E7-535EDC2AC415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0" orientation="portrait" horizontalDpi="0" verticalDpi="0" copies="0" r:id="rId8"/>
      <headerFooter alignWithMargins="0"/>
    </customSheetView>
    <customSheetView guid="{33A37079-C128-4ED3-AE01-CFA8F2347C5B}" topLeftCell="A2">
      <pane xSplit="2" ySplit="1" topLeftCell="J3" activePane="bottomRight" state="frozen"/>
      <selection pane="bottomRight" activeCell="A30" sqref="A30:M30"/>
      <pageMargins left="0.75" right="0.75" top="1" bottom="1" header="0.5" footer="0.5"/>
      <pageSetup paperSize="9" orientation="portrait" r:id="rId9"/>
      <headerFooter alignWithMargins="0"/>
    </customSheetView>
    <customSheetView guid="{96BFE75B-9E94-4DC9-803C-D5A288E717C0}" showPageBreaks="1" topLeftCell="A2">
      <pane xSplit="2" ySplit="1" topLeftCell="G87" activePane="bottomRight" state="frozen"/>
      <selection pane="bottomRight" activeCell="A30" sqref="A30:M30"/>
      <pageMargins left="0.75" right="0.75" top="1" bottom="1" header="0.5" footer="0.5"/>
      <pageSetup paperSize="9" orientation="portrait" r:id="rId10"/>
      <headerFooter alignWithMargins="0"/>
    </customSheetView>
    <customSheetView guid="{9581BC83-4638-4839-B4A7-A6430282DE49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1"/>
      <headerFooter alignWithMargins="0"/>
    </customSheetView>
    <customSheetView guid="{7DAD0CBB-837D-490E-8AD8-C7F6F6026BC2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2"/>
      <headerFooter alignWithMargins="0"/>
    </customSheetView>
    <customSheetView guid="{DD783D5A-D326-44F8-82C1-529ADF80E68D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3"/>
      <headerFooter alignWithMargins="0"/>
    </customSheetView>
    <customSheetView guid="{63677729-B220-4674-B8DA-E23D188A7DD0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4"/>
      <headerFooter alignWithMargins="0"/>
    </customSheetView>
    <customSheetView guid="{5FE79F59-D06C-47E9-A091-8A454305106D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5"/>
      <headerFooter alignWithMargins="0"/>
    </customSheetView>
    <customSheetView guid="{4A4E10B3-98EA-434A-B904-9D953C49E914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6"/>
      <headerFooter alignWithMargins="0"/>
    </customSheetView>
    <customSheetView guid="{639E5188-D90A-45C8-B0E7-531B3D055CC4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7"/>
      <headerFooter alignWithMargins="0"/>
    </customSheetView>
    <customSheetView guid="{1F0D860E-98B2-498A-824D-8FEF04055655}" showRuler="0" topLeftCell="A2">
      <pane xSplit="2" ySplit="1" topLeftCell="E59" activePane="bottomRight" state="frozen"/>
      <selection pane="bottomRight" activeCell="J74" sqref="J74"/>
      <pageMargins left="0.75" right="0.75" top="1" bottom="1" header="0.5" footer="0.5"/>
      <pageSetup paperSize="9" orientation="portrait" r:id="rId18"/>
      <headerFooter alignWithMargins="0"/>
    </customSheetView>
    <customSheetView guid="{75769618-2852-4512-8EF1-DEA65DE197E1}" showRuler="0" topLeftCell="A2">
      <pane xSplit="2" ySplit="1" topLeftCell="E59" activePane="bottomRight" state="frozen"/>
      <selection pane="bottomRight" activeCell="J74" sqref="J74"/>
      <pageMargins left="0.75" right="0.75" top="1" bottom="1" header="0.5" footer="0.5"/>
      <pageSetup paperSize="9" orientation="portrait" r:id="rId19"/>
      <headerFooter alignWithMargins="0"/>
    </customSheetView>
    <customSheetView guid="{BFDDA753-D9FF-405A-BBB3-8EC16FDB9500}" showRuler="0" topLeftCell="A2">
      <pane xSplit="2" ySplit="1" topLeftCell="E59" activePane="bottomRight" state="frozen"/>
      <selection pane="bottomRight" activeCell="J74" sqref="J74"/>
      <pageMargins left="0.75" right="0.75" top="1" bottom="1" header="0.5" footer="0.5"/>
      <pageSetup paperSize="9" orientation="portrait" r:id="rId20"/>
      <headerFooter alignWithMargins="0"/>
    </customSheetView>
    <customSheetView guid="{8FD84C4E-2C18-420F-8708-98FB7EED86F5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1"/>
      <headerFooter alignWithMargins="0"/>
    </customSheetView>
    <customSheetView guid="{D36C8CE2-BD51-473C-907A-C6FC583FFDFD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2"/>
      <headerFooter alignWithMargins="0"/>
    </customSheetView>
    <customSheetView guid="{30318990-97FA-4B74-8A96-20B9CEE7B653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3"/>
      <headerFooter alignWithMargins="0"/>
    </customSheetView>
    <customSheetView guid="{3EF0F3E9-9201-4028-86FF-6B06B2998A48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4"/>
      <headerFooter alignWithMargins="0"/>
    </customSheetView>
    <customSheetView guid="{54CA7618-6F98-4F47-B371-BA051FE75870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5"/>
      <headerFooter alignWithMargins="0"/>
    </customSheetView>
    <customSheetView guid="{0DACDB9F-1DED-4CA1-A223-ED8CF3AAE059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6"/>
      <headerFooter alignWithMargins="0"/>
    </customSheetView>
    <customSheetView guid="{575DD556-2391-4DD2-B247-D76EB2E70299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7"/>
      <headerFooter alignWithMargins="0"/>
    </customSheetView>
    <customSheetView guid="{52C4EB7E-D421-4F3C-9418-E2E13C53098F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8"/>
      <headerFooter alignWithMargins="0"/>
    </customSheetView>
    <customSheetView guid="{1431BB82-382B-49E3-A435-36D988AC7FF6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9"/>
      <headerFooter alignWithMargins="0"/>
    </customSheetView>
    <customSheetView guid="{E3076869-5D4E-4B4E-B56C-23BD0053E0A2}">
      <pane xSplit="2" ySplit="1" topLeftCell="D2" activePane="bottomRight" state="frozen"/>
      <selection pane="bottomRight" activeCell="C5" sqref="C5"/>
      <pageMargins left="0.75" right="0.75" top="1" bottom="1" header="0.5" footer="0.5"/>
      <pageSetup paperSize="0" orientation="portrait" horizontalDpi="0" verticalDpi="0" copies="0" r:id="rId30"/>
      <headerFooter alignWithMargins="0"/>
    </customSheetView>
    <customSheetView guid="{134EDDCA-7309-47EE-BAAB-632C7B2A96A3}">
      <pane xSplit="2" ySplit="1" topLeftCell="D2" activePane="bottomRight" state="frozen"/>
      <selection pane="bottomRight" activeCell="C5" sqref="C5"/>
      <pageMargins left="0.75" right="0.75" top="1" bottom="1" header="0.5" footer="0.5"/>
      <pageSetup paperSize="0" orientation="portrait" horizontalDpi="0" verticalDpi="0" copies="0" r:id="rId31"/>
      <headerFooter alignWithMargins="0"/>
    </customSheetView>
    <customSheetView guid="{1721CD95-9859-4B1B-8D0F-DFE373BD846C}" topLeftCell="A2">
      <pane xSplit="2" ySplit="1" topLeftCell="G3" activePane="bottomRight" state="frozen"/>
      <selection pane="bottomRight" activeCell="A54" sqref="A54:XFD106"/>
      <pageMargins left="0.75" right="0.75" top="1" bottom="1" header="0.5" footer="0.5"/>
      <pageSetup paperSize="0" orientation="portrait" horizontalDpi="0" verticalDpi="0" copies="0" r:id="rId32"/>
      <headerFooter alignWithMargins="0"/>
    </customSheetView>
    <customSheetView guid="{C2F30B35-D639-4BB4-A50F-41AB6A913442}">
      <pane xSplit="2" ySplit="1" topLeftCell="D2" activePane="bottomRight" state="frozen"/>
      <selection pane="bottomRight" activeCell="C5" sqref="C5"/>
      <pageMargins left="0.75" right="0.75" top="1" bottom="1" header="0.5" footer="0.5"/>
      <pageSetup paperSize="9" orientation="portrait" r:id="rId33"/>
      <headerFooter alignWithMargins="0"/>
    </customSheetView>
    <customSheetView guid="{CB17CAF3-1B6A-40BC-8807-382168C7B6AA}" topLeftCell="A2">
      <pane xSplit="2" ySplit="1" topLeftCell="G3" activePane="bottomRight" state="frozen"/>
      <selection pane="bottomRight" activeCell="A54" sqref="A54:XFD106"/>
      <pageMargins left="0.75" right="0.75" top="1" bottom="1" header="0.5" footer="0.5"/>
      <pageSetup paperSize="9" orientation="portrait" r:id="rId34"/>
      <headerFooter alignWithMargins="0"/>
    </customSheetView>
  </customSheetViews>
  <phoneticPr fontId="0" type="noConversion"/>
  <pageMargins left="0.75" right="0.75" top="1" bottom="1" header="0.5" footer="0.5"/>
  <pageSetup paperSize="9" orientation="portrait" r:id="rId3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I145"/>
  <sheetViews>
    <sheetView showGridLines="0" zoomScale="70" zoomScaleNormal="7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AA43" sqref="AA40:AA43"/>
    </sheetView>
  </sheetViews>
  <sheetFormatPr defaultColWidth="9.28515625" defaultRowHeight="12.75"/>
  <cols>
    <col min="1" max="1" width="4.28515625" style="1" customWidth="1"/>
    <col min="2" max="2" width="40.42578125" style="353" customWidth="1"/>
    <col min="3" max="3" width="6.7109375" style="30" customWidth="1"/>
    <col min="4" max="4" width="8.7109375" style="30" customWidth="1"/>
    <col min="5" max="5" width="6.7109375" style="30" customWidth="1"/>
    <col min="6" max="6" width="11" style="30" customWidth="1"/>
    <col min="7" max="7" width="12.28515625" style="1" customWidth="1"/>
    <col min="8" max="8" width="10.5703125" style="1" customWidth="1"/>
    <col min="9" max="9" width="10.28515625" style="1" customWidth="1"/>
    <col min="10" max="10" width="10.42578125" style="1" customWidth="1"/>
    <col min="11" max="11" width="9.7109375" style="1" customWidth="1"/>
    <col min="12" max="12" width="10.42578125" style="1" customWidth="1"/>
    <col min="13" max="13" width="9.85546875" style="1" customWidth="1"/>
    <col min="14" max="14" width="10" style="1" customWidth="1"/>
    <col min="15" max="15" width="11.140625" style="1" customWidth="1"/>
    <col min="16" max="16" width="9.7109375" style="1" customWidth="1"/>
    <col min="17" max="17" width="8.42578125" style="1" customWidth="1"/>
    <col min="18" max="18" width="12.7109375" style="1" customWidth="1"/>
    <col min="19" max="19" width="11.5703125" style="1" customWidth="1"/>
    <col min="20" max="20" width="11.7109375" style="1" customWidth="1"/>
    <col min="21" max="21" width="13" style="1" customWidth="1"/>
    <col min="22" max="22" width="13.5703125" style="1" customWidth="1"/>
    <col min="23" max="23" width="12.28515625" style="1" customWidth="1"/>
    <col min="24" max="24" width="11.7109375" style="1" customWidth="1"/>
    <col min="25" max="25" width="14.5703125" style="1" customWidth="1"/>
    <col min="26" max="26" width="10.5703125" style="1" customWidth="1"/>
    <col min="27" max="27" width="16.28515625" style="1" customWidth="1"/>
    <col min="28" max="31" width="10.28515625" style="1" customWidth="1"/>
    <col min="32" max="32" width="10.7109375" style="1" customWidth="1"/>
    <col min="33" max="33" width="13.7109375" style="1" customWidth="1"/>
    <col min="34" max="34" width="11.7109375" style="1" customWidth="1"/>
    <col min="35" max="35" width="11.5703125" style="1" customWidth="1"/>
    <col min="36" max="36" width="11.28515625" style="1" customWidth="1"/>
    <col min="37" max="37" width="14.85546875" style="1" customWidth="1"/>
    <col min="38" max="38" width="9.7109375" style="1" customWidth="1"/>
    <col min="39" max="41" width="10.7109375" style="1" customWidth="1"/>
    <col min="42" max="42" width="13.7109375" style="1" customWidth="1"/>
    <col min="43" max="43" width="9.85546875" style="1" customWidth="1"/>
    <col min="44" max="44" width="10" style="1" customWidth="1"/>
    <col min="45" max="45" width="11.5703125" style="1" customWidth="1"/>
    <col min="46" max="46" width="11.28515625" style="1" customWidth="1"/>
    <col min="47" max="47" width="12.42578125" style="1" customWidth="1"/>
    <col min="48" max="48" width="9.28515625" style="1" customWidth="1"/>
    <col min="49" max="49" width="10.42578125" style="1" bestFit="1" customWidth="1"/>
    <col min="50" max="50" width="9.7109375" style="1" customWidth="1"/>
    <col min="51" max="51" width="11.42578125" style="1" customWidth="1"/>
    <col min="52" max="52" width="10.42578125" style="1" customWidth="1"/>
    <col min="53" max="53" width="11.42578125" style="1" customWidth="1"/>
    <col min="54" max="54" width="9.28515625" style="1"/>
    <col min="55" max="55" width="10.7109375" style="1" customWidth="1"/>
    <col min="56" max="56" width="11.7109375" style="1" customWidth="1"/>
    <col min="57" max="57" width="11.42578125" style="1" customWidth="1"/>
    <col min="58" max="59" width="9.28515625" style="1"/>
    <col min="60" max="60" width="14" style="1" customWidth="1"/>
    <col min="61" max="16384" width="9.28515625" style="1"/>
  </cols>
  <sheetData>
    <row r="1" spans="1:61">
      <c r="V1" s="4"/>
      <c r="W1" s="31" t="s">
        <v>261</v>
      </c>
    </row>
    <row r="2" spans="1:61" ht="26.25" customHeight="1" thickBot="1">
      <c r="A2" s="20"/>
      <c r="B2" s="193" t="s">
        <v>291</v>
      </c>
      <c r="C2" s="165" t="s">
        <v>395</v>
      </c>
      <c r="D2" s="21"/>
      <c r="E2" s="21"/>
      <c r="F2" s="21"/>
      <c r="G2" t="s">
        <v>167</v>
      </c>
      <c r="H2"/>
      <c r="I2" t="s">
        <v>0</v>
      </c>
      <c r="J2" t="s">
        <v>195</v>
      </c>
      <c r="K2"/>
      <c r="L2"/>
      <c r="M2"/>
      <c r="N2"/>
      <c r="O2" t="s">
        <v>173</v>
      </c>
      <c r="P2"/>
      <c r="Q2" s="1017" t="s">
        <v>173</v>
      </c>
      <c r="R2" s="1017"/>
      <c r="S2" s="132" t="s">
        <v>198</v>
      </c>
      <c r="T2" s="1017" t="s">
        <v>187</v>
      </c>
      <c r="U2" s="1017"/>
      <c r="V2"/>
      <c r="W2" s="126"/>
      <c r="X2" s="154"/>
      <c r="Y2" s="154"/>
      <c r="Z2" s="37"/>
      <c r="AA2" s="154" t="s">
        <v>174</v>
      </c>
      <c r="AB2" s="488"/>
      <c r="AC2" s="154"/>
      <c r="AD2" s="37"/>
      <c r="AF2" s="39"/>
      <c r="AG2" s="130"/>
      <c r="AH2" s="130"/>
      <c r="AI2" s="39" t="s">
        <v>12</v>
      </c>
      <c r="AJ2" s="44"/>
      <c r="AK2" s="39"/>
      <c r="AL2" s="39"/>
      <c r="AM2" s="169"/>
      <c r="AN2" s="74" t="s">
        <v>18</v>
      </c>
      <c r="AO2" s="433"/>
      <c r="AP2" s="74"/>
      <c r="AQ2" s="433"/>
      <c r="AR2" s="38"/>
      <c r="AS2" s="433" t="s">
        <v>26</v>
      </c>
      <c r="AV2" s="1" t="s">
        <v>214</v>
      </c>
      <c r="AY2" s="1" t="s">
        <v>353</v>
      </c>
      <c r="BD2" s="1" t="s">
        <v>485</v>
      </c>
    </row>
    <row r="3" spans="1:61" ht="22.5" customHeight="1" thickBot="1">
      <c r="A3" s="1024"/>
      <c r="B3" s="354"/>
      <c r="C3" s="1026" t="s">
        <v>131</v>
      </c>
      <c r="D3" s="1032" t="s">
        <v>172</v>
      </c>
      <c r="E3" s="1029" t="s">
        <v>38</v>
      </c>
      <c r="F3" s="989" t="s">
        <v>132</v>
      </c>
      <c r="G3" s="991"/>
      <c r="H3" s="989" t="s">
        <v>133</v>
      </c>
      <c r="I3" s="1018"/>
      <c r="J3" s="989" t="s">
        <v>134</v>
      </c>
      <c r="K3" s="1018"/>
      <c r="L3" s="121" t="s">
        <v>135</v>
      </c>
      <c r="M3" s="122"/>
      <c r="N3" s="123"/>
      <c r="O3" s="989" t="s">
        <v>136</v>
      </c>
      <c r="P3" s="991"/>
      <c r="Q3" s="989" t="s">
        <v>137</v>
      </c>
      <c r="R3" s="1023"/>
      <c r="S3" s="991"/>
      <c r="T3" s="989" t="s">
        <v>138</v>
      </c>
      <c r="U3" s="1018"/>
      <c r="V3" s="989" t="s">
        <v>139</v>
      </c>
      <c r="W3" s="991"/>
      <c r="X3" s="989" t="s">
        <v>140</v>
      </c>
      <c r="Y3" s="991"/>
      <c r="Z3" s="496"/>
      <c r="AA3" s="1021" t="s">
        <v>141</v>
      </c>
      <c r="AB3" s="1022"/>
      <c r="AC3" s="1016" t="s">
        <v>142</v>
      </c>
      <c r="AD3" s="1016"/>
      <c r="AE3" s="122" t="s">
        <v>143</v>
      </c>
      <c r="AF3" s="122"/>
      <c r="AG3" s="592"/>
      <c r="AH3" s="613"/>
      <c r="AI3" s="1047" t="s">
        <v>144</v>
      </c>
      <c r="AJ3" s="1047"/>
      <c r="AK3" s="1048" t="s">
        <v>242</v>
      </c>
      <c r="AL3" s="990"/>
      <c r="AM3" s="991"/>
      <c r="AN3" s="983" t="s">
        <v>359</v>
      </c>
      <c r="AO3" s="984"/>
      <c r="AP3" s="989" t="s">
        <v>360</v>
      </c>
      <c r="AQ3" s="990"/>
      <c r="AR3" s="991"/>
      <c r="AS3" s="983" t="s">
        <v>361</v>
      </c>
      <c r="AT3" s="984"/>
      <c r="AU3" s="989" t="s">
        <v>362</v>
      </c>
      <c r="AV3" s="990"/>
      <c r="AW3" s="991"/>
      <c r="AX3" s="35" t="s">
        <v>363</v>
      </c>
      <c r="AY3" s="409"/>
      <c r="AZ3" s="410"/>
      <c r="BA3" s="989" t="s">
        <v>364</v>
      </c>
      <c r="BB3" s="990"/>
      <c r="BC3" s="991"/>
      <c r="BD3" s="726" t="s">
        <v>486</v>
      </c>
      <c r="BE3" s="734"/>
      <c r="BF3" s="731" t="s">
        <v>487</v>
      </c>
      <c r="BG3" s="730"/>
      <c r="BH3" s="727" t="s">
        <v>484</v>
      </c>
      <c r="BI3" s="709"/>
    </row>
    <row r="4" spans="1:61" ht="22.5" customHeight="1">
      <c r="A4" s="1025"/>
      <c r="B4" s="355"/>
      <c r="C4" s="1027"/>
      <c r="D4" s="1033"/>
      <c r="E4" s="1030"/>
      <c r="F4" s="416" t="s">
        <v>145</v>
      </c>
      <c r="G4" s="33"/>
      <c r="H4" s="416" t="s">
        <v>146</v>
      </c>
      <c r="I4" s="124"/>
      <c r="J4" s="416" t="s">
        <v>146</v>
      </c>
      <c r="K4" s="124"/>
      <c r="L4" s="296" t="s">
        <v>146</v>
      </c>
      <c r="M4" s="36"/>
      <c r="N4" s="42"/>
      <c r="O4" s="416" t="s">
        <v>147</v>
      </c>
      <c r="P4" s="33"/>
      <c r="Q4" s="408" t="s">
        <v>147</v>
      </c>
      <c r="R4" s="409"/>
      <c r="S4" s="23"/>
      <c r="T4" s="469" t="s">
        <v>148</v>
      </c>
      <c r="U4" s="22"/>
      <c r="V4" s="469" t="s">
        <v>149</v>
      </c>
      <c r="W4" s="23"/>
      <c r="X4" s="494"/>
      <c r="Y4" s="480" t="s">
        <v>150</v>
      </c>
      <c r="Z4" s="497"/>
      <c r="AA4" s="494" t="s">
        <v>254</v>
      </c>
      <c r="AB4" s="481"/>
      <c r="AC4" s="480" t="s">
        <v>254</v>
      </c>
      <c r="AD4" s="484"/>
      <c r="AE4" s="34" t="s">
        <v>254</v>
      </c>
      <c r="AF4" s="67" t="s">
        <v>234</v>
      </c>
      <c r="AG4" s="68"/>
      <c r="AH4" s="614"/>
      <c r="AI4" s="620" t="s">
        <v>151</v>
      </c>
      <c r="AJ4" s="621"/>
      <c r="AK4" s="609" t="s">
        <v>151</v>
      </c>
      <c r="AL4" s="69"/>
      <c r="AM4" s="37" t="s">
        <v>12</v>
      </c>
      <c r="AN4" s="35" t="s">
        <v>255</v>
      </c>
      <c r="AO4" s="389"/>
      <c r="AP4" s="35" t="s">
        <v>255</v>
      </c>
      <c r="AQ4" s="70"/>
      <c r="AR4" s="44" t="s">
        <v>18</v>
      </c>
      <c r="AS4" s="35" t="s">
        <v>350</v>
      </c>
      <c r="AT4" s="389"/>
      <c r="AU4" s="35" t="s">
        <v>350</v>
      </c>
      <c r="AV4" s="69" t="s">
        <v>351</v>
      </c>
      <c r="AW4" s="421"/>
      <c r="AX4" s="35" t="s">
        <v>370</v>
      </c>
      <c r="AY4" s="421" t="s">
        <v>214</v>
      </c>
      <c r="AZ4" s="422"/>
      <c r="BA4" s="35" t="s">
        <v>352</v>
      </c>
      <c r="BB4" s="70" t="s">
        <v>353</v>
      </c>
      <c r="BC4" s="422"/>
      <c r="BD4" s="388"/>
      <c r="BE4" s="389"/>
      <c r="BF4" s="728"/>
      <c r="BG4" s="729"/>
      <c r="BH4" s="388" t="s">
        <v>302</v>
      </c>
      <c r="BI4" s="389"/>
    </row>
    <row r="5" spans="1:61" ht="37.35" customHeight="1">
      <c r="A5" s="1025"/>
      <c r="B5" s="355" t="s">
        <v>258</v>
      </c>
      <c r="C5" s="1027"/>
      <c r="D5" s="1033"/>
      <c r="E5" s="1030"/>
      <c r="F5" s="992" t="s">
        <v>170</v>
      </c>
      <c r="G5" s="999" t="s">
        <v>164</v>
      </c>
      <c r="H5" s="992" t="s">
        <v>170</v>
      </c>
      <c r="I5" s="1019" t="s">
        <v>164</v>
      </c>
      <c r="J5" s="992" t="s">
        <v>170</v>
      </c>
      <c r="K5" s="1019" t="s">
        <v>164</v>
      </c>
      <c r="L5" s="992" t="s">
        <v>170</v>
      </c>
      <c r="M5" s="994" t="s">
        <v>219</v>
      </c>
      <c r="N5" s="43" t="s">
        <v>152</v>
      </c>
      <c r="O5" s="992" t="s">
        <v>170</v>
      </c>
      <c r="P5" s="417" t="s">
        <v>164</v>
      </c>
      <c r="Q5" s="992" t="s">
        <v>170</v>
      </c>
      <c r="R5" s="994" t="s">
        <v>218</v>
      </c>
      <c r="S5" s="43" t="s">
        <v>152</v>
      </c>
      <c r="T5" s="992" t="s">
        <v>170</v>
      </c>
      <c r="U5" s="1019" t="s">
        <v>164</v>
      </c>
      <c r="V5" s="992" t="s">
        <v>170</v>
      </c>
      <c r="W5" s="1019" t="s">
        <v>164</v>
      </c>
      <c r="X5" s="1005" t="s">
        <v>170</v>
      </c>
      <c r="Y5" s="1013" t="s">
        <v>253</v>
      </c>
      <c r="Z5" s="43" t="s">
        <v>152</v>
      </c>
      <c r="AA5" s="1014" t="s">
        <v>170</v>
      </c>
      <c r="AB5" s="1011" t="s">
        <v>164</v>
      </c>
      <c r="AC5" s="1007" t="s">
        <v>170</v>
      </c>
      <c r="AD5" s="482" t="s">
        <v>164</v>
      </c>
      <c r="AE5" s="1009" t="s">
        <v>170</v>
      </c>
      <c r="AF5" s="994" t="s">
        <v>171</v>
      </c>
      <c r="AG5" s="593" t="s">
        <v>152</v>
      </c>
      <c r="AH5" s="615" t="s">
        <v>478</v>
      </c>
      <c r="AI5" s="1005" t="s">
        <v>170</v>
      </c>
      <c r="AJ5" s="1011" t="s">
        <v>164</v>
      </c>
      <c r="AK5" s="1009" t="s">
        <v>170</v>
      </c>
      <c r="AL5" s="994" t="s">
        <v>297</v>
      </c>
      <c r="AM5" s="43" t="s">
        <v>152</v>
      </c>
      <c r="AN5" s="997" t="s">
        <v>170</v>
      </c>
      <c r="AO5" s="987" t="s">
        <v>164</v>
      </c>
      <c r="AP5" s="992" t="s">
        <v>170</v>
      </c>
      <c r="AQ5" s="996" t="s">
        <v>298</v>
      </c>
      <c r="AR5" s="43" t="s">
        <v>152</v>
      </c>
      <c r="AS5" s="997" t="s">
        <v>170</v>
      </c>
      <c r="AT5" s="987" t="s">
        <v>164</v>
      </c>
      <c r="AU5" s="992" t="s">
        <v>170</v>
      </c>
      <c r="AV5" s="994" t="s">
        <v>354</v>
      </c>
      <c r="AW5" s="43" t="s">
        <v>152</v>
      </c>
      <c r="AX5" s="414" t="s">
        <v>170</v>
      </c>
      <c r="AY5" s="406" t="s">
        <v>355</v>
      </c>
      <c r="AZ5" s="43" t="s">
        <v>152</v>
      </c>
      <c r="BA5" s="992" t="s">
        <v>170</v>
      </c>
      <c r="BB5" s="996" t="s">
        <v>356</v>
      </c>
      <c r="BC5" s="43" t="s">
        <v>152</v>
      </c>
      <c r="BD5" s="732" t="s">
        <v>486</v>
      </c>
      <c r="BE5" s="733" t="s">
        <v>488</v>
      </c>
      <c r="BF5" s="732" t="s">
        <v>487</v>
      </c>
      <c r="BG5" s="733" t="s">
        <v>490</v>
      </c>
      <c r="BH5" s="710" t="s">
        <v>170</v>
      </c>
      <c r="BI5" s="712" t="s">
        <v>164</v>
      </c>
    </row>
    <row r="6" spans="1:61" ht="35.450000000000003" customHeight="1" thickBot="1">
      <c r="A6" s="1025"/>
      <c r="B6" s="356"/>
      <c r="C6" s="1027"/>
      <c r="D6" s="1033"/>
      <c r="E6" s="1030"/>
      <c r="F6" s="993"/>
      <c r="G6" s="1000"/>
      <c r="H6" s="993"/>
      <c r="I6" s="1020"/>
      <c r="J6" s="993"/>
      <c r="K6" s="1020"/>
      <c r="L6" s="993"/>
      <c r="M6" s="995"/>
      <c r="N6" s="73">
        <v>2</v>
      </c>
      <c r="O6" s="993"/>
      <c r="P6" s="418"/>
      <c r="Q6" s="993"/>
      <c r="R6" s="995"/>
      <c r="S6" s="73">
        <v>10</v>
      </c>
      <c r="T6" s="993"/>
      <c r="U6" s="1020"/>
      <c r="V6" s="993"/>
      <c r="W6" s="1020"/>
      <c r="X6" s="1006"/>
      <c r="Y6" s="1013"/>
      <c r="Z6" s="498">
        <v>3</v>
      </c>
      <c r="AA6" s="1015"/>
      <c r="AB6" s="1012"/>
      <c r="AC6" s="1008"/>
      <c r="AD6" s="485"/>
      <c r="AE6" s="1010"/>
      <c r="AF6" s="995"/>
      <c r="AG6" s="594">
        <v>14</v>
      </c>
      <c r="AH6" s="616"/>
      <c r="AI6" s="1006"/>
      <c r="AJ6" s="1012"/>
      <c r="AK6" s="1010"/>
      <c r="AL6" s="995"/>
      <c r="AM6" s="73" t="s">
        <v>366</v>
      </c>
      <c r="AN6" s="998"/>
      <c r="AO6" s="988"/>
      <c r="AP6" s="993"/>
      <c r="AQ6" s="995"/>
      <c r="AR6" s="73" t="s">
        <v>367</v>
      </c>
      <c r="AS6" s="998"/>
      <c r="AT6" s="988"/>
      <c r="AU6" s="993"/>
      <c r="AV6" s="995"/>
      <c r="AW6" s="73" t="s">
        <v>368</v>
      </c>
      <c r="AX6" s="415"/>
      <c r="AY6" s="407"/>
      <c r="AZ6" s="73">
        <v>4</v>
      </c>
      <c r="BA6" s="993"/>
      <c r="BB6" s="995"/>
      <c r="BC6" s="73" t="s">
        <v>369</v>
      </c>
      <c r="BD6" s="735"/>
      <c r="BE6" s="736"/>
      <c r="BF6" s="711"/>
      <c r="BG6" s="773" t="s">
        <v>491</v>
      </c>
      <c r="BH6" s="711"/>
      <c r="BI6" s="713"/>
    </row>
    <row r="7" spans="1:61" ht="16.5" thickBot="1">
      <c r="A7" s="1025"/>
      <c r="B7" s="440"/>
      <c r="C7" s="1028"/>
      <c r="D7" s="1034"/>
      <c r="E7" s="1031"/>
      <c r="F7" s="304">
        <v>43115</v>
      </c>
      <c r="G7" s="72"/>
      <c r="H7" s="304">
        <v>43115</v>
      </c>
      <c r="I7" s="302"/>
      <c r="J7" s="304">
        <f>F7+7</f>
        <v>43122</v>
      </c>
      <c r="K7" s="302"/>
      <c r="L7" s="411">
        <f>H7+7</f>
        <v>43122</v>
      </c>
      <c r="M7" s="412"/>
      <c r="N7" s="413"/>
      <c r="O7" s="419">
        <f>J7+7</f>
        <v>43129</v>
      </c>
      <c r="P7" s="420"/>
      <c r="Q7" s="979">
        <f>L7+7</f>
        <v>43129</v>
      </c>
      <c r="R7" s="982"/>
      <c r="S7" s="1004"/>
      <c r="T7" s="427">
        <f>O7+7</f>
        <v>43136</v>
      </c>
      <c r="U7" s="428"/>
      <c r="V7" s="427">
        <f>Q7+7</f>
        <v>43136</v>
      </c>
      <c r="W7" s="483"/>
      <c r="X7" s="499">
        <f>T7+7</f>
        <v>43143</v>
      </c>
      <c r="Y7" s="493"/>
      <c r="Z7" s="500"/>
      <c r="AA7" s="495">
        <f>V7+7</f>
        <v>43143</v>
      </c>
      <c r="AB7" s="489"/>
      <c r="AC7" s="486">
        <f>X7+7</f>
        <v>43150</v>
      </c>
      <c r="AD7" s="486"/>
      <c r="AE7" s="980">
        <f>AA7+7</f>
        <v>43150</v>
      </c>
      <c r="AF7" s="982"/>
      <c r="AG7" s="980"/>
      <c r="AH7" s="617"/>
      <c r="AI7" s="1046">
        <f>AC7+7</f>
        <v>43157</v>
      </c>
      <c r="AJ7" s="1046"/>
      <c r="AK7" s="982">
        <f>AE7+7</f>
        <v>43157</v>
      </c>
      <c r="AL7" s="982"/>
      <c r="AM7" s="1004"/>
      <c r="AN7" s="305">
        <f>AI7+7</f>
        <v>43164</v>
      </c>
      <c r="AO7" s="396"/>
      <c r="AP7" s="979">
        <f>AK7+7</f>
        <v>43164</v>
      </c>
      <c r="AQ7" s="982"/>
      <c r="AR7" s="1004"/>
      <c r="AS7" s="305">
        <f>AP7+7</f>
        <v>43171</v>
      </c>
      <c r="AT7" s="396"/>
      <c r="AU7" s="979">
        <f>AP7+7</f>
        <v>43171</v>
      </c>
      <c r="AV7" s="982"/>
      <c r="AW7" s="1004"/>
      <c r="AX7" s="1003">
        <f>AS7+7</f>
        <v>43178</v>
      </c>
      <c r="AY7" s="980"/>
      <c r="AZ7" s="981"/>
      <c r="BA7" s="1003">
        <f>AU7+7</f>
        <v>43178</v>
      </c>
      <c r="BB7" s="980"/>
      <c r="BC7" s="981"/>
      <c r="BD7" s="305"/>
      <c r="BE7" s="396"/>
      <c r="BF7" s="305"/>
      <c r="BG7" s="396"/>
      <c r="BH7" s="305">
        <v>43234</v>
      </c>
      <c r="BI7" s="396"/>
    </row>
    <row r="8" spans="1:61" s="277" customFormat="1" ht="25.9" customHeight="1">
      <c r="A8" s="337">
        <v>1</v>
      </c>
      <c r="B8" s="443" t="s">
        <v>409</v>
      </c>
      <c r="C8" s="438">
        <v>14</v>
      </c>
      <c r="D8" s="439">
        <f>SUM(N8,S8,Z8,AG8,AM8,AR8,AW8,AZ8,BC8,BE8,BG8)</f>
        <v>33.200000000000003</v>
      </c>
      <c r="E8" s="442">
        <f t="shared" ref="E8:E19" si="0">SUM(D8:D8)</f>
        <v>33.200000000000003</v>
      </c>
      <c r="F8" s="381"/>
      <c r="G8" s="379"/>
      <c r="H8" s="343"/>
      <c r="I8" s="276"/>
      <c r="J8" s="343"/>
      <c r="K8" s="276"/>
      <c r="L8" s="313"/>
      <c r="M8" s="340">
        <f t="shared" ref="M8:M19" si="1">C8</f>
        <v>14</v>
      </c>
      <c r="N8" s="308">
        <v>1.5</v>
      </c>
      <c r="O8" s="275"/>
      <c r="P8" s="286"/>
      <c r="Q8" s="347"/>
      <c r="R8" s="297">
        <f t="shared" ref="R8:R19" si="2">C8</f>
        <v>14</v>
      </c>
      <c r="S8" s="384">
        <f>IF(R8=0,0,VLOOKUP(R8,Підс,2,FALSE))</f>
        <v>5.2</v>
      </c>
      <c r="T8" s="475" t="s">
        <v>471</v>
      </c>
      <c r="U8" s="475"/>
      <c r="V8" s="475"/>
      <c r="W8" s="501"/>
      <c r="X8" s="292"/>
      <c r="Y8" s="297">
        <f t="shared" ref="Y8:Y19" si="3">C8</f>
        <v>14</v>
      </c>
      <c r="Z8" s="307">
        <v>3</v>
      </c>
      <c r="AA8" s="287"/>
      <c r="AB8" s="487"/>
      <c r="AC8" s="343"/>
      <c r="AD8" s="487"/>
      <c r="AE8" s="347"/>
      <c r="AF8" s="297">
        <f>C8</f>
        <v>14</v>
      </c>
      <c r="AG8" s="387">
        <f t="shared" ref="AG8:AG19" si="4">IF(AF8=0,"",VLOOKUP(AF8,Підс,3,FALSE))</f>
        <v>6</v>
      </c>
      <c r="AH8" s="610">
        <v>-1</v>
      </c>
      <c r="AI8" s="618"/>
      <c r="AJ8" s="619"/>
      <c r="AK8" s="350"/>
      <c r="AL8" s="297">
        <f t="shared" ref="AL8:AL19" si="5">C8</f>
        <v>14</v>
      </c>
      <c r="AM8" s="941">
        <f>1+3+2</f>
        <v>6</v>
      </c>
      <c r="AN8" s="390"/>
      <c r="AO8" s="392"/>
      <c r="AP8" s="424"/>
      <c r="AQ8" s="297">
        <f>C8</f>
        <v>14</v>
      </c>
      <c r="AR8" s="943">
        <f>1+1+3</f>
        <v>5</v>
      </c>
      <c r="AS8" s="390"/>
      <c r="AT8" s="392"/>
      <c r="AU8" s="350"/>
      <c r="AV8" s="423">
        <f>C8</f>
        <v>14</v>
      </c>
      <c r="AW8" s="290">
        <f>0.5+2+0</f>
        <v>2.5</v>
      </c>
      <c r="AX8" s="429" t="s">
        <v>470</v>
      </c>
      <c r="AY8" s="430">
        <f>C8</f>
        <v>14</v>
      </c>
      <c r="AZ8" s="829">
        <v>4</v>
      </c>
      <c r="BA8" s="429"/>
      <c r="BB8" s="430">
        <f>C8</f>
        <v>14</v>
      </c>
      <c r="BC8" s="431"/>
      <c r="BD8" s="430">
        <f>C8</f>
        <v>14</v>
      </c>
      <c r="BE8" s="392"/>
      <c r="BF8" s="430">
        <f>C8</f>
        <v>14</v>
      </c>
      <c r="BG8" s="392"/>
      <c r="BH8" s="390"/>
      <c r="BI8" s="392"/>
    </row>
    <row r="9" spans="1:61" s="277" customFormat="1" ht="24" customHeight="1">
      <c r="A9" s="338">
        <v>2</v>
      </c>
      <c r="B9" s="443" t="s">
        <v>410</v>
      </c>
      <c r="C9" s="341">
        <v>15</v>
      </c>
      <c r="D9" s="439">
        <f t="shared" ref="D9:D19" si="6">SUM(N9,S9,Z9,AG9,AM9,AR9,AW9,AZ9,BC9,BE9,BG9)</f>
        <v>25.1</v>
      </c>
      <c r="E9" s="368">
        <f t="shared" si="0"/>
        <v>25.1</v>
      </c>
      <c r="F9" s="382"/>
      <c r="G9" s="291"/>
      <c r="H9" s="343"/>
      <c r="I9" s="278"/>
      <c r="J9" s="343"/>
      <c r="K9" s="278"/>
      <c r="L9" s="292"/>
      <c r="M9" s="341">
        <f t="shared" si="1"/>
        <v>15</v>
      </c>
      <c r="N9" s="309">
        <v>1.8</v>
      </c>
      <c r="O9" s="292"/>
      <c r="P9" s="278"/>
      <c r="Q9" s="348"/>
      <c r="R9" s="297">
        <f t="shared" si="2"/>
        <v>15</v>
      </c>
      <c r="S9" s="384">
        <f>IF(R9=0,0,VLOOKUP(R9,Підс,2,FALSE))</f>
        <v>4</v>
      </c>
      <c r="T9" s="476" t="s">
        <v>470</v>
      </c>
      <c r="U9" s="476"/>
      <c r="V9" s="476"/>
      <c r="W9" s="502"/>
      <c r="X9" s="292"/>
      <c r="Y9" s="297">
        <f t="shared" si="3"/>
        <v>15</v>
      </c>
      <c r="Z9" s="307">
        <v>0</v>
      </c>
      <c r="AA9" s="287"/>
      <c r="AB9" s="487"/>
      <c r="AC9" s="343"/>
      <c r="AD9" s="487"/>
      <c r="AE9" s="348"/>
      <c r="AF9" s="297">
        <f t="shared" ref="AF9:AF19" si="7">C9</f>
        <v>15</v>
      </c>
      <c r="AG9" s="387">
        <f t="shared" si="4"/>
        <v>6.8</v>
      </c>
      <c r="AH9" s="611"/>
      <c r="AI9" s="280"/>
      <c r="AJ9" s="279"/>
      <c r="AK9" s="351"/>
      <c r="AL9" s="297">
        <f t="shared" si="5"/>
        <v>15</v>
      </c>
      <c r="AM9" s="859">
        <f>0.5+3+2</f>
        <v>5.5</v>
      </c>
      <c r="AN9" s="391"/>
      <c r="AO9" s="393"/>
      <c r="AP9" s="425"/>
      <c r="AQ9" s="297">
        <f t="shared" ref="AQ9:AQ19" si="8">C9</f>
        <v>15</v>
      </c>
      <c r="AR9" s="828">
        <v>1.5</v>
      </c>
      <c r="AS9" s="391"/>
      <c r="AT9" s="393"/>
      <c r="AU9" s="351"/>
      <c r="AV9" s="423">
        <f t="shared" ref="AV9:AV19" si="9">C9</f>
        <v>15</v>
      </c>
      <c r="AW9" s="859">
        <v>4.5</v>
      </c>
      <c r="AX9" s="425" t="s">
        <v>470</v>
      </c>
      <c r="AY9" s="430">
        <f t="shared" ref="AY9:AY19" si="10">C9</f>
        <v>15</v>
      </c>
      <c r="AZ9" s="828">
        <v>1</v>
      </c>
      <c r="BA9" s="425"/>
      <c r="BB9" s="430">
        <f t="shared" ref="BB9:BB19" si="11">C9</f>
        <v>15</v>
      </c>
      <c r="BC9" s="877">
        <v>0</v>
      </c>
      <c r="BD9" s="430">
        <f t="shared" ref="BD9:BD19" si="12">C9</f>
        <v>15</v>
      </c>
      <c r="BE9" s="393"/>
      <c r="BF9" s="430">
        <f t="shared" ref="BF9:BF19" si="13">C9</f>
        <v>15</v>
      </c>
      <c r="BG9" s="393"/>
      <c r="BH9" s="391"/>
      <c r="BI9" s="393"/>
    </row>
    <row r="10" spans="1:61" s="277" customFormat="1" ht="18.75">
      <c r="A10" s="339">
        <v>3</v>
      </c>
      <c r="B10" s="443" t="s">
        <v>411</v>
      </c>
      <c r="C10" s="341">
        <v>13</v>
      </c>
      <c r="D10" s="439">
        <f t="shared" si="6"/>
        <v>33</v>
      </c>
      <c r="E10" s="368">
        <f t="shared" si="0"/>
        <v>33</v>
      </c>
      <c r="F10" s="382"/>
      <c r="G10" s="291"/>
      <c r="H10" s="343"/>
      <c r="I10" s="278"/>
      <c r="J10" s="343"/>
      <c r="K10" s="278"/>
      <c r="L10" s="292"/>
      <c r="M10" s="341">
        <f t="shared" si="1"/>
        <v>13</v>
      </c>
      <c r="N10" s="309">
        <v>1.7</v>
      </c>
      <c r="O10" s="292"/>
      <c r="P10" s="278"/>
      <c r="Q10" s="348"/>
      <c r="R10" s="297">
        <f t="shared" si="2"/>
        <v>13</v>
      </c>
      <c r="S10" s="384">
        <f t="shared" ref="S10:S18" si="14">IF(R10=0,"",VLOOKUP(R10,Підс,2,FALSE))</f>
        <v>7.8</v>
      </c>
      <c r="T10" s="476" t="s">
        <v>470</v>
      </c>
      <c r="U10" s="476"/>
      <c r="V10" s="476"/>
      <c r="W10" s="502"/>
      <c r="X10" s="292"/>
      <c r="Y10" s="297">
        <f t="shared" si="3"/>
        <v>13</v>
      </c>
      <c r="Z10" s="307">
        <v>3</v>
      </c>
      <c r="AA10" s="287"/>
      <c r="AB10" s="487"/>
      <c r="AC10" s="343"/>
      <c r="AD10" s="487"/>
      <c r="AE10" s="348"/>
      <c r="AF10" s="297">
        <f t="shared" si="7"/>
        <v>13</v>
      </c>
      <c r="AG10" s="387">
        <f t="shared" si="4"/>
        <v>5.5</v>
      </c>
      <c r="AH10" s="611"/>
      <c r="AI10" s="280"/>
      <c r="AJ10" s="279"/>
      <c r="AK10" s="351"/>
      <c r="AL10" s="297">
        <f t="shared" si="5"/>
        <v>13</v>
      </c>
      <c r="AM10" s="859">
        <f>1+2+2</f>
        <v>5</v>
      </c>
      <c r="AN10" s="391"/>
      <c r="AO10" s="393"/>
      <c r="AP10" s="425"/>
      <c r="AQ10" s="297">
        <f t="shared" si="8"/>
        <v>13</v>
      </c>
      <c r="AR10" s="828"/>
      <c r="AS10" s="391"/>
      <c r="AT10" s="393"/>
      <c r="AU10" s="351"/>
      <c r="AV10" s="423">
        <f t="shared" si="9"/>
        <v>13</v>
      </c>
      <c r="AW10" s="859"/>
      <c r="AX10" s="425" t="s">
        <v>470</v>
      </c>
      <c r="AY10" s="430">
        <f t="shared" si="10"/>
        <v>13</v>
      </c>
      <c r="AZ10" s="828"/>
      <c r="BA10" s="425"/>
      <c r="BB10" s="430">
        <f t="shared" si="11"/>
        <v>13</v>
      </c>
      <c r="BC10" s="877">
        <v>10</v>
      </c>
      <c r="BD10" s="430">
        <f t="shared" si="12"/>
        <v>13</v>
      </c>
      <c r="BE10" s="393"/>
      <c r="BF10" s="430">
        <f t="shared" si="13"/>
        <v>13</v>
      </c>
      <c r="BG10" s="393"/>
      <c r="BH10" s="391"/>
      <c r="BI10" s="393"/>
    </row>
    <row r="11" spans="1:61" s="277" customFormat="1" ht="18.75">
      <c r="A11" s="338">
        <v>4</v>
      </c>
      <c r="B11" s="443" t="s">
        <v>412</v>
      </c>
      <c r="C11" s="341">
        <v>12</v>
      </c>
      <c r="D11" s="439">
        <f t="shared" si="6"/>
        <v>63</v>
      </c>
      <c r="E11" s="368">
        <f t="shared" si="0"/>
        <v>63</v>
      </c>
      <c r="F11" s="382"/>
      <c r="G11" s="291"/>
      <c r="H11" s="343"/>
      <c r="I11" s="278"/>
      <c r="J11" s="343"/>
      <c r="K11" s="278"/>
      <c r="L11" s="292"/>
      <c r="M11" s="341">
        <f t="shared" si="1"/>
        <v>12</v>
      </c>
      <c r="N11" s="309">
        <v>2</v>
      </c>
      <c r="O11" s="292"/>
      <c r="P11" s="278"/>
      <c r="Q11" s="348"/>
      <c r="R11" s="297">
        <f t="shared" si="2"/>
        <v>12</v>
      </c>
      <c r="S11" s="384">
        <f t="shared" si="14"/>
        <v>9</v>
      </c>
      <c r="T11" s="476" t="s">
        <v>470</v>
      </c>
      <c r="U11" s="476"/>
      <c r="V11" s="476"/>
      <c r="W11" s="502"/>
      <c r="X11" s="292"/>
      <c r="Y11" s="297">
        <f t="shared" si="3"/>
        <v>12</v>
      </c>
      <c r="Z11" s="307">
        <v>3</v>
      </c>
      <c r="AA11" s="287"/>
      <c r="AB11" s="487"/>
      <c r="AC11" s="343"/>
      <c r="AD11" s="487"/>
      <c r="AE11" s="348"/>
      <c r="AF11" s="297">
        <f t="shared" si="7"/>
        <v>12</v>
      </c>
      <c r="AG11" s="387">
        <f t="shared" si="4"/>
        <v>12</v>
      </c>
      <c r="AH11" s="611"/>
      <c r="AI11" s="280"/>
      <c r="AJ11" s="279"/>
      <c r="AK11" s="351"/>
      <c r="AL11" s="297">
        <f t="shared" si="5"/>
        <v>12</v>
      </c>
      <c r="AM11" s="859">
        <f>1+3+2</f>
        <v>6</v>
      </c>
      <c r="AN11" s="391"/>
      <c r="AO11" s="393"/>
      <c r="AP11" s="425"/>
      <c r="AQ11" s="297">
        <f t="shared" si="8"/>
        <v>12</v>
      </c>
      <c r="AR11" s="944">
        <v>6</v>
      </c>
      <c r="AS11" s="391"/>
      <c r="AT11" s="393"/>
      <c r="AU11" s="351"/>
      <c r="AV11" s="423">
        <f t="shared" si="9"/>
        <v>12</v>
      </c>
      <c r="AW11" s="859">
        <v>5</v>
      </c>
      <c r="AX11" s="425" t="s">
        <v>470</v>
      </c>
      <c r="AY11" s="430">
        <f t="shared" si="10"/>
        <v>12</v>
      </c>
      <c r="AZ11" s="828">
        <v>4</v>
      </c>
      <c r="BA11" s="425"/>
      <c r="BB11" s="430">
        <f t="shared" si="11"/>
        <v>12</v>
      </c>
      <c r="BC11" s="877">
        <v>9</v>
      </c>
      <c r="BD11" s="430">
        <f t="shared" si="12"/>
        <v>12</v>
      </c>
      <c r="BE11" s="923">
        <v>5</v>
      </c>
      <c r="BF11" s="430">
        <f t="shared" si="13"/>
        <v>12</v>
      </c>
      <c r="BG11" s="393">
        <v>2</v>
      </c>
      <c r="BH11" s="391"/>
      <c r="BI11" s="393"/>
    </row>
    <row r="12" spans="1:61" s="277" customFormat="1" ht="18.75">
      <c r="A12" s="339">
        <v>5</v>
      </c>
      <c r="B12" s="443" t="s">
        <v>413</v>
      </c>
      <c r="C12" s="341">
        <v>11</v>
      </c>
      <c r="D12" s="439">
        <f t="shared" si="6"/>
        <v>55.1</v>
      </c>
      <c r="E12" s="368">
        <f t="shared" si="0"/>
        <v>55.1</v>
      </c>
      <c r="F12" s="382"/>
      <c r="G12" s="291"/>
      <c r="H12" s="343"/>
      <c r="I12" s="278"/>
      <c r="J12" s="343"/>
      <c r="K12" s="278"/>
      <c r="L12" s="292"/>
      <c r="M12" s="341">
        <f t="shared" si="1"/>
        <v>11</v>
      </c>
      <c r="N12" s="309">
        <v>1.8</v>
      </c>
      <c r="O12" s="292"/>
      <c r="P12" s="278"/>
      <c r="Q12" s="348"/>
      <c r="R12" s="297">
        <f t="shared" si="2"/>
        <v>11</v>
      </c>
      <c r="S12" s="384">
        <f t="shared" si="14"/>
        <v>4.8</v>
      </c>
      <c r="T12" s="476" t="s">
        <v>470</v>
      </c>
      <c r="U12" s="476"/>
      <c r="V12" s="476"/>
      <c r="W12" s="502"/>
      <c r="X12" s="292"/>
      <c r="Y12" s="297">
        <f t="shared" si="3"/>
        <v>11</v>
      </c>
      <c r="Z12" s="307">
        <v>3</v>
      </c>
      <c r="AA12" s="287"/>
      <c r="AB12" s="487"/>
      <c r="AC12" s="343"/>
      <c r="AD12" s="487"/>
      <c r="AE12" s="348"/>
      <c r="AF12" s="297">
        <f t="shared" si="7"/>
        <v>11</v>
      </c>
      <c r="AG12" s="387">
        <f t="shared" si="4"/>
        <v>12</v>
      </c>
      <c r="AH12" s="611"/>
      <c r="AI12" s="280"/>
      <c r="AJ12" s="279"/>
      <c r="AK12" s="351"/>
      <c r="AL12" s="297">
        <f t="shared" si="5"/>
        <v>11</v>
      </c>
      <c r="AM12" s="859">
        <v>4.5</v>
      </c>
      <c r="AN12" s="391"/>
      <c r="AO12" s="393"/>
      <c r="AP12" s="351"/>
      <c r="AQ12" s="297">
        <f t="shared" si="8"/>
        <v>11</v>
      </c>
      <c r="AR12" s="828">
        <v>3</v>
      </c>
      <c r="AS12" s="391"/>
      <c r="AT12" s="393"/>
      <c r="AU12" s="351"/>
      <c r="AV12" s="423">
        <f t="shared" si="9"/>
        <v>11</v>
      </c>
      <c r="AW12" s="859">
        <v>5</v>
      </c>
      <c r="AX12" s="351" t="s">
        <v>472</v>
      </c>
      <c r="AY12" s="430">
        <f t="shared" si="10"/>
        <v>11</v>
      </c>
      <c r="AZ12" s="828">
        <v>1</v>
      </c>
      <c r="BA12" s="351"/>
      <c r="BB12" s="430">
        <f t="shared" si="11"/>
        <v>11</v>
      </c>
      <c r="BC12" s="877">
        <v>10</v>
      </c>
      <c r="BD12" s="430">
        <f t="shared" si="12"/>
        <v>11</v>
      </c>
      <c r="BE12" s="923">
        <v>5</v>
      </c>
      <c r="BF12" s="430">
        <f t="shared" si="13"/>
        <v>11</v>
      </c>
      <c r="BG12" s="393">
        <v>5</v>
      </c>
      <c r="BH12" s="391"/>
      <c r="BI12" s="393"/>
    </row>
    <row r="13" spans="1:61" s="277" customFormat="1" ht="18.75">
      <c r="A13" s="338">
        <v>6</v>
      </c>
      <c r="B13" s="443" t="s">
        <v>414</v>
      </c>
      <c r="C13" s="341">
        <v>10</v>
      </c>
      <c r="D13" s="439">
        <f t="shared" si="6"/>
        <v>8</v>
      </c>
      <c r="E13" s="368">
        <f t="shared" si="0"/>
        <v>8</v>
      </c>
      <c r="F13" s="382"/>
      <c r="G13" s="291"/>
      <c r="H13" s="343"/>
      <c r="I13" s="278"/>
      <c r="J13" s="343"/>
      <c r="K13" s="278"/>
      <c r="L13" s="292"/>
      <c r="M13" s="341">
        <f t="shared" si="1"/>
        <v>10</v>
      </c>
      <c r="N13" s="309">
        <v>1</v>
      </c>
      <c r="O13" s="292"/>
      <c r="P13" s="278"/>
      <c r="Q13" s="348"/>
      <c r="R13" s="297">
        <f t="shared" si="2"/>
        <v>10</v>
      </c>
      <c r="S13" s="384" t="str">
        <f t="shared" si="14"/>
        <v xml:space="preserve"> </v>
      </c>
      <c r="T13" s="476" t="s">
        <v>470</v>
      </c>
      <c r="U13" s="476"/>
      <c r="V13" s="476"/>
      <c r="W13" s="502"/>
      <c r="X13" s="292"/>
      <c r="Y13" s="297">
        <f t="shared" si="3"/>
        <v>10</v>
      </c>
      <c r="Z13" s="307">
        <v>3</v>
      </c>
      <c r="AA13" s="287"/>
      <c r="AB13" s="487"/>
      <c r="AC13" s="343"/>
      <c r="AD13" s="487"/>
      <c r="AE13" s="348"/>
      <c r="AF13" s="297">
        <f t="shared" si="7"/>
        <v>10</v>
      </c>
      <c r="AG13" s="387" t="str">
        <f t="shared" si="4"/>
        <v xml:space="preserve"> </v>
      </c>
      <c r="AH13" s="611">
        <v>-1</v>
      </c>
      <c r="AI13" s="280"/>
      <c r="AJ13" s="279"/>
      <c r="AK13" s="351"/>
      <c r="AL13" s="297">
        <f t="shared" si="5"/>
        <v>10</v>
      </c>
      <c r="AM13" s="859">
        <f>0+1+0</f>
        <v>1</v>
      </c>
      <c r="AN13" s="391"/>
      <c r="AO13" s="393"/>
      <c r="AP13" s="351"/>
      <c r="AQ13" s="297">
        <f t="shared" si="8"/>
        <v>10</v>
      </c>
      <c r="AR13" s="828"/>
      <c r="AS13" s="391"/>
      <c r="AT13" s="393"/>
      <c r="AU13" s="351"/>
      <c r="AV13" s="423">
        <f t="shared" si="9"/>
        <v>10</v>
      </c>
      <c r="AW13" s="859"/>
      <c r="AX13" s="351" t="s">
        <v>470</v>
      </c>
      <c r="AY13" s="430">
        <f t="shared" si="10"/>
        <v>10</v>
      </c>
      <c r="AZ13" s="828">
        <v>3</v>
      </c>
      <c r="BA13" s="351"/>
      <c r="BB13" s="430">
        <f t="shared" si="11"/>
        <v>10</v>
      </c>
      <c r="BC13" s="877"/>
      <c r="BD13" s="430">
        <f t="shared" si="12"/>
        <v>10</v>
      </c>
      <c r="BE13" s="923"/>
      <c r="BF13" s="430">
        <f t="shared" si="13"/>
        <v>10</v>
      </c>
      <c r="BG13" s="393"/>
      <c r="BH13" s="391"/>
      <c r="BI13" s="393"/>
    </row>
    <row r="14" spans="1:61" s="277" customFormat="1" ht="18.75">
      <c r="A14" s="339">
        <v>7</v>
      </c>
      <c r="B14" s="443" t="s">
        <v>415</v>
      </c>
      <c r="C14" s="341">
        <v>9</v>
      </c>
      <c r="D14" s="439">
        <f t="shared" si="6"/>
        <v>43.900000000000006</v>
      </c>
      <c r="E14" s="368">
        <f t="shared" si="0"/>
        <v>43.900000000000006</v>
      </c>
      <c r="F14" s="382"/>
      <c r="G14" s="291"/>
      <c r="H14" s="343"/>
      <c r="I14" s="278"/>
      <c r="J14" s="343"/>
      <c r="K14" s="278"/>
      <c r="L14" s="292"/>
      <c r="M14" s="341">
        <f t="shared" si="1"/>
        <v>9</v>
      </c>
      <c r="N14" s="939">
        <v>1</v>
      </c>
      <c r="O14" s="292"/>
      <c r="P14" s="278"/>
      <c r="Q14" s="348"/>
      <c r="R14" s="297">
        <f t="shared" si="2"/>
        <v>9</v>
      </c>
      <c r="S14" s="384">
        <f t="shared" si="14"/>
        <v>4.0999999999999996</v>
      </c>
      <c r="T14" s="476" t="s">
        <v>471</v>
      </c>
      <c r="U14" s="476"/>
      <c r="V14" s="476"/>
      <c r="W14" s="502"/>
      <c r="X14" s="292"/>
      <c r="Y14" s="297">
        <f t="shared" si="3"/>
        <v>9</v>
      </c>
      <c r="Z14" s="970">
        <v>3</v>
      </c>
      <c r="AA14" s="287"/>
      <c r="AB14" s="487"/>
      <c r="AC14" s="343"/>
      <c r="AD14" s="487"/>
      <c r="AE14" s="348"/>
      <c r="AF14" s="297">
        <f t="shared" si="7"/>
        <v>9</v>
      </c>
      <c r="AG14" s="940">
        <f t="shared" si="4"/>
        <v>11</v>
      </c>
      <c r="AH14" s="611"/>
      <c r="AI14" s="280"/>
      <c r="AJ14" s="279"/>
      <c r="AK14" s="351"/>
      <c r="AL14" s="297">
        <f t="shared" si="5"/>
        <v>9</v>
      </c>
      <c r="AM14" s="942">
        <f>1+3+1.8</f>
        <v>5.8</v>
      </c>
      <c r="AN14" s="391"/>
      <c r="AO14" s="393"/>
      <c r="AP14" s="351"/>
      <c r="AQ14" s="297">
        <f t="shared" si="8"/>
        <v>9</v>
      </c>
      <c r="AR14" s="945">
        <f>1+0+4</f>
        <v>5</v>
      </c>
      <c r="AS14" s="391"/>
      <c r="AT14" s="393"/>
      <c r="AU14" s="351"/>
      <c r="AV14" s="423">
        <f t="shared" si="9"/>
        <v>9</v>
      </c>
      <c r="AW14" s="946">
        <f>0+2+1</f>
        <v>3</v>
      </c>
      <c r="AX14" s="351" t="s">
        <v>472</v>
      </c>
      <c r="AY14" s="430">
        <f t="shared" si="10"/>
        <v>9</v>
      </c>
      <c r="AZ14" s="828">
        <v>4</v>
      </c>
      <c r="BA14" s="351"/>
      <c r="BB14" s="430">
        <f t="shared" si="11"/>
        <v>9</v>
      </c>
      <c r="BC14" s="877">
        <f>7</f>
        <v>7</v>
      </c>
      <c r="BD14" s="430">
        <f t="shared" si="12"/>
        <v>9</v>
      </c>
      <c r="BE14" s="923"/>
      <c r="BF14" s="430">
        <f t="shared" si="13"/>
        <v>9</v>
      </c>
      <c r="BG14" s="393"/>
      <c r="BH14" s="391"/>
      <c r="BI14" s="393"/>
    </row>
    <row r="15" spans="1:61" s="277" customFormat="1" ht="18.75">
      <c r="A15" s="338">
        <v>8</v>
      </c>
      <c r="B15" s="443" t="s">
        <v>416</v>
      </c>
      <c r="C15" s="341">
        <v>8</v>
      </c>
      <c r="D15" s="439">
        <f t="shared" si="6"/>
        <v>39.9</v>
      </c>
      <c r="E15" s="368">
        <f t="shared" si="0"/>
        <v>39.9</v>
      </c>
      <c r="F15" s="382"/>
      <c r="G15" s="291"/>
      <c r="H15" s="343"/>
      <c r="I15" s="278"/>
      <c r="J15" s="343"/>
      <c r="K15" s="278"/>
      <c r="L15" s="292"/>
      <c r="M15" s="341">
        <f t="shared" si="1"/>
        <v>8</v>
      </c>
      <c r="N15" s="309">
        <v>1.5</v>
      </c>
      <c r="O15" s="292"/>
      <c r="P15" s="278"/>
      <c r="Q15" s="348"/>
      <c r="R15" s="297">
        <f t="shared" si="2"/>
        <v>8</v>
      </c>
      <c r="S15" s="384">
        <f t="shared" si="14"/>
        <v>6.5</v>
      </c>
      <c r="T15" s="476" t="s">
        <v>470</v>
      </c>
      <c r="U15" s="476"/>
      <c r="V15" s="476"/>
      <c r="W15" s="502"/>
      <c r="X15" s="292"/>
      <c r="Y15" s="297">
        <f t="shared" si="3"/>
        <v>8</v>
      </c>
      <c r="Z15" s="307">
        <v>3</v>
      </c>
      <c r="AA15" s="287"/>
      <c r="AB15" s="487"/>
      <c r="AC15" s="343"/>
      <c r="AD15" s="487"/>
      <c r="AE15" s="348"/>
      <c r="AF15" s="297">
        <f t="shared" si="7"/>
        <v>8</v>
      </c>
      <c r="AG15" s="387">
        <f t="shared" si="4"/>
        <v>7</v>
      </c>
      <c r="AH15" s="611"/>
      <c r="AI15" s="280"/>
      <c r="AJ15" s="279"/>
      <c r="AK15" s="351"/>
      <c r="AL15" s="297">
        <f t="shared" si="5"/>
        <v>8</v>
      </c>
      <c r="AM15" s="935">
        <v>6</v>
      </c>
      <c r="AN15" s="391"/>
      <c r="AO15" s="393"/>
      <c r="AP15" s="351"/>
      <c r="AQ15" s="297">
        <f t="shared" si="8"/>
        <v>8</v>
      </c>
      <c r="AR15" s="827">
        <v>5.5</v>
      </c>
      <c r="AS15" s="391"/>
      <c r="AT15" s="393"/>
      <c r="AU15" s="351"/>
      <c r="AV15" s="423">
        <f t="shared" si="9"/>
        <v>8</v>
      </c>
      <c r="AW15" s="935">
        <f>0.4+1+2</f>
        <v>3.4</v>
      </c>
      <c r="AX15" s="351" t="s">
        <v>472</v>
      </c>
      <c r="AY15" s="430">
        <f t="shared" si="10"/>
        <v>8</v>
      </c>
      <c r="AZ15" s="947">
        <v>4</v>
      </c>
      <c r="BA15" s="351"/>
      <c r="BB15" s="430">
        <f t="shared" si="11"/>
        <v>8</v>
      </c>
      <c r="BC15" s="877"/>
      <c r="BD15" s="430">
        <f t="shared" si="12"/>
        <v>8</v>
      </c>
      <c r="BE15" s="923">
        <v>3</v>
      </c>
      <c r="BF15" s="430">
        <f t="shared" si="13"/>
        <v>8</v>
      </c>
      <c r="BG15" s="393"/>
      <c r="BH15" s="391"/>
      <c r="BI15" s="393"/>
    </row>
    <row r="16" spans="1:61" s="277" customFormat="1" ht="18.75">
      <c r="A16" s="339">
        <v>9</v>
      </c>
      <c r="B16" s="443" t="s">
        <v>417</v>
      </c>
      <c r="C16" s="341">
        <v>7</v>
      </c>
      <c r="D16" s="439">
        <f t="shared" si="6"/>
        <v>51</v>
      </c>
      <c r="E16" s="368">
        <f t="shared" si="0"/>
        <v>51</v>
      </c>
      <c r="F16" s="382"/>
      <c r="G16" s="291"/>
      <c r="H16" s="343"/>
      <c r="I16" s="278"/>
      <c r="J16" s="343"/>
      <c r="K16" s="278"/>
      <c r="L16" s="292"/>
      <c r="M16" s="341">
        <f t="shared" si="1"/>
        <v>7</v>
      </c>
      <c r="N16" s="309">
        <v>1</v>
      </c>
      <c r="O16" s="292"/>
      <c r="P16" s="278"/>
      <c r="Q16" s="348"/>
      <c r="R16" s="297">
        <f t="shared" si="2"/>
        <v>7</v>
      </c>
      <c r="S16" s="384">
        <f t="shared" si="14"/>
        <v>4.5</v>
      </c>
      <c r="T16" s="476" t="s">
        <v>470</v>
      </c>
      <c r="U16" s="476"/>
      <c r="V16" s="476"/>
      <c r="W16" s="502"/>
      <c r="X16" s="292"/>
      <c r="Y16" s="297">
        <f t="shared" si="3"/>
        <v>7</v>
      </c>
      <c r="Z16" s="307">
        <v>3</v>
      </c>
      <c r="AA16" s="287"/>
      <c r="AB16" s="487"/>
      <c r="AC16" s="343"/>
      <c r="AD16" s="487"/>
      <c r="AE16" s="348"/>
      <c r="AF16" s="297">
        <f t="shared" si="7"/>
        <v>7</v>
      </c>
      <c r="AG16" s="387">
        <f t="shared" si="4"/>
        <v>13</v>
      </c>
      <c r="AH16" s="611"/>
      <c r="AI16" s="280"/>
      <c r="AJ16" s="279"/>
      <c r="AK16" s="351"/>
      <c r="AL16" s="297">
        <f t="shared" si="5"/>
        <v>7</v>
      </c>
      <c r="AM16" s="859">
        <f>1+3+2</f>
        <v>6</v>
      </c>
      <c r="AN16" s="391"/>
      <c r="AO16" s="393"/>
      <c r="AP16" s="351"/>
      <c r="AQ16" s="297">
        <f t="shared" si="8"/>
        <v>7</v>
      </c>
      <c r="AR16" s="828">
        <v>5.75</v>
      </c>
      <c r="AS16" s="391"/>
      <c r="AT16" s="393"/>
      <c r="AU16" s="351"/>
      <c r="AV16" s="423">
        <f t="shared" si="9"/>
        <v>7</v>
      </c>
      <c r="AW16" s="859">
        <v>4.75</v>
      </c>
      <c r="AX16" s="351" t="s">
        <v>470</v>
      </c>
      <c r="AY16" s="430">
        <f t="shared" si="10"/>
        <v>7</v>
      </c>
      <c r="AZ16" s="828">
        <v>3</v>
      </c>
      <c r="BA16" s="351"/>
      <c r="BB16" s="430">
        <f t="shared" si="11"/>
        <v>7</v>
      </c>
      <c r="BC16" s="877">
        <v>7</v>
      </c>
      <c r="BD16" s="430">
        <f t="shared" si="12"/>
        <v>7</v>
      </c>
      <c r="BE16" s="923">
        <f>2+1</f>
        <v>3</v>
      </c>
      <c r="BF16" s="430">
        <f t="shared" si="13"/>
        <v>7</v>
      </c>
      <c r="BG16" s="393"/>
      <c r="BH16" s="391"/>
      <c r="BI16" s="393"/>
    </row>
    <row r="17" spans="1:61" s="277" customFormat="1" ht="18.75">
      <c r="A17" s="338">
        <v>10</v>
      </c>
      <c r="B17" s="443" t="s">
        <v>418</v>
      </c>
      <c r="C17" s="341">
        <v>6</v>
      </c>
      <c r="D17" s="439">
        <f t="shared" si="6"/>
        <v>28.5</v>
      </c>
      <c r="E17" s="368">
        <f t="shared" si="0"/>
        <v>28.5</v>
      </c>
      <c r="F17" s="382"/>
      <c r="G17" s="291"/>
      <c r="H17" s="343"/>
      <c r="I17" s="278"/>
      <c r="J17" s="343"/>
      <c r="K17" s="278"/>
      <c r="L17" s="292"/>
      <c r="M17" s="341">
        <f t="shared" si="1"/>
        <v>6</v>
      </c>
      <c r="N17" s="309">
        <v>2</v>
      </c>
      <c r="O17" s="292"/>
      <c r="P17" s="278"/>
      <c r="Q17" s="348"/>
      <c r="R17" s="297">
        <f t="shared" si="2"/>
        <v>6</v>
      </c>
      <c r="S17" s="384">
        <f t="shared" si="14"/>
        <v>8</v>
      </c>
      <c r="T17" s="476" t="s">
        <v>471</v>
      </c>
      <c r="U17" s="476"/>
      <c r="V17" s="476"/>
      <c r="W17" s="502"/>
      <c r="X17" s="292"/>
      <c r="Y17" s="297">
        <f t="shared" si="3"/>
        <v>6</v>
      </c>
      <c r="Z17" s="307">
        <v>0</v>
      </c>
      <c r="AA17" s="287"/>
      <c r="AB17" s="487"/>
      <c r="AC17" s="343"/>
      <c r="AD17" s="487"/>
      <c r="AE17" s="348"/>
      <c r="AF17" s="297">
        <f t="shared" si="7"/>
        <v>6</v>
      </c>
      <c r="AG17" s="387">
        <f t="shared" si="4"/>
        <v>6</v>
      </c>
      <c r="AH17" s="611"/>
      <c r="AI17" s="280"/>
      <c r="AJ17" s="279"/>
      <c r="AK17" s="351"/>
      <c r="AL17" s="297">
        <f t="shared" si="5"/>
        <v>6</v>
      </c>
      <c r="AM17" s="859">
        <f>0.75+2.75+1</f>
        <v>4.5</v>
      </c>
      <c r="AN17" s="391"/>
      <c r="AO17" s="393"/>
      <c r="AP17" s="351"/>
      <c r="AQ17" s="297">
        <f t="shared" si="8"/>
        <v>6</v>
      </c>
      <c r="AR17" s="828">
        <v>4</v>
      </c>
      <c r="AS17" s="391"/>
      <c r="AT17" s="393"/>
      <c r="AU17" s="351"/>
      <c r="AV17" s="423">
        <f t="shared" si="9"/>
        <v>6</v>
      </c>
      <c r="AW17" s="859"/>
      <c r="AX17" s="351" t="s">
        <v>470</v>
      </c>
      <c r="AY17" s="430">
        <f t="shared" si="10"/>
        <v>6</v>
      </c>
      <c r="AZ17" s="944">
        <v>4</v>
      </c>
      <c r="BA17" s="351"/>
      <c r="BB17" s="430">
        <f t="shared" si="11"/>
        <v>6</v>
      </c>
      <c r="BC17" s="367"/>
      <c r="BD17" s="430">
        <f t="shared" si="12"/>
        <v>6</v>
      </c>
      <c r="BE17" s="923"/>
      <c r="BF17" s="430">
        <f t="shared" si="13"/>
        <v>6</v>
      </c>
      <c r="BG17" s="393"/>
      <c r="BH17" s="391"/>
      <c r="BI17" s="393"/>
    </row>
    <row r="18" spans="1:61" s="277" customFormat="1" ht="24.75" customHeight="1">
      <c r="A18" s="339">
        <v>11</v>
      </c>
      <c r="C18" s="341"/>
      <c r="D18" s="439">
        <f t="shared" si="6"/>
        <v>0</v>
      </c>
      <c r="E18" s="368">
        <f t="shared" si="0"/>
        <v>0</v>
      </c>
      <c r="F18" s="382"/>
      <c r="G18" s="291"/>
      <c r="H18" s="343"/>
      <c r="I18" s="278"/>
      <c r="J18" s="343"/>
      <c r="K18" s="278"/>
      <c r="L18" s="292"/>
      <c r="M18" s="341">
        <f t="shared" si="1"/>
        <v>0</v>
      </c>
      <c r="N18" s="309"/>
      <c r="O18" s="292"/>
      <c r="P18" s="278"/>
      <c r="Q18" s="348"/>
      <c r="R18" s="297">
        <f t="shared" si="2"/>
        <v>0</v>
      </c>
      <c r="S18" s="384" t="str">
        <f t="shared" si="14"/>
        <v/>
      </c>
      <c r="T18" s="476"/>
      <c r="U18" s="476"/>
      <c r="V18" s="476"/>
      <c r="W18" s="502"/>
      <c r="X18" s="292"/>
      <c r="Y18" s="297">
        <f t="shared" si="3"/>
        <v>0</v>
      </c>
      <c r="Z18" s="307"/>
      <c r="AA18" s="287"/>
      <c r="AB18" s="487"/>
      <c r="AC18" s="343"/>
      <c r="AD18" s="487"/>
      <c r="AE18" s="348"/>
      <c r="AF18" s="297">
        <f t="shared" si="7"/>
        <v>0</v>
      </c>
      <c r="AG18" s="387" t="str">
        <f t="shared" si="4"/>
        <v/>
      </c>
      <c r="AH18" s="611"/>
      <c r="AI18" s="280"/>
      <c r="AJ18" s="279"/>
      <c r="AK18" s="351"/>
      <c r="AL18" s="297">
        <f t="shared" si="5"/>
        <v>0</v>
      </c>
      <c r="AM18" s="859"/>
      <c r="AN18" s="391"/>
      <c r="AO18" s="393"/>
      <c r="AP18" s="351"/>
      <c r="AQ18" s="297">
        <f t="shared" si="8"/>
        <v>0</v>
      </c>
      <c r="AR18" s="828"/>
      <c r="AS18" s="391"/>
      <c r="AT18" s="393"/>
      <c r="AU18" s="351"/>
      <c r="AV18" s="423">
        <f t="shared" si="9"/>
        <v>0</v>
      </c>
      <c r="AW18" s="859"/>
      <c r="AX18" s="351"/>
      <c r="AY18" s="430">
        <f t="shared" si="10"/>
        <v>0</v>
      </c>
      <c r="AZ18" s="828"/>
      <c r="BA18" s="351"/>
      <c r="BB18" s="430">
        <f t="shared" si="11"/>
        <v>0</v>
      </c>
      <c r="BC18" s="367"/>
      <c r="BD18" s="430">
        <f t="shared" si="12"/>
        <v>0</v>
      </c>
      <c r="BE18" s="393"/>
      <c r="BF18" s="430">
        <f t="shared" si="13"/>
        <v>0</v>
      </c>
      <c r="BG18" s="393"/>
      <c r="BH18" s="391"/>
      <c r="BI18" s="393"/>
    </row>
    <row r="19" spans="1:61" s="277" customFormat="1" ht="18.75" thickBot="1">
      <c r="A19" s="399"/>
      <c r="B19" s="401"/>
      <c r="C19" s="364"/>
      <c r="D19" s="439">
        <f t="shared" si="6"/>
        <v>0</v>
      </c>
      <c r="E19" s="441">
        <f t="shared" si="0"/>
        <v>0</v>
      </c>
      <c r="F19" s="383"/>
      <c r="G19" s="380"/>
      <c r="H19" s="300"/>
      <c r="I19" s="283"/>
      <c r="J19" s="300"/>
      <c r="K19" s="283"/>
      <c r="L19" s="300"/>
      <c r="M19" s="363">
        <f t="shared" si="1"/>
        <v>0</v>
      </c>
      <c r="N19" s="310"/>
      <c r="O19" s="300"/>
      <c r="P19" s="283"/>
      <c r="Q19" s="349"/>
      <c r="R19" s="364">
        <f t="shared" si="2"/>
        <v>0</v>
      </c>
      <c r="S19" s="386" t="str">
        <f t="shared" ref="S19" si="15">IF(R19=0,"",VLOOKUP(R19,Підс,2,FALSE))</f>
        <v/>
      </c>
      <c r="T19" s="477"/>
      <c r="U19" s="477"/>
      <c r="V19" s="477"/>
      <c r="W19" s="503"/>
      <c r="X19" s="505"/>
      <c r="Y19" s="364">
        <f t="shared" si="3"/>
        <v>0</v>
      </c>
      <c r="Z19" s="301"/>
      <c r="AA19" s="515"/>
      <c r="AB19" s="516"/>
      <c r="AC19" s="517"/>
      <c r="AD19" s="516"/>
      <c r="AE19" s="515"/>
      <c r="AF19" s="364">
        <f t="shared" si="7"/>
        <v>0</v>
      </c>
      <c r="AG19" s="387" t="str">
        <f t="shared" si="4"/>
        <v/>
      </c>
      <c r="AH19" s="612"/>
      <c r="AI19" s="311"/>
      <c r="AJ19" s="284"/>
      <c r="AK19" s="352"/>
      <c r="AL19" s="364">
        <f t="shared" si="5"/>
        <v>0</v>
      </c>
      <c r="AM19" s="301"/>
      <c r="AN19" s="397"/>
      <c r="AO19" s="395"/>
      <c r="AP19" s="352"/>
      <c r="AQ19" s="364">
        <f t="shared" si="8"/>
        <v>0</v>
      </c>
      <c r="AR19" s="826"/>
      <c r="AS19" s="397"/>
      <c r="AT19" s="395"/>
      <c r="AU19" s="285"/>
      <c r="AV19" s="426">
        <f t="shared" si="9"/>
        <v>0</v>
      </c>
      <c r="AW19" s="301"/>
      <c r="AX19" s="285"/>
      <c r="AY19" s="436">
        <f t="shared" si="10"/>
        <v>0</v>
      </c>
      <c r="AZ19" s="826"/>
      <c r="BA19" s="285"/>
      <c r="BB19" s="436">
        <f t="shared" si="11"/>
        <v>0</v>
      </c>
      <c r="BC19" s="437"/>
      <c r="BD19" s="430">
        <f t="shared" si="12"/>
        <v>0</v>
      </c>
      <c r="BE19" s="395"/>
      <c r="BF19" s="430">
        <f t="shared" si="13"/>
        <v>0</v>
      </c>
      <c r="BG19" s="395"/>
      <c r="BH19" s="397"/>
      <c r="BI19" s="395"/>
    </row>
    <row r="20" spans="1:61" ht="18">
      <c r="A20" s="76"/>
      <c r="B20" s="357"/>
      <c r="C20" s="77"/>
      <c r="D20" s="78"/>
      <c r="E20" s="78"/>
      <c r="F20" s="79"/>
      <c r="G20" s="79"/>
      <c r="H20" s="79"/>
      <c r="I20" s="79"/>
      <c r="J20" s="79"/>
      <c r="K20" s="79"/>
      <c r="L20" s="79">
        <f>COUNT(N8:N19)</f>
        <v>10</v>
      </c>
      <c r="M20" s="79"/>
      <c r="N20" s="79">
        <f>COUNT(N8:N19)</f>
        <v>10</v>
      </c>
      <c r="O20" s="79"/>
      <c r="P20" s="504"/>
      <c r="Q20" s="79"/>
      <c r="R20" s="79">
        <f>COUNT(Z8:Z19)</f>
        <v>10</v>
      </c>
      <c r="S20" s="20"/>
      <c r="T20" s="478"/>
      <c r="U20" s="478"/>
      <c r="V20" s="478"/>
      <c r="W20" s="478"/>
      <c r="X20" s="506"/>
      <c r="Y20" s="75"/>
      <c r="Z20" s="71">
        <f>COUNT(Z8:Z19)</f>
        <v>10</v>
      </c>
      <c r="AA20" s="504"/>
      <c r="AB20" s="71"/>
      <c r="AC20" s="506"/>
      <c r="AD20" s="71"/>
      <c r="AE20" s="71"/>
      <c r="AF20" s="71"/>
      <c r="AG20" s="71">
        <f>COUNT(AG8:AG19)</f>
        <v>9</v>
      </c>
      <c r="AH20" s="71"/>
      <c r="AI20" s="79"/>
      <c r="AJ20" s="71"/>
      <c r="AK20" s="71"/>
      <c r="AL20" s="79">
        <f>COUNT(AR8:AR19)</f>
        <v>8</v>
      </c>
      <c r="AM20" s="71"/>
      <c r="AN20" s="71"/>
      <c r="AO20" s="71"/>
      <c r="AP20" s="20"/>
      <c r="AQ20" s="71"/>
      <c r="AR20" s="40"/>
      <c r="AS20" s="20">
        <f>COUNT(AM8:AM19)</f>
        <v>10</v>
      </c>
      <c r="AX20" s="20">
        <f>COUNT(AR8:AR19)</f>
        <v>8</v>
      </c>
      <c r="BD20" s="738"/>
      <c r="BE20" s="71"/>
      <c r="BF20" s="738"/>
      <c r="BG20" s="71"/>
      <c r="BH20" s="737"/>
      <c r="BI20" s="71"/>
    </row>
    <row r="21" spans="1:61" ht="18">
      <c r="A21" s="76"/>
      <c r="B21" s="357"/>
      <c r="C21" s="77"/>
      <c r="D21" s="78"/>
      <c r="E21" s="78"/>
      <c r="F21" s="79"/>
      <c r="G21" s="71"/>
      <c r="H21" s="71"/>
      <c r="I21" s="71"/>
      <c r="J21" s="71"/>
      <c r="K21" s="71"/>
      <c r="L21" s="80"/>
      <c r="M21" s="20"/>
      <c r="N21" s="71"/>
      <c r="O21" s="71"/>
      <c r="P21" s="479"/>
      <c r="Q21" s="75"/>
      <c r="R21" s="71"/>
      <c r="S21" s="71"/>
      <c r="T21" s="479"/>
      <c r="U21" s="479"/>
      <c r="V21" s="479"/>
      <c r="W21" s="479"/>
      <c r="X21" s="75"/>
      <c r="Y21" s="71"/>
      <c r="Z21" s="71"/>
      <c r="AA21" s="507"/>
      <c r="AB21" s="71"/>
      <c r="AC21" s="71"/>
      <c r="AD21" s="71"/>
      <c r="AE21" s="71"/>
      <c r="AF21" s="71"/>
      <c r="AG21" s="71"/>
      <c r="AH21" s="71"/>
      <c r="AI21" s="71"/>
      <c r="AJ21" s="75"/>
      <c r="AK21" s="71"/>
      <c r="AL21" s="71"/>
      <c r="AM21" s="71"/>
      <c r="AN21" s="71"/>
      <c r="AO21" s="75"/>
      <c r="AP21" s="75"/>
      <c r="AQ21" s="75"/>
      <c r="AR21" s="71"/>
      <c r="AS21" s="40"/>
      <c r="AT21" s="41"/>
      <c r="AU21" s="40"/>
      <c r="AV21" s="25"/>
      <c r="BD21" s="738"/>
      <c r="BE21" s="71"/>
      <c r="BF21" s="738"/>
      <c r="BG21" s="71"/>
      <c r="BH21" s="737"/>
      <c r="BI21" s="71"/>
    </row>
    <row r="22" spans="1:61" ht="18">
      <c r="A22" s="76"/>
      <c r="B22" s="357"/>
      <c r="C22" s="77"/>
      <c r="D22" s="78"/>
      <c r="E22" s="78"/>
      <c r="F22" s="79"/>
      <c r="G22" s="71"/>
      <c r="H22" s="71"/>
      <c r="I22" s="71"/>
      <c r="J22" s="71"/>
      <c r="K22" s="71"/>
      <c r="L22" s="80"/>
      <c r="M22" s="20"/>
      <c r="N22" s="71"/>
      <c r="O22" s="71"/>
      <c r="P22" s="479"/>
      <c r="Q22" s="75"/>
      <c r="R22" s="71"/>
      <c r="S22" s="71"/>
      <c r="T22" s="479"/>
      <c r="U22" s="479"/>
      <c r="V22" s="479"/>
      <c r="W22" s="479"/>
      <c r="X22" s="75"/>
      <c r="Y22" s="71"/>
      <c r="Z22" s="71"/>
      <c r="AA22" s="507"/>
      <c r="AB22" s="71"/>
      <c r="AC22" s="71"/>
      <c r="AD22" s="71"/>
      <c r="AE22" s="71"/>
      <c r="AF22" s="71"/>
      <c r="AG22" s="71"/>
      <c r="AH22" s="71"/>
      <c r="AI22" s="71"/>
      <c r="AJ22" s="75"/>
      <c r="AK22" s="71"/>
      <c r="AL22" s="71"/>
      <c r="AM22" s="71"/>
      <c r="AN22" s="71"/>
      <c r="AO22" s="75"/>
      <c r="AP22" s="75"/>
      <c r="AQ22" s="75"/>
      <c r="AR22" s="71"/>
      <c r="AS22" s="40"/>
      <c r="AT22" s="41"/>
      <c r="AU22" s="40"/>
      <c r="AV22" s="25"/>
      <c r="BD22" s="738"/>
      <c r="BE22" s="71"/>
      <c r="BF22" s="738"/>
      <c r="BG22" s="71"/>
      <c r="BH22" s="737"/>
      <c r="BI22" s="71"/>
    </row>
    <row r="23" spans="1:61" ht="18">
      <c r="A23" s="48"/>
      <c r="B23" s="358"/>
      <c r="C23" s="26"/>
      <c r="D23" s="26"/>
      <c r="E23" s="26"/>
      <c r="F23" s="45"/>
      <c r="G23" s="20"/>
      <c r="H23" s="20"/>
      <c r="I23" s="20"/>
      <c r="J23" s="20"/>
      <c r="K23" s="20"/>
      <c r="L23" s="50"/>
      <c r="M23" s="20"/>
      <c r="N23" s="20"/>
      <c r="O23" s="20"/>
      <c r="P23" s="478"/>
      <c r="Q23" s="20"/>
      <c r="R23" s="20"/>
      <c r="S23" s="20"/>
      <c r="T23" s="478"/>
      <c r="U23" s="478"/>
      <c r="V23" s="478"/>
      <c r="W23" s="478"/>
      <c r="X23" s="506"/>
      <c r="Y23" s="506"/>
      <c r="Z23" s="506"/>
      <c r="AA23" s="508"/>
      <c r="AB23" s="506"/>
      <c r="AC23" s="29"/>
      <c r="AD23" s="29"/>
      <c r="AK23" s="31"/>
      <c r="AM23" s="31"/>
      <c r="BD23" s="738"/>
      <c r="BE23" s="71"/>
      <c r="BF23" s="738"/>
      <c r="BG23" s="71"/>
      <c r="BH23" s="737"/>
      <c r="BI23" s="71"/>
    </row>
    <row r="24" spans="1:61" ht="36">
      <c r="A24" s="48"/>
      <c r="B24" s="358"/>
      <c r="C24" s="26"/>
      <c r="D24" s="26"/>
      <c r="E24" s="26"/>
      <c r="F24" s="26"/>
      <c r="G24" s="20"/>
      <c r="H24" s="79" t="s">
        <v>469</v>
      </c>
      <c r="I24" s="20"/>
      <c r="J24" s="20"/>
      <c r="K24" s="20"/>
      <c r="L24" s="20"/>
      <c r="M24" s="20"/>
      <c r="N24" s="24"/>
      <c r="O24" s="24"/>
      <c r="P24" s="474"/>
      <c r="Q24" s="20"/>
      <c r="R24" s="20"/>
      <c r="S24" s="20"/>
      <c r="T24" s="20"/>
      <c r="U24" s="20"/>
      <c r="V24" s="20"/>
      <c r="W24" s="20" t="s">
        <v>474</v>
      </c>
      <c r="X24" s="20"/>
      <c r="AA24" s="277"/>
      <c r="BD24" s="739"/>
      <c r="BE24" s="739"/>
      <c r="BF24" s="739"/>
      <c r="BG24" s="739"/>
      <c r="BH24" s="739"/>
      <c r="BI24" s="739"/>
    </row>
    <row r="25" spans="1:61" ht="15.75">
      <c r="A25" s="48"/>
      <c r="B25" s="358"/>
      <c r="C25" s="26"/>
      <c r="D25" s="26"/>
      <c r="E25" s="26"/>
      <c r="F25" s="26"/>
      <c r="G25" s="20"/>
      <c r="H25" s="20" t="s">
        <v>358</v>
      </c>
      <c r="I25" s="20"/>
      <c r="J25" s="20"/>
      <c r="K25" s="28">
        <v>60</v>
      </c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</row>
    <row r="26" spans="1:61" ht="15.75">
      <c r="A26" s="48"/>
      <c r="B26" s="358"/>
      <c r="C26" s="26"/>
      <c r="D26" s="26"/>
      <c r="E26" s="26"/>
      <c r="F26" s="26"/>
      <c r="G26" s="20"/>
      <c r="H26" s="20" t="s">
        <v>358</v>
      </c>
      <c r="I26" s="20"/>
      <c r="J26" s="20"/>
      <c r="K26" s="28">
        <v>10</v>
      </c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</row>
    <row r="27" spans="1:61" ht="15.75">
      <c r="A27" s="48"/>
      <c r="B27" s="358"/>
      <c r="C27" s="26"/>
      <c r="D27" s="26"/>
      <c r="E27" s="26"/>
      <c r="F27" s="26"/>
      <c r="G27" s="20"/>
      <c r="H27" s="20" t="s">
        <v>357</v>
      </c>
      <c r="I27" s="20"/>
      <c r="J27" s="20"/>
      <c r="K27" s="28">
        <v>30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</row>
    <row r="28" spans="1:61" ht="15.75">
      <c r="A28" s="48"/>
      <c r="B28" s="358"/>
      <c r="C28" s="26"/>
      <c r="D28" s="26"/>
      <c r="E28" s="26"/>
      <c r="F28" s="26"/>
      <c r="G28" s="20"/>
      <c r="H28" s="20" t="s">
        <v>154</v>
      </c>
      <c r="I28" s="20"/>
      <c r="J28" s="20"/>
      <c r="K28" s="28">
        <f>SUM(K25:K27)</f>
        <v>100</v>
      </c>
      <c r="L28" s="20"/>
      <c r="M28" s="20"/>
      <c r="N28" s="20"/>
      <c r="O28" s="20"/>
      <c r="P28" s="20"/>
      <c r="Q28" s="20"/>
      <c r="R28" s="20"/>
      <c r="S28" s="20" t="s">
        <v>235</v>
      </c>
      <c r="T28" s="20"/>
      <c r="U28" s="20"/>
      <c r="V28" s="20"/>
      <c r="W28" s="20"/>
      <c r="X28" s="20"/>
    </row>
    <row r="29" spans="1:61" ht="15.75">
      <c r="A29" s="48"/>
      <c r="B29" s="358"/>
      <c r="C29" s="26"/>
      <c r="D29" s="26"/>
      <c r="E29" s="26"/>
      <c r="F29" s="26"/>
      <c r="G29" s="20"/>
      <c r="H29" s="20"/>
      <c r="I29" s="20"/>
      <c r="J29" s="20"/>
      <c r="K29" s="28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</row>
    <row r="30" spans="1:61" ht="15.75">
      <c r="A30" s="48"/>
      <c r="B30" s="358"/>
      <c r="C30" s="26"/>
      <c r="D30" s="26"/>
      <c r="E30" s="26"/>
      <c r="F30" s="26"/>
      <c r="G30" s="20"/>
      <c r="H30" s="20"/>
      <c r="I30" s="20"/>
      <c r="J30" s="20"/>
      <c r="K30" s="28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</row>
    <row r="31" spans="1:61" ht="96.75" customHeight="1">
      <c r="A31" s="48"/>
      <c r="B31" s="358"/>
      <c r="C31" s="26"/>
      <c r="D31" s="345"/>
      <c r="E31" s="345"/>
      <c r="F31" s="345"/>
      <c r="G31" s="345"/>
      <c r="H31" s="345"/>
      <c r="I31" s="345" t="s">
        <v>418</v>
      </c>
      <c r="J31" s="345" t="s">
        <v>417</v>
      </c>
      <c r="K31" s="345" t="s">
        <v>416</v>
      </c>
      <c r="L31" s="345" t="s">
        <v>415</v>
      </c>
      <c r="M31" s="345" t="s">
        <v>414</v>
      </c>
      <c r="N31" s="345" t="s">
        <v>413</v>
      </c>
      <c r="O31" s="345" t="s">
        <v>412</v>
      </c>
      <c r="P31" s="345" t="s">
        <v>411</v>
      </c>
      <c r="Q31" s="344" t="s">
        <v>409</v>
      </c>
      <c r="R31" s="434" t="s">
        <v>410</v>
      </c>
      <c r="T31" s="20"/>
      <c r="U31" s="20"/>
      <c r="V31" s="20"/>
      <c r="W31" s="20"/>
      <c r="X31" s="20"/>
    </row>
    <row r="32" spans="1:61" ht="26.25" customHeight="1">
      <c r="A32" s="48"/>
      <c r="B32" s="824" t="s">
        <v>232</v>
      </c>
      <c r="C32" s="797" t="s">
        <v>152</v>
      </c>
      <c r="D32" s="798">
        <v>1</v>
      </c>
      <c r="E32" s="798">
        <v>2</v>
      </c>
      <c r="F32" s="798">
        <v>3</v>
      </c>
      <c r="G32" s="798">
        <v>4</v>
      </c>
      <c r="H32" s="799">
        <v>5</v>
      </c>
      <c r="I32" s="799">
        <v>6</v>
      </c>
      <c r="J32" s="799">
        <v>7</v>
      </c>
      <c r="K32" s="799">
        <v>8</v>
      </c>
      <c r="L32" s="799">
        <v>9</v>
      </c>
      <c r="M32" s="799">
        <v>10</v>
      </c>
      <c r="N32" s="799">
        <v>11</v>
      </c>
      <c r="O32" s="799">
        <v>12</v>
      </c>
      <c r="P32" s="799">
        <v>13</v>
      </c>
      <c r="Q32" s="799">
        <v>14</v>
      </c>
      <c r="R32" s="800">
        <v>15</v>
      </c>
      <c r="S32" s="801" t="s">
        <v>233</v>
      </c>
      <c r="T32" s="801" t="s">
        <v>168</v>
      </c>
      <c r="U32" s="801" t="s">
        <v>234</v>
      </c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9"/>
      <c r="AH32" s="49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9"/>
      <c r="AY32" s="46"/>
      <c r="AZ32" s="46"/>
      <c r="BA32" s="29"/>
      <c r="BB32" s="29"/>
    </row>
    <row r="33" spans="1:54" ht="15.75">
      <c r="A33" s="47"/>
      <c r="B33" s="802" t="s">
        <v>230</v>
      </c>
      <c r="C33" s="803"/>
      <c r="D33" s="804"/>
      <c r="E33" s="804"/>
      <c r="F33" s="804"/>
      <c r="G33" s="804"/>
      <c r="H33" s="805"/>
      <c r="I33" s="805"/>
      <c r="J33" s="805"/>
      <c r="K33" s="805"/>
      <c r="L33" s="805"/>
      <c r="M33" s="805"/>
      <c r="N33" s="805"/>
      <c r="O33" s="805"/>
      <c r="P33" s="805"/>
      <c r="Q33" s="805"/>
      <c r="R33" s="806"/>
      <c r="S33" s="813">
        <v>1</v>
      </c>
      <c r="T33" s="880" t="str">
        <f>IF($D41=0," ",$D41)</f>
        <v xml:space="preserve"> </v>
      </c>
      <c r="U33" s="880" t="str">
        <f>IF($D47=0," ",$D47)</f>
        <v xml:space="preserve"> </v>
      </c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29"/>
      <c r="BB33" s="29"/>
    </row>
    <row r="34" spans="1:54" ht="15.75" customHeight="1">
      <c r="A34" s="47"/>
      <c r="B34" s="802" t="s">
        <v>1</v>
      </c>
      <c r="C34" s="815">
        <v>1</v>
      </c>
      <c r="D34" s="906"/>
      <c r="E34" s="907"/>
      <c r="F34" s="907"/>
      <c r="G34" s="907"/>
      <c r="H34" s="907"/>
      <c r="I34" s="937">
        <v>1</v>
      </c>
      <c r="J34" s="907">
        <v>0.8</v>
      </c>
      <c r="K34" s="909">
        <v>1</v>
      </c>
      <c r="L34" s="938">
        <v>0.8</v>
      </c>
      <c r="M34" s="909"/>
      <c r="N34" s="909">
        <v>1</v>
      </c>
      <c r="O34" s="907">
        <v>1</v>
      </c>
      <c r="P34" s="909">
        <v>1</v>
      </c>
      <c r="Q34" s="909">
        <v>0.8</v>
      </c>
      <c r="R34" s="909">
        <v>1</v>
      </c>
      <c r="S34" s="813">
        <v>2</v>
      </c>
      <c r="T34" s="880" t="str">
        <f>IF($E41=0," ",$E41)</f>
        <v xml:space="preserve"> </v>
      </c>
      <c r="U34" s="880" t="str">
        <f>IF($E47=0," ",$E47)</f>
        <v xml:space="preserve"> </v>
      </c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29"/>
      <c r="BB34" s="29"/>
    </row>
    <row r="35" spans="1:54" ht="18">
      <c r="A35" s="47"/>
      <c r="B35" s="802" t="s">
        <v>3</v>
      </c>
      <c r="C35" s="815">
        <v>1</v>
      </c>
      <c r="D35" s="906"/>
      <c r="E35" s="907"/>
      <c r="F35" s="907"/>
      <c r="G35" s="907"/>
      <c r="H35" s="907"/>
      <c r="I35" s="937">
        <v>1</v>
      </c>
      <c r="J35" s="907">
        <v>0.7</v>
      </c>
      <c r="K35" s="938">
        <v>1</v>
      </c>
      <c r="L35" s="938">
        <v>0.8</v>
      </c>
      <c r="M35" s="909"/>
      <c r="N35" s="909">
        <v>0.8</v>
      </c>
      <c r="O35" s="907">
        <v>1</v>
      </c>
      <c r="P35" s="937">
        <v>0.8</v>
      </c>
      <c r="Q35" s="909">
        <v>0.8</v>
      </c>
      <c r="R35" s="909">
        <v>1</v>
      </c>
      <c r="S35" s="813">
        <v>3</v>
      </c>
      <c r="T35" s="880" t="str">
        <f>IF($F41=0," ",$F41)</f>
        <v xml:space="preserve"> </v>
      </c>
      <c r="U35" s="880" t="str">
        <f>IF($F47=0," ",$F47)</f>
        <v xml:space="preserve"> </v>
      </c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29"/>
      <c r="BB35" s="29"/>
    </row>
    <row r="36" spans="1:54" ht="18">
      <c r="A36" s="47"/>
      <c r="B36" s="802" t="s">
        <v>5</v>
      </c>
      <c r="C36" s="815">
        <v>1</v>
      </c>
      <c r="D36" s="906"/>
      <c r="E36" s="907"/>
      <c r="F36" s="907"/>
      <c r="G36" s="907"/>
      <c r="H36" s="907"/>
      <c r="I36" s="937">
        <v>1</v>
      </c>
      <c r="J36" s="907">
        <v>1</v>
      </c>
      <c r="K36" s="938">
        <v>1</v>
      </c>
      <c r="L36" s="938">
        <v>0.5</v>
      </c>
      <c r="M36" s="909"/>
      <c r="N36" s="909">
        <v>1</v>
      </c>
      <c r="O36" s="907">
        <v>1</v>
      </c>
      <c r="P36" s="937">
        <v>1</v>
      </c>
      <c r="Q36" s="937">
        <v>0.8</v>
      </c>
      <c r="R36" s="909">
        <v>0</v>
      </c>
      <c r="S36" s="813">
        <v>4</v>
      </c>
      <c r="T36" s="880" t="str">
        <f>IF($G41=0," ",$G41)</f>
        <v xml:space="preserve"> </v>
      </c>
      <c r="U36" s="880" t="str">
        <f>IF($G47=0," ",$G47)</f>
        <v xml:space="preserve"> </v>
      </c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29"/>
      <c r="BB36" s="29"/>
    </row>
    <row r="37" spans="1:54" ht="18">
      <c r="A37" s="47"/>
      <c r="B37" s="802" t="s">
        <v>6</v>
      </c>
      <c r="C37" s="815">
        <v>2</v>
      </c>
      <c r="D37" s="906"/>
      <c r="E37" s="907"/>
      <c r="F37" s="907"/>
      <c r="G37" s="907"/>
      <c r="H37" s="907"/>
      <c r="I37" s="909">
        <v>2</v>
      </c>
      <c r="J37" s="908">
        <v>2</v>
      </c>
      <c r="K37" s="938">
        <v>2</v>
      </c>
      <c r="L37" s="909">
        <v>1.5</v>
      </c>
      <c r="M37" s="909"/>
      <c r="N37" s="909">
        <v>1</v>
      </c>
      <c r="O37" s="907">
        <v>2</v>
      </c>
      <c r="P37" s="937">
        <v>2</v>
      </c>
      <c r="Q37" s="937">
        <v>0.8</v>
      </c>
      <c r="R37" s="909">
        <v>0</v>
      </c>
      <c r="S37" s="813">
        <v>5</v>
      </c>
      <c r="T37" s="880" t="str">
        <f>IF($H41=0," ",$H41)</f>
        <v xml:space="preserve"> </v>
      </c>
      <c r="U37" s="880" t="str">
        <f>IF($H47=0," ",$H47)</f>
        <v xml:space="preserve"> </v>
      </c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29"/>
      <c r="BB37" s="29"/>
    </row>
    <row r="38" spans="1:54" ht="18">
      <c r="A38" s="47"/>
      <c r="B38" s="802" t="s">
        <v>7</v>
      </c>
      <c r="C38" s="815">
        <v>2</v>
      </c>
      <c r="D38" s="906"/>
      <c r="E38" s="907"/>
      <c r="F38" s="907"/>
      <c r="G38" s="907"/>
      <c r="H38" s="907"/>
      <c r="I38" s="909"/>
      <c r="J38" s="908">
        <v>0</v>
      </c>
      <c r="K38" s="909">
        <v>0</v>
      </c>
      <c r="L38" s="909">
        <v>0</v>
      </c>
      <c r="M38" s="909"/>
      <c r="N38" s="909">
        <v>1</v>
      </c>
      <c r="O38" s="907">
        <v>1</v>
      </c>
      <c r="P38" s="909">
        <v>0</v>
      </c>
      <c r="Q38" s="909">
        <v>0</v>
      </c>
      <c r="R38" s="909">
        <v>2</v>
      </c>
      <c r="S38" s="813">
        <v>6</v>
      </c>
      <c r="T38" s="880">
        <f>IF($I41=0," ",$I41)</f>
        <v>8</v>
      </c>
      <c r="U38" s="880">
        <f>IF($I47=0," ",$I47)</f>
        <v>6</v>
      </c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29"/>
      <c r="BB38" s="29"/>
    </row>
    <row r="39" spans="1:54" ht="18">
      <c r="A39" s="47"/>
      <c r="B39" s="802" t="s">
        <v>8</v>
      </c>
      <c r="C39" s="815">
        <v>2</v>
      </c>
      <c r="D39" s="906"/>
      <c r="E39" s="907"/>
      <c r="F39" s="907"/>
      <c r="G39" s="907"/>
      <c r="H39" s="907"/>
      <c r="I39" s="937">
        <v>2</v>
      </c>
      <c r="J39" s="907"/>
      <c r="K39" s="938">
        <v>1</v>
      </c>
      <c r="L39" s="909">
        <v>0</v>
      </c>
      <c r="M39" s="909"/>
      <c r="N39" s="909">
        <v>0</v>
      </c>
      <c r="O39" s="907">
        <v>2</v>
      </c>
      <c r="P39" s="937">
        <v>2</v>
      </c>
      <c r="Q39" s="909">
        <v>2</v>
      </c>
      <c r="R39" s="909">
        <v>0</v>
      </c>
      <c r="S39" s="813">
        <v>7</v>
      </c>
      <c r="T39" s="880">
        <f>IF($J41=0," ",$J41)</f>
        <v>4.5</v>
      </c>
      <c r="U39" s="880">
        <f>IF($J47=0," ",$J47)</f>
        <v>13</v>
      </c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29"/>
      <c r="BB39" s="29"/>
    </row>
    <row r="40" spans="1:54" ht="18">
      <c r="A40" s="47"/>
      <c r="B40" s="802" t="s">
        <v>158</v>
      </c>
      <c r="C40" s="815">
        <v>1</v>
      </c>
      <c r="D40" s="906"/>
      <c r="E40" s="907"/>
      <c r="F40" s="907"/>
      <c r="G40" s="907"/>
      <c r="H40" s="907"/>
      <c r="I40" s="937">
        <v>1</v>
      </c>
      <c r="J40" s="907"/>
      <c r="K40" s="938">
        <v>0.5</v>
      </c>
      <c r="L40" s="909">
        <v>0.5</v>
      </c>
      <c r="M40" s="909"/>
      <c r="N40" s="909">
        <v>0</v>
      </c>
      <c r="O40" s="907">
        <v>1</v>
      </c>
      <c r="P40" s="937">
        <v>1</v>
      </c>
      <c r="Q40" s="909">
        <v>0</v>
      </c>
      <c r="R40" s="909">
        <v>0</v>
      </c>
      <c r="S40" s="813">
        <v>8</v>
      </c>
      <c r="T40" s="880">
        <f>IF($K41=0," ",$K41)</f>
        <v>6.5</v>
      </c>
      <c r="U40" s="880">
        <f>IF($K47=0," ",$K47)</f>
        <v>7</v>
      </c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29"/>
      <c r="BB40" s="29"/>
    </row>
    <row r="41" spans="1:54" ht="15.75">
      <c r="A41" s="47"/>
      <c r="B41" s="807" t="s">
        <v>38</v>
      </c>
      <c r="C41" s="793">
        <f>SUM(C34:C40)</f>
        <v>10</v>
      </c>
      <c r="D41" s="881">
        <f t="shared" ref="D41:R41" si="16">SUM(D34:D40)</f>
        <v>0</v>
      </c>
      <c r="E41" s="881">
        <f t="shared" si="16"/>
        <v>0</v>
      </c>
      <c r="F41" s="881">
        <f t="shared" si="16"/>
        <v>0</v>
      </c>
      <c r="G41" s="881">
        <f t="shared" si="16"/>
        <v>0</v>
      </c>
      <c r="H41" s="881">
        <f t="shared" si="16"/>
        <v>0</v>
      </c>
      <c r="I41" s="881">
        <f t="shared" si="16"/>
        <v>8</v>
      </c>
      <c r="J41" s="881">
        <f t="shared" si="16"/>
        <v>4.5</v>
      </c>
      <c r="K41" s="881">
        <f t="shared" si="16"/>
        <v>6.5</v>
      </c>
      <c r="L41" s="881">
        <f t="shared" si="16"/>
        <v>4.0999999999999996</v>
      </c>
      <c r="M41" s="881">
        <f t="shared" si="16"/>
        <v>0</v>
      </c>
      <c r="N41" s="881">
        <f t="shared" si="16"/>
        <v>4.8</v>
      </c>
      <c r="O41" s="881">
        <f t="shared" si="16"/>
        <v>9</v>
      </c>
      <c r="P41" s="881">
        <f t="shared" si="16"/>
        <v>7.8</v>
      </c>
      <c r="Q41" s="881">
        <f t="shared" si="16"/>
        <v>5.2</v>
      </c>
      <c r="R41" s="881">
        <f t="shared" si="16"/>
        <v>4</v>
      </c>
      <c r="S41" s="813">
        <v>9</v>
      </c>
      <c r="T41" s="880">
        <f>IF($L41=0," ",$L41)</f>
        <v>4.0999999999999996</v>
      </c>
      <c r="U41" s="880">
        <f>IF($L47=0," ",$L47)</f>
        <v>11</v>
      </c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29"/>
      <c r="BB41" s="29"/>
    </row>
    <row r="42" spans="1:54" ht="15.75">
      <c r="A42" s="47"/>
      <c r="B42" s="809" t="s">
        <v>10</v>
      </c>
      <c r="C42" s="101"/>
      <c r="D42" s="794"/>
      <c r="E42" s="794"/>
      <c r="F42" s="794"/>
      <c r="G42" s="795"/>
      <c r="H42" s="795"/>
      <c r="I42" s="795"/>
      <c r="J42" s="795"/>
      <c r="K42" s="795"/>
      <c r="L42" s="795"/>
      <c r="M42" s="795"/>
      <c r="N42" s="795"/>
      <c r="O42" s="795"/>
      <c r="P42" s="823"/>
      <c r="Q42" s="795"/>
      <c r="R42" s="796"/>
      <c r="S42" s="813">
        <v>10</v>
      </c>
      <c r="T42" s="880" t="str">
        <f>IF($M41=0," ",$M41)</f>
        <v xml:space="preserve"> </v>
      </c>
      <c r="U42" s="880" t="str">
        <f>IF($M47=0," ",$M47)</f>
        <v xml:space="preserve"> </v>
      </c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29"/>
      <c r="BA42" s="29"/>
    </row>
    <row r="43" spans="1:54" ht="18">
      <c r="A43" s="47"/>
      <c r="B43" s="810" t="s">
        <v>13</v>
      </c>
      <c r="C43" s="815">
        <v>7</v>
      </c>
      <c r="D43" s="817"/>
      <c r="E43" s="818"/>
      <c r="F43" s="818"/>
      <c r="G43" s="819"/>
      <c r="H43" s="819"/>
      <c r="I43" s="819">
        <v>6</v>
      </c>
      <c r="J43" s="819">
        <v>7</v>
      </c>
      <c r="K43" s="819">
        <v>7</v>
      </c>
      <c r="L43" s="819">
        <v>6</v>
      </c>
      <c r="M43" s="819"/>
      <c r="N43" s="819">
        <v>7</v>
      </c>
      <c r="O43" s="819">
        <v>7</v>
      </c>
      <c r="P43" s="819">
        <v>5.5</v>
      </c>
      <c r="Q43" s="819">
        <v>6</v>
      </c>
      <c r="R43" s="819">
        <v>6.8</v>
      </c>
      <c r="S43" s="813">
        <v>11</v>
      </c>
      <c r="T43" s="880">
        <f>IF($N41=0," ",$N41)</f>
        <v>4.8</v>
      </c>
      <c r="U43" s="880">
        <f>IF($N47=0," ",$N47)</f>
        <v>12</v>
      </c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29"/>
      <c r="BA43" s="29"/>
    </row>
    <row r="44" spans="1:54" ht="18">
      <c r="A44" s="47"/>
      <c r="B44" s="810" t="s">
        <v>159</v>
      </c>
      <c r="C44" s="815">
        <v>1</v>
      </c>
      <c r="D44" s="817"/>
      <c r="E44" s="818"/>
      <c r="F44" s="818"/>
      <c r="G44" s="819"/>
      <c r="H44" s="819"/>
      <c r="I44" s="819"/>
      <c r="J44" s="819">
        <v>1</v>
      </c>
      <c r="K44" s="819">
        <v>0</v>
      </c>
      <c r="L44" s="819">
        <v>1</v>
      </c>
      <c r="M44" s="819"/>
      <c r="N44" s="819">
        <v>1</v>
      </c>
      <c r="O44" s="819">
        <v>1</v>
      </c>
      <c r="P44" s="819"/>
      <c r="Q44" s="819"/>
      <c r="R44" s="819">
        <v>0</v>
      </c>
      <c r="S44" s="813">
        <v>12</v>
      </c>
      <c r="T44" s="880">
        <f>IF($O41=0," ",$O41)</f>
        <v>9</v>
      </c>
      <c r="U44" s="880">
        <f>IF($O47=0," ",$O47)</f>
        <v>12</v>
      </c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29"/>
      <c r="BA44" s="29"/>
    </row>
    <row r="45" spans="1:54" ht="18">
      <c r="A45" s="47"/>
      <c r="B45" s="810" t="s">
        <v>15</v>
      </c>
      <c r="C45" s="815">
        <v>3</v>
      </c>
      <c r="D45" s="820"/>
      <c r="E45" s="821"/>
      <c r="F45" s="821"/>
      <c r="G45" s="822"/>
      <c r="H45" s="822"/>
      <c r="I45" s="822"/>
      <c r="J45" s="822">
        <v>3</v>
      </c>
      <c r="K45" s="822">
        <v>0</v>
      </c>
      <c r="L45" s="822">
        <v>2</v>
      </c>
      <c r="M45" s="822"/>
      <c r="N45" s="822">
        <v>3</v>
      </c>
      <c r="O45" s="822">
        <v>3</v>
      </c>
      <c r="P45" s="822"/>
      <c r="Q45" s="822"/>
      <c r="R45" s="822">
        <v>0</v>
      </c>
      <c r="S45" s="813">
        <v>13</v>
      </c>
      <c r="T45" s="880">
        <f>IF($P41=0," ",$P41)</f>
        <v>7.8</v>
      </c>
      <c r="U45" s="880">
        <f>IF($P47=0," ",$P47)</f>
        <v>5.5</v>
      </c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</row>
    <row r="46" spans="1:54" ht="18">
      <c r="A46" s="47"/>
      <c r="B46" s="816" t="s">
        <v>225</v>
      </c>
      <c r="C46" s="815">
        <v>3</v>
      </c>
      <c r="D46" s="820"/>
      <c r="E46" s="821"/>
      <c r="F46" s="821"/>
      <c r="G46" s="822"/>
      <c r="H46" s="822"/>
      <c r="I46" s="822"/>
      <c r="J46" s="822">
        <v>2</v>
      </c>
      <c r="K46" s="822">
        <v>0</v>
      </c>
      <c r="L46" s="822">
        <v>2</v>
      </c>
      <c r="M46" s="822"/>
      <c r="N46" s="822">
        <v>1</v>
      </c>
      <c r="O46" s="822">
        <v>1</v>
      </c>
      <c r="P46" s="822"/>
      <c r="Q46" s="822"/>
      <c r="R46" s="822">
        <v>0</v>
      </c>
      <c r="S46" s="813">
        <v>14</v>
      </c>
      <c r="T46" s="880">
        <f>IF($Q41=0," ",$Q41)</f>
        <v>5.2</v>
      </c>
      <c r="U46" s="880">
        <f>IF($Q47=0," ",$Q47)</f>
        <v>6</v>
      </c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</row>
    <row r="47" spans="1:54" ht="15.75">
      <c r="A47" s="47"/>
      <c r="B47" s="807" t="s">
        <v>38</v>
      </c>
      <c r="C47" s="808">
        <f>SUM(C43:C46)</f>
        <v>14</v>
      </c>
      <c r="D47" s="897">
        <f t="shared" ref="D47:R47" si="17">SUM(D43:D46)</f>
        <v>0</v>
      </c>
      <c r="E47" s="897">
        <f t="shared" si="17"/>
        <v>0</v>
      </c>
      <c r="F47" s="897">
        <f t="shared" si="17"/>
        <v>0</v>
      </c>
      <c r="G47" s="897">
        <f t="shared" si="17"/>
        <v>0</v>
      </c>
      <c r="H47" s="897">
        <f t="shared" si="17"/>
        <v>0</v>
      </c>
      <c r="I47" s="897">
        <f t="shared" si="17"/>
        <v>6</v>
      </c>
      <c r="J47" s="897">
        <f t="shared" si="17"/>
        <v>13</v>
      </c>
      <c r="K47" s="897">
        <f t="shared" si="17"/>
        <v>7</v>
      </c>
      <c r="L47" s="897">
        <f t="shared" si="17"/>
        <v>11</v>
      </c>
      <c r="M47" s="897">
        <f t="shared" si="17"/>
        <v>0</v>
      </c>
      <c r="N47" s="897">
        <f t="shared" si="17"/>
        <v>12</v>
      </c>
      <c r="O47" s="897">
        <f t="shared" si="17"/>
        <v>12</v>
      </c>
      <c r="P47" s="897">
        <f t="shared" si="17"/>
        <v>5.5</v>
      </c>
      <c r="Q47" s="897">
        <f t="shared" si="17"/>
        <v>6</v>
      </c>
      <c r="R47" s="897">
        <f t="shared" si="17"/>
        <v>6.8</v>
      </c>
      <c r="S47" s="813">
        <v>15</v>
      </c>
      <c r="T47" s="880">
        <f>IF($R41=0," ",$R41)</f>
        <v>4</v>
      </c>
      <c r="U47" s="880">
        <f>IF($R47=0," ",$R47)</f>
        <v>6.8</v>
      </c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</row>
    <row r="48" spans="1:54" ht="15">
      <c r="A48" s="47"/>
      <c r="B48" s="825"/>
      <c r="C48" s="811"/>
      <c r="D48" s="811"/>
      <c r="E48" s="811"/>
      <c r="F48" s="811"/>
      <c r="G48" s="812"/>
      <c r="H48" s="812"/>
      <c r="I48" s="812"/>
      <c r="J48" s="812"/>
      <c r="K48" s="812"/>
      <c r="L48" s="812"/>
      <c r="M48" s="812"/>
      <c r="N48" s="812"/>
      <c r="O48" s="812"/>
      <c r="P48" s="812"/>
      <c r="Q48" s="812"/>
      <c r="R48" s="812"/>
      <c r="S48" s="814"/>
      <c r="T48" s="792">
        <v>8</v>
      </c>
      <c r="U48" s="792">
        <v>8</v>
      </c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</row>
    <row r="49" spans="1:53">
      <c r="A49" s="47"/>
      <c r="B49" s="360"/>
      <c r="C49" s="103"/>
      <c r="D49" s="103"/>
      <c r="E49" s="103"/>
      <c r="F49" s="103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81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</row>
    <row r="50" spans="1:53">
      <c r="A50" s="47"/>
      <c r="B50" s="360"/>
      <c r="C50" s="103"/>
      <c r="D50" s="103"/>
      <c r="E50" s="103"/>
      <c r="F50" s="103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81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</row>
    <row r="51" spans="1:53">
      <c r="A51" s="47"/>
      <c r="B51" s="361"/>
      <c r="C51" s="105"/>
      <c r="D51" s="105"/>
      <c r="E51" s="105"/>
      <c r="F51" s="105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</row>
    <row r="52" spans="1:53">
      <c r="A52" s="47"/>
      <c r="B52" s="361"/>
      <c r="C52" s="105"/>
      <c r="D52" s="105"/>
      <c r="E52" s="105"/>
      <c r="F52" s="105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</row>
    <row r="53" spans="1:53">
      <c r="A53" s="47"/>
      <c r="B53" s="362"/>
    </row>
    <row r="54" spans="1:53">
      <c r="A54" s="47"/>
      <c r="B54" s="362"/>
    </row>
    <row r="55" spans="1:53">
      <c r="A55" s="47"/>
      <c r="B55" s="362"/>
    </row>
    <row r="56" spans="1:53">
      <c r="A56" s="47"/>
      <c r="B56" s="362"/>
    </row>
    <row r="57" spans="1:53">
      <c r="A57" s="47"/>
      <c r="B57" s="362"/>
    </row>
    <row r="58" spans="1:53">
      <c r="A58" s="47"/>
      <c r="B58" s="362"/>
    </row>
    <row r="59" spans="1:53">
      <c r="A59" s="47"/>
      <c r="B59" s="362"/>
    </row>
    <row r="60" spans="1:53">
      <c r="A60" s="47"/>
      <c r="B60" s="362"/>
    </row>
    <row r="61" spans="1:53">
      <c r="A61" s="47"/>
      <c r="B61" s="362"/>
    </row>
    <row r="62" spans="1:53">
      <c r="A62" s="47"/>
      <c r="B62" s="362"/>
    </row>
    <row r="63" spans="1:53">
      <c r="A63" s="47"/>
      <c r="B63" s="362"/>
    </row>
    <row r="64" spans="1:53">
      <c r="A64" s="47"/>
      <c r="B64" s="362"/>
    </row>
    <row r="65" spans="1:2">
      <c r="A65" s="47"/>
      <c r="B65" s="362"/>
    </row>
    <row r="66" spans="1:2">
      <c r="A66" s="47"/>
      <c r="B66" s="362"/>
    </row>
    <row r="67" spans="1:2">
      <c r="A67" s="47"/>
      <c r="B67" s="362"/>
    </row>
    <row r="68" spans="1:2">
      <c r="A68" s="47"/>
      <c r="B68" s="362"/>
    </row>
    <row r="69" spans="1:2">
      <c r="A69" s="47"/>
      <c r="B69" s="362"/>
    </row>
    <row r="70" spans="1:2">
      <c r="A70" s="47"/>
      <c r="B70" s="362"/>
    </row>
    <row r="71" spans="1:2">
      <c r="A71" s="47"/>
      <c r="B71" s="362"/>
    </row>
    <row r="72" spans="1:2">
      <c r="A72" s="47"/>
      <c r="B72" s="362"/>
    </row>
    <row r="73" spans="1:2">
      <c r="A73" s="47"/>
      <c r="B73" s="362"/>
    </row>
    <row r="74" spans="1:2">
      <c r="A74" s="47"/>
      <c r="B74" s="362"/>
    </row>
    <row r="75" spans="1:2">
      <c r="A75" s="47"/>
      <c r="B75" s="362"/>
    </row>
    <row r="76" spans="1:2">
      <c r="A76" s="47"/>
      <c r="B76" s="362"/>
    </row>
    <row r="77" spans="1:2">
      <c r="A77" s="47"/>
      <c r="B77" s="362"/>
    </row>
    <row r="78" spans="1:2">
      <c r="A78" s="47"/>
      <c r="B78" s="362"/>
    </row>
    <row r="79" spans="1:2">
      <c r="A79" s="47"/>
      <c r="B79" s="362"/>
    </row>
    <row r="80" spans="1:2">
      <c r="A80" s="47"/>
      <c r="B80" s="362"/>
    </row>
    <row r="81" spans="1:2">
      <c r="A81" s="47"/>
      <c r="B81" s="362"/>
    </row>
    <row r="82" spans="1:2">
      <c r="A82" s="47"/>
      <c r="B82" s="362"/>
    </row>
    <row r="83" spans="1:2">
      <c r="A83" s="47"/>
      <c r="B83" s="362"/>
    </row>
    <row r="84" spans="1:2">
      <c r="A84" s="47"/>
      <c r="B84" s="362"/>
    </row>
    <row r="85" spans="1:2">
      <c r="A85" s="47"/>
      <c r="B85" s="362"/>
    </row>
    <row r="86" spans="1:2">
      <c r="A86" s="47"/>
      <c r="B86" s="362"/>
    </row>
    <row r="87" spans="1:2">
      <c r="A87" s="47"/>
      <c r="B87" s="362"/>
    </row>
    <row r="88" spans="1:2">
      <c r="A88" s="47"/>
      <c r="B88" s="362"/>
    </row>
    <row r="89" spans="1:2">
      <c r="A89" s="47"/>
      <c r="B89" s="362"/>
    </row>
    <row r="90" spans="1:2">
      <c r="A90" s="47"/>
      <c r="B90" s="362"/>
    </row>
    <row r="91" spans="1:2">
      <c r="A91" s="47"/>
      <c r="B91" s="362"/>
    </row>
    <row r="92" spans="1:2">
      <c r="A92" s="47"/>
      <c r="B92" s="362"/>
    </row>
    <row r="93" spans="1:2">
      <c r="A93" s="47"/>
      <c r="B93" s="362"/>
    </row>
    <row r="94" spans="1:2">
      <c r="A94" s="47"/>
      <c r="B94" s="362"/>
    </row>
    <row r="95" spans="1:2">
      <c r="A95" s="47"/>
      <c r="B95" s="362"/>
    </row>
    <row r="96" spans="1:2">
      <c r="A96" s="47"/>
      <c r="B96" s="362"/>
    </row>
    <row r="97" spans="1:2">
      <c r="A97" s="47"/>
      <c r="B97" s="362"/>
    </row>
    <row r="98" spans="1:2">
      <c r="A98" s="47"/>
      <c r="B98" s="362"/>
    </row>
    <row r="99" spans="1:2">
      <c r="A99" s="47"/>
      <c r="B99" s="362"/>
    </row>
    <row r="100" spans="1:2">
      <c r="A100" s="47"/>
      <c r="B100" s="362"/>
    </row>
    <row r="101" spans="1:2">
      <c r="A101" s="47"/>
      <c r="B101" s="362"/>
    </row>
    <row r="102" spans="1:2">
      <c r="A102" s="47"/>
      <c r="B102" s="362"/>
    </row>
    <row r="103" spans="1:2">
      <c r="A103" s="47"/>
      <c r="B103" s="362"/>
    </row>
    <row r="104" spans="1:2">
      <c r="A104" s="47"/>
      <c r="B104" s="362"/>
    </row>
    <row r="105" spans="1:2">
      <c r="A105" s="47"/>
      <c r="B105" s="362"/>
    </row>
    <row r="106" spans="1:2">
      <c r="A106" s="47"/>
      <c r="B106" s="362"/>
    </row>
    <row r="107" spans="1:2">
      <c r="A107" s="47"/>
      <c r="B107" s="362"/>
    </row>
    <row r="108" spans="1:2">
      <c r="A108" s="47"/>
      <c r="B108" s="362"/>
    </row>
    <row r="109" spans="1:2">
      <c r="A109" s="47"/>
      <c r="B109" s="362"/>
    </row>
    <row r="110" spans="1:2">
      <c r="A110" s="47"/>
      <c r="B110" s="362"/>
    </row>
    <row r="111" spans="1:2">
      <c r="A111" s="47"/>
      <c r="B111" s="362"/>
    </row>
    <row r="112" spans="1:2">
      <c r="A112" s="47"/>
      <c r="B112" s="362"/>
    </row>
    <row r="113" spans="1:2">
      <c r="A113" s="47"/>
      <c r="B113" s="362"/>
    </row>
    <row r="114" spans="1:2">
      <c r="A114" s="47"/>
      <c r="B114" s="362"/>
    </row>
    <row r="115" spans="1:2">
      <c r="A115" s="47"/>
      <c r="B115" s="362"/>
    </row>
    <row r="116" spans="1:2">
      <c r="A116" s="47"/>
      <c r="B116" s="362"/>
    </row>
    <row r="117" spans="1:2">
      <c r="A117" s="47"/>
      <c r="B117" s="362"/>
    </row>
    <row r="118" spans="1:2">
      <c r="A118" s="47"/>
      <c r="B118" s="362"/>
    </row>
    <row r="119" spans="1:2">
      <c r="A119" s="47"/>
      <c r="B119" s="362"/>
    </row>
    <row r="120" spans="1:2">
      <c r="A120" s="47"/>
      <c r="B120" s="362"/>
    </row>
    <row r="121" spans="1:2">
      <c r="A121" s="47"/>
      <c r="B121" s="362"/>
    </row>
    <row r="122" spans="1:2">
      <c r="A122" s="47"/>
      <c r="B122" s="362"/>
    </row>
    <row r="123" spans="1:2">
      <c r="A123" s="47"/>
      <c r="B123" s="362"/>
    </row>
    <row r="124" spans="1:2">
      <c r="A124" s="47"/>
      <c r="B124" s="362"/>
    </row>
    <row r="125" spans="1:2">
      <c r="A125" s="47"/>
      <c r="B125" s="362"/>
    </row>
    <row r="126" spans="1:2">
      <c r="A126" s="47"/>
      <c r="B126" s="362"/>
    </row>
    <row r="127" spans="1:2">
      <c r="A127" s="47"/>
      <c r="B127" s="362"/>
    </row>
    <row r="128" spans="1:2">
      <c r="A128" s="47"/>
      <c r="B128" s="362"/>
    </row>
    <row r="129" spans="1:2">
      <c r="A129" s="47"/>
      <c r="B129" s="362"/>
    </row>
    <row r="130" spans="1:2">
      <c r="A130" s="47"/>
      <c r="B130" s="362"/>
    </row>
    <row r="131" spans="1:2">
      <c r="A131" s="47"/>
      <c r="B131" s="362"/>
    </row>
    <row r="132" spans="1:2">
      <c r="A132" s="47"/>
      <c r="B132" s="362"/>
    </row>
    <row r="133" spans="1:2">
      <c r="A133" s="47"/>
      <c r="B133" s="362"/>
    </row>
    <row r="134" spans="1:2">
      <c r="A134" s="47"/>
      <c r="B134" s="362"/>
    </row>
    <row r="135" spans="1:2">
      <c r="A135" s="47"/>
      <c r="B135" s="362"/>
    </row>
    <row r="136" spans="1:2">
      <c r="A136" s="47"/>
      <c r="B136" s="362"/>
    </row>
    <row r="137" spans="1:2">
      <c r="A137" s="47"/>
      <c r="B137" s="362"/>
    </row>
    <row r="138" spans="1:2">
      <c r="A138" s="47"/>
      <c r="B138" s="362"/>
    </row>
    <row r="139" spans="1:2">
      <c r="A139" s="47"/>
      <c r="B139" s="362"/>
    </row>
    <row r="140" spans="1:2">
      <c r="A140" s="47"/>
      <c r="B140" s="362"/>
    </row>
    <row r="141" spans="1:2">
      <c r="A141" s="47"/>
      <c r="B141" s="362"/>
    </row>
    <row r="142" spans="1:2">
      <c r="A142" s="47"/>
      <c r="B142" s="362"/>
    </row>
    <row r="143" spans="1:2">
      <c r="A143" s="47"/>
      <c r="B143" s="362"/>
    </row>
    <row r="144" spans="1:2">
      <c r="A144" s="47"/>
      <c r="B144" s="362"/>
    </row>
    <row r="145" spans="1:2">
      <c r="A145" s="47"/>
      <c r="B145" s="362"/>
    </row>
  </sheetData>
  <customSheetViews>
    <customSheetView guid="{D122E3EB-3DBD-4170-BBCF-2BB5E0E428A7}" scale="70" showPageBreaks="1" showGridLines="0" fitToPage="1" printArea="1">
      <pane xSplit="5" ySplit="7" topLeftCell="F8" activePane="bottomRight" state="frozen"/>
      <selection pane="bottomRight" activeCell="AA43" sqref="AA40:AA43"/>
      <pageMargins left="0.56000000000000005" right="0.39" top="0.64" bottom="0.65" header="0.5" footer="0.5"/>
      <pageSetup paperSize="9" scale="24" fitToWidth="2" orientation="portrait" horizontalDpi="4294967293" r:id="rId1"/>
      <headerFooter alignWithMargins="0">
        <oddHeader>&amp;C</oddHeader>
      </headerFooter>
    </customSheetView>
    <customSheetView guid="{C5D960BD-C1A6-4228-A267-A87ADCF0AB55}" scale="70" showPageBreaks="1" showGridLines="0" fitToPage="1" printArea="1">
      <pane xSplit="5" ySplit="7" topLeftCell="AL8" activePane="bottomRight" state="frozen"/>
      <selection pane="bottomRight" activeCell="BG14" sqref="BG14"/>
      <pageMargins left="0.56000000000000005" right="0.39" top="0.64" bottom="0.65" header="0.5" footer="0.5"/>
      <pageSetup paperSize="9" scale="25" fitToWidth="2" orientation="portrait" horizontalDpi="4294967293" r:id="rId2"/>
      <headerFooter alignWithMargins="0">
        <oddHeader>&amp;C</oddHeader>
      </headerFooter>
    </customSheetView>
    <customSheetView guid="{6C8D603E-9A1B-49F4-AEFE-06707C7BCD53}" scale="70" showGridLines="0" fitToPage="1">
      <pane xSplit="5" ySplit="7" topLeftCell="F8" activePane="bottomRight" state="frozen"/>
      <selection pane="bottomRight" activeCell="N14" sqref="N14"/>
      <pageMargins left="0.56000000000000005" right="0.39" top="0.64" bottom="0.65" header="0.5" footer="0.5"/>
      <pageSetup paperSize="9" scale="25" fitToWidth="2" orientation="portrait" horizontalDpi="4294967293" r:id="rId3"/>
      <headerFooter alignWithMargins="0">
        <oddHeader>&amp;C</oddHeader>
      </headerFooter>
    </customSheetView>
    <customSheetView guid="{30A3BD48-0D1B-46B6-AB52-E6CED733EC31}" scale="70" showPageBreaks="1" showGridLines="0" fitToPage="1" printArea="1">
      <pane xSplit="5" ySplit="7" topLeftCell="F8" activePane="bottomRight" state="frozen"/>
      <selection pane="bottomRight" activeCell="I31" sqref="I31:R31"/>
      <pageMargins left="0.56000000000000005" right="0.39" top="0.64" bottom="0.65" header="0.5" footer="0.5"/>
      <pageSetup paperSize="9" scale="25" fitToWidth="2" orientation="portrait" horizontalDpi="4294967293" r:id="rId4"/>
      <headerFooter alignWithMargins="0">
        <oddHeader>&amp;C</oddHeader>
      </headerFooter>
    </customSheetView>
    <customSheetView guid="{17400EAF-4B0B-49FE-8262-4A59DA70D10F}" scale="70" showPageBreaks="1" showGridLines="0" fitToPage="1" printArea="1">
      <pane xSplit="5" ySplit="7" topLeftCell="AQ8" activePane="bottomRight" state="frozen"/>
      <selection pane="bottomRight" activeCell="BE24" sqref="BE24"/>
      <pageMargins left="0.56000000000000005" right="0.39" top="0.64" bottom="0.65" header="0.5" footer="0.5"/>
      <pageSetup paperSize="9" scale="25" fitToWidth="2" orientation="portrait" horizontalDpi="4294967293" r:id="rId5"/>
      <headerFooter alignWithMargins="0">
        <oddHeader>&amp;C</oddHeader>
      </headerFooter>
    </customSheetView>
    <customSheetView guid="{1C44C54F-C0A4-451D-B8A0-B8C17D7E284D}" scale="70" showGridLines="0" fitToPage="1">
      <pane xSplit="5" ySplit="7" topLeftCell="F8" activePane="bottomRight" state="frozen"/>
      <selection pane="bottomRight" activeCell="B8" sqref="B8:B22"/>
      <pageMargins left="0.56000000000000005" right="0.39" top="0.64" bottom="0.65" header="0.5" footer="0.5"/>
      <pageSetup paperSize="9" scale="25" fitToWidth="2" orientation="portrait" horizontalDpi="4294967293" verticalDpi="0" r:id="rId6"/>
      <headerFooter alignWithMargins="0">
        <oddHeader>&amp;C</oddHeader>
      </headerFooter>
    </customSheetView>
    <customSheetView guid="{C2F30B35-D639-4BB4-A50F-41AB6A913442}" scale="70" showPageBreaks="1" showGridLines="0" fitToPage="1" printArea="1">
      <pane xSplit="5" ySplit="7" topLeftCell="J8" activePane="bottomRight" state="frozen"/>
      <selection pane="bottomRight" activeCell="N14" sqref="N14"/>
      <pageMargins left="0.56000000000000005" right="0.39" top="0.64" bottom="0.65" header="0.5" footer="0.5"/>
      <pageSetup paperSize="9" scale="25" fitToWidth="2" orientation="portrait" horizontalDpi="4294967293" r:id="rId7"/>
      <headerFooter alignWithMargins="0">
        <oddHeader>&amp;C</oddHeader>
      </headerFooter>
    </customSheetView>
    <customSheetView guid="{CB17CAF3-1B6A-40BC-8807-382168C7B6AA}" scale="70" showPageBreaks="1" showGridLines="0" fitToPage="1" printArea="1">
      <pane xSplit="5" ySplit="7" topLeftCell="J8" activePane="bottomRight" state="frozen"/>
      <selection pane="bottomRight" activeCell="C43" sqref="C43"/>
      <pageMargins left="0.56000000000000005" right="0.39" top="0.64" bottom="0.65" header="0.5" footer="0.5"/>
      <pageSetup paperSize="9" scale="25" fitToWidth="2" orientation="portrait" horizontalDpi="4294967293" r:id="rId8"/>
      <headerFooter alignWithMargins="0">
        <oddHeader>&amp;C</oddHeader>
      </headerFooter>
    </customSheetView>
  </customSheetViews>
  <mergeCells count="67">
    <mergeCell ref="Q2:R2"/>
    <mergeCell ref="T2:U2"/>
    <mergeCell ref="A3:A7"/>
    <mergeCell ref="C3:C7"/>
    <mergeCell ref="D3:D7"/>
    <mergeCell ref="E3:E7"/>
    <mergeCell ref="F3:G3"/>
    <mergeCell ref="H3:I3"/>
    <mergeCell ref="J3:K3"/>
    <mergeCell ref="O3:P3"/>
    <mergeCell ref="Q5:Q6"/>
    <mergeCell ref="R5:R6"/>
    <mergeCell ref="Q3:S3"/>
    <mergeCell ref="F5:F6"/>
    <mergeCell ref="G5:G6"/>
    <mergeCell ref="H5:H6"/>
    <mergeCell ref="AP3:AR3"/>
    <mergeCell ref="AS3:AT3"/>
    <mergeCell ref="AU3:AW3"/>
    <mergeCell ref="BA3:BC3"/>
    <mergeCell ref="I5:I6"/>
    <mergeCell ref="J5:J6"/>
    <mergeCell ref="K5:K6"/>
    <mergeCell ref="L5:L6"/>
    <mergeCell ref="M5:M6"/>
    <mergeCell ref="O5:O6"/>
    <mergeCell ref="AN3:AO3"/>
    <mergeCell ref="AA5:AA6"/>
    <mergeCell ref="AO5:AO6"/>
    <mergeCell ref="AB5:AB6"/>
    <mergeCell ref="AA3:AB3"/>
    <mergeCell ref="AC3:AD3"/>
    <mergeCell ref="Y5:Y6"/>
    <mergeCell ref="AI3:AJ3"/>
    <mergeCell ref="AK3:AM3"/>
    <mergeCell ref="T3:U3"/>
    <mergeCell ref="T5:T6"/>
    <mergeCell ref="U5:U6"/>
    <mergeCell ref="V3:W3"/>
    <mergeCell ref="X5:X6"/>
    <mergeCell ref="V5:V6"/>
    <mergeCell ref="W5:W6"/>
    <mergeCell ref="AK5:AK6"/>
    <mergeCell ref="AL5:AL6"/>
    <mergeCell ref="X3:Y3"/>
    <mergeCell ref="AN5:AN6"/>
    <mergeCell ref="AP5:AP6"/>
    <mergeCell ref="AC5:AC6"/>
    <mergeCell ref="AE5:AE6"/>
    <mergeCell ref="AF5:AF6"/>
    <mergeCell ref="AI5:AI6"/>
    <mergeCell ref="AJ5:AJ6"/>
    <mergeCell ref="Q7:S7"/>
    <mergeCell ref="AE7:AG7"/>
    <mergeCell ref="AI7:AJ7"/>
    <mergeCell ref="AK7:AM7"/>
    <mergeCell ref="AP7:AR7"/>
    <mergeCell ref="AX7:AZ7"/>
    <mergeCell ref="BA7:BC7"/>
    <mergeCell ref="BA5:BA6"/>
    <mergeCell ref="BB5:BB6"/>
    <mergeCell ref="AQ5:AQ6"/>
    <mergeCell ref="AU7:AW7"/>
    <mergeCell ref="AS5:AS6"/>
    <mergeCell ref="AT5:AT6"/>
    <mergeCell ref="AU5:AU6"/>
    <mergeCell ref="AV5:AV6"/>
  </mergeCells>
  <conditionalFormatting sqref="M27 F20:F22 E8:E19">
    <cfRule type="cellIs" dxfId="4" priority="1" stopIfTrue="1" operator="greaterThan">
      <formula>21</formula>
    </cfRule>
  </conditionalFormatting>
  <pageMargins left="0.56000000000000005" right="0.39" top="0.64" bottom="0.65" header="0.5" footer="0.5"/>
  <pageSetup paperSize="9" scale="24" fitToWidth="2" orientation="portrait" horizontalDpi="4294967293" r:id="rId9"/>
  <headerFooter alignWithMargins="0">
    <oddHeader>&amp;C</oddHeader>
  </headerFooter>
  <legacyDrawing r:id="rId1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I145"/>
  <sheetViews>
    <sheetView showGridLines="0" zoomScale="70" zoomScaleNormal="85" workbookViewId="0">
      <pane xSplit="5" ySplit="7" topLeftCell="F14" activePane="bottomRight" state="frozen"/>
      <selection pane="topRight" activeCell="F1" sqref="F1"/>
      <selection pane="bottomLeft" activeCell="A8" sqref="A8"/>
      <selection pane="bottomRight" activeCell="AT8" sqref="AT8"/>
    </sheetView>
  </sheetViews>
  <sheetFormatPr defaultColWidth="9.28515625" defaultRowHeight="12.75"/>
  <cols>
    <col min="1" max="1" width="4.28515625" style="1" customWidth="1"/>
    <col min="2" max="2" width="49" style="353" customWidth="1"/>
    <col min="3" max="3" width="6.7109375" style="30" customWidth="1"/>
    <col min="4" max="4" width="13" style="30" customWidth="1"/>
    <col min="5" max="5" width="6.7109375" style="30" customWidth="1"/>
    <col min="6" max="6" width="11" style="30" customWidth="1"/>
    <col min="7" max="7" width="12.28515625" style="1" customWidth="1"/>
    <col min="8" max="8" width="10.5703125" style="1" customWidth="1"/>
    <col min="9" max="9" width="10.28515625" style="1" customWidth="1"/>
    <col min="10" max="10" width="10.42578125" style="1" customWidth="1"/>
    <col min="11" max="11" width="9.7109375" style="1" customWidth="1"/>
    <col min="12" max="12" width="10.42578125" style="1" customWidth="1"/>
    <col min="13" max="13" width="9.85546875" style="1" customWidth="1"/>
    <col min="14" max="14" width="10" style="1" customWidth="1"/>
    <col min="15" max="15" width="11.140625" style="1" customWidth="1"/>
    <col min="16" max="16" width="9.7109375" style="1" customWidth="1"/>
    <col min="17" max="17" width="8.42578125" style="1" customWidth="1"/>
    <col min="18" max="18" width="12.7109375" style="1" customWidth="1"/>
    <col min="19" max="19" width="11.5703125" style="1" customWidth="1"/>
    <col min="20" max="20" width="11.7109375" style="1" customWidth="1"/>
    <col min="21" max="21" width="13" style="1" customWidth="1"/>
    <col min="22" max="22" width="13.5703125" style="1" customWidth="1"/>
    <col min="23" max="23" width="12.28515625" style="1" customWidth="1"/>
    <col min="24" max="24" width="11.7109375" style="1" customWidth="1"/>
    <col min="25" max="25" width="14.5703125" style="1" customWidth="1"/>
    <col min="26" max="26" width="10.5703125" style="1" customWidth="1"/>
    <col min="27" max="27" width="16.28515625" style="1" customWidth="1"/>
    <col min="28" max="31" width="10.28515625" style="1" customWidth="1"/>
    <col min="32" max="32" width="10.7109375" style="1" customWidth="1"/>
    <col min="33" max="34" width="11.7109375" style="1" customWidth="1"/>
    <col min="35" max="35" width="11.5703125" style="1" customWidth="1"/>
    <col min="36" max="36" width="11.28515625" style="1" customWidth="1"/>
    <col min="37" max="37" width="13.28515625" style="1" customWidth="1"/>
    <col min="38" max="38" width="9.7109375" style="1" customWidth="1"/>
    <col min="39" max="41" width="10.7109375" style="1" customWidth="1"/>
    <col min="42" max="42" width="13.7109375" style="1" customWidth="1"/>
    <col min="43" max="43" width="9.85546875" style="1" customWidth="1"/>
    <col min="44" max="44" width="10" style="1" customWidth="1"/>
    <col min="45" max="45" width="11.5703125" style="1" customWidth="1"/>
    <col min="46" max="46" width="11.28515625" style="1" customWidth="1"/>
    <col min="47" max="47" width="12.42578125" style="1" customWidth="1"/>
    <col min="48" max="48" width="9.28515625" style="1" customWidth="1"/>
    <col min="49" max="49" width="10.42578125" style="1" bestFit="1" customWidth="1"/>
    <col min="50" max="50" width="9.7109375" style="1" customWidth="1"/>
    <col min="51" max="51" width="11.42578125" style="1" customWidth="1"/>
    <col min="52" max="52" width="10.42578125" style="1" customWidth="1"/>
    <col min="53" max="53" width="11.42578125" style="1" customWidth="1"/>
    <col min="54" max="54" width="9.28515625" style="1"/>
    <col min="55" max="55" width="10.7109375" style="1" customWidth="1"/>
    <col min="56" max="56" width="11.7109375" style="1" customWidth="1"/>
    <col min="57" max="57" width="11.42578125" style="1" customWidth="1"/>
    <col min="58" max="16384" width="9.28515625" style="1"/>
  </cols>
  <sheetData>
    <row r="1" spans="1:61">
      <c r="V1" s="4"/>
      <c r="W1" s="31" t="s">
        <v>261</v>
      </c>
    </row>
    <row r="2" spans="1:61" ht="26.25" customHeight="1" thickBot="1">
      <c r="A2" s="20"/>
      <c r="B2" s="193" t="s">
        <v>291</v>
      </c>
      <c r="C2" s="165" t="s">
        <v>395</v>
      </c>
      <c r="D2" s="21"/>
      <c r="E2" s="21"/>
      <c r="F2" s="21"/>
      <c r="G2" t="s">
        <v>167</v>
      </c>
      <c r="H2"/>
      <c r="I2" t="s">
        <v>0</v>
      </c>
      <c r="J2" t="s">
        <v>195</v>
      </c>
      <c r="K2"/>
      <c r="L2"/>
      <c r="M2"/>
      <c r="N2"/>
      <c r="O2" t="s">
        <v>173</v>
      </c>
      <c r="P2"/>
      <c r="Q2" s="1017" t="s">
        <v>173</v>
      </c>
      <c r="R2" s="1017"/>
      <c r="S2" s="132" t="s">
        <v>198</v>
      </c>
      <c r="T2" s="1017" t="s">
        <v>187</v>
      </c>
      <c r="U2" s="1017"/>
      <c r="V2"/>
      <c r="W2" s="126"/>
      <c r="X2" s="154"/>
      <c r="Y2" s="154"/>
      <c r="Z2" s="37"/>
      <c r="AA2" s="154" t="s">
        <v>174</v>
      </c>
      <c r="AB2" s="488"/>
      <c r="AC2" s="154"/>
      <c r="AD2" s="37"/>
      <c r="AF2" s="39"/>
      <c r="AG2" s="130"/>
      <c r="AH2" s="130"/>
      <c r="AI2" s="39" t="s">
        <v>12</v>
      </c>
      <c r="AJ2" s="44"/>
      <c r="AK2" s="39"/>
      <c r="AL2" s="39"/>
      <c r="AM2" s="169"/>
      <c r="AN2" s="74" t="s">
        <v>18</v>
      </c>
      <c r="AO2" s="433"/>
      <c r="AP2" s="74"/>
      <c r="AQ2" s="433"/>
      <c r="AR2" s="38"/>
      <c r="AS2" s="433" t="s">
        <v>26</v>
      </c>
      <c r="AV2" s="1" t="s">
        <v>214</v>
      </c>
      <c r="AY2" s="1" t="s">
        <v>353</v>
      </c>
      <c r="BD2" s="1" t="s">
        <v>485</v>
      </c>
    </row>
    <row r="3" spans="1:61" ht="22.5" customHeight="1" thickBot="1">
      <c r="A3" s="1024"/>
      <c r="B3" s="354"/>
      <c r="C3" s="1026" t="s">
        <v>131</v>
      </c>
      <c r="D3" s="1032" t="s">
        <v>172</v>
      </c>
      <c r="E3" s="1029" t="s">
        <v>38</v>
      </c>
      <c r="F3" s="989" t="s">
        <v>132</v>
      </c>
      <c r="G3" s="991"/>
      <c r="H3" s="989" t="s">
        <v>133</v>
      </c>
      <c r="I3" s="1018"/>
      <c r="J3" s="989" t="s">
        <v>134</v>
      </c>
      <c r="K3" s="1018"/>
      <c r="L3" s="121" t="s">
        <v>135</v>
      </c>
      <c r="M3" s="122"/>
      <c r="N3" s="123"/>
      <c r="O3" s="989" t="s">
        <v>136</v>
      </c>
      <c r="P3" s="991"/>
      <c r="Q3" s="989" t="s">
        <v>137</v>
      </c>
      <c r="R3" s="1023"/>
      <c r="S3" s="991"/>
      <c r="T3" s="989" t="s">
        <v>138</v>
      </c>
      <c r="U3" s="1018"/>
      <c r="V3" s="989" t="s">
        <v>139</v>
      </c>
      <c r="W3" s="991"/>
      <c r="X3" s="989" t="s">
        <v>140</v>
      </c>
      <c r="Y3" s="991"/>
      <c r="Z3" s="496"/>
      <c r="AA3" s="1021" t="s">
        <v>141</v>
      </c>
      <c r="AB3" s="1022"/>
      <c r="AC3" s="1016" t="s">
        <v>142</v>
      </c>
      <c r="AD3" s="1016"/>
      <c r="AE3" s="122" t="s">
        <v>143</v>
      </c>
      <c r="AF3" s="122"/>
      <c r="AG3" s="592"/>
      <c r="AH3" s="595"/>
      <c r="AI3" s="1001" t="s">
        <v>144</v>
      </c>
      <c r="AJ3" s="1002"/>
      <c r="AK3" s="989" t="s">
        <v>242</v>
      </c>
      <c r="AL3" s="990"/>
      <c r="AM3" s="991"/>
      <c r="AN3" s="983" t="s">
        <v>359</v>
      </c>
      <c r="AO3" s="984"/>
      <c r="AP3" s="989" t="s">
        <v>360</v>
      </c>
      <c r="AQ3" s="990"/>
      <c r="AR3" s="991"/>
      <c r="AS3" s="983" t="s">
        <v>361</v>
      </c>
      <c r="AT3" s="984"/>
      <c r="AU3" s="989" t="s">
        <v>362</v>
      </c>
      <c r="AV3" s="990"/>
      <c r="AW3" s="991"/>
      <c r="AX3" s="35" t="s">
        <v>363</v>
      </c>
      <c r="AY3" s="409"/>
      <c r="AZ3" s="410"/>
      <c r="BA3" s="989" t="s">
        <v>364</v>
      </c>
      <c r="BB3" s="990"/>
      <c r="BC3" s="991"/>
      <c r="BD3" s="726" t="s">
        <v>486</v>
      </c>
      <c r="BE3" s="734"/>
      <c r="BF3" s="731" t="s">
        <v>487</v>
      </c>
      <c r="BG3" s="730"/>
      <c r="BH3" s="727" t="s">
        <v>484</v>
      </c>
      <c r="BI3" s="709"/>
    </row>
    <row r="4" spans="1:61" ht="22.5" customHeight="1">
      <c r="A4" s="1025"/>
      <c r="B4" s="355"/>
      <c r="C4" s="1027"/>
      <c r="D4" s="1033"/>
      <c r="E4" s="1030"/>
      <c r="F4" s="416" t="s">
        <v>145</v>
      </c>
      <c r="G4" s="33"/>
      <c r="H4" s="416" t="s">
        <v>146</v>
      </c>
      <c r="I4" s="124"/>
      <c r="J4" s="416" t="s">
        <v>146</v>
      </c>
      <c r="K4" s="124"/>
      <c r="L4" s="296" t="s">
        <v>146</v>
      </c>
      <c r="M4" s="36"/>
      <c r="N4" s="42"/>
      <c r="O4" s="416" t="s">
        <v>147</v>
      </c>
      <c r="P4" s="33"/>
      <c r="Q4" s="408" t="s">
        <v>147</v>
      </c>
      <c r="R4" s="409"/>
      <c r="S4" s="23"/>
      <c r="T4" s="469" t="s">
        <v>148</v>
      </c>
      <c r="U4" s="22"/>
      <c r="V4" s="469" t="s">
        <v>149</v>
      </c>
      <c r="W4" s="23"/>
      <c r="X4" s="494"/>
      <c r="Y4" s="480" t="s">
        <v>150</v>
      </c>
      <c r="Z4" s="497"/>
      <c r="AA4" s="494" t="s">
        <v>254</v>
      </c>
      <c r="AB4" s="481"/>
      <c r="AC4" s="480" t="s">
        <v>254</v>
      </c>
      <c r="AD4" s="484"/>
      <c r="AE4" s="34" t="s">
        <v>254</v>
      </c>
      <c r="AF4" s="67" t="s">
        <v>234</v>
      </c>
      <c r="AG4" s="68"/>
      <c r="AH4" s="596" t="s">
        <v>478</v>
      </c>
      <c r="AI4" s="35" t="s">
        <v>151</v>
      </c>
      <c r="AJ4" s="298"/>
      <c r="AK4" s="35" t="s">
        <v>151</v>
      </c>
      <c r="AL4" s="69"/>
      <c r="AM4" s="37" t="s">
        <v>12</v>
      </c>
      <c r="AN4" s="35" t="s">
        <v>255</v>
      </c>
      <c r="AO4" s="389"/>
      <c r="AP4" s="35" t="s">
        <v>255</v>
      </c>
      <c r="AQ4" s="70"/>
      <c r="AR4" s="44" t="s">
        <v>18</v>
      </c>
      <c r="AS4" s="35" t="s">
        <v>350</v>
      </c>
      <c r="AT4" s="389"/>
      <c r="AU4" s="35" t="s">
        <v>350</v>
      </c>
      <c r="AV4" s="69" t="s">
        <v>351</v>
      </c>
      <c r="AW4" s="421"/>
      <c r="AX4" s="35" t="s">
        <v>370</v>
      </c>
      <c r="AY4" s="421" t="s">
        <v>214</v>
      </c>
      <c r="AZ4" s="422"/>
      <c r="BA4" s="35" t="s">
        <v>352</v>
      </c>
      <c r="BB4" s="70" t="s">
        <v>353</v>
      </c>
      <c r="BC4" s="422"/>
      <c r="BD4" s="388"/>
      <c r="BE4" s="389"/>
      <c r="BF4" s="728"/>
      <c r="BG4" s="729"/>
      <c r="BH4" s="388" t="s">
        <v>302</v>
      </c>
      <c r="BI4" s="389"/>
    </row>
    <row r="5" spans="1:61" ht="37.35" customHeight="1" thickBot="1">
      <c r="A5" s="1025"/>
      <c r="B5" s="355" t="s">
        <v>300</v>
      </c>
      <c r="C5" s="1027"/>
      <c r="D5" s="1033"/>
      <c r="E5" s="1030"/>
      <c r="F5" s="992" t="s">
        <v>170</v>
      </c>
      <c r="G5" s="999" t="s">
        <v>164</v>
      </c>
      <c r="H5" s="992" t="s">
        <v>170</v>
      </c>
      <c r="I5" s="1019" t="s">
        <v>164</v>
      </c>
      <c r="J5" s="992" t="s">
        <v>170</v>
      </c>
      <c r="K5" s="1019" t="s">
        <v>164</v>
      </c>
      <c r="L5" s="992" t="s">
        <v>170</v>
      </c>
      <c r="M5" s="994" t="s">
        <v>219</v>
      </c>
      <c r="N5" s="43" t="s">
        <v>152</v>
      </c>
      <c r="O5" s="992" t="s">
        <v>170</v>
      </c>
      <c r="P5" s="417" t="s">
        <v>164</v>
      </c>
      <c r="Q5" s="992" t="s">
        <v>170</v>
      </c>
      <c r="R5" s="994" t="s">
        <v>218</v>
      </c>
      <c r="S5" s="43" t="s">
        <v>152</v>
      </c>
      <c r="T5" s="992" t="s">
        <v>170</v>
      </c>
      <c r="U5" s="1019" t="s">
        <v>164</v>
      </c>
      <c r="V5" s="992" t="s">
        <v>170</v>
      </c>
      <c r="W5" s="1019" t="s">
        <v>164</v>
      </c>
      <c r="X5" s="1005" t="s">
        <v>170</v>
      </c>
      <c r="Y5" s="1013" t="s">
        <v>253</v>
      </c>
      <c r="Z5" s="43" t="s">
        <v>152</v>
      </c>
      <c r="AA5" s="1014" t="s">
        <v>170</v>
      </c>
      <c r="AB5" s="1011" t="s">
        <v>164</v>
      </c>
      <c r="AC5" s="1007" t="s">
        <v>170</v>
      </c>
      <c r="AD5" s="482" t="s">
        <v>164</v>
      </c>
      <c r="AE5" s="1009" t="s">
        <v>170</v>
      </c>
      <c r="AF5" s="994" t="s">
        <v>171</v>
      </c>
      <c r="AG5" s="593" t="s">
        <v>152</v>
      </c>
      <c r="AH5" s="597" t="s">
        <v>479</v>
      </c>
      <c r="AI5" s="992" t="s">
        <v>170</v>
      </c>
      <c r="AJ5" s="999" t="s">
        <v>164</v>
      </c>
      <c r="AK5" s="992" t="s">
        <v>170</v>
      </c>
      <c r="AL5" s="994" t="s">
        <v>297</v>
      </c>
      <c r="AM5" s="43" t="s">
        <v>152</v>
      </c>
      <c r="AN5" s="997" t="s">
        <v>170</v>
      </c>
      <c r="AO5" s="987" t="s">
        <v>164</v>
      </c>
      <c r="AP5" s="992" t="s">
        <v>170</v>
      </c>
      <c r="AQ5" s="996" t="s">
        <v>298</v>
      </c>
      <c r="AR5" s="43" t="s">
        <v>152</v>
      </c>
      <c r="AS5" s="997" t="s">
        <v>170</v>
      </c>
      <c r="AT5" s="987" t="s">
        <v>164</v>
      </c>
      <c r="AU5" s="992" t="s">
        <v>170</v>
      </c>
      <c r="AV5" s="994" t="s">
        <v>354</v>
      </c>
      <c r="AW5" s="43" t="s">
        <v>152</v>
      </c>
      <c r="AX5" s="414" t="s">
        <v>170</v>
      </c>
      <c r="AY5" s="406" t="s">
        <v>355</v>
      </c>
      <c r="AZ5" s="43" t="s">
        <v>152</v>
      </c>
      <c r="BA5" s="992" t="s">
        <v>170</v>
      </c>
      <c r="BB5" s="996" t="s">
        <v>356</v>
      </c>
      <c r="BC5" s="43" t="s">
        <v>152</v>
      </c>
      <c r="BD5" s="732" t="s">
        <v>486</v>
      </c>
      <c r="BE5" s="733" t="s">
        <v>488</v>
      </c>
      <c r="BF5" s="732" t="s">
        <v>487</v>
      </c>
      <c r="BG5" s="733" t="s">
        <v>489</v>
      </c>
      <c r="BH5" s="710" t="s">
        <v>170</v>
      </c>
      <c r="BI5" s="712" t="s">
        <v>164</v>
      </c>
    </row>
    <row r="6" spans="1:61" ht="35.450000000000003" customHeight="1" thickBot="1">
      <c r="A6" s="1025"/>
      <c r="B6" s="356"/>
      <c r="C6" s="1027"/>
      <c r="D6" s="1033"/>
      <c r="E6" s="1030"/>
      <c r="F6" s="993"/>
      <c r="G6" s="1000"/>
      <c r="H6" s="993"/>
      <c r="I6" s="1020"/>
      <c r="J6" s="993"/>
      <c r="K6" s="1020"/>
      <c r="L6" s="993"/>
      <c r="M6" s="995"/>
      <c r="N6" s="73">
        <v>2</v>
      </c>
      <c r="O6" s="993"/>
      <c r="P6" s="418"/>
      <c r="Q6" s="993"/>
      <c r="R6" s="995"/>
      <c r="S6" s="73">
        <v>10</v>
      </c>
      <c r="T6" s="993"/>
      <c r="U6" s="1020"/>
      <c r="V6" s="993"/>
      <c r="W6" s="1020"/>
      <c r="X6" s="1006"/>
      <c r="Y6" s="1013"/>
      <c r="Z6" s="498">
        <v>3</v>
      </c>
      <c r="AA6" s="1015"/>
      <c r="AB6" s="1012"/>
      <c r="AC6" s="1008"/>
      <c r="AD6" s="485"/>
      <c r="AE6" s="1010"/>
      <c r="AF6" s="995"/>
      <c r="AG6" s="594">
        <v>14</v>
      </c>
      <c r="AH6" s="599" t="s">
        <v>480</v>
      </c>
      <c r="AI6" s="993"/>
      <c r="AJ6" s="1000"/>
      <c r="AK6" s="993"/>
      <c r="AL6" s="995"/>
      <c r="AM6" s="73" t="s">
        <v>366</v>
      </c>
      <c r="AN6" s="998"/>
      <c r="AO6" s="988"/>
      <c r="AP6" s="993"/>
      <c r="AQ6" s="995"/>
      <c r="AR6" s="73" t="s">
        <v>367</v>
      </c>
      <c r="AS6" s="998"/>
      <c r="AT6" s="988"/>
      <c r="AU6" s="993"/>
      <c r="AV6" s="995"/>
      <c r="AW6" s="73" t="s">
        <v>368</v>
      </c>
      <c r="AX6" s="415"/>
      <c r="AY6" s="407"/>
      <c r="AZ6" s="73">
        <v>4</v>
      </c>
      <c r="BA6" s="993"/>
      <c r="BB6" s="995"/>
      <c r="BC6" s="73" t="s">
        <v>369</v>
      </c>
      <c r="BD6" s="735"/>
      <c r="BE6" s="736"/>
      <c r="BF6" s="711"/>
      <c r="BG6" s="713"/>
      <c r="BH6" s="711"/>
      <c r="BI6" s="713"/>
    </row>
    <row r="7" spans="1:61" ht="16.5" thickBot="1">
      <c r="A7" s="1025"/>
      <c r="B7" s="440"/>
      <c r="C7" s="1028"/>
      <c r="D7" s="1034"/>
      <c r="E7" s="1031"/>
      <c r="F7" s="304">
        <v>43115</v>
      </c>
      <c r="G7" s="72"/>
      <c r="H7" s="304">
        <v>43118</v>
      </c>
      <c r="I7" s="302"/>
      <c r="J7" s="304">
        <f>F7+7</f>
        <v>43122</v>
      </c>
      <c r="K7" s="302"/>
      <c r="L7" s="411">
        <f>H7+7</f>
        <v>43125</v>
      </c>
      <c r="M7" s="412"/>
      <c r="N7" s="413"/>
      <c r="O7" s="419">
        <f>J7+7</f>
        <v>43129</v>
      </c>
      <c r="P7" s="420"/>
      <c r="Q7" s="979">
        <f>L7+7</f>
        <v>43132</v>
      </c>
      <c r="R7" s="982"/>
      <c r="S7" s="1004"/>
      <c r="T7" s="427">
        <f>O7+7</f>
        <v>43136</v>
      </c>
      <c r="U7" s="428"/>
      <c r="V7" s="427">
        <f>Q7+7</f>
        <v>43139</v>
      </c>
      <c r="W7" s="483"/>
      <c r="X7" s="543">
        <f>T7+7</f>
        <v>43143</v>
      </c>
      <c r="Y7" s="544"/>
      <c r="Z7" s="545"/>
      <c r="AA7" s="546">
        <f>V7+7</f>
        <v>43146</v>
      </c>
      <c r="AB7" s="547"/>
      <c r="AC7" s="548">
        <f>X7+7</f>
        <v>43150</v>
      </c>
      <c r="AD7" s="548"/>
      <c r="AE7" s="980">
        <f>AA7+7</f>
        <v>43153</v>
      </c>
      <c r="AF7" s="980"/>
      <c r="AG7" s="981"/>
      <c r="AH7" s="598"/>
      <c r="AI7" s="1003">
        <f>AC7+7</f>
        <v>43157</v>
      </c>
      <c r="AJ7" s="981"/>
      <c r="AK7" s="979">
        <f>AE7+7</f>
        <v>43160</v>
      </c>
      <c r="AL7" s="982"/>
      <c r="AM7" s="1004"/>
      <c r="AN7" s="305">
        <f>AI7+7</f>
        <v>43164</v>
      </c>
      <c r="AO7" s="396"/>
      <c r="AP7" s="979">
        <f>AK7+7</f>
        <v>43167</v>
      </c>
      <c r="AQ7" s="982"/>
      <c r="AR7" s="1004"/>
      <c r="AS7" s="305">
        <f>AP7+7</f>
        <v>43174</v>
      </c>
      <c r="AT7" s="396"/>
      <c r="AU7" s="979">
        <f>AP7+7</f>
        <v>43174</v>
      </c>
      <c r="AV7" s="982"/>
      <c r="AW7" s="1004"/>
      <c r="AX7" s="1003">
        <f>AS7+7</f>
        <v>43181</v>
      </c>
      <c r="AY7" s="980"/>
      <c r="AZ7" s="981"/>
      <c r="BA7" s="1003">
        <f>AU7+7</f>
        <v>43181</v>
      </c>
      <c r="BB7" s="980"/>
      <c r="BC7" s="981"/>
      <c r="BD7" s="305"/>
      <c r="BE7" s="396"/>
      <c r="BF7" s="305"/>
      <c r="BG7" s="396"/>
      <c r="BH7" s="305">
        <v>43234</v>
      </c>
      <c r="BI7" s="396"/>
    </row>
    <row r="8" spans="1:61" s="277" customFormat="1" ht="25.9" customHeight="1">
      <c r="A8" s="337">
        <v>1</v>
      </c>
      <c r="B8" s="512" t="s">
        <v>419</v>
      </c>
      <c r="C8" s="438">
        <v>1</v>
      </c>
      <c r="D8" s="439">
        <f>SUM(N8,S8,Z8,AG8,AM8,AR8,AW8,AZ8,BC8,BE8,BG8)</f>
        <v>40.049999999999997</v>
      </c>
      <c r="E8" s="442">
        <f t="shared" ref="E8:E19" si="0">SUM(D8:D8)</f>
        <v>40.049999999999997</v>
      </c>
      <c r="F8" s="381"/>
      <c r="G8" s="379"/>
      <c r="H8" s="343"/>
      <c r="I8" s="276"/>
      <c r="J8" s="343" t="s">
        <v>470</v>
      </c>
      <c r="K8" s="276"/>
      <c r="L8" s="313"/>
      <c r="M8" s="340">
        <f t="shared" ref="M8:M19" si="1">C8</f>
        <v>1</v>
      </c>
      <c r="N8" s="308">
        <v>1</v>
      </c>
      <c r="O8" s="275"/>
      <c r="P8" s="286"/>
      <c r="Q8" s="347"/>
      <c r="R8" s="297">
        <f t="shared" ref="R8:R19" si="2">C8</f>
        <v>1</v>
      </c>
      <c r="S8" s="384">
        <f>IF(R8=0,0,VLOOKUP(R8,Підс,2,FALSE))</f>
        <v>5.8</v>
      </c>
      <c r="T8" s="475"/>
      <c r="U8" s="475"/>
      <c r="V8" s="475"/>
      <c r="W8" s="490"/>
      <c r="X8" s="601"/>
      <c r="Y8" s="602">
        <f t="shared" ref="Y8:Y19" si="3">C8</f>
        <v>1</v>
      </c>
      <c r="Z8" s="603">
        <v>0</v>
      </c>
      <c r="AA8" s="604" t="s">
        <v>470</v>
      </c>
      <c r="AB8" s="605"/>
      <c r="AC8" s="606" t="s">
        <v>470</v>
      </c>
      <c r="AD8" s="605"/>
      <c r="AE8" s="607" t="s">
        <v>471</v>
      </c>
      <c r="AF8" s="602">
        <f>C8</f>
        <v>1</v>
      </c>
      <c r="AG8" s="608">
        <f t="shared" ref="AG8:AG19" si="4">IF(AF8=0,"",VLOOKUP(AF8,Підс,3,FALSE))</f>
        <v>13</v>
      </c>
      <c r="AH8" s="569">
        <v>-1</v>
      </c>
      <c r="AI8" s="288"/>
      <c r="AJ8" s="289"/>
      <c r="AK8" s="350"/>
      <c r="AL8" s="297">
        <f t="shared" ref="AL8:AL19" si="5">C8</f>
        <v>1</v>
      </c>
      <c r="AM8" s="290">
        <f>0.75+2.5+1</f>
        <v>4.25</v>
      </c>
      <c r="AN8" s="390" t="s">
        <v>470</v>
      </c>
      <c r="AO8" s="392"/>
      <c r="AP8" s="424"/>
      <c r="AQ8" s="297">
        <f>C8</f>
        <v>1</v>
      </c>
      <c r="AR8" s="312">
        <f>1+0.75+4</f>
        <v>5.75</v>
      </c>
      <c r="AS8" s="390"/>
      <c r="AT8" s="392"/>
      <c r="AU8" s="350"/>
      <c r="AV8" s="423">
        <f>C8</f>
        <v>1</v>
      </c>
      <c r="AW8" s="290">
        <f>0.75+1.5+2</f>
        <v>4.25</v>
      </c>
      <c r="AX8" s="429" t="s">
        <v>470</v>
      </c>
      <c r="AY8" s="430">
        <f>C8</f>
        <v>1</v>
      </c>
      <c r="AZ8" s="432">
        <v>4</v>
      </c>
      <c r="BA8" s="429"/>
      <c r="BB8" s="430">
        <f>C8</f>
        <v>1</v>
      </c>
      <c r="BC8" s="431"/>
      <c r="BD8" s="430">
        <f>C8</f>
        <v>1</v>
      </c>
      <c r="BE8" s="392">
        <v>2</v>
      </c>
      <c r="BF8" s="430">
        <f>C8</f>
        <v>1</v>
      </c>
      <c r="BG8" s="392"/>
      <c r="BH8" s="390"/>
      <c r="BI8" s="392"/>
    </row>
    <row r="9" spans="1:61" s="277" customFormat="1" ht="24" customHeight="1">
      <c r="A9" s="338">
        <v>2</v>
      </c>
      <c r="B9" s="512" t="s">
        <v>420</v>
      </c>
      <c r="C9" s="341">
        <v>2</v>
      </c>
      <c r="D9" s="439">
        <f t="shared" ref="D9:D19" si="6">SUM(N9,S9,Z9,AG9,AM9,AR9,AW9,AZ9,BC9,BE9,BG9)</f>
        <v>5</v>
      </c>
      <c r="E9" s="368">
        <f t="shared" si="0"/>
        <v>5</v>
      </c>
      <c r="F9" s="382"/>
      <c r="G9" s="291"/>
      <c r="H9" s="343"/>
      <c r="I9" s="278"/>
      <c r="J9" s="343" t="s">
        <v>470</v>
      </c>
      <c r="K9" s="278"/>
      <c r="L9" s="292"/>
      <c r="M9" s="341">
        <f t="shared" si="1"/>
        <v>2</v>
      </c>
      <c r="N9" s="309"/>
      <c r="O9" s="292"/>
      <c r="P9" s="278"/>
      <c r="Q9" s="348"/>
      <c r="R9" s="297">
        <f t="shared" si="2"/>
        <v>2</v>
      </c>
      <c r="S9" s="384" t="str">
        <f>IF(R9=0,0,VLOOKUP(R9,Підс,2,FALSE))</f>
        <v xml:space="preserve"> </v>
      </c>
      <c r="T9" s="476"/>
      <c r="U9" s="476"/>
      <c r="V9" s="476"/>
      <c r="W9" s="491"/>
      <c r="X9" s="292"/>
      <c r="Y9" s="297">
        <f t="shared" si="3"/>
        <v>2</v>
      </c>
      <c r="Z9" s="307"/>
      <c r="AA9" s="287" t="s">
        <v>471</v>
      </c>
      <c r="AB9" s="487"/>
      <c r="AC9" s="343" t="s">
        <v>470</v>
      </c>
      <c r="AD9" s="487"/>
      <c r="AE9" s="348" t="s">
        <v>471</v>
      </c>
      <c r="AF9" s="297">
        <f t="shared" ref="AF9:AF19" si="7">C9</f>
        <v>2</v>
      </c>
      <c r="AG9" s="387" t="str">
        <f t="shared" si="4"/>
        <v xml:space="preserve"> </v>
      </c>
      <c r="AH9" s="590">
        <v>-1</v>
      </c>
      <c r="AI9" s="280"/>
      <c r="AJ9" s="279"/>
      <c r="AK9" s="351"/>
      <c r="AL9" s="297">
        <f t="shared" si="5"/>
        <v>2</v>
      </c>
      <c r="AM9" s="258"/>
      <c r="AN9" s="391" t="s">
        <v>470</v>
      </c>
      <c r="AO9" s="393"/>
      <c r="AP9" s="425"/>
      <c r="AQ9" s="297">
        <f t="shared" ref="AQ9:AQ19" si="8">C9</f>
        <v>2</v>
      </c>
      <c r="AR9" s="293"/>
      <c r="AS9" s="391"/>
      <c r="AT9" s="393"/>
      <c r="AU9" s="351"/>
      <c r="AV9" s="423">
        <f t="shared" ref="AV9:AV19" si="9">C9</f>
        <v>2</v>
      </c>
      <c r="AW9" s="258"/>
      <c r="AX9" s="425" t="s">
        <v>470</v>
      </c>
      <c r="AY9" s="430">
        <f t="shared" ref="AY9:AY19" si="10">C9</f>
        <v>2</v>
      </c>
      <c r="AZ9" s="293"/>
      <c r="BA9" s="425"/>
      <c r="BB9" s="430">
        <f t="shared" ref="BB9:BB19" si="11">C9</f>
        <v>2</v>
      </c>
      <c r="BC9" s="367"/>
      <c r="BD9" s="430">
        <f t="shared" ref="BD9:BD19" si="12">C9</f>
        <v>2</v>
      </c>
      <c r="BE9" s="393">
        <v>5</v>
      </c>
      <c r="BF9" s="430">
        <f t="shared" ref="BF9:BF19" si="13">C9</f>
        <v>2</v>
      </c>
      <c r="BG9" s="393"/>
      <c r="BH9" s="391"/>
      <c r="BI9" s="393"/>
    </row>
    <row r="10" spans="1:61" s="277" customFormat="1" ht="18">
      <c r="A10" s="339">
        <v>3</v>
      </c>
      <c r="B10" s="512" t="s">
        <v>421</v>
      </c>
      <c r="C10" s="341">
        <v>3</v>
      </c>
      <c r="D10" s="439">
        <f t="shared" si="6"/>
        <v>57.35</v>
      </c>
      <c r="E10" s="368">
        <f t="shared" si="0"/>
        <v>57.35</v>
      </c>
      <c r="F10" s="382"/>
      <c r="G10" s="291"/>
      <c r="H10" s="343"/>
      <c r="I10" s="278"/>
      <c r="J10" s="343"/>
      <c r="K10" s="278"/>
      <c r="L10" s="292"/>
      <c r="M10" s="341">
        <f t="shared" si="1"/>
        <v>3</v>
      </c>
      <c r="N10" s="309">
        <v>1</v>
      </c>
      <c r="O10" s="292"/>
      <c r="P10" s="278"/>
      <c r="Q10" s="348"/>
      <c r="R10" s="297">
        <f t="shared" si="2"/>
        <v>3</v>
      </c>
      <c r="S10" s="384">
        <f t="shared" ref="S10:S18" si="14">IF(R10=0,"",VLOOKUP(R10,Підс,2,FALSE))</f>
        <v>9</v>
      </c>
      <c r="T10" s="476"/>
      <c r="U10" s="476"/>
      <c r="V10" s="476"/>
      <c r="W10" s="491"/>
      <c r="X10" s="292"/>
      <c r="Y10" s="297">
        <f t="shared" si="3"/>
        <v>3</v>
      </c>
      <c r="Z10" s="307">
        <v>3</v>
      </c>
      <c r="AA10" s="287" t="s">
        <v>471</v>
      </c>
      <c r="AB10" s="487"/>
      <c r="AC10" s="343" t="s">
        <v>470</v>
      </c>
      <c r="AD10" s="487"/>
      <c r="AE10" s="348" t="s">
        <v>471</v>
      </c>
      <c r="AF10" s="297">
        <f t="shared" si="7"/>
        <v>3</v>
      </c>
      <c r="AG10" s="387">
        <f t="shared" si="4"/>
        <v>12.5</v>
      </c>
      <c r="AH10" s="590"/>
      <c r="AI10" s="280"/>
      <c r="AJ10" s="279"/>
      <c r="AK10" s="351"/>
      <c r="AL10" s="297">
        <f t="shared" si="5"/>
        <v>3</v>
      </c>
      <c r="AM10" s="258">
        <f>0.5+3+0</f>
        <v>3.5</v>
      </c>
      <c r="AN10" s="391" t="s">
        <v>470</v>
      </c>
      <c r="AO10" s="393"/>
      <c r="AP10" s="425"/>
      <c r="AQ10" s="297">
        <f t="shared" si="8"/>
        <v>3</v>
      </c>
      <c r="AR10" s="293">
        <f>1+0.85+4</f>
        <v>5.85</v>
      </c>
      <c r="AS10" s="391"/>
      <c r="AT10" s="393"/>
      <c r="AU10" s="351"/>
      <c r="AV10" s="423">
        <f t="shared" si="9"/>
        <v>3</v>
      </c>
      <c r="AW10" s="258">
        <f>1+2+2</f>
        <v>5</v>
      </c>
      <c r="AX10" s="425" t="s">
        <v>471</v>
      </c>
      <c r="AY10" s="430">
        <f t="shared" si="10"/>
        <v>3</v>
      </c>
      <c r="AZ10" s="293">
        <v>4</v>
      </c>
      <c r="BA10" s="425"/>
      <c r="BB10" s="430">
        <f t="shared" si="11"/>
        <v>3</v>
      </c>
      <c r="BC10" s="367">
        <f>7+1</f>
        <v>8</v>
      </c>
      <c r="BD10" s="430">
        <f t="shared" si="12"/>
        <v>3</v>
      </c>
      <c r="BE10" s="878">
        <v>4.5</v>
      </c>
      <c r="BF10" s="430">
        <f t="shared" si="13"/>
        <v>3</v>
      </c>
      <c r="BG10" s="393">
        <v>1</v>
      </c>
      <c r="BH10" s="391"/>
      <c r="BI10" s="393"/>
    </row>
    <row r="11" spans="1:61" s="277" customFormat="1" ht="18">
      <c r="A11" s="338">
        <v>4</v>
      </c>
      <c r="B11" s="512" t="s">
        <v>422</v>
      </c>
      <c r="C11" s="341">
        <v>4</v>
      </c>
      <c r="D11" s="439">
        <f t="shared" si="6"/>
        <v>69.8</v>
      </c>
      <c r="E11" s="368">
        <f t="shared" si="0"/>
        <v>69.8</v>
      </c>
      <c r="F11" s="382"/>
      <c r="G11" s="291"/>
      <c r="H11" s="343"/>
      <c r="I11" s="278"/>
      <c r="J11" s="343" t="s">
        <v>470</v>
      </c>
      <c r="K11" s="278"/>
      <c r="L11" s="292"/>
      <c r="M11" s="341">
        <f t="shared" si="1"/>
        <v>4</v>
      </c>
      <c r="N11" s="309">
        <v>1.8</v>
      </c>
      <c r="O11" s="292"/>
      <c r="P11" s="278"/>
      <c r="Q11" s="348"/>
      <c r="R11" s="297">
        <f t="shared" si="2"/>
        <v>4</v>
      </c>
      <c r="S11" s="384">
        <f t="shared" si="14"/>
        <v>10</v>
      </c>
      <c r="T11" s="476"/>
      <c r="U11" s="476"/>
      <c r="V11" s="476"/>
      <c r="W11" s="491"/>
      <c r="X11" s="292"/>
      <c r="Y11" s="297">
        <f t="shared" si="3"/>
        <v>4</v>
      </c>
      <c r="Z11" s="307">
        <v>3</v>
      </c>
      <c r="AA11" s="287" t="s">
        <v>470</v>
      </c>
      <c r="AB11" s="487"/>
      <c r="AC11" s="343" t="s">
        <v>470</v>
      </c>
      <c r="AD11" s="487"/>
      <c r="AE11" s="348" t="s">
        <v>470</v>
      </c>
      <c r="AF11" s="297">
        <f t="shared" si="7"/>
        <v>4</v>
      </c>
      <c r="AG11" s="387">
        <f t="shared" si="4"/>
        <v>14</v>
      </c>
      <c r="AH11" s="590"/>
      <c r="AI11" s="280"/>
      <c r="AJ11" s="279"/>
      <c r="AK11" s="351"/>
      <c r="AL11" s="297">
        <f t="shared" si="5"/>
        <v>4</v>
      </c>
      <c r="AM11" s="258">
        <f>1+3+2</f>
        <v>6</v>
      </c>
      <c r="AN11" s="391" t="s">
        <v>470</v>
      </c>
      <c r="AO11" s="393"/>
      <c r="AP11" s="425"/>
      <c r="AQ11" s="297">
        <f t="shared" si="8"/>
        <v>4</v>
      </c>
      <c r="AR11" s="293">
        <f>1+1+4</f>
        <v>6</v>
      </c>
      <c r="AS11" s="391"/>
      <c r="AT11" s="393"/>
      <c r="AU11" s="351"/>
      <c r="AV11" s="423">
        <f t="shared" si="9"/>
        <v>4</v>
      </c>
      <c r="AW11" s="258">
        <f>1+2+2</f>
        <v>5</v>
      </c>
      <c r="AX11" s="425" t="s">
        <v>470</v>
      </c>
      <c r="AY11" s="430">
        <f t="shared" si="10"/>
        <v>4</v>
      </c>
      <c r="AZ11" s="293">
        <v>4</v>
      </c>
      <c r="BA11" s="425"/>
      <c r="BB11" s="430">
        <f t="shared" si="11"/>
        <v>4</v>
      </c>
      <c r="BC11" s="367">
        <v>10</v>
      </c>
      <c r="BD11" s="430">
        <f t="shared" si="12"/>
        <v>4</v>
      </c>
      <c r="BE11" s="393">
        <v>5</v>
      </c>
      <c r="BF11" s="430">
        <f t="shared" si="13"/>
        <v>4</v>
      </c>
      <c r="BG11" s="393">
        <v>5</v>
      </c>
      <c r="BH11" s="391"/>
      <c r="BI11" s="393"/>
    </row>
    <row r="12" spans="1:61" s="277" customFormat="1" ht="18">
      <c r="A12" s="339">
        <v>5</v>
      </c>
      <c r="B12" s="512" t="s">
        <v>423</v>
      </c>
      <c r="C12" s="341">
        <v>5</v>
      </c>
      <c r="D12" s="439">
        <f t="shared" si="6"/>
        <v>33.75</v>
      </c>
      <c r="E12" s="368">
        <f t="shared" si="0"/>
        <v>33.75</v>
      </c>
      <c r="F12" s="382"/>
      <c r="G12" s="291"/>
      <c r="H12" s="343"/>
      <c r="I12" s="278"/>
      <c r="J12" s="343" t="s">
        <v>470</v>
      </c>
      <c r="K12" s="278"/>
      <c r="L12" s="292"/>
      <c r="M12" s="341">
        <f t="shared" si="1"/>
        <v>5</v>
      </c>
      <c r="N12" s="309">
        <v>1.75</v>
      </c>
      <c r="O12" s="292"/>
      <c r="P12" s="278"/>
      <c r="Q12" s="348"/>
      <c r="R12" s="297">
        <f t="shared" si="2"/>
        <v>5</v>
      </c>
      <c r="S12" s="384">
        <f t="shared" si="14"/>
        <v>6.5</v>
      </c>
      <c r="T12" s="476"/>
      <c r="U12" s="476"/>
      <c r="V12" s="476"/>
      <c r="W12" s="491"/>
      <c r="X12" s="292"/>
      <c r="Y12" s="297">
        <f t="shared" si="3"/>
        <v>5</v>
      </c>
      <c r="Z12" s="307">
        <v>3</v>
      </c>
      <c r="AA12" s="287" t="s">
        <v>470</v>
      </c>
      <c r="AB12" s="487"/>
      <c r="AC12" s="343" t="s">
        <v>470</v>
      </c>
      <c r="AD12" s="487"/>
      <c r="AE12" s="348" t="s">
        <v>470</v>
      </c>
      <c r="AF12" s="297">
        <f t="shared" si="7"/>
        <v>5</v>
      </c>
      <c r="AG12" s="387">
        <f t="shared" si="4"/>
        <v>7</v>
      </c>
      <c r="AH12" s="590"/>
      <c r="AI12" s="280"/>
      <c r="AJ12" s="279"/>
      <c r="AK12" s="351"/>
      <c r="AL12" s="297">
        <f t="shared" si="5"/>
        <v>5</v>
      </c>
      <c r="AM12" s="258">
        <v>2</v>
      </c>
      <c r="AN12" s="391" t="s">
        <v>470</v>
      </c>
      <c r="AO12" s="393"/>
      <c r="AP12" s="351"/>
      <c r="AQ12" s="297">
        <f t="shared" si="8"/>
        <v>5</v>
      </c>
      <c r="AR12" s="293">
        <v>3</v>
      </c>
      <c r="AS12" s="391"/>
      <c r="AT12" s="393"/>
      <c r="AU12" s="351"/>
      <c r="AV12" s="423">
        <f t="shared" si="9"/>
        <v>5</v>
      </c>
      <c r="AW12" s="258">
        <v>3</v>
      </c>
      <c r="AX12" s="351" t="s">
        <v>470</v>
      </c>
      <c r="AY12" s="430">
        <f t="shared" si="10"/>
        <v>5</v>
      </c>
      <c r="AZ12" s="293">
        <v>4</v>
      </c>
      <c r="BA12" s="351"/>
      <c r="BB12" s="430">
        <f t="shared" si="11"/>
        <v>5</v>
      </c>
      <c r="BC12" s="367"/>
      <c r="BD12" s="430">
        <f t="shared" si="12"/>
        <v>5</v>
      </c>
      <c r="BE12" s="923">
        <v>3.5</v>
      </c>
      <c r="BF12" s="430">
        <f t="shared" si="13"/>
        <v>5</v>
      </c>
      <c r="BG12" s="393"/>
      <c r="BH12" s="391"/>
      <c r="BI12" s="393"/>
    </row>
    <row r="13" spans="1:61" s="589" customFormat="1" ht="18">
      <c r="A13" s="948">
        <v>3</v>
      </c>
      <c r="B13" s="949" t="s">
        <v>424</v>
      </c>
      <c r="C13" s="950">
        <v>6</v>
      </c>
      <c r="D13" s="555">
        <f t="shared" si="6"/>
        <v>52.55</v>
      </c>
      <c r="E13" s="951">
        <f t="shared" si="0"/>
        <v>52.55</v>
      </c>
      <c r="F13" s="952"/>
      <c r="G13" s="953"/>
      <c r="H13" s="559"/>
      <c r="I13" s="954"/>
      <c r="J13" s="559" t="s">
        <v>470</v>
      </c>
      <c r="K13" s="954"/>
      <c r="L13" s="955"/>
      <c r="M13" s="950">
        <f t="shared" si="1"/>
        <v>6</v>
      </c>
      <c r="N13" s="939">
        <v>0.8</v>
      </c>
      <c r="O13" s="955"/>
      <c r="P13" s="954"/>
      <c r="Q13" s="956"/>
      <c r="R13" s="957">
        <f t="shared" si="2"/>
        <v>6</v>
      </c>
      <c r="S13" s="951">
        <f t="shared" si="14"/>
        <v>8.5</v>
      </c>
      <c r="T13" s="958"/>
      <c r="U13" s="958"/>
      <c r="V13" s="958"/>
      <c r="W13" s="590"/>
      <c r="X13" s="955"/>
      <c r="Y13" s="957">
        <f t="shared" si="3"/>
        <v>6</v>
      </c>
      <c r="Z13" s="940">
        <v>3</v>
      </c>
      <c r="AA13" s="959" t="s">
        <v>471</v>
      </c>
      <c r="AB13" s="960"/>
      <c r="AC13" s="559" t="s">
        <v>470</v>
      </c>
      <c r="AD13" s="960"/>
      <c r="AE13" s="956" t="s">
        <v>471</v>
      </c>
      <c r="AF13" s="957">
        <f t="shared" si="7"/>
        <v>6</v>
      </c>
      <c r="AG13" s="940">
        <f t="shared" si="4"/>
        <v>13.25</v>
      </c>
      <c r="AH13" s="590"/>
      <c r="AI13" s="961"/>
      <c r="AJ13" s="962"/>
      <c r="AK13" s="963"/>
      <c r="AL13" s="957">
        <f t="shared" si="5"/>
        <v>6</v>
      </c>
      <c r="AM13" s="946">
        <f>1+2.5+0</f>
        <v>3.5</v>
      </c>
      <c r="AN13" s="964" t="s">
        <v>470</v>
      </c>
      <c r="AO13" s="954"/>
      <c r="AP13" s="963"/>
      <c r="AQ13" s="957">
        <f t="shared" si="8"/>
        <v>6</v>
      </c>
      <c r="AR13" s="965">
        <f>1+1</f>
        <v>2</v>
      </c>
      <c r="AS13" s="964"/>
      <c r="AT13" s="954"/>
      <c r="AU13" s="963"/>
      <c r="AV13" s="585">
        <f t="shared" si="9"/>
        <v>6</v>
      </c>
      <c r="AW13" s="946">
        <f>1+1.5+2</f>
        <v>4.5</v>
      </c>
      <c r="AX13" s="963" t="s">
        <v>470</v>
      </c>
      <c r="AY13" s="587">
        <f t="shared" si="10"/>
        <v>6</v>
      </c>
      <c r="AZ13" s="965">
        <v>4</v>
      </c>
      <c r="BA13" s="963"/>
      <c r="BB13" s="587">
        <f t="shared" si="11"/>
        <v>6</v>
      </c>
      <c r="BC13" s="966">
        <f>7</f>
        <v>7</v>
      </c>
      <c r="BD13" s="587">
        <f t="shared" si="12"/>
        <v>6</v>
      </c>
      <c r="BE13" s="954">
        <v>5</v>
      </c>
      <c r="BF13" s="587">
        <f t="shared" si="13"/>
        <v>6</v>
      </c>
      <c r="BG13" s="954">
        <v>1</v>
      </c>
      <c r="BH13" s="964"/>
      <c r="BI13" s="954"/>
    </row>
    <row r="14" spans="1:61" s="277" customFormat="1" ht="18">
      <c r="A14" s="339">
        <v>7</v>
      </c>
      <c r="B14" s="512" t="s">
        <v>425</v>
      </c>
      <c r="C14" s="341">
        <v>7</v>
      </c>
      <c r="D14" s="439">
        <f t="shared" si="6"/>
        <v>43</v>
      </c>
      <c r="E14" s="368">
        <f t="shared" si="0"/>
        <v>43</v>
      </c>
      <c r="F14" s="382"/>
      <c r="G14" s="291"/>
      <c r="H14" s="343"/>
      <c r="I14" s="278"/>
      <c r="J14" s="343"/>
      <c r="K14" s="278"/>
      <c r="L14" s="292"/>
      <c r="M14" s="341">
        <f t="shared" si="1"/>
        <v>7</v>
      </c>
      <c r="N14" s="309">
        <v>1.2</v>
      </c>
      <c r="O14" s="292"/>
      <c r="P14" s="278"/>
      <c r="Q14" s="348"/>
      <c r="R14" s="297">
        <f t="shared" si="2"/>
        <v>7</v>
      </c>
      <c r="S14" s="384">
        <f t="shared" si="14"/>
        <v>9</v>
      </c>
      <c r="T14" s="476"/>
      <c r="U14" s="476"/>
      <c r="V14" s="476"/>
      <c r="W14" s="491"/>
      <c r="X14" s="292"/>
      <c r="Y14" s="297">
        <f t="shared" si="3"/>
        <v>7</v>
      </c>
      <c r="Z14" s="307">
        <v>3</v>
      </c>
      <c r="AA14" s="287" t="s">
        <v>471</v>
      </c>
      <c r="AB14" s="487"/>
      <c r="AC14" s="343" t="s">
        <v>471</v>
      </c>
      <c r="AD14" s="487"/>
      <c r="AE14" s="348" t="s">
        <v>471</v>
      </c>
      <c r="AF14" s="297">
        <f t="shared" si="7"/>
        <v>7</v>
      </c>
      <c r="AG14" s="387">
        <f t="shared" si="4"/>
        <v>12</v>
      </c>
      <c r="AH14" s="590">
        <v>-1</v>
      </c>
      <c r="AI14" s="280"/>
      <c r="AJ14" s="279"/>
      <c r="AK14" s="351"/>
      <c r="AL14" s="297">
        <f t="shared" si="5"/>
        <v>7</v>
      </c>
      <c r="AM14" s="258">
        <f>1+3+2</f>
        <v>6</v>
      </c>
      <c r="AN14" s="391" t="s">
        <v>471</v>
      </c>
      <c r="AO14" s="393"/>
      <c r="AP14" s="351"/>
      <c r="AQ14" s="297">
        <f t="shared" si="8"/>
        <v>7</v>
      </c>
      <c r="AR14" s="293">
        <f>0.75+0.75+3.5</f>
        <v>5</v>
      </c>
      <c r="AS14" s="391"/>
      <c r="AT14" s="393"/>
      <c r="AU14" s="351"/>
      <c r="AV14" s="423">
        <f t="shared" si="9"/>
        <v>7</v>
      </c>
      <c r="AW14" s="859">
        <v>4.8</v>
      </c>
      <c r="AX14" s="351" t="s">
        <v>471</v>
      </c>
      <c r="AY14" s="430">
        <f t="shared" si="10"/>
        <v>7</v>
      </c>
      <c r="AZ14" s="293">
        <v>2</v>
      </c>
      <c r="BA14" s="351"/>
      <c r="BB14" s="430">
        <f t="shared" si="11"/>
        <v>7</v>
      </c>
      <c r="BC14" s="367"/>
      <c r="BD14" s="430">
        <f t="shared" si="12"/>
        <v>7</v>
      </c>
      <c r="BE14" s="393"/>
      <c r="BF14" s="430">
        <f t="shared" si="13"/>
        <v>7</v>
      </c>
      <c r="BG14" s="393"/>
      <c r="BH14" s="391"/>
      <c r="BI14" s="393"/>
    </row>
    <row r="15" spans="1:61" s="277" customFormat="1" ht="18">
      <c r="A15" s="338">
        <v>8</v>
      </c>
      <c r="B15" s="512" t="s">
        <v>426</v>
      </c>
      <c r="C15" s="341">
        <v>8</v>
      </c>
      <c r="D15" s="439">
        <f t="shared" si="6"/>
        <v>67</v>
      </c>
      <c r="E15" s="368">
        <f t="shared" si="0"/>
        <v>67</v>
      </c>
      <c r="F15" s="382"/>
      <c r="G15" s="291"/>
      <c r="H15" s="343"/>
      <c r="I15" s="278"/>
      <c r="J15" s="343" t="s">
        <v>470</v>
      </c>
      <c r="K15" s="278"/>
      <c r="L15" s="292"/>
      <c r="M15" s="341">
        <f t="shared" si="1"/>
        <v>8</v>
      </c>
      <c r="N15" s="309">
        <v>2</v>
      </c>
      <c r="O15" s="292"/>
      <c r="P15" s="278"/>
      <c r="Q15" s="348"/>
      <c r="R15" s="297">
        <f t="shared" si="2"/>
        <v>8</v>
      </c>
      <c r="S15" s="384">
        <f t="shared" si="14"/>
        <v>10</v>
      </c>
      <c r="T15" s="476"/>
      <c r="U15" s="476"/>
      <c r="V15" s="476"/>
      <c r="W15" s="491"/>
      <c r="X15" s="292"/>
      <c r="Y15" s="297">
        <f t="shared" si="3"/>
        <v>8</v>
      </c>
      <c r="Z15" s="307">
        <v>3</v>
      </c>
      <c r="AA15" s="287" t="s">
        <v>470</v>
      </c>
      <c r="AB15" s="487"/>
      <c r="AC15" s="343" t="s">
        <v>470</v>
      </c>
      <c r="AD15" s="487"/>
      <c r="AE15" s="348" t="s">
        <v>471</v>
      </c>
      <c r="AF15" s="297">
        <f t="shared" si="7"/>
        <v>8</v>
      </c>
      <c r="AG15" s="387">
        <f t="shared" si="4"/>
        <v>14</v>
      </c>
      <c r="AH15" s="590"/>
      <c r="AI15" s="280"/>
      <c r="AJ15" s="279"/>
      <c r="AK15" s="351"/>
      <c r="AL15" s="297">
        <f t="shared" si="5"/>
        <v>8</v>
      </c>
      <c r="AM15" s="258">
        <f>1+3+2</f>
        <v>6</v>
      </c>
      <c r="AN15" s="391" t="s">
        <v>470</v>
      </c>
      <c r="AO15" s="393"/>
      <c r="AP15" s="351"/>
      <c r="AQ15" s="297">
        <f t="shared" si="8"/>
        <v>8</v>
      </c>
      <c r="AR15" s="398">
        <f>1+1+4</f>
        <v>6</v>
      </c>
      <c r="AS15" s="391"/>
      <c r="AT15" s="393"/>
      <c r="AU15" s="351"/>
      <c r="AV15" s="423">
        <f t="shared" si="9"/>
        <v>8</v>
      </c>
      <c r="AW15" s="258">
        <f>1+2+2</f>
        <v>5</v>
      </c>
      <c r="AX15" s="351" t="s">
        <v>470</v>
      </c>
      <c r="AY15" s="430">
        <f t="shared" si="10"/>
        <v>8</v>
      </c>
      <c r="AZ15" s="293">
        <v>4</v>
      </c>
      <c r="BA15" s="351"/>
      <c r="BB15" s="430">
        <f t="shared" si="11"/>
        <v>8</v>
      </c>
      <c r="BC15" s="367">
        <f>7</f>
        <v>7</v>
      </c>
      <c r="BD15" s="430">
        <f t="shared" si="12"/>
        <v>8</v>
      </c>
      <c r="BE15" s="278">
        <v>5</v>
      </c>
      <c r="BF15" s="430">
        <f t="shared" si="13"/>
        <v>8</v>
      </c>
      <c r="BG15" s="393">
        <v>5</v>
      </c>
      <c r="BH15" s="391"/>
      <c r="BI15" s="393"/>
    </row>
    <row r="16" spans="1:61" s="277" customFormat="1" ht="18">
      <c r="A16" s="339">
        <v>9</v>
      </c>
      <c r="B16" s="512" t="s">
        <v>427</v>
      </c>
      <c r="C16" s="341">
        <v>9</v>
      </c>
      <c r="D16" s="439">
        <f t="shared" si="6"/>
        <v>55.75</v>
      </c>
      <c r="E16" s="368">
        <f t="shared" si="0"/>
        <v>55.75</v>
      </c>
      <c r="F16" s="382"/>
      <c r="G16" s="291"/>
      <c r="H16" s="343"/>
      <c r="I16" s="278"/>
      <c r="J16" s="343" t="s">
        <v>470</v>
      </c>
      <c r="K16" s="278"/>
      <c r="L16" s="292"/>
      <c r="M16" s="341">
        <f t="shared" si="1"/>
        <v>9</v>
      </c>
      <c r="N16" s="309">
        <v>2</v>
      </c>
      <c r="O16" s="292"/>
      <c r="P16" s="278"/>
      <c r="Q16" s="348"/>
      <c r="R16" s="297">
        <f t="shared" si="2"/>
        <v>9</v>
      </c>
      <c r="S16" s="384">
        <f t="shared" si="14"/>
        <v>7.5</v>
      </c>
      <c r="T16" s="476"/>
      <c r="U16" s="476"/>
      <c r="V16" s="476"/>
      <c r="W16" s="491"/>
      <c r="X16" s="292"/>
      <c r="Y16" s="297">
        <f t="shared" si="3"/>
        <v>9</v>
      </c>
      <c r="Z16" s="307">
        <v>3</v>
      </c>
      <c r="AA16" s="287" t="s">
        <v>470</v>
      </c>
      <c r="AB16" s="487"/>
      <c r="AC16" s="343" t="s">
        <v>470</v>
      </c>
      <c r="AD16" s="487"/>
      <c r="AE16" s="348" t="s">
        <v>470</v>
      </c>
      <c r="AF16" s="297">
        <f t="shared" si="7"/>
        <v>9</v>
      </c>
      <c r="AG16" s="387">
        <f t="shared" si="4"/>
        <v>7</v>
      </c>
      <c r="AH16" s="590"/>
      <c r="AI16" s="280"/>
      <c r="AJ16" s="279"/>
      <c r="AK16" s="351"/>
      <c r="AL16" s="297">
        <f t="shared" si="5"/>
        <v>9</v>
      </c>
      <c r="AM16" s="258">
        <f>1+2.5+2</f>
        <v>5.5</v>
      </c>
      <c r="AN16" s="391" t="s">
        <v>470</v>
      </c>
      <c r="AO16" s="393"/>
      <c r="AP16" s="351"/>
      <c r="AQ16" s="297">
        <f t="shared" si="8"/>
        <v>9</v>
      </c>
      <c r="AR16" s="293">
        <f>1+1+4</f>
        <v>6</v>
      </c>
      <c r="AS16" s="391"/>
      <c r="AT16" s="393"/>
      <c r="AU16" s="351"/>
      <c r="AV16" s="423">
        <f t="shared" si="9"/>
        <v>9</v>
      </c>
      <c r="AW16" s="258">
        <f>1+1.75+2</f>
        <v>4.75</v>
      </c>
      <c r="AX16" s="351" t="s">
        <v>470</v>
      </c>
      <c r="AY16" s="430">
        <f t="shared" si="10"/>
        <v>9</v>
      </c>
      <c r="AZ16" s="293">
        <v>4</v>
      </c>
      <c r="BA16" s="351"/>
      <c r="BB16" s="430">
        <f t="shared" si="11"/>
        <v>9</v>
      </c>
      <c r="BC16" s="367">
        <v>10</v>
      </c>
      <c r="BD16" s="430">
        <f t="shared" si="12"/>
        <v>9</v>
      </c>
      <c r="BE16" s="393">
        <v>5</v>
      </c>
      <c r="BF16" s="430">
        <f t="shared" si="13"/>
        <v>9</v>
      </c>
      <c r="BG16" s="923">
        <v>1</v>
      </c>
      <c r="BH16" s="391"/>
      <c r="BI16" s="393"/>
    </row>
    <row r="17" spans="1:61" s="542" customFormat="1" ht="24.75" customHeight="1">
      <c r="A17" s="520">
        <v>10</v>
      </c>
      <c r="B17" s="514" t="s">
        <v>468</v>
      </c>
      <c r="C17" s="521">
        <v>11</v>
      </c>
      <c r="D17" s="439">
        <f t="shared" si="6"/>
        <v>0</v>
      </c>
      <c r="E17" s="384">
        <f t="shared" si="0"/>
        <v>0</v>
      </c>
      <c r="F17" s="522"/>
      <c r="G17" s="523"/>
      <c r="H17" s="524"/>
      <c r="I17" s="525"/>
      <c r="J17" s="524"/>
      <c r="K17" s="525"/>
      <c r="L17" s="526"/>
      <c r="M17" s="521">
        <f t="shared" si="1"/>
        <v>11</v>
      </c>
      <c r="N17" s="527"/>
      <c r="O17" s="526"/>
      <c r="P17" s="525"/>
      <c r="Q17" s="528"/>
      <c r="R17" s="529">
        <f t="shared" si="2"/>
        <v>11</v>
      </c>
      <c r="S17" s="384" t="str">
        <f t="shared" si="14"/>
        <v xml:space="preserve"> </v>
      </c>
      <c r="T17" s="530"/>
      <c r="U17" s="530"/>
      <c r="V17" s="530"/>
      <c r="W17" s="491"/>
      <c r="X17" s="526"/>
      <c r="Y17" s="529">
        <f t="shared" si="3"/>
        <v>11</v>
      </c>
      <c r="Z17" s="387"/>
      <c r="AA17" s="531"/>
      <c r="AB17" s="532"/>
      <c r="AC17" s="524"/>
      <c r="AD17" s="532"/>
      <c r="AE17" s="528"/>
      <c r="AF17" s="529">
        <f t="shared" si="7"/>
        <v>11</v>
      </c>
      <c r="AG17" s="387" t="str">
        <f t="shared" si="4"/>
        <v xml:space="preserve"> </v>
      </c>
      <c r="AH17" s="590"/>
      <c r="AI17" s="533"/>
      <c r="AJ17" s="534"/>
      <c r="AK17" s="535"/>
      <c r="AL17" s="529">
        <f t="shared" si="5"/>
        <v>11</v>
      </c>
      <c r="AM17" s="536"/>
      <c r="AN17" s="537"/>
      <c r="AO17" s="525"/>
      <c r="AP17" s="535"/>
      <c r="AQ17" s="529">
        <f t="shared" si="8"/>
        <v>11</v>
      </c>
      <c r="AR17" s="538"/>
      <c r="AS17" s="537"/>
      <c r="AT17" s="525"/>
      <c r="AU17" s="535"/>
      <c r="AV17" s="539">
        <f t="shared" si="9"/>
        <v>11</v>
      </c>
      <c r="AW17" s="536"/>
      <c r="AX17" s="535"/>
      <c r="AY17" s="540">
        <f t="shared" si="10"/>
        <v>11</v>
      </c>
      <c r="AZ17" s="538"/>
      <c r="BA17" s="535"/>
      <c r="BB17" s="540">
        <f t="shared" si="11"/>
        <v>11</v>
      </c>
      <c r="BC17" s="541"/>
      <c r="BD17" s="430">
        <f t="shared" si="12"/>
        <v>11</v>
      </c>
      <c r="BE17" s="393"/>
      <c r="BF17" s="430">
        <f t="shared" si="13"/>
        <v>11</v>
      </c>
      <c r="BG17" s="393"/>
      <c r="BH17" s="391"/>
      <c r="BI17" s="393"/>
    </row>
    <row r="18" spans="1:61" s="277" customFormat="1" ht="29.25" customHeight="1">
      <c r="A18" s="339">
        <v>11</v>
      </c>
      <c r="B18" s="512" t="s">
        <v>428</v>
      </c>
      <c r="C18" s="341">
        <v>12</v>
      </c>
      <c r="D18" s="439">
        <f t="shared" si="6"/>
        <v>40.35</v>
      </c>
      <c r="E18" s="368">
        <f t="shared" si="0"/>
        <v>40.35</v>
      </c>
      <c r="F18" s="382"/>
      <c r="G18" s="291"/>
      <c r="H18" s="343"/>
      <c r="I18" s="278"/>
      <c r="J18" s="343"/>
      <c r="K18" s="278"/>
      <c r="L18" s="292"/>
      <c r="M18" s="341">
        <f t="shared" si="1"/>
        <v>12</v>
      </c>
      <c r="N18" s="309">
        <v>0.8</v>
      </c>
      <c r="O18" s="292"/>
      <c r="P18" s="278"/>
      <c r="Q18" s="348"/>
      <c r="R18" s="297">
        <f t="shared" si="2"/>
        <v>12</v>
      </c>
      <c r="S18" s="384">
        <f t="shared" si="14"/>
        <v>8.5</v>
      </c>
      <c r="T18" s="476"/>
      <c r="U18" s="476"/>
      <c r="V18" s="476"/>
      <c r="W18" s="491"/>
      <c r="X18" s="292"/>
      <c r="Y18" s="297">
        <f t="shared" si="3"/>
        <v>12</v>
      </c>
      <c r="Z18" s="307">
        <v>3</v>
      </c>
      <c r="AA18" s="287" t="s">
        <v>471</v>
      </c>
      <c r="AB18" s="487"/>
      <c r="AC18" s="343" t="s">
        <v>471</v>
      </c>
      <c r="AD18" s="487"/>
      <c r="AE18" s="348" t="s">
        <v>471</v>
      </c>
      <c r="AF18" s="297">
        <f t="shared" si="7"/>
        <v>12</v>
      </c>
      <c r="AG18" s="387">
        <f t="shared" si="4"/>
        <v>13.8</v>
      </c>
      <c r="AH18" s="590">
        <v>-1</v>
      </c>
      <c r="AI18" s="281"/>
      <c r="AJ18" s="279"/>
      <c r="AK18" s="351"/>
      <c r="AL18" s="297">
        <f t="shared" si="5"/>
        <v>12</v>
      </c>
      <c r="AM18" s="258">
        <f>1+2.75+1.75</f>
        <v>5.5</v>
      </c>
      <c r="AN18" s="394" t="s">
        <v>471</v>
      </c>
      <c r="AO18" s="393"/>
      <c r="AP18" s="351"/>
      <c r="AQ18" s="297">
        <f t="shared" si="8"/>
        <v>12</v>
      </c>
      <c r="AR18" s="293">
        <f>1+0.75+0</f>
        <v>1.75</v>
      </c>
      <c r="AS18" s="394"/>
      <c r="AT18" s="393"/>
      <c r="AU18" s="351"/>
      <c r="AV18" s="423">
        <f t="shared" si="9"/>
        <v>12</v>
      </c>
      <c r="AW18" s="258">
        <f>1+2+0</f>
        <v>3</v>
      </c>
      <c r="AX18" s="351" t="s">
        <v>471</v>
      </c>
      <c r="AY18" s="430">
        <f t="shared" si="10"/>
        <v>12</v>
      </c>
      <c r="AZ18" s="293">
        <v>4</v>
      </c>
      <c r="BA18" s="351"/>
      <c r="BB18" s="430">
        <f t="shared" si="11"/>
        <v>12</v>
      </c>
      <c r="BC18" s="367"/>
      <c r="BD18" s="430">
        <f t="shared" si="12"/>
        <v>12</v>
      </c>
      <c r="BE18" s="393"/>
      <c r="BF18" s="430">
        <f t="shared" si="13"/>
        <v>12</v>
      </c>
      <c r="BG18" s="393"/>
      <c r="BH18" s="391"/>
      <c r="BI18" s="393"/>
    </row>
    <row r="19" spans="1:61" s="277" customFormat="1" ht="24" customHeight="1" thickBot="1">
      <c r="A19" s="399">
        <v>12</v>
      </c>
      <c r="B19" s="512" t="s">
        <v>429</v>
      </c>
      <c r="C19" s="341">
        <v>13</v>
      </c>
      <c r="D19" s="439">
        <f t="shared" si="6"/>
        <v>59.8</v>
      </c>
      <c r="E19" s="441">
        <f t="shared" si="0"/>
        <v>59.8</v>
      </c>
      <c r="F19" s="383"/>
      <c r="G19" s="380"/>
      <c r="H19" s="300"/>
      <c r="I19" s="283"/>
      <c r="J19" s="300" t="s">
        <v>470</v>
      </c>
      <c r="K19" s="283"/>
      <c r="L19" s="300"/>
      <c r="M19" s="363">
        <f t="shared" si="1"/>
        <v>13</v>
      </c>
      <c r="N19" s="310">
        <v>1.8</v>
      </c>
      <c r="O19" s="300"/>
      <c r="P19" s="283"/>
      <c r="Q19" s="349"/>
      <c r="R19" s="364">
        <f t="shared" si="2"/>
        <v>13</v>
      </c>
      <c r="S19" s="386">
        <f t="shared" ref="S19" si="15">IF(R19=0,"",VLOOKUP(R19,Підс,2,FALSE))</f>
        <v>10</v>
      </c>
      <c r="T19" s="477"/>
      <c r="U19" s="477"/>
      <c r="V19" s="477"/>
      <c r="W19" s="492"/>
      <c r="X19" s="300"/>
      <c r="Y19" s="364">
        <f t="shared" si="3"/>
        <v>13</v>
      </c>
      <c r="Z19" s="301">
        <v>3</v>
      </c>
      <c r="AA19" s="515" t="s">
        <v>470</v>
      </c>
      <c r="AB19" s="516"/>
      <c r="AC19" s="517" t="s">
        <v>471</v>
      </c>
      <c r="AD19" s="516"/>
      <c r="AE19" s="349" t="s">
        <v>470</v>
      </c>
      <c r="AF19" s="364">
        <f t="shared" si="7"/>
        <v>13</v>
      </c>
      <c r="AG19" s="385">
        <f t="shared" si="4"/>
        <v>14</v>
      </c>
      <c r="AH19" s="591"/>
      <c r="AI19" s="311"/>
      <c r="AJ19" s="284"/>
      <c r="AK19" s="352"/>
      <c r="AL19" s="364">
        <f t="shared" si="5"/>
        <v>13</v>
      </c>
      <c r="AM19" s="301">
        <f>1+3+2</f>
        <v>6</v>
      </c>
      <c r="AN19" s="397" t="s">
        <v>470</v>
      </c>
      <c r="AO19" s="395"/>
      <c r="AP19" s="352"/>
      <c r="AQ19" s="364">
        <f t="shared" si="8"/>
        <v>13</v>
      </c>
      <c r="AR19" s="299">
        <f>1+1+4</f>
        <v>6</v>
      </c>
      <c r="AS19" s="397"/>
      <c r="AT19" s="395"/>
      <c r="AU19" s="285"/>
      <c r="AV19" s="426">
        <f t="shared" si="9"/>
        <v>13</v>
      </c>
      <c r="AW19" s="301">
        <v>5</v>
      </c>
      <c r="AX19" s="285" t="s">
        <v>470</v>
      </c>
      <c r="AY19" s="436">
        <f t="shared" si="10"/>
        <v>13</v>
      </c>
      <c r="AZ19" s="299">
        <v>4</v>
      </c>
      <c r="BA19" s="285"/>
      <c r="BB19" s="436">
        <f t="shared" si="11"/>
        <v>13</v>
      </c>
      <c r="BC19" s="437">
        <v>10</v>
      </c>
      <c r="BD19" s="430">
        <f t="shared" si="12"/>
        <v>13</v>
      </c>
      <c r="BE19" s="395"/>
      <c r="BF19" s="430">
        <f t="shared" si="13"/>
        <v>13</v>
      </c>
      <c r="BG19" s="395"/>
      <c r="BH19" s="397"/>
      <c r="BI19" s="395"/>
    </row>
    <row r="20" spans="1:61" ht="36">
      <c r="A20" s="76"/>
      <c r="B20" s="357"/>
      <c r="C20" s="77"/>
      <c r="D20" s="78"/>
      <c r="E20" s="78"/>
      <c r="F20" s="79"/>
      <c r="G20" s="79"/>
      <c r="H20" s="79" t="s">
        <v>469</v>
      </c>
      <c r="I20" s="79"/>
      <c r="J20" s="79"/>
      <c r="K20" s="79"/>
      <c r="L20" s="79">
        <f>COUNT(N8:N19)</f>
        <v>10</v>
      </c>
      <c r="M20" s="79"/>
      <c r="N20" s="79">
        <f>COUNT(N8:N19)</f>
        <v>10</v>
      </c>
      <c r="O20" s="79"/>
      <c r="P20" s="504"/>
      <c r="Q20" s="79"/>
      <c r="R20" s="79"/>
      <c r="S20" s="79">
        <f>COUNT(S8:S19)</f>
        <v>10</v>
      </c>
      <c r="T20" s="478"/>
      <c r="U20" s="478"/>
      <c r="V20" s="478"/>
      <c r="W20" s="478"/>
      <c r="X20" s="506"/>
      <c r="Y20" s="75"/>
      <c r="Z20" s="79">
        <f>COUNT(Z8:Z19)</f>
        <v>10</v>
      </c>
      <c r="AA20" s="504"/>
      <c r="AB20" s="71"/>
      <c r="AC20" s="506"/>
      <c r="AD20" s="71"/>
      <c r="AE20" s="71"/>
      <c r="AF20" s="71"/>
      <c r="AG20" s="79">
        <f>COUNT(AG8:AG19)</f>
        <v>10</v>
      </c>
      <c r="AH20" s="71"/>
      <c r="AI20" s="79"/>
      <c r="AJ20" s="71"/>
      <c r="AK20" s="71"/>
      <c r="AL20" s="79"/>
      <c r="AM20" s="79">
        <f>COUNT(AM8:AM19)</f>
        <v>10</v>
      </c>
      <c r="AN20" s="71"/>
      <c r="AO20" s="71"/>
      <c r="AP20" s="20"/>
      <c r="AQ20" s="71"/>
      <c r="AR20" s="79">
        <f>COUNT(AR8:AR19)</f>
        <v>10</v>
      </c>
      <c r="AS20" s="20"/>
      <c r="AW20" s="79">
        <f>COUNT(AW8:AW19)</f>
        <v>10</v>
      </c>
      <c r="AX20" s="20"/>
      <c r="AZ20" s="79">
        <f>COUNT(AZ8:AZ19)</f>
        <v>10</v>
      </c>
      <c r="BC20" s="79">
        <f>COUNT(BC8:BC19)</f>
        <v>6</v>
      </c>
      <c r="BD20" s="738"/>
      <c r="BE20" s="71"/>
      <c r="BF20" s="738"/>
      <c r="BG20" s="71"/>
      <c r="BH20" s="737"/>
      <c r="BI20" s="71"/>
    </row>
    <row r="21" spans="1:61" ht="18">
      <c r="A21" s="76"/>
      <c r="B21" s="357"/>
      <c r="C21" s="77"/>
      <c r="D21" s="78"/>
      <c r="E21" s="78"/>
      <c r="F21" s="79"/>
      <c r="G21" s="71"/>
      <c r="H21" s="71"/>
      <c r="I21" s="71"/>
      <c r="J21" s="71"/>
      <c r="K21" s="71"/>
      <c r="L21" s="80"/>
      <c r="M21" s="20"/>
      <c r="N21" s="71"/>
      <c r="O21" s="71"/>
      <c r="P21" s="479"/>
      <c r="Q21" s="75"/>
      <c r="R21" s="71"/>
      <c r="S21" s="71"/>
      <c r="T21" s="479"/>
      <c r="U21" s="479"/>
      <c r="V21" s="479"/>
      <c r="W21" s="479"/>
      <c r="X21" s="75"/>
      <c r="Y21" s="71"/>
      <c r="Z21" s="71"/>
      <c r="AA21" s="507"/>
      <c r="AB21" s="71"/>
      <c r="AC21" s="71"/>
      <c r="AD21" s="71"/>
      <c r="AE21" s="71"/>
      <c r="AF21" s="71"/>
      <c r="AG21" s="71"/>
      <c r="AH21" s="71"/>
      <c r="AI21" s="71"/>
      <c r="AJ21" s="75"/>
      <c r="AK21" s="71"/>
      <c r="AL21" s="71"/>
      <c r="AM21" s="71"/>
      <c r="AN21" s="71"/>
      <c r="AO21" s="75"/>
      <c r="AP21" s="75"/>
      <c r="AQ21" s="75"/>
      <c r="AR21" s="71"/>
      <c r="AS21" s="40"/>
      <c r="AT21" s="41"/>
      <c r="AU21" s="40"/>
      <c r="AV21" s="25"/>
      <c r="BD21" s="738"/>
      <c r="BE21" s="71"/>
      <c r="BF21" s="738"/>
      <c r="BG21" s="71"/>
      <c r="BH21" s="737"/>
      <c r="BI21" s="71"/>
    </row>
    <row r="22" spans="1:61" ht="18">
      <c r="A22" s="76"/>
      <c r="B22" s="357"/>
      <c r="C22" s="77"/>
      <c r="D22" s="78"/>
      <c r="E22" s="78"/>
      <c r="F22" s="79"/>
      <c r="G22" s="71"/>
      <c r="H22" s="71"/>
      <c r="I22" s="71"/>
      <c r="J22" s="71"/>
      <c r="K22" s="71"/>
      <c r="L22" s="80"/>
      <c r="M22" s="20"/>
      <c r="N22" s="71"/>
      <c r="O22" s="71"/>
      <c r="P22" s="479"/>
      <c r="Q22" s="75"/>
      <c r="R22" s="71"/>
      <c r="S22" s="71"/>
      <c r="T22" s="479"/>
      <c r="U22" s="479"/>
      <c r="V22" s="479"/>
      <c r="W22" s="479"/>
      <c r="X22" s="75"/>
      <c r="Y22" s="71"/>
      <c r="Z22" s="71"/>
      <c r="AA22" s="507"/>
      <c r="AB22" s="71"/>
      <c r="AC22" s="71"/>
      <c r="AD22" s="71"/>
      <c r="AE22" s="71"/>
      <c r="AF22" s="71"/>
      <c r="AG22" s="71"/>
      <c r="AH22" s="71"/>
      <c r="AI22" s="71"/>
      <c r="AJ22" s="75"/>
      <c r="AK22" s="71"/>
      <c r="AL22" s="71"/>
      <c r="AM22" s="71"/>
      <c r="AN22" s="71"/>
      <c r="AO22" s="75"/>
      <c r="AP22" s="75"/>
      <c r="AQ22" s="75"/>
      <c r="AR22" s="71"/>
      <c r="AS22" s="40"/>
      <c r="AT22" s="41"/>
      <c r="AU22" s="40"/>
      <c r="AV22" s="25"/>
      <c r="BD22" s="738"/>
      <c r="BE22" s="71"/>
      <c r="BF22" s="738"/>
      <c r="BG22" s="71"/>
      <c r="BH22" s="737"/>
      <c r="BI22" s="71"/>
    </row>
    <row r="23" spans="1:61" ht="18">
      <c r="A23" s="48"/>
      <c r="B23" s="358"/>
      <c r="C23" s="26"/>
      <c r="D23" s="26"/>
      <c r="E23" s="26"/>
      <c r="F23" s="45"/>
      <c r="G23" s="20"/>
      <c r="H23" s="20"/>
      <c r="I23" s="20"/>
      <c r="J23" s="20"/>
      <c r="K23" s="20"/>
      <c r="L23" s="50"/>
      <c r="M23" s="20"/>
      <c r="N23" s="20"/>
      <c r="O23" s="20"/>
      <c r="P23" s="478"/>
      <c r="Q23" s="20"/>
      <c r="R23" s="20"/>
      <c r="S23" s="20"/>
      <c r="T23" s="478"/>
      <c r="U23" s="478"/>
      <c r="V23" s="478"/>
      <c r="W23" s="478"/>
      <c r="X23" s="506"/>
      <c r="Y23" s="506"/>
      <c r="Z23" s="506"/>
      <c r="AA23" s="508"/>
      <c r="AB23" s="506"/>
      <c r="AC23" s="29"/>
      <c r="AD23" s="29"/>
      <c r="AK23" s="31"/>
      <c r="AM23" s="31"/>
      <c r="BD23" s="738"/>
      <c r="BE23" s="71"/>
      <c r="BF23" s="738"/>
      <c r="BG23" s="71"/>
      <c r="BH23" s="737"/>
      <c r="BI23" s="71"/>
    </row>
    <row r="24" spans="1:61" ht="15.75">
      <c r="A24" s="48"/>
      <c r="B24" s="358"/>
      <c r="C24" s="26"/>
      <c r="D24" s="26"/>
      <c r="E24" s="26"/>
      <c r="F24" s="26"/>
      <c r="G24" s="20"/>
      <c r="H24" s="27" t="s">
        <v>153</v>
      </c>
      <c r="I24" s="20"/>
      <c r="J24" s="20"/>
      <c r="K24" s="20"/>
      <c r="L24" s="20"/>
      <c r="M24" s="20"/>
      <c r="N24" s="24"/>
      <c r="O24" s="24"/>
      <c r="P24" s="474"/>
      <c r="Q24" s="20"/>
      <c r="R24" s="20"/>
      <c r="S24" s="20"/>
      <c r="T24" s="20"/>
      <c r="U24" s="20"/>
      <c r="V24" s="20"/>
      <c r="W24" s="20" t="s">
        <v>474</v>
      </c>
      <c r="X24" s="20"/>
      <c r="AA24" s="277"/>
    </row>
    <row r="25" spans="1:61" ht="15.75">
      <c r="A25" s="48"/>
      <c r="B25" s="358"/>
      <c r="C25" s="26"/>
      <c r="D25" s="26"/>
      <c r="E25" s="26"/>
      <c r="F25" s="26"/>
      <c r="G25" s="20"/>
      <c r="H25" s="20" t="s">
        <v>358</v>
      </c>
      <c r="I25" s="20"/>
      <c r="J25" s="20"/>
      <c r="K25" s="28">
        <v>60</v>
      </c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</row>
    <row r="26" spans="1:61" ht="15.75">
      <c r="A26" s="48"/>
      <c r="B26" s="358"/>
      <c r="C26" s="26"/>
      <c r="D26" s="26"/>
      <c r="E26" s="26"/>
      <c r="F26" s="26"/>
      <c r="G26" s="20"/>
      <c r="H26" s="20" t="s">
        <v>358</v>
      </c>
      <c r="I26" s="20"/>
      <c r="J26" s="20"/>
      <c r="K26" s="28">
        <v>10</v>
      </c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</row>
    <row r="27" spans="1:61" ht="15.75">
      <c r="A27" s="48"/>
      <c r="B27" s="358"/>
      <c r="C27" s="26"/>
      <c r="D27" s="26"/>
      <c r="E27" s="26"/>
      <c r="F27" s="26"/>
      <c r="G27" s="20"/>
      <c r="H27" s="20" t="s">
        <v>357</v>
      </c>
      <c r="I27" s="20"/>
      <c r="J27" s="20"/>
      <c r="K27" s="28">
        <v>30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</row>
    <row r="28" spans="1:61" ht="15.75">
      <c r="A28" s="48"/>
      <c r="B28" s="358"/>
      <c r="C28" s="26"/>
      <c r="D28" s="26"/>
      <c r="E28" s="26"/>
      <c r="F28" s="26"/>
      <c r="G28" s="20"/>
      <c r="H28" s="20" t="s">
        <v>154</v>
      </c>
      <c r="I28" s="20"/>
      <c r="J28" s="20"/>
      <c r="K28" s="28">
        <f>SUM(K25:K27)</f>
        <v>100</v>
      </c>
      <c r="L28" s="20"/>
      <c r="M28" s="20"/>
      <c r="N28" s="20"/>
      <c r="O28" s="20"/>
      <c r="P28" s="20"/>
      <c r="Q28" s="20"/>
      <c r="R28" s="20"/>
      <c r="S28" s="20" t="s">
        <v>235</v>
      </c>
      <c r="T28" s="20"/>
      <c r="U28" s="20"/>
      <c r="V28" s="20"/>
      <c r="W28" s="20"/>
      <c r="X28" s="20"/>
    </row>
    <row r="29" spans="1:61" ht="15.75">
      <c r="A29" s="48"/>
      <c r="B29" s="358"/>
      <c r="C29" s="26"/>
      <c r="D29" s="26"/>
      <c r="E29" s="26"/>
      <c r="F29" s="26"/>
      <c r="G29" s="20"/>
      <c r="H29" s="20"/>
      <c r="I29" s="20"/>
      <c r="J29" s="20"/>
      <c r="K29" s="28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</row>
    <row r="30" spans="1:61" ht="15.75">
      <c r="A30" s="48"/>
      <c r="B30" s="358"/>
      <c r="C30" s="26"/>
      <c r="D30" s="26"/>
      <c r="E30" s="26"/>
      <c r="F30" s="26"/>
      <c r="G30" s="20"/>
      <c r="H30" s="20"/>
      <c r="I30" s="20"/>
      <c r="J30" s="20"/>
      <c r="K30" s="28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</row>
    <row r="31" spans="1:61" ht="96.75" customHeight="1">
      <c r="A31" s="48"/>
      <c r="B31" s="358"/>
      <c r="C31" s="26"/>
      <c r="D31" s="345" t="s">
        <v>419</v>
      </c>
      <c r="E31" s="345" t="s">
        <v>420</v>
      </c>
      <c r="F31" s="345" t="s">
        <v>421</v>
      </c>
      <c r="G31" s="345" t="s">
        <v>422</v>
      </c>
      <c r="H31" s="345" t="s">
        <v>423</v>
      </c>
      <c r="I31" s="345" t="s">
        <v>424</v>
      </c>
      <c r="J31" s="345" t="s">
        <v>425</v>
      </c>
      <c r="K31" s="345" t="s">
        <v>426</v>
      </c>
      <c r="L31" s="345" t="s">
        <v>427</v>
      </c>
      <c r="M31" s="345"/>
      <c r="N31" s="345" t="s">
        <v>468</v>
      </c>
      <c r="O31" s="345" t="s">
        <v>428</v>
      </c>
      <c r="P31" s="345" t="s">
        <v>429</v>
      </c>
      <c r="Q31" s="434"/>
      <c r="R31" s="344"/>
      <c r="S31" s="20"/>
      <c r="T31" s="20"/>
      <c r="U31" s="20"/>
      <c r="V31" s="20"/>
      <c r="W31" s="20"/>
      <c r="X31" s="20"/>
    </row>
    <row r="32" spans="1:61" ht="26.25" customHeight="1">
      <c r="A32" s="48"/>
      <c r="B32" s="875" t="s">
        <v>232</v>
      </c>
      <c r="C32" s="839" t="s">
        <v>152</v>
      </c>
      <c r="D32" s="840">
        <v>1</v>
      </c>
      <c r="E32" s="840">
        <v>2</v>
      </c>
      <c r="F32" s="840">
        <v>3</v>
      </c>
      <c r="G32" s="840">
        <v>4</v>
      </c>
      <c r="H32" s="841">
        <v>5</v>
      </c>
      <c r="I32" s="841">
        <v>6</v>
      </c>
      <c r="J32" s="841">
        <v>7</v>
      </c>
      <c r="K32" s="841">
        <v>8</v>
      </c>
      <c r="L32" s="841">
        <v>9</v>
      </c>
      <c r="M32" s="841">
        <v>10</v>
      </c>
      <c r="N32" s="841">
        <v>11</v>
      </c>
      <c r="O32" s="841">
        <v>12</v>
      </c>
      <c r="P32" s="841">
        <v>13</v>
      </c>
      <c r="Q32" s="841">
        <v>14</v>
      </c>
      <c r="R32" s="842">
        <v>15</v>
      </c>
      <c r="S32" s="843" t="s">
        <v>233</v>
      </c>
      <c r="T32" s="843" t="s">
        <v>168</v>
      </c>
      <c r="U32" s="843" t="s">
        <v>234</v>
      </c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9"/>
      <c r="AH32" s="49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9"/>
      <c r="AY32" s="46"/>
      <c r="AZ32" s="46"/>
      <c r="BA32" s="29"/>
      <c r="BB32" s="29"/>
    </row>
    <row r="33" spans="1:54" ht="15.75">
      <c r="A33" s="47"/>
      <c r="B33" s="844" t="s">
        <v>230</v>
      </c>
      <c r="C33" s="845"/>
      <c r="D33" s="846"/>
      <c r="E33" s="846"/>
      <c r="F33" s="846"/>
      <c r="G33" s="846"/>
      <c r="H33" s="847"/>
      <c r="I33" s="847"/>
      <c r="J33" s="847"/>
      <c r="K33" s="847"/>
      <c r="L33" s="847"/>
      <c r="M33" s="847"/>
      <c r="N33" s="847"/>
      <c r="O33" s="847"/>
      <c r="P33" s="847"/>
      <c r="Q33" s="847"/>
      <c r="R33" s="848"/>
      <c r="S33" s="855">
        <v>1</v>
      </c>
      <c r="T33" s="833">
        <v>5.8</v>
      </c>
      <c r="U33" s="833">
        <v>13</v>
      </c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29"/>
      <c r="BB33" s="29"/>
    </row>
    <row r="34" spans="1:54" ht="15.75" customHeight="1">
      <c r="A34" s="47"/>
      <c r="B34" s="844" t="s">
        <v>1</v>
      </c>
      <c r="C34" s="857">
        <v>1</v>
      </c>
      <c r="D34" s="860">
        <v>1</v>
      </c>
      <c r="E34" s="861"/>
      <c r="F34" s="861">
        <v>1</v>
      </c>
      <c r="G34" s="861">
        <v>1</v>
      </c>
      <c r="H34" s="861">
        <v>1</v>
      </c>
      <c r="I34" s="863">
        <v>1</v>
      </c>
      <c r="J34" s="861">
        <v>1</v>
      </c>
      <c r="K34" s="863">
        <v>1</v>
      </c>
      <c r="L34" s="863">
        <v>1</v>
      </c>
      <c r="M34" s="863"/>
      <c r="N34" s="863"/>
      <c r="O34" s="863">
        <v>1</v>
      </c>
      <c r="P34" s="863">
        <v>1</v>
      </c>
      <c r="Q34" s="863"/>
      <c r="R34" s="864"/>
      <c r="S34" s="855">
        <v>2</v>
      </c>
      <c r="T34" s="833" t="s">
        <v>494</v>
      </c>
      <c r="U34" s="833" t="s">
        <v>494</v>
      </c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29"/>
      <c r="BB34" s="29"/>
    </row>
    <row r="35" spans="1:54" ht="18">
      <c r="A35" s="47"/>
      <c r="B35" s="844" t="s">
        <v>3</v>
      </c>
      <c r="C35" s="857">
        <v>1</v>
      </c>
      <c r="D35" s="860">
        <v>1</v>
      </c>
      <c r="E35" s="861"/>
      <c r="F35" s="861">
        <v>1</v>
      </c>
      <c r="G35" s="861">
        <v>1</v>
      </c>
      <c r="H35" s="861">
        <v>1</v>
      </c>
      <c r="I35" s="863">
        <v>1</v>
      </c>
      <c r="J35" s="861">
        <v>1</v>
      </c>
      <c r="K35" s="863">
        <v>1</v>
      </c>
      <c r="L35" s="863">
        <v>1</v>
      </c>
      <c r="M35" s="863"/>
      <c r="N35" s="863"/>
      <c r="O35" s="863">
        <v>1</v>
      </c>
      <c r="P35" s="863">
        <v>1</v>
      </c>
      <c r="Q35" s="863"/>
      <c r="R35" s="864"/>
      <c r="S35" s="855">
        <v>3</v>
      </c>
      <c r="T35" s="833">
        <v>9</v>
      </c>
      <c r="U35" s="833">
        <v>12.5</v>
      </c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29"/>
      <c r="BB35" s="29"/>
    </row>
    <row r="36" spans="1:54" ht="18">
      <c r="A36" s="47"/>
      <c r="B36" s="844" t="s">
        <v>5</v>
      </c>
      <c r="C36" s="857">
        <v>1</v>
      </c>
      <c r="D36" s="860">
        <v>0</v>
      </c>
      <c r="E36" s="861"/>
      <c r="F36" s="861">
        <v>1</v>
      </c>
      <c r="G36" s="861">
        <v>1</v>
      </c>
      <c r="H36" s="861">
        <v>1</v>
      </c>
      <c r="I36" s="863">
        <v>0.5</v>
      </c>
      <c r="J36" s="861">
        <v>1</v>
      </c>
      <c r="K36" s="863">
        <v>1</v>
      </c>
      <c r="L36" s="863">
        <v>0.8</v>
      </c>
      <c r="M36" s="863"/>
      <c r="N36" s="863"/>
      <c r="O36" s="863">
        <v>1</v>
      </c>
      <c r="P36" s="863">
        <v>1</v>
      </c>
      <c r="Q36" s="863"/>
      <c r="R36" s="864"/>
      <c r="S36" s="855">
        <v>4</v>
      </c>
      <c r="T36" s="833">
        <v>10</v>
      </c>
      <c r="U36" s="833">
        <v>14</v>
      </c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29"/>
      <c r="BB36" s="29"/>
    </row>
    <row r="37" spans="1:54" ht="18">
      <c r="A37" s="47"/>
      <c r="B37" s="844" t="s">
        <v>6</v>
      </c>
      <c r="C37" s="857">
        <v>2</v>
      </c>
      <c r="D37" s="860">
        <v>0.8</v>
      </c>
      <c r="E37" s="861"/>
      <c r="F37" s="861">
        <v>2</v>
      </c>
      <c r="G37" s="861">
        <v>2</v>
      </c>
      <c r="H37" s="861">
        <v>1</v>
      </c>
      <c r="I37" s="863">
        <v>2</v>
      </c>
      <c r="J37" s="862">
        <v>2</v>
      </c>
      <c r="K37" s="863">
        <v>2</v>
      </c>
      <c r="L37" s="863">
        <v>1</v>
      </c>
      <c r="M37" s="863"/>
      <c r="N37" s="863"/>
      <c r="O37" s="863">
        <v>2</v>
      </c>
      <c r="P37" s="863">
        <v>2</v>
      </c>
      <c r="Q37" s="863"/>
      <c r="R37" s="864"/>
      <c r="S37" s="855">
        <v>5</v>
      </c>
      <c r="T37" s="833">
        <v>6.5</v>
      </c>
      <c r="U37" s="833">
        <v>7</v>
      </c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29"/>
      <c r="BB37" s="29"/>
    </row>
    <row r="38" spans="1:54" ht="18">
      <c r="A38" s="47"/>
      <c r="B38" s="844" t="s">
        <v>7</v>
      </c>
      <c r="C38" s="857">
        <v>2</v>
      </c>
      <c r="D38" s="860">
        <v>2</v>
      </c>
      <c r="E38" s="861"/>
      <c r="F38" s="861">
        <v>1</v>
      </c>
      <c r="G38" s="861">
        <v>2</v>
      </c>
      <c r="H38" s="861">
        <v>1.5</v>
      </c>
      <c r="I38" s="863">
        <v>2</v>
      </c>
      <c r="J38" s="862">
        <v>1</v>
      </c>
      <c r="K38" s="863">
        <v>2</v>
      </c>
      <c r="L38" s="863">
        <v>1</v>
      </c>
      <c r="M38" s="863"/>
      <c r="N38" s="863"/>
      <c r="O38" s="863">
        <v>0.5</v>
      </c>
      <c r="P38" s="863">
        <v>2</v>
      </c>
      <c r="Q38" s="863"/>
      <c r="R38" s="864"/>
      <c r="S38" s="855">
        <v>6</v>
      </c>
      <c r="T38" s="833">
        <v>8.5</v>
      </c>
      <c r="U38" s="833">
        <f>I47</f>
        <v>13.25</v>
      </c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29"/>
      <c r="BB38" s="29"/>
    </row>
    <row r="39" spans="1:54" ht="18">
      <c r="A39" s="47"/>
      <c r="B39" s="844" t="s">
        <v>8</v>
      </c>
      <c r="C39" s="857">
        <v>2</v>
      </c>
      <c r="D39" s="860">
        <v>1</v>
      </c>
      <c r="E39" s="861"/>
      <c r="F39" s="861">
        <v>2</v>
      </c>
      <c r="G39" s="861">
        <v>2</v>
      </c>
      <c r="H39" s="861">
        <v>1</v>
      </c>
      <c r="I39" s="863">
        <v>2</v>
      </c>
      <c r="J39" s="861">
        <v>2</v>
      </c>
      <c r="K39" s="863">
        <v>2</v>
      </c>
      <c r="L39" s="863">
        <v>2</v>
      </c>
      <c r="M39" s="863"/>
      <c r="N39" s="863"/>
      <c r="O39" s="863">
        <v>2</v>
      </c>
      <c r="P39" s="863">
        <v>2</v>
      </c>
      <c r="Q39" s="863"/>
      <c r="R39" s="864"/>
      <c r="S39" s="855">
        <v>7</v>
      </c>
      <c r="T39" s="833">
        <v>9</v>
      </c>
      <c r="U39" s="833">
        <v>12</v>
      </c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29"/>
      <c r="BB39" s="29"/>
    </row>
    <row r="40" spans="1:54" ht="18">
      <c r="A40" s="47"/>
      <c r="B40" s="844" t="s">
        <v>158</v>
      </c>
      <c r="C40" s="857">
        <v>1</v>
      </c>
      <c r="D40" s="860">
        <v>0</v>
      </c>
      <c r="E40" s="861"/>
      <c r="F40" s="861">
        <v>1</v>
      </c>
      <c r="G40" s="861">
        <v>1</v>
      </c>
      <c r="H40" s="861"/>
      <c r="I40" s="863">
        <v>0</v>
      </c>
      <c r="J40" s="861">
        <v>1</v>
      </c>
      <c r="K40" s="863">
        <v>1</v>
      </c>
      <c r="L40" s="863">
        <v>0.8</v>
      </c>
      <c r="M40" s="863"/>
      <c r="N40" s="863"/>
      <c r="O40" s="863">
        <v>1</v>
      </c>
      <c r="P40" s="863">
        <v>1</v>
      </c>
      <c r="Q40" s="863"/>
      <c r="R40" s="864"/>
      <c r="S40" s="855">
        <v>8</v>
      </c>
      <c r="T40" s="833">
        <v>10</v>
      </c>
      <c r="U40" s="833">
        <v>14</v>
      </c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29"/>
      <c r="BB40" s="29"/>
    </row>
    <row r="41" spans="1:54" ht="15.75">
      <c r="A41" s="47"/>
      <c r="B41" s="849" t="s">
        <v>38</v>
      </c>
      <c r="C41" s="834">
        <v>10</v>
      </c>
      <c r="D41" s="834">
        <v>5.8</v>
      </c>
      <c r="E41" s="834">
        <v>0</v>
      </c>
      <c r="F41" s="834">
        <v>9</v>
      </c>
      <c r="G41" s="834">
        <v>10</v>
      </c>
      <c r="H41" s="834">
        <v>6.5</v>
      </c>
      <c r="I41" s="834">
        <v>8.5</v>
      </c>
      <c r="J41" s="834">
        <v>9</v>
      </c>
      <c r="K41" s="834">
        <v>10</v>
      </c>
      <c r="L41" s="834">
        <v>7.5</v>
      </c>
      <c r="M41" s="834">
        <v>0</v>
      </c>
      <c r="N41" s="834">
        <v>0</v>
      </c>
      <c r="O41" s="834">
        <v>8.5</v>
      </c>
      <c r="P41" s="873">
        <v>10</v>
      </c>
      <c r="Q41" s="834">
        <v>0</v>
      </c>
      <c r="R41" s="835">
        <v>0</v>
      </c>
      <c r="S41" s="855">
        <v>9</v>
      </c>
      <c r="T41" s="833">
        <v>7.5</v>
      </c>
      <c r="U41" s="833">
        <v>7</v>
      </c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29"/>
      <c r="BB41" s="29"/>
    </row>
    <row r="42" spans="1:54" ht="15.75">
      <c r="A42" s="47"/>
      <c r="B42" s="851" t="s">
        <v>10</v>
      </c>
      <c r="C42" s="101"/>
      <c r="D42" s="836"/>
      <c r="E42" s="836"/>
      <c r="F42" s="836"/>
      <c r="G42" s="837"/>
      <c r="H42" s="837"/>
      <c r="I42" s="837"/>
      <c r="J42" s="837"/>
      <c r="K42" s="837"/>
      <c r="L42" s="837"/>
      <c r="M42" s="837"/>
      <c r="N42" s="837"/>
      <c r="O42" s="837"/>
      <c r="P42" s="874"/>
      <c r="Q42" s="837"/>
      <c r="R42" s="838"/>
      <c r="S42" s="855">
        <v>10</v>
      </c>
      <c r="T42" s="833" t="s">
        <v>494</v>
      </c>
      <c r="U42" s="833" t="s">
        <v>494</v>
      </c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29"/>
      <c r="BA42" s="29"/>
    </row>
    <row r="43" spans="1:54" ht="18">
      <c r="A43" s="47"/>
      <c r="B43" s="852" t="s">
        <v>13</v>
      </c>
      <c r="C43" s="857">
        <v>7</v>
      </c>
      <c r="D43" s="865">
        <v>6.5</v>
      </c>
      <c r="E43" s="866"/>
      <c r="F43" s="866">
        <v>6.5</v>
      </c>
      <c r="G43" s="867">
        <v>7</v>
      </c>
      <c r="H43" s="867">
        <v>7</v>
      </c>
      <c r="I43" s="867">
        <v>6.5</v>
      </c>
      <c r="J43" s="867">
        <v>7</v>
      </c>
      <c r="K43" s="867">
        <v>7</v>
      </c>
      <c r="L43" s="867">
        <v>7</v>
      </c>
      <c r="M43" s="867"/>
      <c r="N43" s="867"/>
      <c r="O43" s="867">
        <v>7</v>
      </c>
      <c r="P43" s="867">
        <v>7</v>
      </c>
      <c r="Q43" s="867"/>
      <c r="R43" s="868"/>
      <c r="S43" s="855">
        <v>11</v>
      </c>
      <c r="T43" s="833" t="s">
        <v>494</v>
      </c>
      <c r="U43" s="833" t="s">
        <v>494</v>
      </c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29"/>
      <c r="BA43" s="29"/>
    </row>
    <row r="44" spans="1:54" ht="18">
      <c r="A44" s="47"/>
      <c r="B44" s="852" t="s">
        <v>159</v>
      </c>
      <c r="C44" s="857">
        <v>1</v>
      </c>
      <c r="D44" s="865">
        <v>1</v>
      </c>
      <c r="E44" s="866"/>
      <c r="F44" s="866">
        <v>1</v>
      </c>
      <c r="G44" s="867">
        <v>1</v>
      </c>
      <c r="H44" s="867"/>
      <c r="I44" s="913">
        <v>0.75</v>
      </c>
      <c r="J44" s="867">
        <v>1</v>
      </c>
      <c r="K44" s="867">
        <v>1</v>
      </c>
      <c r="L44" s="867"/>
      <c r="M44" s="867"/>
      <c r="N44" s="867"/>
      <c r="O44" s="867">
        <v>0.8</v>
      </c>
      <c r="P44" s="867">
        <v>1</v>
      </c>
      <c r="Q44" s="867"/>
      <c r="R44" s="868"/>
      <c r="S44" s="855">
        <v>12</v>
      </c>
      <c r="T44" s="833">
        <v>8.5</v>
      </c>
      <c r="U44" s="833">
        <v>13.8</v>
      </c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29"/>
      <c r="BA44" s="29"/>
    </row>
    <row r="45" spans="1:54" ht="18">
      <c r="A45" s="47"/>
      <c r="B45" s="852" t="s">
        <v>15</v>
      </c>
      <c r="C45" s="857">
        <v>3</v>
      </c>
      <c r="D45" s="869">
        <v>3</v>
      </c>
      <c r="E45" s="870"/>
      <c r="F45" s="870">
        <v>3</v>
      </c>
      <c r="G45" s="871">
        <v>3</v>
      </c>
      <c r="H45" s="871"/>
      <c r="I45" s="917">
        <v>3</v>
      </c>
      <c r="J45" s="871">
        <v>3</v>
      </c>
      <c r="K45" s="871">
        <v>3</v>
      </c>
      <c r="L45" s="871"/>
      <c r="M45" s="871"/>
      <c r="N45" s="871"/>
      <c r="O45" s="871">
        <v>3</v>
      </c>
      <c r="P45" s="871">
        <v>3</v>
      </c>
      <c r="Q45" s="871"/>
      <c r="R45" s="872"/>
      <c r="S45" s="855">
        <v>13</v>
      </c>
      <c r="T45" s="833">
        <v>10</v>
      </c>
      <c r="U45" s="833">
        <v>14</v>
      </c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</row>
    <row r="46" spans="1:54" ht="18">
      <c r="A46" s="47"/>
      <c r="B46" s="858" t="s">
        <v>225</v>
      </c>
      <c r="C46" s="857">
        <v>3</v>
      </c>
      <c r="D46" s="869">
        <v>2.5</v>
      </c>
      <c r="E46" s="870"/>
      <c r="F46" s="870">
        <v>2</v>
      </c>
      <c r="G46" s="871">
        <v>3</v>
      </c>
      <c r="H46" s="871"/>
      <c r="I46" s="917">
        <v>3</v>
      </c>
      <c r="J46" s="871">
        <v>1</v>
      </c>
      <c r="K46" s="871">
        <v>3</v>
      </c>
      <c r="L46" s="871"/>
      <c r="M46" s="871"/>
      <c r="N46" s="871"/>
      <c r="O46" s="871">
        <v>3</v>
      </c>
      <c r="P46" s="871">
        <v>3</v>
      </c>
      <c r="Q46" s="871"/>
      <c r="R46" s="872"/>
      <c r="S46" s="855">
        <v>14</v>
      </c>
      <c r="T46" s="833" t="s">
        <v>494</v>
      </c>
      <c r="U46" s="833" t="s">
        <v>494</v>
      </c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</row>
    <row r="47" spans="1:54" ht="15.75">
      <c r="A47" s="47"/>
      <c r="B47" s="849" t="s">
        <v>38</v>
      </c>
      <c r="C47" s="850">
        <f>SUM(C43:C46)</f>
        <v>14</v>
      </c>
      <c r="D47" s="897">
        <f t="shared" ref="D47:R47" si="16">SUM(D43:D46)</f>
        <v>13</v>
      </c>
      <c r="E47" s="897">
        <f t="shared" si="16"/>
        <v>0</v>
      </c>
      <c r="F47" s="897">
        <f t="shared" si="16"/>
        <v>12.5</v>
      </c>
      <c r="G47" s="897">
        <f t="shared" si="16"/>
        <v>14</v>
      </c>
      <c r="H47" s="897">
        <f t="shared" si="16"/>
        <v>7</v>
      </c>
      <c r="I47" s="897">
        <f t="shared" si="16"/>
        <v>13.25</v>
      </c>
      <c r="J47" s="897">
        <f t="shared" si="16"/>
        <v>12</v>
      </c>
      <c r="K47" s="897">
        <f t="shared" si="16"/>
        <v>14</v>
      </c>
      <c r="L47" s="897">
        <f t="shared" si="16"/>
        <v>7</v>
      </c>
      <c r="M47" s="897">
        <f t="shared" si="16"/>
        <v>0</v>
      </c>
      <c r="N47" s="897">
        <f t="shared" si="16"/>
        <v>0</v>
      </c>
      <c r="O47" s="897">
        <f t="shared" si="16"/>
        <v>13.8</v>
      </c>
      <c r="P47" s="897">
        <f t="shared" si="16"/>
        <v>14</v>
      </c>
      <c r="Q47" s="897">
        <f t="shared" si="16"/>
        <v>0</v>
      </c>
      <c r="R47" s="897">
        <f t="shared" si="16"/>
        <v>0</v>
      </c>
      <c r="S47" s="855">
        <v>15</v>
      </c>
      <c r="T47" s="833" t="s">
        <v>494</v>
      </c>
      <c r="U47" s="833" t="s">
        <v>494</v>
      </c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</row>
    <row r="48" spans="1:54" ht="15">
      <c r="A48" s="47"/>
      <c r="B48" s="876"/>
      <c r="C48" s="853">
        <v>1</v>
      </c>
      <c r="D48" s="853"/>
      <c r="E48" s="853"/>
      <c r="F48" s="853"/>
      <c r="G48" s="854"/>
      <c r="H48" s="854"/>
      <c r="I48" s="854"/>
      <c r="J48" s="854"/>
      <c r="K48" s="854"/>
      <c r="L48" s="854"/>
      <c r="M48" s="854"/>
      <c r="N48" s="854"/>
      <c r="O48" s="854"/>
      <c r="P48" s="854"/>
      <c r="Q48" s="854"/>
      <c r="R48" s="854"/>
      <c r="S48" s="856"/>
      <c r="T48" s="831">
        <v>10</v>
      </c>
      <c r="U48" s="831">
        <v>10</v>
      </c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</row>
    <row r="49" spans="1:53">
      <c r="A49" s="47"/>
      <c r="B49" s="876"/>
      <c r="C49" s="853">
        <v>3</v>
      </c>
      <c r="D49" s="853"/>
      <c r="E49" s="853"/>
      <c r="F49" s="853"/>
      <c r="G49" s="854"/>
      <c r="H49" s="854"/>
      <c r="I49" s="854"/>
      <c r="J49" s="854"/>
      <c r="K49" s="854"/>
      <c r="L49" s="854"/>
      <c r="M49" s="854"/>
      <c r="N49" s="854"/>
      <c r="O49" s="854"/>
      <c r="P49" s="854"/>
      <c r="Q49" s="854"/>
      <c r="R49" s="854"/>
      <c r="S49" s="832"/>
      <c r="T49" s="830"/>
      <c r="U49" s="830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</row>
    <row r="50" spans="1:53">
      <c r="A50" s="47"/>
      <c r="B50" s="876"/>
      <c r="C50" s="853">
        <v>3</v>
      </c>
      <c r="D50" s="853"/>
      <c r="E50" s="853"/>
      <c r="F50" s="853"/>
      <c r="G50" s="854"/>
      <c r="H50" s="854"/>
      <c r="I50" s="854"/>
      <c r="J50" s="854"/>
      <c r="K50" s="854"/>
      <c r="L50" s="854"/>
      <c r="M50" s="854"/>
      <c r="N50" s="854"/>
      <c r="O50" s="854"/>
      <c r="P50" s="854"/>
      <c r="Q50" s="854"/>
      <c r="R50" s="854"/>
      <c r="S50" s="832"/>
      <c r="T50" s="830"/>
      <c r="U50" s="830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</row>
    <row r="51" spans="1:53">
      <c r="A51" s="47"/>
      <c r="B51" s="361"/>
      <c r="C51" s="105"/>
      <c r="D51" s="105"/>
      <c r="E51" s="105"/>
      <c r="F51" s="105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</row>
    <row r="52" spans="1:53">
      <c r="A52" s="47"/>
      <c r="B52" s="361"/>
      <c r="C52" s="105"/>
      <c r="D52" s="105"/>
      <c r="E52" s="105"/>
      <c r="F52" s="105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</row>
    <row r="53" spans="1:53">
      <c r="A53" s="47"/>
      <c r="B53" s="362"/>
    </row>
    <row r="54" spans="1:53">
      <c r="A54" s="47"/>
      <c r="B54" s="362"/>
    </row>
    <row r="55" spans="1:53">
      <c r="A55" s="47"/>
      <c r="B55" s="362"/>
    </row>
    <row r="56" spans="1:53">
      <c r="A56" s="47"/>
      <c r="B56" s="362"/>
    </row>
    <row r="57" spans="1:53">
      <c r="A57" s="47"/>
      <c r="B57" s="362"/>
    </row>
    <row r="58" spans="1:53">
      <c r="A58" s="47"/>
      <c r="B58" s="362"/>
    </row>
    <row r="59" spans="1:53">
      <c r="A59" s="47"/>
      <c r="B59" s="362"/>
    </row>
    <row r="60" spans="1:53">
      <c r="A60" s="47"/>
      <c r="B60" s="362"/>
    </row>
    <row r="61" spans="1:53">
      <c r="A61" s="47"/>
      <c r="B61" s="362"/>
    </row>
    <row r="62" spans="1:53">
      <c r="A62" s="47"/>
      <c r="B62" s="362"/>
    </row>
    <row r="63" spans="1:53">
      <c r="A63" s="47"/>
      <c r="B63" s="362"/>
    </row>
    <row r="64" spans="1:53">
      <c r="A64" s="47"/>
      <c r="B64" s="362"/>
    </row>
    <row r="65" spans="1:2">
      <c r="A65" s="47"/>
      <c r="B65" s="362"/>
    </row>
    <row r="66" spans="1:2">
      <c r="A66" s="47"/>
      <c r="B66" s="362"/>
    </row>
    <row r="67" spans="1:2">
      <c r="A67" s="47"/>
      <c r="B67" s="362"/>
    </row>
    <row r="68" spans="1:2">
      <c r="A68" s="47"/>
      <c r="B68" s="362"/>
    </row>
    <row r="69" spans="1:2">
      <c r="A69" s="47"/>
      <c r="B69" s="362"/>
    </row>
    <row r="70" spans="1:2">
      <c r="A70" s="47"/>
      <c r="B70" s="362"/>
    </row>
    <row r="71" spans="1:2">
      <c r="A71" s="47"/>
      <c r="B71" s="362"/>
    </row>
    <row r="72" spans="1:2">
      <c r="A72" s="47"/>
      <c r="B72" s="362"/>
    </row>
    <row r="73" spans="1:2">
      <c r="A73" s="47"/>
      <c r="B73" s="362"/>
    </row>
    <row r="74" spans="1:2">
      <c r="A74" s="47"/>
      <c r="B74" s="362"/>
    </row>
    <row r="75" spans="1:2">
      <c r="A75" s="47"/>
      <c r="B75" s="362"/>
    </row>
    <row r="76" spans="1:2">
      <c r="A76" s="47"/>
      <c r="B76" s="362"/>
    </row>
    <row r="77" spans="1:2">
      <c r="A77" s="47"/>
      <c r="B77" s="362"/>
    </row>
    <row r="78" spans="1:2">
      <c r="A78" s="47"/>
      <c r="B78" s="362"/>
    </row>
    <row r="79" spans="1:2">
      <c r="A79" s="47"/>
      <c r="B79" s="362"/>
    </row>
    <row r="80" spans="1:2">
      <c r="A80" s="47"/>
      <c r="B80" s="362"/>
    </row>
    <row r="81" spans="1:2">
      <c r="A81" s="47"/>
      <c r="B81" s="362"/>
    </row>
    <row r="82" spans="1:2">
      <c r="A82" s="47"/>
      <c r="B82" s="362"/>
    </row>
    <row r="83" spans="1:2">
      <c r="A83" s="47"/>
      <c r="B83" s="362"/>
    </row>
    <row r="84" spans="1:2">
      <c r="A84" s="47"/>
      <c r="B84" s="362"/>
    </row>
    <row r="85" spans="1:2">
      <c r="A85" s="47"/>
      <c r="B85" s="362"/>
    </row>
    <row r="86" spans="1:2">
      <c r="A86" s="47"/>
      <c r="B86" s="362"/>
    </row>
    <row r="87" spans="1:2">
      <c r="A87" s="47"/>
      <c r="B87" s="362"/>
    </row>
    <row r="88" spans="1:2">
      <c r="A88" s="47"/>
      <c r="B88" s="362"/>
    </row>
    <row r="89" spans="1:2">
      <c r="A89" s="47"/>
      <c r="B89" s="362"/>
    </row>
    <row r="90" spans="1:2">
      <c r="A90" s="47"/>
      <c r="B90" s="362"/>
    </row>
    <row r="91" spans="1:2">
      <c r="A91" s="47"/>
      <c r="B91" s="362"/>
    </row>
    <row r="92" spans="1:2">
      <c r="A92" s="47"/>
      <c r="B92" s="362"/>
    </row>
    <row r="93" spans="1:2">
      <c r="A93" s="47"/>
      <c r="B93" s="362"/>
    </row>
    <row r="94" spans="1:2">
      <c r="A94" s="47"/>
      <c r="B94" s="362"/>
    </row>
    <row r="95" spans="1:2">
      <c r="A95" s="47"/>
      <c r="B95" s="362"/>
    </row>
    <row r="96" spans="1:2">
      <c r="A96" s="47"/>
      <c r="B96" s="362"/>
    </row>
    <row r="97" spans="1:2">
      <c r="A97" s="47"/>
      <c r="B97" s="362"/>
    </row>
    <row r="98" spans="1:2">
      <c r="A98" s="47"/>
      <c r="B98" s="362"/>
    </row>
    <row r="99" spans="1:2">
      <c r="A99" s="47"/>
      <c r="B99" s="362"/>
    </row>
    <row r="100" spans="1:2">
      <c r="A100" s="47"/>
      <c r="B100" s="362"/>
    </row>
    <row r="101" spans="1:2">
      <c r="A101" s="47"/>
      <c r="B101" s="362"/>
    </row>
    <row r="102" spans="1:2">
      <c r="A102" s="47"/>
      <c r="B102" s="362"/>
    </row>
    <row r="103" spans="1:2">
      <c r="A103" s="47"/>
      <c r="B103" s="362"/>
    </row>
    <row r="104" spans="1:2">
      <c r="A104" s="47"/>
      <c r="B104" s="362"/>
    </row>
    <row r="105" spans="1:2">
      <c r="A105" s="47"/>
      <c r="B105" s="362"/>
    </row>
    <row r="106" spans="1:2">
      <c r="A106" s="47"/>
      <c r="B106" s="362"/>
    </row>
    <row r="107" spans="1:2">
      <c r="A107" s="47"/>
      <c r="B107" s="362"/>
    </row>
    <row r="108" spans="1:2">
      <c r="A108" s="47"/>
      <c r="B108" s="362"/>
    </row>
    <row r="109" spans="1:2">
      <c r="A109" s="47"/>
      <c r="B109" s="362"/>
    </row>
    <row r="110" spans="1:2">
      <c r="A110" s="47"/>
      <c r="B110" s="362"/>
    </row>
    <row r="111" spans="1:2">
      <c r="A111" s="47"/>
      <c r="B111" s="362"/>
    </row>
    <row r="112" spans="1:2">
      <c r="A112" s="47"/>
      <c r="B112" s="362"/>
    </row>
    <row r="113" spans="1:2">
      <c r="A113" s="47"/>
      <c r="B113" s="362"/>
    </row>
    <row r="114" spans="1:2">
      <c r="A114" s="47"/>
      <c r="B114" s="362"/>
    </row>
    <row r="115" spans="1:2">
      <c r="A115" s="47"/>
      <c r="B115" s="362"/>
    </row>
    <row r="116" spans="1:2">
      <c r="A116" s="47"/>
      <c r="B116" s="362"/>
    </row>
    <row r="117" spans="1:2">
      <c r="A117" s="47"/>
      <c r="B117" s="362"/>
    </row>
    <row r="118" spans="1:2">
      <c r="A118" s="47"/>
      <c r="B118" s="362"/>
    </row>
    <row r="119" spans="1:2">
      <c r="A119" s="47"/>
      <c r="B119" s="362"/>
    </row>
    <row r="120" spans="1:2">
      <c r="A120" s="47"/>
      <c r="B120" s="362"/>
    </row>
    <row r="121" spans="1:2">
      <c r="A121" s="47"/>
      <c r="B121" s="362"/>
    </row>
    <row r="122" spans="1:2">
      <c r="A122" s="47"/>
      <c r="B122" s="362"/>
    </row>
    <row r="123" spans="1:2">
      <c r="A123" s="47"/>
      <c r="B123" s="362"/>
    </row>
    <row r="124" spans="1:2">
      <c r="A124" s="47"/>
      <c r="B124" s="362"/>
    </row>
    <row r="125" spans="1:2">
      <c r="A125" s="47"/>
      <c r="B125" s="362"/>
    </row>
    <row r="126" spans="1:2">
      <c r="A126" s="47"/>
      <c r="B126" s="362"/>
    </row>
    <row r="127" spans="1:2">
      <c r="A127" s="47"/>
      <c r="B127" s="362"/>
    </row>
    <row r="128" spans="1:2">
      <c r="A128" s="47"/>
      <c r="B128" s="362"/>
    </row>
    <row r="129" spans="1:2">
      <c r="A129" s="47"/>
      <c r="B129" s="362"/>
    </row>
    <row r="130" spans="1:2">
      <c r="A130" s="47"/>
      <c r="B130" s="362"/>
    </row>
    <row r="131" spans="1:2">
      <c r="A131" s="47"/>
      <c r="B131" s="362"/>
    </row>
    <row r="132" spans="1:2">
      <c r="A132" s="47"/>
      <c r="B132" s="362"/>
    </row>
    <row r="133" spans="1:2">
      <c r="A133" s="47"/>
      <c r="B133" s="362"/>
    </row>
    <row r="134" spans="1:2">
      <c r="A134" s="47"/>
      <c r="B134" s="362"/>
    </row>
    <row r="135" spans="1:2">
      <c r="A135" s="47"/>
      <c r="B135" s="362"/>
    </row>
    <row r="136" spans="1:2">
      <c r="A136" s="47"/>
      <c r="B136" s="362"/>
    </row>
    <row r="137" spans="1:2">
      <c r="A137" s="47"/>
      <c r="B137" s="362"/>
    </row>
    <row r="138" spans="1:2">
      <c r="A138" s="47"/>
      <c r="B138" s="362"/>
    </row>
    <row r="139" spans="1:2">
      <c r="A139" s="47"/>
      <c r="B139" s="362"/>
    </row>
    <row r="140" spans="1:2">
      <c r="A140" s="47"/>
      <c r="B140" s="362"/>
    </row>
    <row r="141" spans="1:2">
      <c r="A141" s="47"/>
      <c r="B141" s="362"/>
    </row>
    <row r="142" spans="1:2">
      <c r="A142" s="47"/>
      <c r="B142" s="362"/>
    </row>
    <row r="143" spans="1:2">
      <c r="A143" s="47"/>
      <c r="B143" s="362"/>
    </row>
    <row r="144" spans="1:2">
      <c r="A144" s="47"/>
      <c r="B144" s="362"/>
    </row>
    <row r="145" spans="1:2">
      <c r="A145" s="47"/>
      <c r="B145" s="362"/>
    </row>
  </sheetData>
  <customSheetViews>
    <customSheetView guid="{D122E3EB-3DBD-4170-BBCF-2BB5E0E428A7}" scale="70" showPageBreaks="1" showGridLines="0" fitToPage="1" printArea="1">
      <pane xSplit="5" ySplit="7" topLeftCell="F14" activePane="bottomRight" state="frozen"/>
      <selection pane="bottomRight" activeCell="AT8" sqref="AT8"/>
      <pageMargins left="0.56000000000000005" right="0.39" top="0.64" bottom="0.65" header="0.5" footer="0.5"/>
      <pageSetup paperSize="9" scale="24" fitToWidth="2" orientation="portrait" horizontalDpi="4294967293" r:id="rId1"/>
      <headerFooter alignWithMargins="0">
        <oddHeader>&amp;C</oddHeader>
      </headerFooter>
    </customSheetView>
    <customSheetView guid="{C5D960BD-C1A6-4228-A267-A87ADCF0AB55}" scale="70" showPageBreaks="1" showGridLines="0" fitToPage="1" printArea="1">
      <pane xSplit="5" ySplit="7" topLeftCell="I8" activePane="bottomRight" state="frozen"/>
      <selection pane="bottomRight" activeCell="AA13" sqref="AA13"/>
      <pageMargins left="0.56000000000000005" right="0.39" top="0.64" bottom="0.65" header="0.5" footer="0.5"/>
      <pageSetup paperSize="9" scale="24" fitToWidth="2" orientation="portrait" horizontalDpi="4294967293" r:id="rId2"/>
      <headerFooter alignWithMargins="0">
        <oddHeader>&amp;C</oddHeader>
      </headerFooter>
    </customSheetView>
    <customSheetView guid="{6C8D603E-9A1B-49F4-AEFE-06707C7BCD53}" scale="70" showGridLines="0" fitToPage="1">
      <pane xSplit="5" ySplit="7" topLeftCell="F8" activePane="bottomRight" state="frozen"/>
      <selection pane="bottomRight" activeCell="P47" sqref="P47"/>
      <pageMargins left="0.56000000000000005" right="0.39" top="0.64" bottom="0.65" header="0.5" footer="0.5"/>
      <pageSetup paperSize="9" scale="24" fitToWidth="2" orientation="portrait" horizontalDpi="4294967293" r:id="rId3"/>
      <headerFooter alignWithMargins="0">
        <oddHeader>&amp;C</oddHeader>
      </headerFooter>
    </customSheetView>
    <customSheetView guid="{30A3BD48-0D1B-46B6-AB52-E6CED733EC31}" scale="70" showPageBreaks="1" showGridLines="0" fitToPage="1" printArea="1">
      <pane xSplit="5" ySplit="7" topLeftCell="F8" activePane="bottomRight" state="frozen"/>
      <selection pane="bottomRight" activeCell="B30" sqref="B30"/>
      <pageMargins left="0.56000000000000005" right="0.39" top="0.64" bottom="0.65" header="0.5" footer="0.5"/>
      <pageSetup paperSize="9" scale="24" fitToWidth="2" orientation="portrait" horizontalDpi="4294967293" r:id="rId4"/>
      <headerFooter alignWithMargins="0">
        <oddHeader>&amp;C</oddHeader>
      </headerFooter>
    </customSheetView>
    <customSheetView guid="{17400EAF-4B0B-49FE-8262-4A59DA70D10F}" scale="70" showPageBreaks="1" showGridLines="0" fitToPage="1" printArea="1">
      <pane xSplit="5" ySplit="7" topLeftCell="BE8" activePane="bottomRight" state="frozen"/>
      <selection pane="bottomRight" activeCell="D22" sqref="D22"/>
      <pageMargins left="0.56000000000000005" right="0.39" top="0.64" bottom="0.65" header="0.5" footer="0.5"/>
      <pageSetup paperSize="9" scale="24" fitToWidth="2" orientation="portrait" horizontalDpi="4294967293" r:id="rId5"/>
      <headerFooter alignWithMargins="0">
        <oddHeader>&amp;C</oddHeader>
      </headerFooter>
    </customSheetView>
    <customSheetView guid="{1C44C54F-C0A4-451D-B8A0-B8C17D7E284D}" scale="70" showGridLines="0" fitToPage="1">
      <pane xSplit="5" ySplit="7" topLeftCell="F8" activePane="bottomRight" state="frozen"/>
      <selection pane="bottomRight" activeCell="I7" sqref="I7"/>
      <pageMargins left="0.56000000000000005" right="0.39" top="0.64" bottom="0.65" header="0.5" footer="0.5"/>
      <pageSetup paperSize="9" scale="25" fitToWidth="2" orientation="portrait" horizontalDpi="4294967293" verticalDpi="0" r:id="rId6"/>
      <headerFooter alignWithMargins="0">
        <oddHeader>&amp;C</oddHeader>
      </headerFooter>
    </customSheetView>
    <customSheetView guid="{C2F30B35-D639-4BB4-A50F-41AB6A913442}" scale="70" showPageBreaks="1" showGridLines="0" fitToPage="1" printArea="1">
      <pane xSplit="5" ySplit="7" topLeftCell="F8" activePane="bottomRight" state="frozen"/>
      <selection pane="bottomRight" activeCell="P47" sqref="P47"/>
      <pageMargins left="0.56000000000000005" right="0.39" top="0.64" bottom="0.65" header="0.5" footer="0.5"/>
      <pageSetup paperSize="9" scale="24" fitToWidth="2" orientation="portrait" horizontalDpi="4294967293" r:id="rId7"/>
      <headerFooter alignWithMargins="0">
        <oddHeader>&amp;C</oddHeader>
      </headerFooter>
    </customSheetView>
    <customSheetView guid="{CB17CAF3-1B6A-40BC-8807-382168C7B6AA}" scale="70" showPageBreaks="1" showGridLines="0" fitToPage="1" printArea="1">
      <pane xSplit="5" ySplit="7" topLeftCell="L8" activePane="bottomRight" state="frozen"/>
      <selection pane="bottomRight" activeCell="P44" sqref="P44"/>
      <pageMargins left="0.56000000000000005" right="0.39" top="0.64" bottom="0.65" header="0.5" footer="0.5"/>
      <pageSetup paperSize="9" scale="24" fitToWidth="2" orientation="portrait" horizontalDpi="4294967293" r:id="rId8"/>
      <headerFooter alignWithMargins="0">
        <oddHeader>&amp;C</oddHeader>
      </headerFooter>
    </customSheetView>
  </customSheetViews>
  <mergeCells count="67">
    <mergeCell ref="Q2:R2"/>
    <mergeCell ref="T2:U2"/>
    <mergeCell ref="A3:A7"/>
    <mergeCell ref="C3:C7"/>
    <mergeCell ref="D3:D7"/>
    <mergeCell ref="E3:E7"/>
    <mergeCell ref="F3:G3"/>
    <mergeCell ref="H3:I3"/>
    <mergeCell ref="J3:K3"/>
    <mergeCell ref="O3:P3"/>
    <mergeCell ref="Q5:Q6"/>
    <mergeCell ref="R5:R6"/>
    <mergeCell ref="Q3:S3"/>
    <mergeCell ref="F5:F6"/>
    <mergeCell ref="G5:G6"/>
    <mergeCell ref="H5:H6"/>
    <mergeCell ref="AP3:AR3"/>
    <mergeCell ref="AS3:AT3"/>
    <mergeCell ref="AU3:AW3"/>
    <mergeCell ref="BA3:BC3"/>
    <mergeCell ref="I5:I6"/>
    <mergeCell ref="J5:J6"/>
    <mergeCell ref="K5:K6"/>
    <mergeCell ref="L5:L6"/>
    <mergeCell ref="M5:M6"/>
    <mergeCell ref="O5:O6"/>
    <mergeCell ref="AN3:AO3"/>
    <mergeCell ref="AA5:AA6"/>
    <mergeCell ref="AO5:AO6"/>
    <mergeCell ref="AB5:AB6"/>
    <mergeCell ref="AA3:AB3"/>
    <mergeCell ref="AC3:AD3"/>
    <mergeCell ref="Y5:Y6"/>
    <mergeCell ref="AI3:AJ3"/>
    <mergeCell ref="AK3:AM3"/>
    <mergeCell ref="T3:U3"/>
    <mergeCell ref="T5:T6"/>
    <mergeCell ref="U5:U6"/>
    <mergeCell ref="V3:W3"/>
    <mergeCell ref="X5:X6"/>
    <mergeCell ref="V5:V6"/>
    <mergeCell ref="W5:W6"/>
    <mergeCell ref="AK5:AK6"/>
    <mergeCell ref="AL5:AL6"/>
    <mergeCell ref="X3:Y3"/>
    <mergeCell ref="AN5:AN6"/>
    <mergeCell ref="AP5:AP6"/>
    <mergeCell ref="AC5:AC6"/>
    <mergeCell ref="AE5:AE6"/>
    <mergeCell ref="AF5:AF6"/>
    <mergeCell ref="AI5:AI6"/>
    <mergeCell ref="AJ5:AJ6"/>
    <mergeCell ref="Q7:S7"/>
    <mergeCell ref="AE7:AG7"/>
    <mergeCell ref="AI7:AJ7"/>
    <mergeCell ref="AK7:AM7"/>
    <mergeCell ref="AP7:AR7"/>
    <mergeCell ref="AX7:AZ7"/>
    <mergeCell ref="BA7:BC7"/>
    <mergeCell ref="BA5:BA6"/>
    <mergeCell ref="BB5:BB6"/>
    <mergeCell ref="AQ5:AQ6"/>
    <mergeCell ref="AU7:AW7"/>
    <mergeCell ref="AS5:AS6"/>
    <mergeCell ref="AT5:AT6"/>
    <mergeCell ref="AU5:AU6"/>
    <mergeCell ref="AV5:AV6"/>
  </mergeCells>
  <conditionalFormatting sqref="M27 F20:F22 E8:E19">
    <cfRule type="cellIs" dxfId="3" priority="1" stopIfTrue="1" operator="greaterThan">
      <formula>21</formula>
    </cfRule>
  </conditionalFormatting>
  <pageMargins left="0.56000000000000005" right="0.39" top="0.64" bottom="0.65" header="0.5" footer="0.5"/>
  <pageSetup paperSize="9" scale="24" fitToWidth="2" orientation="portrait" horizontalDpi="4294967293" r:id="rId9"/>
  <headerFooter alignWithMargins="0">
    <oddHeader>&amp;C</oddHeader>
  </headerFooter>
  <legacyDrawing r:id="rId1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H149"/>
  <sheetViews>
    <sheetView showGridLines="0" tabSelected="1" zoomScale="70" zoomScaleNormal="84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P61" sqref="P61"/>
    </sheetView>
  </sheetViews>
  <sheetFormatPr defaultColWidth="9.28515625" defaultRowHeight="12.75"/>
  <cols>
    <col min="1" max="1" width="4.28515625" style="1" customWidth="1"/>
    <col min="2" max="2" width="49" style="353" customWidth="1"/>
    <col min="3" max="3" width="6.7109375" style="30" customWidth="1"/>
    <col min="4" max="4" width="13" style="30" customWidth="1"/>
    <col min="5" max="5" width="6.7109375" style="30" customWidth="1"/>
    <col min="6" max="6" width="11" style="30" customWidth="1"/>
    <col min="7" max="7" width="12.28515625" style="1" customWidth="1"/>
    <col min="8" max="8" width="10.5703125" style="1" customWidth="1"/>
    <col min="9" max="9" width="10.28515625" style="1" customWidth="1"/>
    <col min="10" max="10" width="10.42578125" style="1" customWidth="1"/>
    <col min="11" max="11" width="9.7109375" style="1" customWidth="1"/>
    <col min="12" max="12" width="10.42578125" style="1" customWidth="1"/>
    <col min="13" max="13" width="9.85546875" style="1" customWidth="1"/>
    <col min="14" max="14" width="10" style="1" customWidth="1"/>
    <col min="15" max="15" width="11.140625" style="1" customWidth="1"/>
    <col min="16" max="16" width="9.7109375" style="1" customWidth="1"/>
    <col min="17" max="17" width="8.42578125" style="1" customWidth="1"/>
    <col min="18" max="18" width="12.7109375" style="1" customWidth="1"/>
    <col min="19" max="19" width="11.5703125" style="1" customWidth="1"/>
    <col min="20" max="20" width="11.7109375" style="1" customWidth="1"/>
    <col min="21" max="21" width="13" style="1" customWidth="1"/>
    <col min="22" max="22" width="13.5703125" style="1" customWidth="1"/>
    <col min="23" max="23" width="12.28515625" style="1" customWidth="1"/>
    <col min="24" max="24" width="11.7109375" style="1" customWidth="1"/>
    <col min="25" max="25" width="14.5703125" style="1" customWidth="1"/>
    <col min="26" max="26" width="10.5703125" style="1" customWidth="1"/>
    <col min="27" max="27" width="16.28515625" style="1" customWidth="1"/>
    <col min="28" max="31" width="10.28515625" style="1" customWidth="1"/>
    <col min="32" max="32" width="10.7109375" style="1" customWidth="1"/>
    <col min="33" max="33" width="11.7109375" style="1" customWidth="1"/>
    <col min="34" max="34" width="11.5703125" style="1" customWidth="1"/>
    <col min="35" max="35" width="11.28515625" style="1" customWidth="1"/>
    <col min="36" max="36" width="13.28515625" style="1" customWidth="1"/>
    <col min="37" max="37" width="9.7109375" style="1" customWidth="1"/>
    <col min="38" max="40" width="10.7109375" style="1" customWidth="1"/>
    <col min="41" max="41" width="13.7109375" style="1" customWidth="1"/>
    <col min="42" max="42" width="9.85546875" style="1" customWidth="1"/>
    <col min="43" max="43" width="10" style="1" customWidth="1"/>
    <col min="44" max="44" width="11.5703125" style="1" customWidth="1"/>
    <col min="45" max="45" width="11.28515625" style="1" customWidth="1"/>
    <col min="46" max="46" width="12.42578125" style="1" customWidth="1"/>
    <col min="47" max="47" width="9.28515625" style="1" customWidth="1"/>
    <col min="48" max="48" width="10.42578125" style="1" bestFit="1" customWidth="1"/>
    <col min="49" max="49" width="9.7109375" style="1" customWidth="1"/>
    <col min="50" max="50" width="11.42578125" style="1" customWidth="1"/>
    <col min="51" max="51" width="10.42578125" style="1" customWidth="1"/>
    <col min="52" max="52" width="11.42578125" style="1" customWidth="1"/>
    <col min="53" max="53" width="9.28515625" style="1"/>
    <col min="54" max="54" width="10.7109375" style="1" customWidth="1"/>
    <col min="55" max="55" width="11.7109375" style="1" customWidth="1"/>
    <col min="56" max="56" width="11.42578125" style="1" customWidth="1"/>
    <col min="57" max="58" width="9.28515625" style="1"/>
    <col min="59" max="59" width="12.28515625" style="1" customWidth="1"/>
    <col min="60" max="16384" width="9.28515625" style="1"/>
  </cols>
  <sheetData>
    <row r="1" spans="1:60">
      <c r="V1" s="4"/>
      <c r="W1" s="31" t="s">
        <v>261</v>
      </c>
    </row>
    <row r="2" spans="1:60" ht="26.25" customHeight="1" thickBot="1">
      <c r="A2" s="20"/>
      <c r="B2" s="193" t="s">
        <v>440</v>
      </c>
      <c r="C2" s="165" t="s">
        <v>395</v>
      </c>
      <c r="D2" s="21"/>
      <c r="E2" s="21"/>
      <c r="F2" s="21"/>
      <c r="G2" t="s">
        <v>167</v>
      </c>
      <c r="H2"/>
      <c r="I2" t="s">
        <v>0</v>
      </c>
      <c r="J2" t="s">
        <v>195</v>
      </c>
      <c r="K2"/>
      <c r="L2"/>
      <c r="M2"/>
      <c r="N2"/>
      <c r="O2" t="s">
        <v>173</v>
      </c>
      <c r="P2"/>
      <c r="Q2" s="1017" t="s">
        <v>173</v>
      </c>
      <c r="R2" s="1017"/>
      <c r="S2" s="132" t="s">
        <v>198</v>
      </c>
      <c r="T2" s="1017" t="s">
        <v>187</v>
      </c>
      <c r="U2" s="1017"/>
      <c r="V2"/>
      <c r="W2" s="126"/>
      <c r="X2" s="154"/>
      <c r="Y2" s="154"/>
      <c r="Z2" s="37"/>
      <c r="AA2" s="154" t="s">
        <v>174</v>
      </c>
      <c r="AB2" s="488"/>
      <c r="AC2" s="154"/>
      <c r="AD2" s="37"/>
      <c r="AF2" s="39"/>
      <c r="AG2" s="130"/>
      <c r="AH2" s="39" t="s">
        <v>12</v>
      </c>
      <c r="AI2" s="44"/>
      <c r="AJ2" s="39"/>
      <c r="AK2" s="39"/>
      <c r="AL2" s="169"/>
      <c r="AM2" s="74" t="s">
        <v>18</v>
      </c>
      <c r="AN2" s="433"/>
      <c r="AO2" s="74"/>
      <c r="AP2" s="433"/>
      <c r="AQ2" s="38"/>
      <c r="AR2" s="433" t="s">
        <v>26</v>
      </c>
      <c r="AU2" s="1" t="s">
        <v>214</v>
      </c>
      <c r="AX2" s="1" t="s">
        <v>353</v>
      </c>
      <c r="BC2" s="1" t="s">
        <v>485</v>
      </c>
    </row>
    <row r="3" spans="1:60" ht="22.5" customHeight="1" thickBot="1">
      <c r="A3" s="1024"/>
      <c r="B3" s="354"/>
      <c r="C3" s="1026" t="s">
        <v>131</v>
      </c>
      <c r="D3" s="1032" t="s">
        <v>172</v>
      </c>
      <c r="E3" s="1029" t="s">
        <v>38</v>
      </c>
      <c r="F3" s="989" t="s">
        <v>132</v>
      </c>
      <c r="G3" s="991"/>
      <c r="H3" s="989" t="s">
        <v>133</v>
      </c>
      <c r="I3" s="1018"/>
      <c r="J3" s="989" t="s">
        <v>134</v>
      </c>
      <c r="K3" s="1018"/>
      <c r="L3" s="121" t="s">
        <v>135</v>
      </c>
      <c r="M3" s="122"/>
      <c r="N3" s="123"/>
      <c r="O3" s="989" t="s">
        <v>136</v>
      </c>
      <c r="P3" s="991"/>
      <c r="Q3" s="989" t="s">
        <v>137</v>
      </c>
      <c r="R3" s="1023"/>
      <c r="S3" s="991"/>
      <c r="T3" s="989" t="s">
        <v>138</v>
      </c>
      <c r="U3" s="1018"/>
      <c r="V3" s="989" t="s">
        <v>139</v>
      </c>
      <c r="W3" s="991"/>
      <c r="X3" s="989" t="s">
        <v>140</v>
      </c>
      <c r="Y3" s="991"/>
      <c r="Z3" s="496"/>
      <c r="AA3" s="1021" t="s">
        <v>141</v>
      </c>
      <c r="AB3" s="1022"/>
      <c r="AC3" s="1016" t="s">
        <v>142</v>
      </c>
      <c r="AD3" s="1016"/>
      <c r="AE3" s="122" t="s">
        <v>143</v>
      </c>
      <c r="AF3" s="122"/>
      <c r="AG3" s="194"/>
      <c r="AH3" s="1001" t="s">
        <v>144</v>
      </c>
      <c r="AI3" s="1002"/>
      <c r="AJ3" s="989" t="s">
        <v>242</v>
      </c>
      <c r="AK3" s="990"/>
      <c r="AL3" s="991"/>
      <c r="AM3" s="983" t="s">
        <v>359</v>
      </c>
      <c r="AN3" s="984"/>
      <c r="AO3" s="989" t="s">
        <v>360</v>
      </c>
      <c r="AP3" s="990"/>
      <c r="AQ3" s="991"/>
      <c r="AR3" s="983" t="s">
        <v>361</v>
      </c>
      <c r="AS3" s="984"/>
      <c r="AT3" s="989" t="s">
        <v>362</v>
      </c>
      <c r="AU3" s="990"/>
      <c r="AV3" s="991"/>
      <c r="AW3" s="35" t="s">
        <v>363</v>
      </c>
      <c r="AX3" s="409"/>
      <c r="AY3" s="410"/>
      <c r="AZ3" s="989" t="s">
        <v>364</v>
      </c>
      <c r="BA3" s="990"/>
      <c r="BB3" s="991"/>
      <c r="BC3" s="726" t="s">
        <v>486</v>
      </c>
      <c r="BD3" s="734"/>
      <c r="BE3" s="731" t="s">
        <v>487</v>
      </c>
      <c r="BF3" s="730"/>
      <c r="BG3" s="727" t="s">
        <v>484</v>
      </c>
      <c r="BH3" s="709"/>
    </row>
    <row r="4" spans="1:60" ht="22.5" customHeight="1">
      <c r="A4" s="1025"/>
      <c r="B4" s="355"/>
      <c r="C4" s="1027"/>
      <c r="D4" s="1033"/>
      <c r="E4" s="1030"/>
      <c r="F4" s="416" t="s">
        <v>145</v>
      </c>
      <c r="G4" s="33"/>
      <c r="H4" s="416" t="s">
        <v>146</v>
      </c>
      <c r="I4" s="124"/>
      <c r="J4" s="416" t="s">
        <v>146</v>
      </c>
      <c r="K4" s="124"/>
      <c r="L4" s="296" t="s">
        <v>146</v>
      </c>
      <c r="M4" s="36"/>
      <c r="N4" s="42"/>
      <c r="O4" s="416" t="s">
        <v>147</v>
      </c>
      <c r="P4" s="33"/>
      <c r="Q4" s="408" t="s">
        <v>147</v>
      </c>
      <c r="R4" s="409"/>
      <c r="S4" s="23"/>
      <c r="T4" s="469" t="s">
        <v>148</v>
      </c>
      <c r="U4" s="22"/>
      <c r="V4" s="469" t="s">
        <v>149</v>
      </c>
      <c r="W4" s="23"/>
      <c r="X4" s="494"/>
      <c r="Y4" s="480" t="s">
        <v>150</v>
      </c>
      <c r="Z4" s="497"/>
      <c r="AA4" s="494" t="s">
        <v>254</v>
      </c>
      <c r="AB4" s="481"/>
      <c r="AC4" s="480" t="s">
        <v>254</v>
      </c>
      <c r="AD4" s="484"/>
      <c r="AE4" s="34" t="s">
        <v>254</v>
      </c>
      <c r="AF4" s="67" t="s">
        <v>234</v>
      </c>
      <c r="AG4" s="68"/>
      <c r="AH4" s="35" t="s">
        <v>151</v>
      </c>
      <c r="AI4" s="298"/>
      <c r="AJ4" s="35" t="s">
        <v>151</v>
      </c>
      <c r="AK4" s="69"/>
      <c r="AL4" s="37" t="s">
        <v>12</v>
      </c>
      <c r="AM4" s="35" t="s">
        <v>255</v>
      </c>
      <c r="AN4" s="389"/>
      <c r="AO4" s="35" t="s">
        <v>255</v>
      </c>
      <c r="AP4" s="70"/>
      <c r="AQ4" s="44" t="s">
        <v>18</v>
      </c>
      <c r="AR4" s="35" t="s">
        <v>350</v>
      </c>
      <c r="AS4" s="389"/>
      <c r="AT4" s="35" t="s">
        <v>350</v>
      </c>
      <c r="AU4" s="69" t="s">
        <v>351</v>
      </c>
      <c r="AV4" s="421"/>
      <c r="AW4" s="35" t="s">
        <v>370</v>
      </c>
      <c r="AX4" s="421" t="s">
        <v>214</v>
      </c>
      <c r="AY4" s="422"/>
      <c r="AZ4" s="35" t="s">
        <v>352</v>
      </c>
      <c r="BA4" s="70" t="s">
        <v>353</v>
      </c>
      <c r="BB4" s="422"/>
      <c r="BC4" s="388"/>
      <c r="BD4" s="389"/>
      <c r="BE4" s="728"/>
      <c r="BF4" s="729"/>
      <c r="BG4" s="388" t="s">
        <v>302</v>
      </c>
      <c r="BH4" s="389"/>
    </row>
    <row r="5" spans="1:60" ht="37.35" customHeight="1">
      <c r="A5" s="1025"/>
      <c r="B5" s="355" t="s">
        <v>301</v>
      </c>
      <c r="C5" s="1027"/>
      <c r="D5" s="1033"/>
      <c r="E5" s="1030"/>
      <c r="F5" s="992" t="s">
        <v>170</v>
      </c>
      <c r="G5" s="999" t="s">
        <v>164</v>
      </c>
      <c r="H5" s="992" t="s">
        <v>170</v>
      </c>
      <c r="I5" s="1019" t="s">
        <v>164</v>
      </c>
      <c r="J5" s="992" t="s">
        <v>170</v>
      </c>
      <c r="K5" s="1019" t="s">
        <v>164</v>
      </c>
      <c r="L5" s="992" t="s">
        <v>170</v>
      </c>
      <c r="M5" s="994" t="s">
        <v>219</v>
      </c>
      <c r="N5" s="43" t="s">
        <v>152</v>
      </c>
      <c r="O5" s="992" t="s">
        <v>170</v>
      </c>
      <c r="P5" s="417" t="s">
        <v>164</v>
      </c>
      <c r="Q5" s="992" t="s">
        <v>170</v>
      </c>
      <c r="R5" s="994" t="s">
        <v>218</v>
      </c>
      <c r="S5" s="43" t="s">
        <v>152</v>
      </c>
      <c r="T5" s="992" t="s">
        <v>170</v>
      </c>
      <c r="U5" s="1019" t="s">
        <v>164</v>
      </c>
      <c r="V5" s="992" t="s">
        <v>170</v>
      </c>
      <c r="W5" s="1019" t="s">
        <v>164</v>
      </c>
      <c r="X5" s="1005" t="s">
        <v>170</v>
      </c>
      <c r="Y5" s="1013" t="s">
        <v>253</v>
      </c>
      <c r="Z5" s="43" t="s">
        <v>152</v>
      </c>
      <c r="AA5" s="1014" t="s">
        <v>170</v>
      </c>
      <c r="AB5" s="1011" t="s">
        <v>164</v>
      </c>
      <c r="AC5" s="1007" t="s">
        <v>170</v>
      </c>
      <c r="AD5" s="482" t="s">
        <v>164</v>
      </c>
      <c r="AE5" s="1009" t="s">
        <v>170</v>
      </c>
      <c r="AF5" s="994" t="s">
        <v>171</v>
      </c>
      <c r="AG5" s="195" t="s">
        <v>152</v>
      </c>
      <c r="AH5" s="992" t="s">
        <v>170</v>
      </c>
      <c r="AI5" s="999" t="s">
        <v>164</v>
      </c>
      <c r="AJ5" s="992" t="s">
        <v>170</v>
      </c>
      <c r="AK5" s="994" t="s">
        <v>297</v>
      </c>
      <c r="AL5" s="43" t="s">
        <v>152</v>
      </c>
      <c r="AM5" s="997" t="s">
        <v>170</v>
      </c>
      <c r="AN5" s="987" t="s">
        <v>164</v>
      </c>
      <c r="AO5" s="992" t="s">
        <v>170</v>
      </c>
      <c r="AP5" s="996" t="s">
        <v>298</v>
      </c>
      <c r="AQ5" s="43" t="s">
        <v>152</v>
      </c>
      <c r="AR5" s="997" t="s">
        <v>170</v>
      </c>
      <c r="AS5" s="987" t="s">
        <v>164</v>
      </c>
      <c r="AT5" s="992" t="s">
        <v>170</v>
      </c>
      <c r="AU5" s="994" t="s">
        <v>354</v>
      </c>
      <c r="AV5" s="43" t="s">
        <v>152</v>
      </c>
      <c r="AW5" s="414" t="s">
        <v>170</v>
      </c>
      <c r="AX5" s="406" t="s">
        <v>355</v>
      </c>
      <c r="AY5" s="43" t="s">
        <v>152</v>
      </c>
      <c r="AZ5" s="992" t="s">
        <v>170</v>
      </c>
      <c r="BA5" s="996" t="s">
        <v>356</v>
      </c>
      <c r="BB5" s="43" t="s">
        <v>152</v>
      </c>
      <c r="BC5" s="732" t="s">
        <v>486</v>
      </c>
      <c r="BD5" s="733" t="s">
        <v>488</v>
      </c>
      <c r="BE5" s="732" t="s">
        <v>487</v>
      </c>
      <c r="BF5" s="733" t="s">
        <v>489</v>
      </c>
      <c r="BG5" s="710" t="s">
        <v>170</v>
      </c>
      <c r="BH5" s="712" t="s">
        <v>164</v>
      </c>
    </row>
    <row r="6" spans="1:60" ht="35.450000000000003" customHeight="1" thickBot="1">
      <c r="A6" s="1025"/>
      <c r="B6" s="356"/>
      <c r="C6" s="1027"/>
      <c r="D6" s="1033"/>
      <c r="E6" s="1030"/>
      <c r="F6" s="993"/>
      <c r="G6" s="1000"/>
      <c r="H6" s="993"/>
      <c r="I6" s="1020"/>
      <c r="J6" s="993"/>
      <c r="K6" s="1020"/>
      <c r="L6" s="993"/>
      <c r="M6" s="995"/>
      <c r="N6" s="73">
        <v>2</v>
      </c>
      <c r="O6" s="993"/>
      <c r="P6" s="418"/>
      <c r="Q6" s="993"/>
      <c r="R6" s="995"/>
      <c r="S6" s="73">
        <v>10</v>
      </c>
      <c r="T6" s="993"/>
      <c r="U6" s="1020"/>
      <c r="V6" s="993"/>
      <c r="W6" s="1020"/>
      <c r="X6" s="1006"/>
      <c r="Y6" s="1013"/>
      <c r="Z6" s="498">
        <v>3</v>
      </c>
      <c r="AA6" s="1015"/>
      <c r="AB6" s="1012"/>
      <c r="AC6" s="1008"/>
      <c r="AD6" s="485"/>
      <c r="AE6" s="1010"/>
      <c r="AF6" s="995"/>
      <c r="AG6" s="196">
        <v>14</v>
      </c>
      <c r="AH6" s="993"/>
      <c r="AI6" s="1000"/>
      <c r="AJ6" s="993"/>
      <c r="AK6" s="995"/>
      <c r="AL6" s="73" t="s">
        <v>366</v>
      </c>
      <c r="AM6" s="998"/>
      <c r="AN6" s="988"/>
      <c r="AO6" s="993"/>
      <c r="AP6" s="995"/>
      <c r="AQ6" s="73" t="s">
        <v>367</v>
      </c>
      <c r="AR6" s="998"/>
      <c r="AS6" s="988"/>
      <c r="AT6" s="993"/>
      <c r="AU6" s="995"/>
      <c r="AV6" s="73" t="s">
        <v>368</v>
      </c>
      <c r="AW6" s="415"/>
      <c r="AX6" s="407"/>
      <c r="AY6" s="73">
        <v>4</v>
      </c>
      <c r="AZ6" s="993"/>
      <c r="BA6" s="995"/>
      <c r="BB6" s="73" t="s">
        <v>369</v>
      </c>
      <c r="BC6" s="735"/>
      <c r="BD6" s="736"/>
      <c r="BE6" s="711"/>
      <c r="BF6" s="713"/>
      <c r="BG6" s="711"/>
      <c r="BH6" s="713"/>
    </row>
    <row r="7" spans="1:60" ht="16.5" thickBot="1">
      <c r="A7" s="1025"/>
      <c r="B7" s="440"/>
      <c r="C7" s="1028"/>
      <c r="D7" s="1034"/>
      <c r="E7" s="1031"/>
      <c r="F7" s="304">
        <v>43115</v>
      </c>
      <c r="G7" s="72"/>
      <c r="H7" s="304">
        <v>43115</v>
      </c>
      <c r="I7" s="302"/>
      <c r="J7" s="304">
        <f>F7+7</f>
        <v>43122</v>
      </c>
      <c r="K7" s="302"/>
      <c r="L7" s="411">
        <f>H7+7</f>
        <v>43122</v>
      </c>
      <c r="M7" s="412"/>
      <c r="N7" s="413"/>
      <c r="O7" s="419">
        <f>J7+7</f>
        <v>43129</v>
      </c>
      <c r="P7" s="420"/>
      <c r="Q7" s="979">
        <f>L7+7</f>
        <v>43129</v>
      </c>
      <c r="R7" s="982"/>
      <c r="S7" s="1004"/>
      <c r="T7" s="427">
        <f>O7+7</f>
        <v>43136</v>
      </c>
      <c r="U7" s="428"/>
      <c r="V7" s="427">
        <f>Q7+7</f>
        <v>43136</v>
      </c>
      <c r="W7" s="483"/>
      <c r="X7" s="499">
        <f>T7+7</f>
        <v>43143</v>
      </c>
      <c r="Y7" s="493"/>
      <c r="Z7" s="500"/>
      <c r="AA7" s="495">
        <f>V7+7</f>
        <v>43143</v>
      </c>
      <c r="AB7" s="489"/>
      <c r="AC7" s="486">
        <f>X7+7</f>
        <v>43150</v>
      </c>
      <c r="AD7" s="486"/>
      <c r="AE7" s="980">
        <f>AA7+7</f>
        <v>43150</v>
      </c>
      <c r="AF7" s="982"/>
      <c r="AG7" s="980"/>
      <c r="AH7" s="1003">
        <f>AC7+7</f>
        <v>43157</v>
      </c>
      <c r="AI7" s="981"/>
      <c r="AJ7" s="979">
        <f>AE7+7</f>
        <v>43157</v>
      </c>
      <c r="AK7" s="982"/>
      <c r="AL7" s="1004"/>
      <c r="AM7" s="305">
        <f>AH7+7</f>
        <v>43164</v>
      </c>
      <c r="AN7" s="396"/>
      <c r="AO7" s="979">
        <f>AJ7+7</f>
        <v>43164</v>
      </c>
      <c r="AP7" s="982"/>
      <c r="AQ7" s="1004"/>
      <c r="AR7" s="305">
        <f>AO7+7</f>
        <v>43171</v>
      </c>
      <c r="AS7" s="396"/>
      <c r="AT7" s="979">
        <f>AO7+7</f>
        <v>43171</v>
      </c>
      <c r="AU7" s="982"/>
      <c r="AV7" s="1004"/>
      <c r="AW7" s="1003">
        <f>AR7+7</f>
        <v>43178</v>
      </c>
      <c r="AX7" s="980"/>
      <c r="AY7" s="981"/>
      <c r="AZ7" s="1003">
        <f>AT7+7</f>
        <v>43178</v>
      </c>
      <c r="BA7" s="980"/>
      <c r="BB7" s="981"/>
      <c r="BC7" s="305"/>
      <c r="BD7" s="396"/>
      <c r="BE7" s="305"/>
      <c r="BF7" s="396"/>
      <c r="BG7" s="305">
        <v>43234</v>
      </c>
      <c r="BH7" s="396"/>
    </row>
    <row r="8" spans="1:60" s="277" customFormat="1" ht="25.9" customHeight="1">
      <c r="A8" s="337">
        <v>1</v>
      </c>
      <c r="B8" s="443" t="s">
        <v>430</v>
      </c>
      <c r="C8" s="438">
        <v>15</v>
      </c>
      <c r="D8" s="439">
        <f>SUM(N8,S8,Z8,AG8,AL8,AQ8,AV8,AY8,BB8,BD8,BF8)</f>
        <v>39</v>
      </c>
      <c r="E8" s="442">
        <f t="shared" ref="E8:E23" si="0">SUM(D8:D8)</f>
        <v>39</v>
      </c>
      <c r="F8" s="381"/>
      <c r="G8" s="379"/>
      <c r="H8" s="343"/>
      <c r="I8" s="276"/>
      <c r="J8" s="343"/>
      <c r="K8" s="276"/>
      <c r="L8" s="313"/>
      <c r="M8" s="340">
        <f t="shared" ref="M8:M23" si="1">C8</f>
        <v>15</v>
      </c>
      <c r="N8" s="308">
        <v>1</v>
      </c>
      <c r="O8" s="275"/>
      <c r="P8" s="286"/>
      <c r="Q8" s="347"/>
      <c r="R8" s="297">
        <f t="shared" ref="R8:R23" si="2">C8</f>
        <v>15</v>
      </c>
      <c r="S8" s="384">
        <f>IF(R8=0,0,VLOOKUP(R8,Підс,2,FALSE))</f>
        <v>6</v>
      </c>
      <c r="T8" s="475" t="s">
        <v>471</v>
      </c>
      <c r="U8" s="475"/>
      <c r="V8" s="475"/>
      <c r="W8" s="501"/>
      <c r="X8" s="292"/>
      <c r="Y8" s="297">
        <f t="shared" ref="Y8:Y23" si="3">C8</f>
        <v>15</v>
      </c>
      <c r="Z8" s="307">
        <v>1</v>
      </c>
      <c r="AA8" s="287"/>
      <c r="AB8" s="487"/>
      <c r="AC8" s="343"/>
      <c r="AD8" s="487"/>
      <c r="AE8" s="347"/>
      <c r="AF8" s="297">
        <f>C8</f>
        <v>15</v>
      </c>
      <c r="AG8" s="387">
        <f t="shared" ref="AG8:AG23" si="4">IF(AF8=0,"",VLOOKUP(AF8,Підс,3,FALSE))</f>
        <v>6</v>
      </c>
      <c r="AH8" s="288"/>
      <c r="AI8" s="289"/>
      <c r="AJ8" s="350"/>
      <c r="AK8" s="297">
        <f t="shared" ref="AK8:AK18" si="5">C8</f>
        <v>15</v>
      </c>
      <c r="AL8" s="290">
        <f>0.5+1.5+1</f>
        <v>3</v>
      </c>
      <c r="AM8" s="390"/>
      <c r="AN8" s="392"/>
      <c r="AO8" s="424"/>
      <c r="AP8" s="297">
        <f>C8</f>
        <v>15</v>
      </c>
      <c r="AQ8" s="312">
        <f>1+1</f>
        <v>2</v>
      </c>
      <c r="AR8" s="390"/>
      <c r="AS8" s="392"/>
      <c r="AT8" s="350"/>
      <c r="AU8" s="423">
        <f>C8</f>
        <v>15</v>
      </c>
      <c r="AV8" s="290">
        <f>1+2+1</f>
        <v>4</v>
      </c>
      <c r="AW8" s="429" t="s">
        <v>472</v>
      </c>
      <c r="AX8" s="430">
        <f>C8</f>
        <v>15</v>
      </c>
      <c r="AY8" s="432">
        <v>3</v>
      </c>
      <c r="AZ8" s="429"/>
      <c r="BA8" s="430">
        <f>C8</f>
        <v>15</v>
      </c>
      <c r="BB8" s="431">
        <f>5</f>
        <v>5</v>
      </c>
      <c r="BC8" s="430">
        <f>C8</f>
        <v>15</v>
      </c>
      <c r="BD8" s="392">
        <v>4</v>
      </c>
      <c r="BE8" s="430">
        <f>C8</f>
        <v>15</v>
      </c>
      <c r="BF8" s="392">
        <v>4</v>
      </c>
      <c r="BG8" s="390" t="s">
        <v>475</v>
      </c>
      <c r="BH8" s="392"/>
    </row>
    <row r="9" spans="1:60" s="277" customFormat="1" ht="24" customHeight="1">
      <c r="A9" s="338">
        <v>2</v>
      </c>
      <c r="B9" s="443" t="s">
        <v>431</v>
      </c>
      <c r="C9" s="341">
        <v>14</v>
      </c>
      <c r="D9" s="439">
        <f t="shared" ref="D9:D17" si="6">SUM(N9,S9,Z9,AG9,AL9,AQ9,AV9,AY9,BB9,BD9,BF9)</f>
        <v>65.5</v>
      </c>
      <c r="E9" s="368">
        <f t="shared" si="0"/>
        <v>65.5</v>
      </c>
      <c r="F9" s="382"/>
      <c r="G9" s="291"/>
      <c r="H9" s="343"/>
      <c r="I9" s="278"/>
      <c r="J9" s="343"/>
      <c r="K9" s="278"/>
      <c r="L9" s="292"/>
      <c r="M9" s="341">
        <f t="shared" si="1"/>
        <v>14</v>
      </c>
      <c r="N9" s="309">
        <v>2</v>
      </c>
      <c r="O9" s="292"/>
      <c r="P9" s="278"/>
      <c r="Q9" s="348"/>
      <c r="R9" s="297">
        <f t="shared" si="2"/>
        <v>14</v>
      </c>
      <c r="S9" s="384">
        <f>IF(R9=0,0,VLOOKUP(R9,Підс,2,FALSE))</f>
        <v>8</v>
      </c>
      <c r="T9" s="476" t="s">
        <v>470</v>
      </c>
      <c r="U9" s="476"/>
      <c r="V9" s="476"/>
      <c r="W9" s="502"/>
      <c r="X9" s="292"/>
      <c r="Y9" s="297">
        <f t="shared" si="3"/>
        <v>14</v>
      </c>
      <c r="Z9" s="307">
        <v>2.5</v>
      </c>
      <c r="AA9" s="287"/>
      <c r="AB9" s="487"/>
      <c r="AC9" s="343"/>
      <c r="AD9" s="487"/>
      <c r="AE9" s="348"/>
      <c r="AF9" s="297">
        <f t="shared" ref="AF9:AF23" si="7">C9</f>
        <v>14</v>
      </c>
      <c r="AG9" s="387">
        <f t="shared" si="4"/>
        <v>12</v>
      </c>
      <c r="AH9" s="280"/>
      <c r="AI9" s="279"/>
      <c r="AJ9" s="351"/>
      <c r="AK9" s="297">
        <f t="shared" si="5"/>
        <v>14</v>
      </c>
      <c r="AL9" s="258">
        <f>1+3+2</f>
        <v>6</v>
      </c>
      <c r="AM9" s="391"/>
      <c r="AN9" s="393"/>
      <c r="AO9" s="425"/>
      <c r="AP9" s="297">
        <f t="shared" ref="AP9:AP23" si="8">C9</f>
        <v>14</v>
      </c>
      <c r="AQ9" s="293">
        <f>1+1+4</f>
        <v>6</v>
      </c>
      <c r="AR9" s="391"/>
      <c r="AS9" s="393"/>
      <c r="AT9" s="351"/>
      <c r="AU9" s="423">
        <f t="shared" ref="AU9:AU23" si="9">C9</f>
        <v>14</v>
      </c>
      <c r="AV9" s="258">
        <f>1+2+2</f>
        <v>5</v>
      </c>
      <c r="AW9" s="425" t="s">
        <v>470</v>
      </c>
      <c r="AX9" s="430">
        <f t="shared" ref="AX9:AX23" si="10">C9</f>
        <v>14</v>
      </c>
      <c r="AY9" s="293">
        <v>4</v>
      </c>
      <c r="AZ9" s="425"/>
      <c r="BA9" s="430">
        <f t="shared" ref="BA9:BA23" si="11">C9</f>
        <v>14</v>
      </c>
      <c r="BB9" s="367">
        <f>7+3</f>
        <v>10</v>
      </c>
      <c r="BC9" s="430">
        <f t="shared" ref="BC9:BC23" si="12">C9</f>
        <v>14</v>
      </c>
      <c r="BD9" s="393">
        <v>5</v>
      </c>
      <c r="BE9" s="430">
        <f t="shared" ref="BE9:BE23" si="13">C9</f>
        <v>14</v>
      </c>
      <c r="BF9" s="393">
        <v>5</v>
      </c>
      <c r="BG9" s="391"/>
      <c r="BH9" s="393"/>
    </row>
    <row r="10" spans="1:60" s="277" customFormat="1" ht="18.75">
      <c r="A10" s="339">
        <v>3</v>
      </c>
      <c r="B10" s="443" t="s">
        <v>432</v>
      </c>
      <c r="C10" s="341">
        <v>13</v>
      </c>
      <c r="D10" s="439">
        <f t="shared" si="6"/>
        <v>47.5</v>
      </c>
      <c r="E10" s="368">
        <f t="shared" si="0"/>
        <v>47.5</v>
      </c>
      <c r="F10" s="382"/>
      <c r="G10" s="291"/>
      <c r="H10" s="343"/>
      <c r="I10" s="278"/>
      <c r="J10" s="343"/>
      <c r="K10" s="278"/>
      <c r="L10" s="292"/>
      <c r="M10" s="341">
        <f t="shared" si="1"/>
        <v>13</v>
      </c>
      <c r="N10" s="309">
        <v>2</v>
      </c>
      <c r="O10" s="292"/>
      <c r="P10" s="278"/>
      <c r="Q10" s="348"/>
      <c r="R10" s="297">
        <f t="shared" si="2"/>
        <v>13</v>
      </c>
      <c r="S10" s="384">
        <f t="shared" ref="S10:S19" si="14">IF(R10=0,"",VLOOKUP(R10,Підс,2,FALSE))</f>
        <v>8.5</v>
      </c>
      <c r="T10" s="476" t="s">
        <v>470</v>
      </c>
      <c r="U10" s="476"/>
      <c r="V10" s="476"/>
      <c r="W10" s="502"/>
      <c r="X10" s="292"/>
      <c r="Y10" s="297">
        <f t="shared" si="3"/>
        <v>13</v>
      </c>
      <c r="Z10" s="307">
        <v>1</v>
      </c>
      <c r="AA10" s="287"/>
      <c r="AB10" s="487"/>
      <c r="AC10" s="343"/>
      <c r="AD10" s="487"/>
      <c r="AE10" s="348"/>
      <c r="AF10" s="297">
        <f t="shared" si="7"/>
        <v>13</v>
      </c>
      <c r="AG10" s="387">
        <f t="shared" si="4"/>
        <v>7</v>
      </c>
      <c r="AH10" s="280"/>
      <c r="AI10" s="279"/>
      <c r="AJ10" s="351"/>
      <c r="AK10" s="297">
        <f t="shared" si="5"/>
        <v>13</v>
      </c>
      <c r="AL10" s="258">
        <f>1+3+1</f>
        <v>5</v>
      </c>
      <c r="AM10" s="391"/>
      <c r="AN10" s="393"/>
      <c r="AO10" s="425"/>
      <c r="AP10" s="297">
        <f t="shared" si="8"/>
        <v>13</v>
      </c>
      <c r="AQ10" s="293"/>
      <c r="AR10" s="391"/>
      <c r="AS10" s="393"/>
      <c r="AT10" s="351"/>
      <c r="AU10" s="423">
        <f t="shared" si="9"/>
        <v>13</v>
      </c>
      <c r="AV10" s="258">
        <f>1+2+2</f>
        <v>5</v>
      </c>
      <c r="AW10" s="425" t="s">
        <v>470</v>
      </c>
      <c r="AX10" s="430">
        <f t="shared" si="10"/>
        <v>13</v>
      </c>
      <c r="AY10" s="293">
        <v>4</v>
      </c>
      <c r="AZ10" s="425"/>
      <c r="BA10" s="430">
        <f t="shared" si="11"/>
        <v>13</v>
      </c>
      <c r="BB10" s="367">
        <f>7+3</f>
        <v>10</v>
      </c>
      <c r="BC10" s="430">
        <f t="shared" si="12"/>
        <v>13</v>
      </c>
      <c r="BD10" s="393">
        <v>5</v>
      </c>
      <c r="BE10" s="430">
        <f t="shared" si="13"/>
        <v>13</v>
      </c>
      <c r="BF10" s="393"/>
      <c r="BG10" s="391"/>
      <c r="BH10" s="393"/>
    </row>
    <row r="11" spans="1:60" s="277" customFormat="1" ht="18.75">
      <c r="A11" s="338">
        <v>4</v>
      </c>
      <c r="B11" s="443" t="s">
        <v>433</v>
      </c>
      <c r="C11" s="341">
        <v>12</v>
      </c>
      <c r="D11" s="439">
        <f>SUM(N11,S11,Z11,AG11,AL11,AQ11,AV11,AY11,BB11,BD11,BF11)</f>
        <v>54.3</v>
      </c>
      <c r="E11" s="368">
        <f t="shared" si="0"/>
        <v>54.3</v>
      </c>
      <c r="F11" s="382"/>
      <c r="G11" s="291"/>
      <c r="H11" s="343"/>
      <c r="I11" s="278"/>
      <c r="J11" s="343"/>
      <c r="K11" s="278"/>
      <c r="L11" s="292"/>
      <c r="M11" s="341">
        <f t="shared" si="1"/>
        <v>12</v>
      </c>
      <c r="N11" s="309">
        <v>1.9</v>
      </c>
      <c r="O11" s="292"/>
      <c r="P11" s="278"/>
      <c r="Q11" s="348"/>
      <c r="R11" s="297">
        <f t="shared" si="2"/>
        <v>12</v>
      </c>
      <c r="S11" s="384">
        <f>IF(R11=0,"",VLOOKUP(R11,Підс,2,FALSE))</f>
        <v>9.4</v>
      </c>
      <c r="T11" s="476" t="s">
        <v>470</v>
      </c>
      <c r="U11" s="476"/>
      <c r="V11" s="476"/>
      <c r="W11" s="502"/>
      <c r="X11" s="292"/>
      <c r="Y11" s="297">
        <f t="shared" si="3"/>
        <v>12</v>
      </c>
      <c r="Z11" s="307">
        <v>0</v>
      </c>
      <c r="AA11" s="287"/>
      <c r="AB11" s="487"/>
      <c r="AC11" s="343"/>
      <c r="AD11" s="487"/>
      <c r="AE11" s="348"/>
      <c r="AF11" s="297">
        <f t="shared" si="7"/>
        <v>12</v>
      </c>
      <c r="AG11" s="387">
        <f t="shared" si="4"/>
        <v>12</v>
      </c>
      <c r="AH11" s="280"/>
      <c r="AI11" s="279"/>
      <c r="AJ11" s="351"/>
      <c r="AK11" s="297">
        <f t="shared" si="5"/>
        <v>12</v>
      </c>
      <c r="AL11" s="258">
        <f>1+3+0</f>
        <v>4</v>
      </c>
      <c r="AM11" s="391"/>
      <c r="AN11" s="393"/>
      <c r="AO11" s="425"/>
      <c r="AP11" s="297">
        <f t="shared" si="8"/>
        <v>12</v>
      </c>
      <c r="AQ11" s="293">
        <f>1+1+3</f>
        <v>5</v>
      </c>
      <c r="AR11" s="391"/>
      <c r="AS11" s="393"/>
      <c r="AT11" s="351"/>
      <c r="AU11" s="423">
        <f t="shared" si="9"/>
        <v>12</v>
      </c>
      <c r="AV11" s="258">
        <f>1+2+0</f>
        <v>3</v>
      </c>
      <c r="AW11" s="425" t="s">
        <v>472</v>
      </c>
      <c r="AX11" s="430">
        <f t="shared" si="10"/>
        <v>12</v>
      </c>
      <c r="AY11" s="293">
        <v>4</v>
      </c>
      <c r="AZ11" s="425"/>
      <c r="BA11" s="430">
        <f t="shared" si="11"/>
        <v>12</v>
      </c>
      <c r="BB11" s="367">
        <f>7+3</f>
        <v>10</v>
      </c>
      <c r="BC11" s="430">
        <f t="shared" si="12"/>
        <v>12</v>
      </c>
      <c r="BD11" s="393">
        <v>5</v>
      </c>
      <c r="BE11" s="430">
        <f t="shared" si="13"/>
        <v>12</v>
      </c>
      <c r="BF11" s="393"/>
      <c r="BG11" s="391"/>
      <c r="BH11" s="393"/>
    </row>
    <row r="12" spans="1:60" s="277" customFormat="1" ht="18.75">
      <c r="A12" s="339">
        <v>5</v>
      </c>
      <c r="B12" s="443" t="s">
        <v>434</v>
      </c>
      <c r="C12" s="341">
        <v>11</v>
      </c>
      <c r="D12" s="439">
        <f>SUM(N12,S12,Z12,AG12,AL12,AQ12,AV12,AY12,BB12,BD12,BF12)</f>
        <v>54.8</v>
      </c>
      <c r="E12" s="368">
        <f t="shared" si="0"/>
        <v>54.8</v>
      </c>
      <c r="F12" s="382"/>
      <c r="G12" s="291"/>
      <c r="H12" s="343"/>
      <c r="I12" s="278"/>
      <c r="J12" s="343"/>
      <c r="K12" s="278"/>
      <c r="L12" s="292"/>
      <c r="M12" s="341">
        <f t="shared" si="1"/>
        <v>11</v>
      </c>
      <c r="N12" s="309">
        <v>2</v>
      </c>
      <c r="O12" s="292"/>
      <c r="P12" s="278"/>
      <c r="Q12" s="348"/>
      <c r="R12" s="297">
        <f t="shared" si="2"/>
        <v>11</v>
      </c>
      <c r="S12" s="384">
        <f t="shared" si="14"/>
        <v>9.8000000000000007</v>
      </c>
      <c r="T12" s="476" t="s">
        <v>470</v>
      </c>
      <c r="U12" s="476"/>
      <c r="V12" s="476"/>
      <c r="W12" s="502"/>
      <c r="X12" s="292"/>
      <c r="Y12" s="297">
        <f t="shared" si="3"/>
        <v>11</v>
      </c>
      <c r="Z12" s="307">
        <v>1</v>
      </c>
      <c r="AA12" s="287"/>
      <c r="AB12" s="487"/>
      <c r="AC12" s="343"/>
      <c r="AD12" s="487"/>
      <c r="AE12" s="348"/>
      <c r="AF12" s="297">
        <f t="shared" si="7"/>
        <v>11</v>
      </c>
      <c r="AG12" s="387">
        <f t="shared" si="4"/>
        <v>11</v>
      </c>
      <c r="AH12" s="280"/>
      <c r="AI12" s="279"/>
      <c r="AJ12" s="351"/>
      <c r="AK12" s="297">
        <f t="shared" si="5"/>
        <v>11</v>
      </c>
      <c r="AL12" s="258">
        <f>1+3+1.5</f>
        <v>5.5</v>
      </c>
      <c r="AM12" s="391"/>
      <c r="AN12" s="393"/>
      <c r="AO12" s="351"/>
      <c r="AP12" s="297">
        <f t="shared" si="8"/>
        <v>11</v>
      </c>
      <c r="AQ12" s="293">
        <f>1+1+3.5</f>
        <v>5.5</v>
      </c>
      <c r="AR12" s="391"/>
      <c r="AS12" s="393"/>
      <c r="AT12" s="351"/>
      <c r="AU12" s="423">
        <f t="shared" si="9"/>
        <v>11</v>
      </c>
      <c r="AV12" s="258">
        <f>1+2+2</f>
        <v>5</v>
      </c>
      <c r="AW12" s="351" t="s">
        <v>470</v>
      </c>
      <c r="AX12" s="430">
        <f t="shared" si="10"/>
        <v>11</v>
      </c>
      <c r="AY12" s="293">
        <v>4</v>
      </c>
      <c r="AZ12" s="351"/>
      <c r="BA12" s="430">
        <f t="shared" si="11"/>
        <v>11</v>
      </c>
      <c r="BB12" s="367">
        <v>6</v>
      </c>
      <c r="BC12" s="430">
        <f t="shared" si="12"/>
        <v>11</v>
      </c>
      <c r="BD12" s="393">
        <v>5</v>
      </c>
      <c r="BE12" s="430">
        <f t="shared" si="13"/>
        <v>11</v>
      </c>
      <c r="BF12" s="393"/>
      <c r="BG12" s="391"/>
      <c r="BH12" s="393"/>
    </row>
    <row r="13" spans="1:60" s="277" customFormat="1" ht="18.75">
      <c r="A13" s="338">
        <v>6</v>
      </c>
      <c r="B13" s="443" t="s">
        <v>435</v>
      </c>
      <c r="C13" s="341">
        <v>10</v>
      </c>
      <c r="D13" s="439">
        <f t="shared" si="6"/>
        <v>42.78</v>
      </c>
      <c r="E13" s="368">
        <f t="shared" si="0"/>
        <v>42.78</v>
      </c>
      <c r="F13" s="382"/>
      <c r="G13" s="291"/>
      <c r="H13" s="343"/>
      <c r="I13" s="278"/>
      <c r="J13" s="343"/>
      <c r="K13" s="278"/>
      <c r="L13" s="292"/>
      <c r="M13" s="341">
        <f t="shared" si="1"/>
        <v>10</v>
      </c>
      <c r="N13" s="309">
        <v>1.8</v>
      </c>
      <c r="O13" s="292"/>
      <c r="P13" s="278"/>
      <c r="Q13" s="348"/>
      <c r="R13" s="297">
        <f t="shared" si="2"/>
        <v>10</v>
      </c>
      <c r="S13" s="384">
        <f t="shared" si="14"/>
        <v>5.9799999999999995</v>
      </c>
      <c r="T13" s="476"/>
      <c r="U13" s="476"/>
      <c r="V13" s="476"/>
      <c r="W13" s="502"/>
      <c r="X13" s="292"/>
      <c r="Y13" s="297">
        <f t="shared" si="3"/>
        <v>10</v>
      </c>
      <c r="Z13" s="307"/>
      <c r="AA13" s="287"/>
      <c r="AB13" s="487"/>
      <c r="AC13" s="343"/>
      <c r="AD13" s="487"/>
      <c r="AE13" s="348"/>
      <c r="AF13" s="297">
        <f t="shared" si="7"/>
        <v>10</v>
      </c>
      <c r="AG13" s="387">
        <f t="shared" si="4"/>
        <v>10</v>
      </c>
      <c r="AH13" s="280"/>
      <c r="AI13" s="279"/>
      <c r="AJ13" s="351"/>
      <c r="AK13" s="297">
        <f t="shared" si="5"/>
        <v>10</v>
      </c>
      <c r="AL13" s="258">
        <f>1+2.5+2</f>
        <v>5.5</v>
      </c>
      <c r="AM13" s="391"/>
      <c r="AN13" s="393"/>
      <c r="AO13" s="351"/>
      <c r="AP13" s="297">
        <f t="shared" si="8"/>
        <v>10</v>
      </c>
      <c r="AQ13" s="293">
        <f>1+0+0</f>
        <v>1</v>
      </c>
      <c r="AR13" s="391"/>
      <c r="AS13" s="393"/>
      <c r="AT13" s="351"/>
      <c r="AU13" s="423">
        <f t="shared" si="9"/>
        <v>10</v>
      </c>
      <c r="AV13" s="258">
        <f>1+2+1.5</f>
        <v>4.5</v>
      </c>
      <c r="AW13" s="351" t="s">
        <v>470</v>
      </c>
      <c r="AX13" s="430">
        <f t="shared" si="10"/>
        <v>10</v>
      </c>
      <c r="AY13" s="293">
        <v>4</v>
      </c>
      <c r="AZ13" s="351"/>
      <c r="BA13" s="430">
        <f t="shared" si="11"/>
        <v>10</v>
      </c>
      <c r="BB13" s="367">
        <f>5+0</f>
        <v>5</v>
      </c>
      <c r="BC13" s="430">
        <f t="shared" si="12"/>
        <v>10</v>
      </c>
      <c r="BD13" s="393">
        <v>5</v>
      </c>
      <c r="BE13" s="430">
        <f t="shared" si="13"/>
        <v>10</v>
      </c>
      <c r="BF13" s="393"/>
      <c r="BG13" s="391"/>
      <c r="BH13" s="393"/>
    </row>
    <row r="14" spans="1:60" s="277" customFormat="1" ht="18.75">
      <c r="A14" s="339">
        <v>7</v>
      </c>
      <c r="B14" s="740" t="s">
        <v>436</v>
      </c>
      <c r="C14" s="341">
        <v>9</v>
      </c>
      <c r="D14" s="439">
        <f t="shared" si="6"/>
        <v>0</v>
      </c>
      <c r="E14" s="368">
        <f t="shared" si="0"/>
        <v>0</v>
      </c>
      <c r="F14" s="382"/>
      <c r="G14" s="291"/>
      <c r="H14" s="343"/>
      <c r="I14" s="278"/>
      <c r="J14" s="343"/>
      <c r="K14" s="278"/>
      <c r="L14" s="292"/>
      <c r="M14" s="341">
        <f t="shared" si="1"/>
        <v>9</v>
      </c>
      <c r="N14" s="309"/>
      <c r="O14" s="292"/>
      <c r="P14" s="278"/>
      <c r="Q14" s="348"/>
      <c r="R14" s="297">
        <f t="shared" si="2"/>
        <v>9</v>
      </c>
      <c r="S14" s="384" t="str">
        <f t="shared" si="14"/>
        <v xml:space="preserve"> </v>
      </c>
      <c r="T14" s="476" t="s">
        <v>471</v>
      </c>
      <c r="U14" s="476"/>
      <c r="V14" s="476"/>
      <c r="W14" s="502"/>
      <c r="X14" s="292"/>
      <c r="Y14" s="297">
        <f t="shared" si="3"/>
        <v>9</v>
      </c>
      <c r="Z14" s="307"/>
      <c r="AA14" s="287"/>
      <c r="AB14" s="487"/>
      <c r="AC14" s="343"/>
      <c r="AD14" s="487"/>
      <c r="AE14" s="348"/>
      <c r="AF14" s="297">
        <f t="shared" si="7"/>
        <v>9</v>
      </c>
      <c r="AG14" s="387" t="str">
        <f t="shared" si="4"/>
        <v xml:space="preserve"> </v>
      </c>
      <c r="AH14" s="280"/>
      <c r="AI14" s="279"/>
      <c r="AJ14" s="351"/>
      <c r="AK14" s="297">
        <f t="shared" si="5"/>
        <v>9</v>
      </c>
      <c r="AL14" s="258"/>
      <c r="AM14" s="391"/>
      <c r="AN14" s="393"/>
      <c r="AO14" s="351"/>
      <c r="AP14" s="297">
        <f t="shared" si="8"/>
        <v>9</v>
      </c>
      <c r="AQ14" s="293"/>
      <c r="AR14" s="391"/>
      <c r="AS14" s="393"/>
      <c r="AT14" s="351"/>
      <c r="AU14" s="423">
        <f t="shared" si="9"/>
        <v>9</v>
      </c>
      <c r="AV14" s="258"/>
      <c r="AW14" s="351" t="s">
        <v>472</v>
      </c>
      <c r="AX14" s="430">
        <f t="shared" si="10"/>
        <v>9</v>
      </c>
      <c r="AY14" s="293"/>
      <c r="AZ14" s="351"/>
      <c r="BA14" s="430">
        <f t="shared" si="11"/>
        <v>9</v>
      </c>
      <c r="BB14" s="367"/>
      <c r="BC14" s="430">
        <f t="shared" si="12"/>
        <v>9</v>
      </c>
      <c r="BD14" s="393"/>
      <c r="BE14" s="430">
        <f t="shared" si="13"/>
        <v>9</v>
      </c>
      <c r="BF14" s="393"/>
      <c r="BG14" s="391" t="s">
        <v>475</v>
      </c>
      <c r="BH14" s="393"/>
    </row>
    <row r="15" spans="1:60" s="277" customFormat="1" ht="18.75">
      <c r="A15" s="338">
        <v>8</v>
      </c>
      <c r="B15" s="443" t="s">
        <v>437</v>
      </c>
      <c r="C15" s="341">
        <v>8</v>
      </c>
      <c r="D15" s="439">
        <f t="shared" si="6"/>
        <v>34</v>
      </c>
      <c r="E15" s="368">
        <f t="shared" si="0"/>
        <v>34</v>
      </c>
      <c r="F15" s="382"/>
      <c r="G15" s="291"/>
      <c r="H15" s="343"/>
      <c r="I15" s="278"/>
      <c r="J15" s="343"/>
      <c r="K15" s="278"/>
      <c r="L15" s="292"/>
      <c r="M15" s="341">
        <f t="shared" si="1"/>
        <v>8</v>
      </c>
      <c r="N15" s="309"/>
      <c r="O15" s="292"/>
      <c r="P15" s="278"/>
      <c r="Q15" s="348"/>
      <c r="R15" s="297">
        <f t="shared" si="2"/>
        <v>8</v>
      </c>
      <c r="S15" s="384" t="str">
        <f t="shared" si="14"/>
        <v xml:space="preserve"> </v>
      </c>
      <c r="T15" s="476" t="s">
        <v>471</v>
      </c>
      <c r="U15" s="476"/>
      <c r="V15" s="476"/>
      <c r="W15" s="502"/>
      <c r="X15" s="292"/>
      <c r="Y15" s="297">
        <f t="shared" si="3"/>
        <v>8</v>
      </c>
      <c r="Z15" s="307">
        <v>0</v>
      </c>
      <c r="AA15" s="287"/>
      <c r="AB15" s="487"/>
      <c r="AC15" s="343"/>
      <c r="AD15" s="487"/>
      <c r="AE15" s="348"/>
      <c r="AF15" s="297">
        <f t="shared" si="7"/>
        <v>8</v>
      </c>
      <c r="AG15" s="387">
        <f t="shared" si="4"/>
        <v>5</v>
      </c>
      <c r="AH15" s="280"/>
      <c r="AI15" s="279"/>
      <c r="AJ15" s="351"/>
      <c r="AK15" s="297">
        <f t="shared" si="5"/>
        <v>8</v>
      </c>
      <c r="AL15" s="258">
        <f>1+3+0</f>
        <v>4</v>
      </c>
      <c r="AM15" s="391"/>
      <c r="AN15" s="393"/>
      <c r="AO15" s="351"/>
      <c r="AP15" s="297">
        <f t="shared" si="8"/>
        <v>8</v>
      </c>
      <c r="AQ15" s="398">
        <f>1+1+4</f>
        <v>6</v>
      </c>
      <c r="AR15" s="391"/>
      <c r="AS15" s="393"/>
      <c r="AT15" s="351"/>
      <c r="AU15" s="423">
        <f t="shared" si="9"/>
        <v>8</v>
      </c>
      <c r="AV15" s="258">
        <f>1+2+2</f>
        <v>5</v>
      </c>
      <c r="AW15" s="351" t="s">
        <v>472</v>
      </c>
      <c r="AX15" s="430">
        <f t="shared" si="10"/>
        <v>8</v>
      </c>
      <c r="AY15" s="293">
        <v>3</v>
      </c>
      <c r="AZ15" s="351"/>
      <c r="BA15" s="430">
        <f t="shared" si="11"/>
        <v>8</v>
      </c>
      <c r="BB15" s="367">
        <f>7</f>
        <v>7</v>
      </c>
      <c r="BC15" s="430">
        <f t="shared" si="12"/>
        <v>8</v>
      </c>
      <c r="BD15" s="393">
        <v>4</v>
      </c>
      <c r="BE15" s="430">
        <f t="shared" si="13"/>
        <v>8</v>
      </c>
      <c r="BF15" s="393"/>
      <c r="BG15" s="391" t="s">
        <v>475</v>
      </c>
      <c r="BH15" s="393"/>
    </row>
    <row r="16" spans="1:60" s="277" customFormat="1" ht="18.75">
      <c r="A16" s="339">
        <v>9</v>
      </c>
      <c r="B16" s="462" t="s">
        <v>438</v>
      </c>
      <c r="C16" s="341">
        <v>7</v>
      </c>
      <c r="D16" s="439">
        <f t="shared" si="6"/>
        <v>45.3</v>
      </c>
      <c r="E16" s="368">
        <f t="shared" si="0"/>
        <v>45.3</v>
      </c>
      <c r="F16" s="382"/>
      <c r="G16" s="291"/>
      <c r="H16" s="343"/>
      <c r="I16" s="278"/>
      <c r="J16" s="343" t="s">
        <v>470</v>
      </c>
      <c r="K16" s="278"/>
      <c r="L16" s="292"/>
      <c r="M16" s="341">
        <f t="shared" si="1"/>
        <v>7</v>
      </c>
      <c r="N16" s="309"/>
      <c r="O16" s="292"/>
      <c r="P16" s="278"/>
      <c r="Q16" s="348"/>
      <c r="R16" s="297">
        <f t="shared" si="2"/>
        <v>7</v>
      </c>
      <c r="S16" s="384">
        <f t="shared" si="14"/>
        <v>6.3</v>
      </c>
      <c r="T16" s="476"/>
      <c r="U16" s="476"/>
      <c r="V16" s="476"/>
      <c r="W16" s="502"/>
      <c r="X16" s="292"/>
      <c r="Y16" s="297">
        <f t="shared" si="3"/>
        <v>7</v>
      </c>
      <c r="Z16" s="307">
        <v>2</v>
      </c>
      <c r="AA16" s="287"/>
      <c r="AB16" s="487"/>
      <c r="AC16" s="343"/>
      <c r="AD16" s="487"/>
      <c r="AE16" s="348"/>
      <c r="AF16" s="297">
        <f t="shared" si="7"/>
        <v>7</v>
      </c>
      <c r="AG16" s="387">
        <f t="shared" si="4"/>
        <v>12</v>
      </c>
      <c r="AH16" s="280"/>
      <c r="AI16" s="279"/>
      <c r="AJ16" s="351"/>
      <c r="AK16" s="297">
        <f t="shared" si="5"/>
        <v>7</v>
      </c>
      <c r="AL16" s="258">
        <f>1+2+1</f>
        <v>4</v>
      </c>
      <c r="AM16" s="391"/>
      <c r="AN16" s="393"/>
      <c r="AO16" s="351"/>
      <c r="AP16" s="297">
        <f t="shared" si="8"/>
        <v>7</v>
      </c>
      <c r="AQ16" s="293">
        <f>1+1+3</f>
        <v>5</v>
      </c>
      <c r="AR16" s="391"/>
      <c r="AS16" s="393"/>
      <c r="AT16" s="351"/>
      <c r="AU16" s="423">
        <f t="shared" si="9"/>
        <v>7</v>
      </c>
      <c r="AV16" s="258">
        <f>1+2+2</f>
        <v>5</v>
      </c>
      <c r="AW16" s="351"/>
      <c r="AX16" s="430">
        <f t="shared" si="10"/>
        <v>7</v>
      </c>
      <c r="AY16" s="293">
        <v>4</v>
      </c>
      <c r="AZ16" s="351"/>
      <c r="BA16" s="430">
        <f t="shared" si="11"/>
        <v>7</v>
      </c>
      <c r="BB16" s="367">
        <f>7</f>
        <v>7</v>
      </c>
      <c r="BC16" s="430">
        <f t="shared" si="12"/>
        <v>7</v>
      </c>
      <c r="BD16" s="393"/>
      <c r="BE16" s="430">
        <f t="shared" si="13"/>
        <v>7</v>
      </c>
      <c r="BF16" s="393"/>
      <c r="BG16" s="391" t="s">
        <v>475</v>
      </c>
      <c r="BH16" s="393"/>
    </row>
    <row r="17" spans="1:60" s="277" customFormat="1" ht="18.75">
      <c r="A17" s="338">
        <v>10</v>
      </c>
      <c r="B17" s="443" t="s">
        <v>439</v>
      </c>
      <c r="C17" s="341">
        <v>6</v>
      </c>
      <c r="D17" s="439">
        <f t="shared" si="6"/>
        <v>54.5</v>
      </c>
      <c r="E17" s="368">
        <f t="shared" si="0"/>
        <v>54.5</v>
      </c>
      <c r="F17" s="382"/>
      <c r="G17" s="291"/>
      <c r="H17" s="343"/>
      <c r="I17" s="278"/>
      <c r="J17" s="343"/>
      <c r="K17" s="278"/>
      <c r="L17" s="292"/>
      <c r="M17" s="341">
        <f t="shared" si="1"/>
        <v>6</v>
      </c>
      <c r="N17" s="309">
        <v>1.8</v>
      </c>
      <c r="O17" s="292"/>
      <c r="P17" s="278"/>
      <c r="Q17" s="348"/>
      <c r="R17" s="297">
        <f t="shared" si="2"/>
        <v>6</v>
      </c>
      <c r="S17" s="384">
        <f t="shared" si="14"/>
        <v>9.4</v>
      </c>
      <c r="T17" s="476" t="s">
        <v>470</v>
      </c>
      <c r="U17" s="476"/>
      <c r="V17" s="476"/>
      <c r="W17" s="502"/>
      <c r="X17" s="292"/>
      <c r="Y17" s="297">
        <f t="shared" si="3"/>
        <v>6</v>
      </c>
      <c r="Z17" s="307">
        <v>0</v>
      </c>
      <c r="AA17" s="287"/>
      <c r="AB17" s="487"/>
      <c r="AC17" s="343"/>
      <c r="AD17" s="487"/>
      <c r="AE17" s="348"/>
      <c r="AF17" s="297">
        <f t="shared" si="7"/>
        <v>6</v>
      </c>
      <c r="AG17" s="387">
        <f t="shared" si="4"/>
        <v>12.3</v>
      </c>
      <c r="AH17" s="280"/>
      <c r="AI17" s="279"/>
      <c r="AJ17" s="351"/>
      <c r="AK17" s="297">
        <f t="shared" si="5"/>
        <v>6</v>
      </c>
      <c r="AL17" s="258">
        <f>1+3+0</f>
        <v>4</v>
      </c>
      <c r="AM17" s="391"/>
      <c r="AN17" s="393"/>
      <c r="AO17" s="351"/>
      <c r="AP17" s="297">
        <f t="shared" si="8"/>
        <v>6</v>
      </c>
      <c r="AQ17" s="293">
        <f>1+1+4</f>
        <v>6</v>
      </c>
      <c r="AR17" s="391"/>
      <c r="AS17" s="393"/>
      <c r="AT17" s="351"/>
      <c r="AU17" s="423">
        <f t="shared" si="9"/>
        <v>6</v>
      </c>
      <c r="AV17" s="258">
        <f>1+2</f>
        <v>3</v>
      </c>
      <c r="AW17" s="351" t="s">
        <v>481</v>
      </c>
      <c r="AX17" s="430">
        <f t="shared" si="10"/>
        <v>6</v>
      </c>
      <c r="AY17" s="293">
        <v>4</v>
      </c>
      <c r="AZ17" s="351"/>
      <c r="BA17" s="430">
        <f t="shared" si="11"/>
        <v>6</v>
      </c>
      <c r="BB17" s="367">
        <f>6+3</f>
        <v>9</v>
      </c>
      <c r="BC17" s="430">
        <f t="shared" si="12"/>
        <v>6</v>
      </c>
      <c r="BD17" s="393">
        <v>5</v>
      </c>
      <c r="BE17" s="430">
        <f t="shared" si="13"/>
        <v>6</v>
      </c>
      <c r="BF17" s="393"/>
      <c r="BG17" s="391"/>
      <c r="BH17" s="393"/>
    </row>
    <row r="18" spans="1:60" s="277" customFormat="1" ht="24.75" customHeight="1">
      <c r="A18" s="339"/>
      <c r="B18" s="443"/>
      <c r="C18" s="341"/>
      <c r="D18" s="303">
        <f t="shared" ref="D18:D23" si="15">SUM(N18,S18,Z18,AG18,AL18,AQ18,AV18,AY18,BB18)</f>
        <v>0</v>
      </c>
      <c r="E18" s="368">
        <f t="shared" si="0"/>
        <v>0</v>
      </c>
      <c r="F18" s="382"/>
      <c r="G18" s="291"/>
      <c r="H18" s="343"/>
      <c r="I18" s="278"/>
      <c r="J18" s="343"/>
      <c r="K18" s="278"/>
      <c r="L18" s="292"/>
      <c r="M18" s="341">
        <f t="shared" si="1"/>
        <v>0</v>
      </c>
      <c r="N18" s="309"/>
      <c r="O18" s="292"/>
      <c r="P18" s="278"/>
      <c r="Q18" s="348"/>
      <c r="R18" s="297">
        <f t="shared" si="2"/>
        <v>0</v>
      </c>
      <c r="S18" s="384" t="str">
        <f t="shared" si="14"/>
        <v/>
      </c>
      <c r="T18" s="476"/>
      <c r="U18" s="476"/>
      <c r="V18" s="476"/>
      <c r="W18" s="502"/>
      <c r="X18" s="292"/>
      <c r="Y18" s="297">
        <f t="shared" si="3"/>
        <v>0</v>
      </c>
      <c r="Z18" s="307"/>
      <c r="AA18" s="287"/>
      <c r="AB18" s="487"/>
      <c r="AC18" s="343"/>
      <c r="AD18" s="487"/>
      <c r="AE18" s="348"/>
      <c r="AF18" s="297">
        <f t="shared" si="7"/>
        <v>0</v>
      </c>
      <c r="AG18" s="387" t="str">
        <f t="shared" si="4"/>
        <v/>
      </c>
      <c r="AH18" s="280"/>
      <c r="AI18" s="279"/>
      <c r="AJ18" s="351"/>
      <c r="AK18" s="297">
        <f t="shared" si="5"/>
        <v>0</v>
      </c>
      <c r="AL18" s="258"/>
      <c r="AM18" s="391"/>
      <c r="AN18" s="393"/>
      <c r="AO18" s="351"/>
      <c r="AP18" s="297">
        <f t="shared" si="8"/>
        <v>0</v>
      </c>
      <c r="AQ18" s="293"/>
      <c r="AR18" s="391"/>
      <c r="AS18" s="393"/>
      <c r="AT18" s="351"/>
      <c r="AU18" s="423">
        <f t="shared" si="9"/>
        <v>0</v>
      </c>
      <c r="AV18" s="258"/>
      <c r="AW18" s="351"/>
      <c r="AX18" s="430">
        <f t="shared" si="10"/>
        <v>0</v>
      </c>
      <c r="AY18" s="293"/>
      <c r="AZ18" s="351"/>
      <c r="BA18" s="430">
        <f t="shared" si="11"/>
        <v>0</v>
      </c>
      <c r="BB18" s="367"/>
      <c r="BC18" s="430">
        <f t="shared" si="12"/>
        <v>0</v>
      </c>
      <c r="BD18" s="393"/>
      <c r="BE18" s="430">
        <f t="shared" si="13"/>
        <v>0</v>
      </c>
      <c r="BF18" s="393"/>
      <c r="BG18" s="391"/>
      <c r="BH18" s="393"/>
    </row>
    <row r="19" spans="1:60" s="277" customFormat="1" ht="29.25" customHeight="1">
      <c r="A19" s="338"/>
      <c r="B19" s="461"/>
      <c r="C19" s="297"/>
      <c r="D19" s="303">
        <f t="shared" si="15"/>
        <v>0</v>
      </c>
      <c r="E19" s="368">
        <f t="shared" si="0"/>
        <v>0</v>
      </c>
      <c r="F19" s="382"/>
      <c r="G19" s="291"/>
      <c r="H19" s="343"/>
      <c r="I19" s="278"/>
      <c r="J19" s="343"/>
      <c r="K19" s="278"/>
      <c r="L19" s="292"/>
      <c r="M19" s="341">
        <f t="shared" si="1"/>
        <v>0</v>
      </c>
      <c r="N19" s="309"/>
      <c r="O19" s="292"/>
      <c r="P19" s="278"/>
      <c r="Q19" s="348"/>
      <c r="R19" s="297">
        <f t="shared" si="2"/>
        <v>0</v>
      </c>
      <c r="S19" s="384" t="str">
        <f t="shared" si="14"/>
        <v/>
      </c>
      <c r="T19" s="476"/>
      <c r="U19" s="476"/>
      <c r="V19" s="476"/>
      <c r="W19" s="600"/>
      <c r="X19" s="343"/>
      <c r="Y19" s="297">
        <f t="shared" si="3"/>
        <v>0</v>
      </c>
      <c r="Z19" s="368"/>
      <c r="AA19" s="343"/>
      <c r="AB19" s="487"/>
      <c r="AC19" s="343"/>
      <c r="AD19" s="487"/>
      <c r="AE19" s="343"/>
      <c r="AF19" s="297">
        <f t="shared" si="7"/>
        <v>0</v>
      </c>
      <c r="AG19" s="387" t="str">
        <f t="shared" si="4"/>
        <v/>
      </c>
      <c r="AH19" s="281"/>
      <c r="AI19" s="279"/>
      <c r="AJ19" s="351"/>
      <c r="AK19" s="297">
        <f t="shared" ref="AK19:AK23" si="16">C19</f>
        <v>0</v>
      </c>
      <c r="AL19" s="258"/>
      <c r="AM19" s="394"/>
      <c r="AN19" s="393"/>
      <c r="AO19" s="351"/>
      <c r="AP19" s="297">
        <f t="shared" si="8"/>
        <v>0</v>
      </c>
      <c r="AQ19" s="293"/>
      <c r="AR19" s="394"/>
      <c r="AS19" s="393"/>
      <c r="AT19" s="351"/>
      <c r="AU19" s="423">
        <f t="shared" si="9"/>
        <v>0</v>
      </c>
      <c r="AV19" s="258"/>
      <c r="AW19" s="351"/>
      <c r="AX19" s="430">
        <f t="shared" si="10"/>
        <v>0</v>
      </c>
      <c r="AY19" s="293"/>
      <c r="AZ19" s="351"/>
      <c r="BA19" s="430">
        <f t="shared" si="11"/>
        <v>0</v>
      </c>
      <c r="BB19" s="367"/>
      <c r="BC19" s="430">
        <f t="shared" si="12"/>
        <v>0</v>
      </c>
      <c r="BD19" s="393"/>
      <c r="BE19" s="430">
        <f t="shared" si="13"/>
        <v>0</v>
      </c>
      <c r="BF19" s="393"/>
      <c r="BG19" s="394"/>
      <c r="BH19" s="393"/>
    </row>
    <row r="20" spans="1:60" s="277" customFormat="1" ht="29.25" customHeight="1">
      <c r="A20" s="339"/>
      <c r="B20" s="461"/>
      <c r="C20" s="297"/>
      <c r="D20" s="303">
        <f t="shared" si="15"/>
        <v>0</v>
      </c>
      <c r="E20" s="368">
        <f t="shared" si="0"/>
        <v>0</v>
      </c>
      <c r="F20" s="382"/>
      <c r="G20" s="291"/>
      <c r="H20" s="343"/>
      <c r="I20" s="278"/>
      <c r="J20" s="343"/>
      <c r="K20" s="278"/>
      <c r="L20" s="292"/>
      <c r="M20" s="341">
        <f t="shared" si="1"/>
        <v>0</v>
      </c>
      <c r="N20" s="309"/>
      <c r="O20" s="292"/>
      <c r="P20" s="278"/>
      <c r="Q20" s="348"/>
      <c r="R20" s="297">
        <f t="shared" si="2"/>
        <v>0</v>
      </c>
      <c r="S20" s="384" t="str">
        <f t="shared" ref="S20:S23" si="17">IF(R20=0,"",VLOOKUP(R20,Підс,2,FALSE))</f>
        <v/>
      </c>
      <c r="T20" s="476"/>
      <c r="U20" s="476"/>
      <c r="V20" s="476"/>
      <c r="W20" s="368"/>
      <c r="X20" s="343"/>
      <c r="Y20" s="297">
        <f t="shared" si="3"/>
        <v>0</v>
      </c>
      <c r="Z20" s="368"/>
      <c r="AA20" s="343"/>
      <c r="AB20" s="487"/>
      <c r="AC20" s="343"/>
      <c r="AD20" s="487"/>
      <c r="AE20" s="343"/>
      <c r="AF20" s="297">
        <f t="shared" si="7"/>
        <v>0</v>
      </c>
      <c r="AG20" s="387" t="str">
        <f t="shared" si="4"/>
        <v/>
      </c>
      <c r="AH20" s="281"/>
      <c r="AI20" s="279"/>
      <c r="AJ20" s="351"/>
      <c r="AK20" s="297">
        <f t="shared" si="16"/>
        <v>0</v>
      </c>
      <c r="AL20" s="258"/>
      <c r="AM20" s="394"/>
      <c r="AN20" s="393"/>
      <c r="AO20" s="351"/>
      <c r="AP20" s="297">
        <f t="shared" si="8"/>
        <v>0</v>
      </c>
      <c r="AQ20" s="293"/>
      <c r="AR20" s="394"/>
      <c r="AS20" s="393"/>
      <c r="AT20" s="351"/>
      <c r="AU20" s="423">
        <f t="shared" si="9"/>
        <v>0</v>
      </c>
      <c r="AV20" s="258"/>
      <c r="AW20" s="351"/>
      <c r="AX20" s="430">
        <f t="shared" si="10"/>
        <v>0</v>
      </c>
      <c r="AY20" s="293"/>
      <c r="AZ20" s="351"/>
      <c r="BA20" s="430">
        <f t="shared" si="11"/>
        <v>0</v>
      </c>
      <c r="BB20" s="367"/>
      <c r="BC20" s="430">
        <f t="shared" si="12"/>
        <v>0</v>
      </c>
      <c r="BD20" s="393"/>
      <c r="BE20" s="430">
        <f t="shared" si="13"/>
        <v>0</v>
      </c>
      <c r="BF20" s="393"/>
      <c r="BG20" s="394"/>
      <c r="BH20" s="393"/>
    </row>
    <row r="21" spans="1:60" s="277" customFormat="1" ht="29.25" customHeight="1">
      <c r="A21" s="338"/>
      <c r="B21" s="461"/>
      <c r="C21" s="297"/>
      <c r="D21" s="303">
        <f t="shared" si="15"/>
        <v>0</v>
      </c>
      <c r="E21" s="368">
        <f t="shared" si="0"/>
        <v>0</v>
      </c>
      <c r="F21" s="382"/>
      <c r="G21" s="291"/>
      <c r="H21" s="343"/>
      <c r="I21" s="278"/>
      <c r="J21" s="343"/>
      <c r="K21" s="278"/>
      <c r="L21" s="292"/>
      <c r="M21" s="341">
        <f t="shared" si="1"/>
        <v>0</v>
      </c>
      <c r="N21" s="309"/>
      <c r="O21" s="292"/>
      <c r="P21" s="278"/>
      <c r="Q21" s="348"/>
      <c r="R21" s="297">
        <f t="shared" si="2"/>
        <v>0</v>
      </c>
      <c r="S21" s="384" t="str">
        <f t="shared" si="17"/>
        <v/>
      </c>
      <c r="T21" s="476"/>
      <c r="U21" s="476"/>
      <c r="V21" s="476"/>
      <c r="W21" s="368"/>
      <c r="X21" s="343"/>
      <c r="Y21" s="297">
        <f t="shared" si="3"/>
        <v>0</v>
      </c>
      <c r="Z21" s="368"/>
      <c r="AA21" s="343"/>
      <c r="AB21" s="487"/>
      <c r="AC21" s="343"/>
      <c r="AD21" s="487"/>
      <c r="AE21" s="343"/>
      <c r="AF21" s="297">
        <f t="shared" si="7"/>
        <v>0</v>
      </c>
      <c r="AG21" s="387" t="str">
        <f t="shared" si="4"/>
        <v/>
      </c>
      <c r="AH21" s="281"/>
      <c r="AI21" s="279"/>
      <c r="AJ21" s="351"/>
      <c r="AK21" s="297">
        <f t="shared" si="16"/>
        <v>0</v>
      </c>
      <c r="AL21" s="258"/>
      <c r="AM21" s="394"/>
      <c r="AN21" s="393"/>
      <c r="AO21" s="351"/>
      <c r="AP21" s="297">
        <f t="shared" si="8"/>
        <v>0</v>
      </c>
      <c r="AQ21" s="293"/>
      <c r="AR21" s="394"/>
      <c r="AS21" s="393"/>
      <c r="AT21" s="351"/>
      <c r="AU21" s="423">
        <f t="shared" si="9"/>
        <v>0</v>
      </c>
      <c r="AV21" s="258"/>
      <c r="AW21" s="351"/>
      <c r="AX21" s="430">
        <f t="shared" si="10"/>
        <v>0</v>
      </c>
      <c r="AY21" s="293"/>
      <c r="AZ21" s="351"/>
      <c r="BA21" s="430">
        <f t="shared" si="11"/>
        <v>0</v>
      </c>
      <c r="BB21" s="367"/>
      <c r="BC21" s="430">
        <f t="shared" si="12"/>
        <v>0</v>
      </c>
      <c r="BD21" s="393"/>
      <c r="BE21" s="430">
        <f t="shared" si="13"/>
        <v>0</v>
      </c>
      <c r="BF21" s="393"/>
      <c r="BG21" s="394"/>
      <c r="BH21" s="393"/>
    </row>
    <row r="22" spans="1:60" s="277" customFormat="1" ht="18.75">
      <c r="A22" s="339"/>
      <c r="B22" s="435"/>
      <c r="C22" s="297"/>
      <c r="D22" s="303">
        <f t="shared" si="15"/>
        <v>0</v>
      </c>
      <c r="E22" s="368">
        <f t="shared" si="0"/>
        <v>0</v>
      </c>
      <c r="F22" s="382"/>
      <c r="G22" s="291"/>
      <c r="H22" s="343"/>
      <c r="I22" s="278"/>
      <c r="J22" s="343"/>
      <c r="K22" s="278"/>
      <c r="L22" s="292"/>
      <c r="M22" s="341">
        <f t="shared" si="1"/>
        <v>0</v>
      </c>
      <c r="N22" s="309"/>
      <c r="O22" s="292"/>
      <c r="P22" s="278"/>
      <c r="Q22" s="348"/>
      <c r="R22" s="297">
        <f t="shared" si="2"/>
        <v>0</v>
      </c>
      <c r="S22" s="384" t="str">
        <f t="shared" si="17"/>
        <v/>
      </c>
      <c r="T22" s="476"/>
      <c r="U22" s="476"/>
      <c r="V22" s="476"/>
      <c r="W22" s="368"/>
      <c r="X22" s="343"/>
      <c r="Y22" s="297">
        <f t="shared" si="3"/>
        <v>0</v>
      </c>
      <c r="Z22" s="367"/>
      <c r="AA22" s="343"/>
      <c r="AB22" s="487"/>
      <c r="AC22" s="343"/>
      <c r="AD22" s="487"/>
      <c r="AE22" s="343"/>
      <c r="AF22" s="297">
        <f t="shared" si="7"/>
        <v>0</v>
      </c>
      <c r="AG22" s="387" t="str">
        <f t="shared" si="4"/>
        <v/>
      </c>
      <c r="AH22" s="281"/>
      <c r="AI22" s="279"/>
      <c r="AJ22" s="351"/>
      <c r="AK22" s="297">
        <f t="shared" si="16"/>
        <v>0</v>
      </c>
      <c r="AL22" s="258"/>
      <c r="AM22" s="394"/>
      <c r="AN22" s="393"/>
      <c r="AO22" s="351"/>
      <c r="AP22" s="297">
        <f t="shared" si="8"/>
        <v>0</v>
      </c>
      <c r="AQ22" s="293"/>
      <c r="AR22" s="394"/>
      <c r="AS22" s="393"/>
      <c r="AT22" s="351"/>
      <c r="AU22" s="423">
        <f t="shared" si="9"/>
        <v>0</v>
      </c>
      <c r="AV22" s="258"/>
      <c r="AW22" s="351"/>
      <c r="AX22" s="430">
        <f t="shared" si="10"/>
        <v>0</v>
      </c>
      <c r="AY22" s="293"/>
      <c r="AZ22" s="351"/>
      <c r="BA22" s="430">
        <f t="shared" si="11"/>
        <v>0</v>
      </c>
      <c r="BB22" s="367"/>
      <c r="BC22" s="430">
        <f t="shared" si="12"/>
        <v>0</v>
      </c>
      <c r="BD22" s="393"/>
      <c r="BE22" s="430">
        <f t="shared" si="13"/>
        <v>0</v>
      </c>
      <c r="BF22" s="393"/>
      <c r="BG22" s="394"/>
      <c r="BH22" s="393"/>
    </row>
    <row r="23" spans="1:60" s="277" customFormat="1" ht="18.75" thickBot="1">
      <c r="A23" s="399"/>
      <c r="B23" s="401"/>
      <c r="C23" s="364"/>
      <c r="D23" s="282">
        <f t="shared" si="15"/>
        <v>0</v>
      </c>
      <c r="E23" s="441">
        <f t="shared" si="0"/>
        <v>0</v>
      </c>
      <c r="F23" s="383"/>
      <c r="G23" s="380"/>
      <c r="H23" s="300"/>
      <c r="I23" s="283"/>
      <c r="J23" s="300"/>
      <c r="K23" s="283"/>
      <c r="L23" s="300"/>
      <c r="M23" s="363">
        <f t="shared" si="1"/>
        <v>0</v>
      </c>
      <c r="N23" s="310"/>
      <c r="O23" s="300"/>
      <c r="P23" s="283"/>
      <c r="Q23" s="349"/>
      <c r="R23" s="364">
        <f t="shared" si="2"/>
        <v>0</v>
      </c>
      <c r="S23" s="386" t="str">
        <f t="shared" si="17"/>
        <v/>
      </c>
      <c r="T23" s="477"/>
      <c r="U23" s="477"/>
      <c r="V23" s="477"/>
      <c r="W23" s="368"/>
      <c r="X23" s="343"/>
      <c r="Y23" s="297">
        <f t="shared" si="3"/>
        <v>0</v>
      </c>
      <c r="Z23" s="367"/>
      <c r="AA23" s="343"/>
      <c r="AB23" s="487"/>
      <c r="AC23" s="343"/>
      <c r="AD23" s="487"/>
      <c r="AE23" s="343"/>
      <c r="AF23" s="364">
        <f t="shared" si="7"/>
        <v>0</v>
      </c>
      <c r="AG23" s="385" t="str">
        <f t="shared" si="4"/>
        <v/>
      </c>
      <c r="AH23" s="311"/>
      <c r="AI23" s="284"/>
      <c r="AJ23" s="352"/>
      <c r="AK23" s="364">
        <f t="shared" si="16"/>
        <v>0</v>
      </c>
      <c r="AL23" s="301"/>
      <c r="AM23" s="397"/>
      <c r="AN23" s="395"/>
      <c r="AO23" s="352"/>
      <c r="AP23" s="364">
        <f t="shared" si="8"/>
        <v>0</v>
      </c>
      <c r="AQ23" s="299"/>
      <c r="AR23" s="397"/>
      <c r="AS23" s="395"/>
      <c r="AT23" s="285"/>
      <c r="AU23" s="426">
        <f t="shared" si="9"/>
        <v>0</v>
      </c>
      <c r="AV23" s="301"/>
      <c r="AW23" s="285"/>
      <c r="AX23" s="436">
        <f t="shared" si="10"/>
        <v>0</v>
      </c>
      <c r="AY23" s="299"/>
      <c r="AZ23" s="285"/>
      <c r="BA23" s="436">
        <f t="shared" si="11"/>
        <v>0</v>
      </c>
      <c r="BB23" s="437"/>
      <c r="BC23" s="430">
        <f t="shared" si="12"/>
        <v>0</v>
      </c>
      <c r="BD23" s="395"/>
      <c r="BE23" s="430">
        <f t="shared" si="13"/>
        <v>0</v>
      </c>
      <c r="BF23" s="395"/>
      <c r="BG23" s="397"/>
      <c r="BH23" s="395"/>
    </row>
    <row r="24" spans="1:60" ht="36">
      <c r="A24" s="76"/>
      <c r="B24" s="357"/>
      <c r="C24" s="77"/>
      <c r="D24" s="78"/>
      <c r="E24" s="78"/>
      <c r="F24" s="79"/>
      <c r="G24" s="79"/>
      <c r="H24" s="79" t="s">
        <v>469</v>
      </c>
      <c r="I24" s="79"/>
      <c r="J24" s="79"/>
      <c r="K24" s="79"/>
      <c r="L24" s="79">
        <f>COUNT(N8:N23)</f>
        <v>7</v>
      </c>
      <c r="M24" s="79"/>
      <c r="N24" s="79"/>
      <c r="O24" s="79"/>
      <c r="P24" s="474"/>
      <c r="Q24" s="79"/>
      <c r="R24" s="79">
        <f>COUNT(Z8:Z23)</f>
        <v>8</v>
      </c>
      <c r="S24" s="20"/>
      <c r="T24" s="20"/>
      <c r="U24" s="75"/>
      <c r="V24" s="79">
        <f>COUNT(#REF!)</f>
        <v>0</v>
      </c>
      <c r="W24" s="79" t="s">
        <v>474</v>
      </c>
      <c r="X24" s="71"/>
      <c r="Y24" s="71"/>
      <c r="Z24" s="71"/>
      <c r="AA24" s="478"/>
      <c r="AB24" s="71"/>
      <c r="AC24" s="71"/>
      <c r="AD24" s="71"/>
      <c r="AE24" s="71"/>
      <c r="AF24" s="79">
        <f>COUNT(AL8:AL23)</f>
        <v>9</v>
      </c>
      <c r="AG24" s="71"/>
      <c r="AH24" s="71"/>
      <c r="AI24" s="79">
        <f>COUNT(AQ8:AQ23)</f>
        <v>8</v>
      </c>
      <c r="AJ24" s="71"/>
      <c r="AK24" s="71"/>
      <c r="AL24" s="71"/>
      <c r="AM24" s="20"/>
      <c r="AN24" s="71"/>
      <c r="AO24" s="40"/>
      <c r="AP24" s="41"/>
      <c r="AQ24" s="40"/>
      <c r="AU24" s="20">
        <f>COUNT(AQ8:AQ23)</f>
        <v>8</v>
      </c>
      <c r="BA24" s="20">
        <f>COUNT(AU8:AU23)</f>
        <v>16</v>
      </c>
    </row>
    <row r="25" spans="1:60" ht="18">
      <c r="A25" s="76"/>
      <c r="B25" s="357"/>
      <c r="C25" s="77"/>
      <c r="D25" s="78"/>
      <c r="E25" s="78"/>
      <c r="F25" s="79"/>
      <c r="G25" s="71"/>
      <c r="H25" s="71"/>
      <c r="I25" s="71"/>
      <c r="J25" s="71"/>
      <c r="K25" s="71"/>
      <c r="L25" s="80"/>
      <c r="M25" s="20"/>
      <c r="N25" s="71"/>
      <c r="O25" s="71"/>
      <c r="P25" s="71"/>
      <c r="Q25" s="75"/>
      <c r="R25" s="71"/>
      <c r="S25" s="71"/>
      <c r="T25" s="75"/>
      <c r="U25" s="71"/>
      <c r="V25" s="71"/>
      <c r="W25" s="75"/>
      <c r="X25" s="71"/>
      <c r="Y25" s="75"/>
      <c r="Z25" s="71"/>
      <c r="AA25" s="71"/>
      <c r="AB25" s="71"/>
      <c r="AC25" s="71"/>
      <c r="AD25" s="71"/>
      <c r="AE25" s="71"/>
      <c r="AF25" s="71"/>
      <c r="AG25" s="75"/>
      <c r="AH25" s="71"/>
      <c r="AI25" s="71"/>
      <c r="AJ25" s="71"/>
      <c r="AK25" s="71"/>
      <c r="AL25" s="75"/>
      <c r="AM25" s="75"/>
      <c r="AN25" s="75"/>
      <c r="AO25" s="71"/>
      <c r="AP25" s="71"/>
      <c r="AQ25" s="71"/>
      <c r="AR25" s="40"/>
      <c r="AS25" s="41"/>
      <c r="AT25" s="40"/>
      <c r="AU25" s="25"/>
    </row>
    <row r="26" spans="1:60" ht="18">
      <c r="A26" s="76"/>
      <c r="B26" s="357"/>
      <c r="C26" s="77"/>
      <c r="D26" s="78"/>
      <c r="E26" s="78"/>
      <c r="F26" s="79"/>
      <c r="G26" s="71"/>
      <c r="H26" s="71"/>
      <c r="I26" s="71"/>
      <c r="J26" s="71"/>
      <c r="K26" s="71"/>
      <c r="L26" s="80"/>
      <c r="M26" s="20"/>
      <c r="N26" s="71"/>
      <c r="O26" s="71"/>
      <c r="P26" s="71"/>
      <c r="Q26" s="75"/>
      <c r="R26" s="71"/>
      <c r="S26" s="71"/>
      <c r="T26" s="75"/>
      <c r="U26" s="71"/>
      <c r="V26" s="71"/>
      <c r="W26" s="75"/>
      <c r="X26" s="71"/>
      <c r="Y26" s="75"/>
      <c r="Z26" s="71"/>
      <c r="AA26" s="71"/>
      <c r="AB26" s="71"/>
      <c r="AC26" s="71"/>
      <c r="AD26" s="71"/>
      <c r="AE26" s="71"/>
      <c r="AF26" s="71"/>
      <c r="AG26" s="75"/>
      <c r="AH26" s="71"/>
      <c r="AI26" s="71"/>
      <c r="AJ26" s="71"/>
      <c r="AK26" s="71"/>
      <c r="AL26" s="75"/>
      <c r="AM26" s="75"/>
      <c r="AN26" s="75"/>
      <c r="AO26" s="71"/>
      <c r="AP26" s="71"/>
      <c r="AQ26" s="71"/>
      <c r="AR26" s="40"/>
      <c r="AS26" s="41"/>
      <c r="AT26" s="40"/>
      <c r="AU26" s="25"/>
    </row>
    <row r="27" spans="1:60" ht="15">
      <c r="A27" s="48"/>
      <c r="B27" s="358"/>
      <c r="C27" s="26"/>
      <c r="D27" s="26"/>
      <c r="E27" s="26"/>
      <c r="F27" s="45"/>
      <c r="G27" s="20"/>
      <c r="H27" s="20"/>
      <c r="I27" s="20"/>
      <c r="J27" s="20"/>
      <c r="K27" s="20"/>
      <c r="L27" s="5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AH27" s="31"/>
      <c r="AJ27" s="31"/>
    </row>
    <row r="28" spans="1:60" ht="15.75">
      <c r="A28" s="48"/>
      <c r="B28" s="358"/>
      <c r="C28" s="26"/>
      <c r="D28" s="26"/>
      <c r="E28" s="26"/>
      <c r="F28" s="26"/>
      <c r="G28" s="20"/>
      <c r="H28" s="27" t="s">
        <v>153</v>
      </c>
      <c r="I28" s="20"/>
      <c r="J28" s="20"/>
      <c r="K28" s="20"/>
      <c r="L28" s="20"/>
      <c r="M28" s="20"/>
      <c r="N28" s="24"/>
      <c r="O28" s="24"/>
      <c r="P28" s="20"/>
      <c r="Q28" s="20"/>
      <c r="R28" s="20"/>
      <c r="S28" s="20"/>
      <c r="T28" s="20"/>
      <c r="U28" s="20"/>
      <c r="V28" s="20"/>
      <c r="W28" s="20"/>
      <c r="X28" s="20"/>
    </row>
    <row r="29" spans="1:60" ht="15.75">
      <c r="A29" s="48"/>
      <c r="B29" s="358"/>
      <c r="C29" s="26"/>
      <c r="D29" s="26"/>
      <c r="E29" s="26"/>
      <c r="F29" s="26"/>
      <c r="G29" s="20"/>
      <c r="H29" s="20" t="s">
        <v>358</v>
      </c>
      <c r="I29" s="20"/>
      <c r="J29" s="20"/>
      <c r="K29" s="28">
        <v>60</v>
      </c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</row>
    <row r="30" spans="1:60" ht="15.75">
      <c r="A30" s="48"/>
      <c r="B30" s="358"/>
      <c r="C30" s="26"/>
      <c r="D30" s="26"/>
      <c r="E30" s="26"/>
      <c r="F30" s="26"/>
      <c r="G30" s="20"/>
      <c r="H30" s="20" t="s">
        <v>358</v>
      </c>
      <c r="I30" s="20"/>
      <c r="J30" s="20"/>
      <c r="K30" s="28">
        <v>10</v>
      </c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</row>
    <row r="31" spans="1:60" ht="15.75">
      <c r="A31" s="48"/>
      <c r="B31" s="358"/>
      <c r="C31" s="26"/>
      <c r="D31" s="26"/>
      <c r="E31" s="26"/>
      <c r="F31" s="26"/>
      <c r="G31" s="20"/>
      <c r="H31" s="20" t="s">
        <v>357</v>
      </c>
      <c r="I31" s="20"/>
      <c r="J31" s="20"/>
      <c r="K31" s="28">
        <v>30</v>
      </c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</row>
    <row r="32" spans="1:60" ht="15.75">
      <c r="A32" s="48"/>
      <c r="B32" s="358"/>
      <c r="C32" s="26"/>
      <c r="D32" s="26"/>
      <c r="E32" s="26"/>
      <c r="F32" s="26"/>
      <c r="G32" s="20"/>
      <c r="H32" s="20" t="s">
        <v>154</v>
      </c>
      <c r="I32" s="20"/>
      <c r="J32" s="20"/>
      <c r="K32" s="28">
        <f>SUM(K29:K31)</f>
        <v>100</v>
      </c>
      <c r="L32" s="20"/>
      <c r="M32" s="20"/>
      <c r="N32" s="20"/>
      <c r="O32" s="20"/>
      <c r="P32" s="20"/>
      <c r="Q32" s="20"/>
      <c r="R32" s="20"/>
      <c r="S32" s="20" t="s">
        <v>235</v>
      </c>
      <c r="T32" s="20"/>
      <c r="U32" s="20"/>
      <c r="V32" s="20"/>
      <c r="W32" s="20"/>
      <c r="X32" s="20"/>
    </row>
    <row r="33" spans="1:53" ht="15.75">
      <c r="A33" s="48"/>
      <c r="B33" s="358"/>
      <c r="C33" s="26"/>
      <c r="D33" s="26"/>
      <c r="E33" s="26"/>
      <c r="F33" s="26"/>
      <c r="G33" s="20"/>
      <c r="H33" s="20"/>
      <c r="I33" s="20"/>
      <c r="J33" s="20"/>
      <c r="K33" s="28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</row>
    <row r="34" spans="1:53" ht="15.75">
      <c r="A34" s="48"/>
      <c r="B34" s="358"/>
      <c r="C34" s="26"/>
      <c r="D34" s="26"/>
      <c r="E34" s="26"/>
      <c r="F34" s="26"/>
      <c r="G34" s="20"/>
      <c r="H34" s="20"/>
      <c r="I34" s="20"/>
      <c r="J34" s="20"/>
      <c r="K34" s="28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</row>
    <row r="35" spans="1:53" ht="96.75" customHeight="1">
      <c r="A35" s="48"/>
      <c r="B35" s="358"/>
      <c r="C35" s="26"/>
      <c r="D35" s="345"/>
      <c r="E35" s="345"/>
      <c r="F35" s="345"/>
      <c r="G35" s="345"/>
      <c r="H35" s="345"/>
      <c r="I35" s="345" t="s">
        <v>439</v>
      </c>
      <c r="J35" s="345" t="s">
        <v>438</v>
      </c>
      <c r="K35" s="345" t="s">
        <v>437</v>
      </c>
      <c r="L35" s="345" t="s">
        <v>436</v>
      </c>
      <c r="M35" s="345" t="s">
        <v>435</v>
      </c>
      <c r="N35" s="345" t="s">
        <v>434</v>
      </c>
      <c r="O35" s="345" t="s">
        <v>433</v>
      </c>
      <c r="P35" s="345" t="s">
        <v>432</v>
      </c>
      <c r="Q35" s="434" t="s">
        <v>431</v>
      </c>
      <c r="R35" s="344" t="s">
        <v>430</v>
      </c>
      <c r="S35" s="20"/>
      <c r="T35" s="20"/>
      <c r="U35" s="20"/>
      <c r="V35" s="20"/>
      <c r="W35" s="20"/>
      <c r="X35" s="20"/>
    </row>
    <row r="36" spans="1:53" ht="26.25" customHeight="1">
      <c r="A36" s="48"/>
      <c r="B36" s="359" t="s">
        <v>232</v>
      </c>
      <c r="C36" s="88" t="s">
        <v>152</v>
      </c>
      <c r="D36" s="89">
        <v>1</v>
      </c>
      <c r="E36" s="89">
        <v>2</v>
      </c>
      <c r="F36" s="89">
        <v>3</v>
      </c>
      <c r="G36" s="89">
        <v>4</v>
      </c>
      <c r="H36" s="90">
        <v>5</v>
      </c>
      <c r="I36" s="90">
        <v>6</v>
      </c>
      <c r="J36" s="90">
        <v>7</v>
      </c>
      <c r="K36" s="90">
        <v>8</v>
      </c>
      <c r="L36" s="90">
        <v>9</v>
      </c>
      <c r="M36" s="90">
        <v>10</v>
      </c>
      <c r="N36" s="90">
        <v>11</v>
      </c>
      <c r="O36" s="90">
        <v>12</v>
      </c>
      <c r="P36" s="90">
        <v>13</v>
      </c>
      <c r="Q36" s="90">
        <v>14</v>
      </c>
      <c r="R36" s="91">
        <v>15</v>
      </c>
      <c r="S36" s="92" t="s">
        <v>233</v>
      </c>
      <c r="T36" s="92" t="s">
        <v>168</v>
      </c>
      <c r="U36" s="92" t="s">
        <v>234</v>
      </c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9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9"/>
      <c r="AX36" s="46"/>
      <c r="AY36" s="46"/>
      <c r="AZ36" s="29"/>
      <c r="BA36" s="29"/>
    </row>
    <row r="37" spans="1:53" ht="15.75">
      <c r="A37" s="47"/>
      <c r="B37" s="93" t="s">
        <v>230</v>
      </c>
      <c r="C37" s="94"/>
      <c r="D37" s="95"/>
      <c r="E37" s="95"/>
      <c r="F37" s="95"/>
      <c r="G37" s="95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7"/>
      <c r="S37" s="107">
        <v>1</v>
      </c>
      <c r="T37" s="82" t="str">
        <f>IF($D45=0," ",$D45)</f>
        <v xml:space="preserve"> </v>
      </c>
      <c r="U37" s="82" t="str">
        <f>IF($D51=0," ",$D51)</f>
        <v xml:space="preserve"> </v>
      </c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29"/>
      <c r="BA37" s="29"/>
    </row>
    <row r="38" spans="1:53" ht="15.75" customHeight="1">
      <c r="A38" s="47"/>
      <c r="B38" s="93" t="s">
        <v>1</v>
      </c>
      <c r="C38" s="125">
        <v>1</v>
      </c>
      <c r="D38" s="259"/>
      <c r="E38" s="260"/>
      <c r="F38" s="260"/>
      <c r="G38" s="260"/>
      <c r="H38" s="260"/>
      <c r="I38" s="265">
        <v>1</v>
      </c>
      <c r="J38" s="260">
        <v>1</v>
      </c>
      <c r="K38" s="265"/>
      <c r="L38" s="265"/>
      <c r="M38" s="265">
        <v>0.8</v>
      </c>
      <c r="N38" s="265">
        <v>1</v>
      </c>
      <c r="O38" s="622">
        <v>1</v>
      </c>
      <c r="P38" s="265">
        <v>1</v>
      </c>
      <c r="Q38" s="518">
        <v>0.8</v>
      </c>
      <c r="R38" s="266">
        <v>1</v>
      </c>
      <c r="S38" s="107">
        <v>2</v>
      </c>
      <c r="T38" s="82" t="str">
        <f>IF($E45=0," ",$E45)</f>
        <v xml:space="preserve"> </v>
      </c>
      <c r="U38" s="82" t="str">
        <f>IF($E51=0," ",$E51)</f>
        <v xml:space="preserve"> </v>
      </c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29"/>
      <c r="BA38" s="29"/>
    </row>
    <row r="39" spans="1:53" ht="18">
      <c r="A39" s="47"/>
      <c r="B39" s="93" t="s">
        <v>3</v>
      </c>
      <c r="C39" s="125">
        <v>1</v>
      </c>
      <c r="D39" s="259"/>
      <c r="E39" s="260"/>
      <c r="F39" s="260"/>
      <c r="G39" s="260"/>
      <c r="H39" s="260"/>
      <c r="I39" s="265">
        <v>0.8</v>
      </c>
      <c r="J39" s="260">
        <v>1</v>
      </c>
      <c r="K39" s="265"/>
      <c r="L39" s="265"/>
      <c r="M39" s="265">
        <v>0.8</v>
      </c>
      <c r="N39" s="265">
        <v>1</v>
      </c>
      <c r="O39" s="622">
        <v>0.8</v>
      </c>
      <c r="P39" s="265">
        <v>0.5</v>
      </c>
      <c r="Q39" s="519">
        <v>0</v>
      </c>
      <c r="R39" s="266">
        <v>0.5</v>
      </c>
      <c r="S39" s="107">
        <v>3</v>
      </c>
      <c r="T39" s="82" t="str">
        <f>IF($F45=0," ",$F45)</f>
        <v xml:space="preserve"> </v>
      </c>
      <c r="U39" s="82" t="str">
        <f>IF($F51=0," ",$F51)</f>
        <v xml:space="preserve"> </v>
      </c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29"/>
      <c r="BA39" s="29"/>
    </row>
    <row r="40" spans="1:53" ht="18">
      <c r="A40" s="47"/>
      <c r="B40" s="93" t="s">
        <v>5</v>
      </c>
      <c r="C40" s="125">
        <v>1</v>
      </c>
      <c r="D40" s="259"/>
      <c r="E40" s="260"/>
      <c r="F40" s="260"/>
      <c r="G40" s="260"/>
      <c r="H40" s="260"/>
      <c r="I40" s="265">
        <v>1</v>
      </c>
      <c r="J40" s="260">
        <v>1</v>
      </c>
      <c r="K40" s="265"/>
      <c r="L40" s="265"/>
      <c r="M40" s="265">
        <v>0.78</v>
      </c>
      <c r="N40" s="265">
        <v>1</v>
      </c>
      <c r="O40" s="622">
        <v>0.8</v>
      </c>
      <c r="P40" s="265">
        <v>1</v>
      </c>
      <c r="Q40" s="518">
        <v>0.8</v>
      </c>
      <c r="R40" s="266">
        <v>0.5</v>
      </c>
      <c r="S40" s="107">
        <v>4</v>
      </c>
      <c r="T40" s="82" t="str">
        <f>IF($G45=0," ",$G45)</f>
        <v xml:space="preserve"> </v>
      </c>
      <c r="U40" s="82" t="str">
        <f>IF($G51=0," ",$G51)</f>
        <v xml:space="preserve"> </v>
      </c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29"/>
      <c r="BA40" s="29"/>
    </row>
    <row r="41" spans="1:53" ht="18">
      <c r="A41" s="47"/>
      <c r="B41" s="93" t="s">
        <v>6</v>
      </c>
      <c r="C41" s="125">
        <v>2</v>
      </c>
      <c r="D41" s="259"/>
      <c r="E41" s="260"/>
      <c r="F41" s="260"/>
      <c r="G41" s="260"/>
      <c r="H41" s="260"/>
      <c r="I41" s="265">
        <v>2</v>
      </c>
      <c r="J41" s="261">
        <v>1.5</v>
      </c>
      <c r="K41" s="265"/>
      <c r="L41" s="265"/>
      <c r="M41" s="265">
        <v>1.8</v>
      </c>
      <c r="N41" s="265">
        <v>1.8</v>
      </c>
      <c r="O41" s="622">
        <v>2</v>
      </c>
      <c r="P41" s="265">
        <v>1.5</v>
      </c>
      <c r="Q41" s="519">
        <v>1.8</v>
      </c>
      <c r="R41" s="266">
        <v>1</v>
      </c>
      <c r="S41" s="107">
        <v>5</v>
      </c>
      <c r="T41" s="82" t="str">
        <f>IF($H45=0," ",$H45)</f>
        <v xml:space="preserve"> </v>
      </c>
      <c r="U41" s="82" t="str">
        <f>IF($H51=0," ",$H51)</f>
        <v xml:space="preserve"> </v>
      </c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29"/>
      <c r="BA41" s="29"/>
    </row>
    <row r="42" spans="1:53" ht="18">
      <c r="A42" s="47"/>
      <c r="B42" s="93" t="s">
        <v>7</v>
      </c>
      <c r="C42" s="125">
        <v>2</v>
      </c>
      <c r="D42" s="259"/>
      <c r="E42" s="260"/>
      <c r="F42" s="260"/>
      <c r="G42" s="260"/>
      <c r="H42" s="260"/>
      <c r="I42" s="265">
        <v>1.8</v>
      </c>
      <c r="J42" s="261">
        <v>1.8</v>
      </c>
      <c r="K42" s="265"/>
      <c r="L42" s="265"/>
      <c r="M42" s="265">
        <v>1.8</v>
      </c>
      <c r="N42" s="265">
        <v>2</v>
      </c>
      <c r="O42" s="622">
        <v>2</v>
      </c>
      <c r="P42" s="265">
        <v>2</v>
      </c>
      <c r="Q42" s="518">
        <v>1.8</v>
      </c>
      <c r="R42" s="266">
        <v>1</v>
      </c>
      <c r="S42" s="107">
        <v>6</v>
      </c>
      <c r="T42" s="82">
        <f>IF($I45=0," ",$I45)</f>
        <v>9.4</v>
      </c>
      <c r="U42" s="82">
        <f>IF($I51=0," ",$I51)</f>
        <v>12.3</v>
      </c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29"/>
      <c r="BA42" s="29"/>
    </row>
    <row r="43" spans="1:53" ht="18">
      <c r="A43" s="47"/>
      <c r="B43" s="93" t="s">
        <v>8</v>
      </c>
      <c r="C43" s="125">
        <v>2</v>
      </c>
      <c r="D43" s="259"/>
      <c r="E43" s="260"/>
      <c r="F43" s="260"/>
      <c r="G43" s="260"/>
      <c r="H43" s="260"/>
      <c r="I43" s="265">
        <v>2</v>
      </c>
      <c r="J43" s="260"/>
      <c r="K43" s="265"/>
      <c r="L43" s="265"/>
      <c r="M43" s="265"/>
      <c r="N43" s="265">
        <v>2</v>
      </c>
      <c r="O43" s="622">
        <v>1.8</v>
      </c>
      <c r="P43" s="265">
        <v>1.5</v>
      </c>
      <c r="Q43" s="519">
        <v>1.8</v>
      </c>
      <c r="R43" s="266">
        <v>1</v>
      </c>
      <c r="S43" s="107">
        <v>7</v>
      </c>
      <c r="T43" s="82">
        <f>IF($J45=0," ",$J45)</f>
        <v>6.3</v>
      </c>
      <c r="U43" s="82">
        <f>IF($J51=0," ",$J51)</f>
        <v>12</v>
      </c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29"/>
      <c r="BA43" s="29"/>
    </row>
    <row r="44" spans="1:53" ht="18">
      <c r="A44" s="47"/>
      <c r="B44" s="93" t="s">
        <v>158</v>
      </c>
      <c r="C44" s="125">
        <v>1</v>
      </c>
      <c r="D44" s="259"/>
      <c r="E44" s="260"/>
      <c r="F44" s="260"/>
      <c r="G44" s="260"/>
      <c r="H44" s="260"/>
      <c r="I44" s="265">
        <v>0.8</v>
      </c>
      <c r="J44" s="260"/>
      <c r="K44" s="265"/>
      <c r="L44" s="265"/>
      <c r="M44" s="265"/>
      <c r="N44" s="265">
        <v>1</v>
      </c>
      <c r="O44" s="622">
        <v>1</v>
      </c>
      <c r="P44" s="265">
        <v>1</v>
      </c>
      <c r="Q44" s="518">
        <v>1</v>
      </c>
      <c r="R44" s="266">
        <v>1</v>
      </c>
      <c r="S44" s="107">
        <v>8</v>
      </c>
      <c r="T44" s="82" t="str">
        <f>IF($K45=0," ",$K45)</f>
        <v xml:space="preserve"> </v>
      </c>
      <c r="U44" s="82">
        <f>IF($K51=0," ",$K51)</f>
        <v>5</v>
      </c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29"/>
      <c r="BA44" s="29"/>
    </row>
    <row r="45" spans="1:53" ht="15.75">
      <c r="A45" s="47"/>
      <c r="B45" s="98" t="s">
        <v>38</v>
      </c>
      <c r="C45" s="99">
        <f t="shared" ref="C45" si="18">SUM(C38:C44)</f>
        <v>10</v>
      </c>
      <c r="D45" s="83">
        <f t="shared" ref="D45:R45" si="19">SUM(D38:D44)</f>
        <v>0</v>
      </c>
      <c r="E45" s="83">
        <f t="shared" si="19"/>
        <v>0</v>
      </c>
      <c r="F45" s="83">
        <f t="shared" si="19"/>
        <v>0</v>
      </c>
      <c r="G45" s="83">
        <f t="shared" si="19"/>
        <v>0</v>
      </c>
      <c r="H45" s="83">
        <f t="shared" si="19"/>
        <v>0</v>
      </c>
      <c r="I45" s="83">
        <f t="shared" si="19"/>
        <v>9.4</v>
      </c>
      <c r="J45" s="83">
        <f t="shared" si="19"/>
        <v>6.3</v>
      </c>
      <c r="K45" s="83">
        <f t="shared" si="19"/>
        <v>0</v>
      </c>
      <c r="L45" s="83">
        <f t="shared" si="19"/>
        <v>0</v>
      </c>
      <c r="M45" s="83">
        <f t="shared" si="19"/>
        <v>5.9799999999999995</v>
      </c>
      <c r="N45" s="83">
        <f t="shared" si="19"/>
        <v>9.8000000000000007</v>
      </c>
      <c r="O45" s="83">
        <f t="shared" si="19"/>
        <v>9.4</v>
      </c>
      <c r="P45" s="294">
        <f t="shared" si="19"/>
        <v>8.5</v>
      </c>
      <c r="Q45" s="83">
        <f t="shared" si="19"/>
        <v>8</v>
      </c>
      <c r="R45" s="84">
        <f t="shared" si="19"/>
        <v>6</v>
      </c>
      <c r="S45" s="107">
        <v>9</v>
      </c>
      <c r="T45" s="82" t="str">
        <f>IF($L45=0," ",$L45)</f>
        <v xml:space="preserve"> </v>
      </c>
      <c r="U45" s="82" t="str">
        <f>IF($L51=0," ",$L51)</f>
        <v xml:space="preserve"> </v>
      </c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29"/>
      <c r="BA45" s="29"/>
    </row>
    <row r="46" spans="1:53" ht="15.75">
      <c r="A46" s="47"/>
      <c r="B46" s="100" t="s">
        <v>10</v>
      </c>
      <c r="C46" s="101"/>
      <c r="D46" s="85"/>
      <c r="E46" s="85"/>
      <c r="F46" s="85"/>
      <c r="G46" s="86"/>
      <c r="H46" s="86"/>
      <c r="I46" s="86"/>
      <c r="J46" s="86"/>
      <c r="K46" s="86"/>
      <c r="L46" s="86"/>
      <c r="M46" s="86"/>
      <c r="N46" s="86"/>
      <c r="O46" s="86"/>
      <c r="P46" s="295"/>
      <c r="Q46" s="86"/>
      <c r="R46" s="87"/>
      <c r="S46" s="107">
        <v>10</v>
      </c>
      <c r="T46" s="82">
        <f>IF($M45=0," ",$M45)</f>
        <v>5.9799999999999995</v>
      </c>
      <c r="U46" s="82">
        <f>IF($M51=0," ",$M51)</f>
        <v>10</v>
      </c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29"/>
      <c r="AZ46" s="29"/>
    </row>
    <row r="47" spans="1:53" ht="18">
      <c r="A47" s="47"/>
      <c r="B47" s="102" t="s">
        <v>13</v>
      </c>
      <c r="C47" s="125">
        <v>7</v>
      </c>
      <c r="D47" s="267"/>
      <c r="E47" s="268"/>
      <c r="F47" s="268"/>
      <c r="G47" s="269"/>
      <c r="H47" s="269"/>
      <c r="I47" s="269">
        <v>6</v>
      </c>
      <c r="J47" s="269">
        <v>6</v>
      </c>
      <c r="K47" s="269">
        <v>5</v>
      </c>
      <c r="L47" s="269"/>
      <c r="M47" s="269">
        <v>5</v>
      </c>
      <c r="N47" s="269">
        <v>5</v>
      </c>
      <c r="O47" s="269">
        <v>5</v>
      </c>
      <c r="P47" s="269"/>
      <c r="Q47" s="269">
        <v>5</v>
      </c>
      <c r="R47" s="270">
        <v>3</v>
      </c>
      <c r="S47" s="107">
        <v>11</v>
      </c>
      <c r="T47" s="82">
        <f>IF($N45=0," ",$N45)</f>
        <v>9.8000000000000007</v>
      </c>
      <c r="U47" s="82">
        <f>IF($N51=0," ",$N51)</f>
        <v>11</v>
      </c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29"/>
      <c r="AZ47" s="29"/>
    </row>
    <row r="48" spans="1:53" ht="18">
      <c r="A48" s="47"/>
      <c r="B48" s="102" t="s">
        <v>159</v>
      </c>
      <c r="C48" s="125">
        <v>1</v>
      </c>
      <c r="D48" s="267"/>
      <c r="E48" s="268"/>
      <c r="F48" s="268"/>
      <c r="G48" s="269"/>
      <c r="H48" s="269"/>
      <c r="I48" s="269">
        <v>0.5</v>
      </c>
      <c r="J48" s="269">
        <v>1</v>
      </c>
      <c r="K48" s="269"/>
      <c r="L48" s="269"/>
      <c r="M48" s="269">
        <v>1</v>
      </c>
      <c r="N48" s="269">
        <v>1</v>
      </c>
      <c r="O48" s="269">
        <v>1</v>
      </c>
      <c r="P48" s="269">
        <v>1</v>
      </c>
      <c r="Q48" s="269">
        <v>1</v>
      </c>
      <c r="R48" s="270">
        <v>0.5</v>
      </c>
      <c r="S48" s="107">
        <v>12</v>
      </c>
      <c r="T48" s="82">
        <f>IF($O45=0," ",$O45)</f>
        <v>9.4</v>
      </c>
      <c r="U48" s="82">
        <f>IF($O51=0," ",$O51)</f>
        <v>12</v>
      </c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29"/>
      <c r="AZ48" s="29"/>
    </row>
    <row r="49" spans="1:52" ht="18">
      <c r="A49" s="47"/>
      <c r="B49" s="102" t="s">
        <v>15</v>
      </c>
      <c r="C49" s="125">
        <v>3</v>
      </c>
      <c r="D49" s="271"/>
      <c r="E49" s="272"/>
      <c r="F49" s="272"/>
      <c r="G49" s="273"/>
      <c r="H49" s="273"/>
      <c r="I49" s="273">
        <v>2.8</v>
      </c>
      <c r="J49" s="273">
        <v>3</v>
      </c>
      <c r="K49" s="273"/>
      <c r="L49" s="273"/>
      <c r="M49" s="273">
        <v>2</v>
      </c>
      <c r="N49" s="273">
        <v>2.5</v>
      </c>
      <c r="O49" s="273">
        <v>3</v>
      </c>
      <c r="P49" s="273">
        <v>3</v>
      </c>
      <c r="Q49" s="273">
        <v>3</v>
      </c>
      <c r="R49" s="274">
        <v>1.5</v>
      </c>
      <c r="S49" s="107">
        <v>13</v>
      </c>
      <c r="T49" s="82">
        <f>IF($P45=0," ",$P45)</f>
        <v>8.5</v>
      </c>
      <c r="U49" s="82">
        <f>IF($P51=0," ",$P51)</f>
        <v>7</v>
      </c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</row>
    <row r="50" spans="1:52" ht="18">
      <c r="A50" s="47"/>
      <c r="B50" s="131" t="s">
        <v>225</v>
      </c>
      <c r="C50" s="125">
        <v>3</v>
      </c>
      <c r="D50" s="271"/>
      <c r="E50" s="272"/>
      <c r="F50" s="272"/>
      <c r="G50" s="273"/>
      <c r="H50" s="273"/>
      <c r="I50" s="273">
        <v>3</v>
      </c>
      <c r="J50" s="273">
        <v>2</v>
      </c>
      <c r="K50" s="273"/>
      <c r="L50" s="273"/>
      <c r="M50" s="273">
        <v>2</v>
      </c>
      <c r="N50" s="273">
        <v>2.5</v>
      </c>
      <c r="O50" s="273">
        <v>3</v>
      </c>
      <c r="P50" s="273">
        <v>3</v>
      </c>
      <c r="Q50" s="273">
        <v>3</v>
      </c>
      <c r="R50" s="274">
        <v>1</v>
      </c>
      <c r="S50" s="107">
        <v>14</v>
      </c>
      <c r="T50" s="82">
        <f>IF($Q45=0," ",$Q45)</f>
        <v>8</v>
      </c>
      <c r="U50" s="82">
        <f>IF($Q51=0," ",$Q51)</f>
        <v>12</v>
      </c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</row>
    <row r="51" spans="1:52" ht="15.75">
      <c r="A51" s="47"/>
      <c r="B51" s="98" t="s">
        <v>38</v>
      </c>
      <c r="C51" s="99">
        <f>SUM(C47:C50)</f>
        <v>14</v>
      </c>
      <c r="D51" s="83">
        <f t="shared" ref="D51:R51" si="20">SUM(D47:D50)</f>
        <v>0</v>
      </c>
      <c r="E51" s="83">
        <f t="shared" si="20"/>
        <v>0</v>
      </c>
      <c r="F51" s="83">
        <f t="shared" si="20"/>
        <v>0</v>
      </c>
      <c r="G51" s="83">
        <f t="shared" si="20"/>
        <v>0</v>
      </c>
      <c r="H51" s="83">
        <f t="shared" si="20"/>
        <v>0</v>
      </c>
      <c r="I51" s="83">
        <f t="shared" si="20"/>
        <v>12.3</v>
      </c>
      <c r="J51" s="83">
        <f t="shared" si="20"/>
        <v>12</v>
      </c>
      <c r="K51" s="83">
        <f t="shared" si="20"/>
        <v>5</v>
      </c>
      <c r="L51" s="83">
        <f t="shared" si="20"/>
        <v>0</v>
      </c>
      <c r="M51" s="83">
        <f t="shared" si="20"/>
        <v>10</v>
      </c>
      <c r="N51" s="83">
        <f t="shared" si="20"/>
        <v>11</v>
      </c>
      <c r="O51" s="83">
        <f t="shared" si="20"/>
        <v>12</v>
      </c>
      <c r="P51" s="83">
        <f t="shared" si="20"/>
        <v>7</v>
      </c>
      <c r="Q51" s="83">
        <f t="shared" si="20"/>
        <v>12</v>
      </c>
      <c r="R51" s="84">
        <f t="shared" si="20"/>
        <v>6</v>
      </c>
      <c r="S51" s="107">
        <v>15</v>
      </c>
      <c r="T51" s="82">
        <f>IF($R45=0," ",$R45)</f>
        <v>6</v>
      </c>
      <c r="U51" s="82">
        <f>IF($R51=0," ",$R51)</f>
        <v>6</v>
      </c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</row>
    <row r="52" spans="1:52" ht="15">
      <c r="A52" s="47"/>
      <c r="B52" s="360"/>
      <c r="C52" s="103"/>
      <c r="D52" s="103"/>
      <c r="E52" s="103"/>
      <c r="F52" s="103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8"/>
      <c r="T52" s="20">
        <f>COUNTIF(T37:T51,"&gt;0")</f>
        <v>8</v>
      </c>
      <c r="U52" s="20">
        <f>COUNTIF(U37:U51,"&gt;0")</f>
        <v>9</v>
      </c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</row>
    <row r="53" spans="1:52">
      <c r="A53" s="47"/>
      <c r="B53" s="360"/>
      <c r="C53" s="103"/>
      <c r="D53" s="103"/>
      <c r="E53" s="103"/>
      <c r="F53" s="103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81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</row>
    <row r="54" spans="1:52">
      <c r="A54" s="47"/>
      <c r="B54" s="360"/>
      <c r="C54" s="103"/>
      <c r="D54" s="103"/>
      <c r="E54" s="103"/>
      <c r="F54" s="103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81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</row>
    <row r="55" spans="1:52">
      <c r="A55" s="47"/>
      <c r="B55" s="361"/>
      <c r="C55" s="105"/>
      <c r="D55" s="105"/>
      <c r="E55" s="105"/>
      <c r="F55" s="105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</row>
    <row r="56" spans="1:52">
      <c r="A56" s="47"/>
      <c r="B56" s="361"/>
      <c r="C56" s="105"/>
      <c r="D56" s="105"/>
      <c r="E56" s="105"/>
      <c r="F56" s="105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</row>
    <row r="57" spans="1:52">
      <c r="A57" s="47"/>
      <c r="B57" s="362"/>
    </row>
    <row r="58" spans="1:52">
      <c r="A58" s="47"/>
      <c r="B58" s="362"/>
    </row>
    <row r="59" spans="1:52">
      <c r="A59" s="47"/>
      <c r="B59" s="362"/>
    </row>
    <row r="60" spans="1:52">
      <c r="A60" s="47"/>
      <c r="B60" s="362"/>
    </row>
    <row r="61" spans="1:52">
      <c r="A61" s="47"/>
      <c r="B61" s="362"/>
    </row>
    <row r="62" spans="1:52">
      <c r="A62" s="47"/>
      <c r="B62" s="362"/>
    </row>
    <row r="63" spans="1:52">
      <c r="A63" s="47"/>
      <c r="B63" s="362"/>
    </row>
    <row r="64" spans="1:52">
      <c r="A64" s="47"/>
      <c r="B64" s="362"/>
    </row>
    <row r="65" spans="1:2">
      <c r="A65" s="47"/>
      <c r="B65" s="362"/>
    </row>
    <row r="66" spans="1:2">
      <c r="A66" s="47"/>
      <c r="B66" s="362"/>
    </row>
    <row r="67" spans="1:2">
      <c r="A67" s="47"/>
      <c r="B67" s="362"/>
    </row>
    <row r="68" spans="1:2">
      <c r="A68" s="47"/>
      <c r="B68" s="362"/>
    </row>
    <row r="69" spans="1:2">
      <c r="A69" s="47"/>
      <c r="B69" s="362"/>
    </row>
    <row r="70" spans="1:2">
      <c r="A70" s="47"/>
      <c r="B70" s="362"/>
    </row>
    <row r="71" spans="1:2">
      <c r="A71" s="47"/>
      <c r="B71" s="362"/>
    </row>
    <row r="72" spans="1:2">
      <c r="A72" s="47"/>
      <c r="B72" s="362"/>
    </row>
    <row r="73" spans="1:2">
      <c r="A73" s="47"/>
      <c r="B73" s="362"/>
    </row>
    <row r="74" spans="1:2">
      <c r="A74" s="47"/>
      <c r="B74" s="362"/>
    </row>
    <row r="75" spans="1:2">
      <c r="A75" s="47"/>
      <c r="B75" s="362"/>
    </row>
    <row r="76" spans="1:2">
      <c r="A76" s="47"/>
      <c r="B76" s="362"/>
    </row>
    <row r="77" spans="1:2">
      <c r="A77" s="47"/>
      <c r="B77" s="362"/>
    </row>
    <row r="78" spans="1:2">
      <c r="A78" s="47"/>
      <c r="B78" s="362"/>
    </row>
    <row r="79" spans="1:2">
      <c r="A79" s="47"/>
      <c r="B79" s="362"/>
    </row>
    <row r="80" spans="1:2">
      <c r="A80" s="47"/>
      <c r="B80" s="362"/>
    </row>
    <row r="81" spans="1:2">
      <c r="A81" s="47"/>
      <c r="B81" s="362"/>
    </row>
    <row r="82" spans="1:2">
      <c r="A82" s="47"/>
      <c r="B82" s="362"/>
    </row>
    <row r="83" spans="1:2">
      <c r="A83" s="47"/>
      <c r="B83" s="362"/>
    </row>
    <row r="84" spans="1:2">
      <c r="A84" s="47"/>
      <c r="B84" s="362"/>
    </row>
    <row r="85" spans="1:2">
      <c r="A85" s="47"/>
      <c r="B85" s="362"/>
    </row>
    <row r="86" spans="1:2">
      <c r="A86" s="47"/>
      <c r="B86" s="362"/>
    </row>
    <row r="87" spans="1:2">
      <c r="A87" s="47"/>
      <c r="B87" s="362"/>
    </row>
    <row r="88" spans="1:2">
      <c r="A88" s="47"/>
      <c r="B88" s="362"/>
    </row>
    <row r="89" spans="1:2">
      <c r="A89" s="47"/>
      <c r="B89" s="362"/>
    </row>
    <row r="90" spans="1:2">
      <c r="A90" s="47"/>
      <c r="B90" s="362"/>
    </row>
    <row r="91" spans="1:2">
      <c r="A91" s="47"/>
      <c r="B91" s="362"/>
    </row>
    <row r="92" spans="1:2">
      <c r="A92" s="47"/>
      <c r="B92" s="362"/>
    </row>
    <row r="93" spans="1:2">
      <c r="A93" s="47"/>
      <c r="B93" s="362"/>
    </row>
    <row r="94" spans="1:2">
      <c r="A94" s="47"/>
      <c r="B94" s="362"/>
    </row>
    <row r="95" spans="1:2">
      <c r="A95" s="47"/>
      <c r="B95" s="362"/>
    </row>
    <row r="96" spans="1:2">
      <c r="A96" s="47"/>
      <c r="B96" s="362"/>
    </row>
    <row r="97" spans="1:2">
      <c r="A97" s="47"/>
      <c r="B97" s="362"/>
    </row>
    <row r="98" spans="1:2">
      <c r="A98" s="47"/>
      <c r="B98" s="362"/>
    </row>
    <row r="99" spans="1:2">
      <c r="A99" s="47"/>
      <c r="B99" s="362"/>
    </row>
    <row r="100" spans="1:2">
      <c r="A100" s="47"/>
      <c r="B100" s="362"/>
    </row>
    <row r="101" spans="1:2">
      <c r="A101" s="47"/>
      <c r="B101" s="362"/>
    </row>
    <row r="102" spans="1:2">
      <c r="A102" s="47"/>
      <c r="B102" s="362"/>
    </row>
    <row r="103" spans="1:2">
      <c r="A103" s="47"/>
      <c r="B103" s="362"/>
    </row>
    <row r="104" spans="1:2">
      <c r="A104" s="47"/>
      <c r="B104" s="362"/>
    </row>
    <row r="105" spans="1:2">
      <c r="A105" s="47"/>
      <c r="B105" s="362"/>
    </row>
    <row r="106" spans="1:2">
      <c r="A106" s="47"/>
      <c r="B106" s="362"/>
    </row>
    <row r="107" spans="1:2">
      <c r="A107" s="47"/>
      <c r="B107" s="362"/>
    </row>
    <row r="108" spans="1:2">
      <c r="A108" s="47"/>
      <c r="B108" s="362"/>
    </row>
    <row r="109" spans="1:2">
      <c r="A109" s="47"/>
      <c r="B109" s="362"/>
    </row>
    <row r="110" spans="1:2">
      <c r="A110" s="47"/>
      <c r="B110" s="362"/>
    </row>
    <row r="111" spans="1:2">
      <c r="A111" s="47"/>
      <c r="B111" s="362"/>
    </row>
    <row r="112" spans="1:2">
      <c r="A112" s="47"/>
      <c r="B112" s="362"/>
    </row>
    <row r="113" spans="1:2">
      <c r="A113" s="47"/>
      <c r="B113" s="362"/>
    </row>
    <row r="114" spans="1:2">
      <c r="A114" s="47"/>
      <c r="B114" s="362"/>
    </row>
    <row r="115" spans="1:2">
      <c r="A115" s="47"/>
      <c r="B115" s="362"/>
    </row>
    <row r="116" spans="1:2">
      <c r="A116" s="47"/>
      <c r="B116" s="362"/>
    </row>
    <row r="117" spans="1:2">
      <c r="A117" s="47"/>
      <c r="B117" s="362"/>
    </row>
    <row r="118" spans="1:2">
      <c r="A118" s="47"/>
      <c r="B118" s="362"/>
    </row>
    <row r="119" spans="1:2">
      <c r="A119" s="47"/>
      <c r="B119" s="362"/>
    </row>
    <row r="120" spans="1:2">
      <c r="A120" s="47"/>
      <c r="B120" s="362"/>
    </row>
    <row r="121" spans="1:2">
      <c r="A121" s="47"/>
      <c r="B121" s="362"/>
    </row>
    <row r="122" spans="1:2">
      <c r="A122" s="47"/>
      <c r="B122" s="362"/>
    </row>
    <row r="123" spans="1:2">
      <c r="A123" s="47"/>
      <c r="B123" s="362"/>
    </row>
    <row r="124" spans="1:2">
      <c r="A124" s="47"/>
      <c r="B124" s="362"/>
    </row>
    <row r="125" spans="1:2">
      <c r="A125" s="47"/>
      <c r="B125" s="362"/>
    </row>
    <row r="126" spans="1:2">
      <c r="A126" s="47"/>
      <c r="B126" s="362"/>
    </row>
    <row r="127" spans="1:2">
      <c r="A127" s="47"/>
      <c r="B127" s="362"/>
    </row>
    <row r="128" spans="1:2">
      <c r="A128" s="47"/>
      <c r="B128" s="362"/>
    </row>
    <row r="129" spans="1:2">
      <c r="A129" s="47"/>
      <c r="B129" s="362"/>
    </row>
    <row r="130" spans="1:2">
      <c r="A130" s="47"/>
      <c r="B130" s="362"/>
    </row>
    <row r="131" spans="1:2">
      <c r="A131" s="47"/>
      <c r="B131" s="362"/>
    </row>
    <row r="132" spans="1:2">
      <c r="A132" s="47"/>
      <c r="B132" s="362"/>
    </row>
    <row r="133" spans="1:2">
      <c r="A133" s="47"/>
      <c r="B133" s="362"/>
    </row>
    <row r="134" spans="1:2">
      <c r="A134" s="47"/>
      <c r="B134" s="362"/>
    </row>
    <row r="135" spans="1:2">
      <c r="A135" s="47"/>
      <c r="B135" s="362"/>
    </row>
    <row r="136" spans="1:2">
      <c r="A136" s="47"/>
      <c r="B136" s="362"/>
    </row>
    <row r="137" spans="1:2">
      <c r="A137" s="47"/>
      <c r="B137" s="362"/>
    </row>
    <row r="138" spans="1:2">
      <c r="A138" s="47"/>
      <c r="B138" s="362"/>
    </row>
    <row r="139" spans="1:2">
      <c r="A139" s="47"/>
      <c r="B139" s="362"/>
    </row>
    <row r="140" spans="1:2">
      <c r="A140" s="47"/>
      <c r="B140" s="362"/>
    </row>
    <row r="141" spans="1:2">
      <c r="A141" s="47"/>
      <c r="B141" s="362"/>
    </row>
    <row r="142" spans="1:2">
      <c r="A142" s="47"/>
      <c r="B142" s="362"/>
    </row>
    <row r="143" spans="1:2">
      <c r="A143" s="47"/>
      <c r="B143" s="362"/>
    </row>
    <row r="144" spans="1:2">
      <c r="A144" s="47"/>
      <c r="B144" s="362"/>
    </row>
    <row r="145" spans="1:2">
      <c r="A145" s="47"/>
      <c r="B145" s="362"/>
    </row>
    <row r="146" spans="1:2">
      <c r="A146" s="47"/>
      <c r="B146" s="362"/>
    </row>
    <row r="147" spans="1:2">
      <c r="A147" s="47"/>
      <c r="B147" s="362"/>
    </row>
    <row r="148" spans="1:2">
      <c r="A148" s="47"/>
      <c r="B148" s="362"/>
    </row>
    <row r="149" spans="1:2">
      <c r="A149" s="47"/>
      <c r="B149" s="362"/>
    </row>
  </sheetData>
  <customSheetViews>
    <customSheetView guid="{D122E3EB-3DBD-4170-BBCF-2BB5E0E428A7}" scale="70" showPageBreaks="1" showGridLines="0" fitToPage="1" printArea="1">
      <pane xSplit="5" ySplit="7" topLeftCell="F8" activePane="bottomRight" state="frozen"/>
      <selection pane="bottomRight" activeCell="P61" sqref="P61"/>
      <pageMargins left="0.56000000000000005" right="0.39" top="0.64" bottom="0.65" header="0.5" footer="0.5"/>
      <pageSetup paperSize="9" scale="24" fitToWidth="2" orientation="portrait" horizontalDpi="4294967293" r:id="rId1"/>
      <headerFooter alignWithMargins="0">
        <oddHeader>&amp;C</oddHeader>
      </headerFooter>
    </customSheetView>
    <customSheetView guid="{C5D960BD-C1A6-4228-A267-A87ADCF0AB55}" scale="70" showPageBreaks="1" showGridLines="0" fitToPage="1" printArea="1">
      <pane xSplit="5" ySplit="7" topLeftCell="F8" activePane="bottomRight" state="frozen"/>
      <selection pane="bottomRight" activeCell="I35" sqref="I35:R35"/>
      <pageMargins left="0.56000000000000005" right="0.39" top="0.64" bottom="0.65" header="0.5" footer="0.5"/>
      <pageSetup paperSize="9" scale="24" fitToWidth="2" orientation="portrait" horizontalDpi="4294967293" r:id="rId2"/>
      <headerFooter alignWithMargins="0">
        <oddHeader>&amp;C</oddHeader>
      </headerFooter>
    </customSheetView>
    <customSheetView guid="{6C8D603E-9A1B-49F4-AEFE-06707C7BCD53}" scale="70" showGridLines="0" fitToPage="1">
      <pane xSplit="5" ySplit="7" topLeftCell="F26" activePane="bottomRight" state="frozen"/>
      <selection pane="bottomRight" activeCell="I35" sqref="I35:R35"/>
      <pageMargins left="0.56000000000000005" right="0.39" top="0.64" bottom="0.65" header="0.5" footer="0.5"/>
      <pageSetup paperSize="9" scale="24" fitToWidth="2" orientation="portrait" horizontalDpi="4294967293" r:id="rId3"/>
      <headerFooter alignWithMargins="0">
        <oddHeader>&amp;C</oddHeader>
      </headerFooter>
    </customSheetView>
    <customSheetView guid="{30A3BD48-0D1B-46B6-AB52-E6CED733EC31}" scale="70" showPageBreaks="1" showGridLines="0" fitToPage="1" printArea="1">
      <pane xSplit="5" ySplit="7" topLeftCell="F8" activePane="bottomRight" state="frozen"/>
      <selection pane="bottomRight" activeCell="I35" sqref="I35:R35"/>
      <pageMargins left="0.56000000000000005" right="0.39" top="0.64" bottom="0.65" header="0.5" footer="0.5"/>
      <pageSetup paperSize="9" scale="24" fitToWidth="2" orientation="portrait" horizontalDpi="4294967293" r:id="rId4"/>
      <headerFooter alignWithMargins="0">
        <oddHeader>&amp;C</oddHeader>
      </headerFooter>
    </customSheetView>
    <customSheetView guid="{17400EAF-4B0B-49FE-8262-4A59DA70D10F}" scale="70" showPageBreaks="1" showGridLines="0" fitToPage="1" printArea="1" hiddenRows="1">
      <pane xSplit="5" ySplit="7" topLeftCell="AX8" activePane="bottomRight" state="frozen"/>
      <selection pane="bottomRight" activeCell="AY25" sqref="AY25"/>
      <pageMargins left="0.56000000000000005" right="0.39" top="0.64" bottom="0.65" header="0.5" footer="0.5"/>
      <pageSetup paperSize="9" scale="24" fitToWidth="2" orientation="portrait" horizontalDpi="4294967293" r:id="rId5"/>
      <headerFooter alignWithMargins="0">
        <oddHeader>&amp;C</oddHeader>
      </headerFooter>
    </customSheetView>
    <customSheetView guid="{1C44C54F-C0A4-451D-B8A0-B8C17D7E284D}" scale="70" showGridLines="0" fitToPage="1">
      <pane xSplit="5" ySplit="7" topLeftCell="F8" activePane="bottomRight" state="frozen"/>
      <selection pane="bottomRight" activeCell="B8" sqref="B8:B22"/>
      <pageMargins left="0.56000000000000005" right="0.39" top="0.64" bottom="0.65" header="0.5" footer="0.5"/>
      <pageSetup paperSize="9" scale="25" fitToWidth="2" orientation="portrait" horizontalDpi="4294967293" verticalDpi="0" r:id="rId6"/>
      <headerFooter alignWithMargins="0">
        <oddHeader>&amp;C</oddHeader>
      </headerFooter>
    </customSheetView>
    <customSheetView guid="{C2F30B35-D639-4BB4-A50F-41AB6A913442}" scale="70" showPageBreaks="1" showGridLines="0" fitToPage="1" printArea="1">
      <pane xSplit="5" ySplit="7" topLeftCell="F26" activePane="bottomRight" state="frozen"/>
      <selection pane="bottomRight" activeCell="I35" sqref="I35:R35"/>
      <pageMargins left="0.56000000000000005" right="0.39" top="0.64" bottom="0.65" header="0.5" footer="0.5"/>
      <pageSetup paperSize="9" scale="24" fitToWidth="2" orientation="portrait" horizontalDpi="4294967293" r:id="rId7"/>
      <headerFooter alignWithMargins="0">
        <oddHeader>&amp;C</oddHeader>
      </headerFooter>
    </customSheetView>
    <customSheetView guid="{CB17CAF3-1B6A-40BC-8807-382168C7B6AA}" scale="70" showPageBreaks="1" showGridLines="0" fitToPage="1" printArea="1">
      <pane xSplit="5" ySplit="7" topLeftCell="F28" activePane="bottomRight" state="frozen"/>
      <selection pane="bottomRight" activeCell="Q62" sqref="Q62"/>
      <pageMargins left="0.56000000000000005" right="0.39" top="0.64" bottom="0.65" header="0.5" footer="0.5"/>
      <pageSetup paperSize="9" scale="24" fitToWidth="2" orientation="portrait" horizontalDpi="4294967293" r:id="rId8"/>
      <headerFooter alignWithMargins="0">
        <oddHeader>&amp;C</oddHeader>
      </headerFooter>
    </customSheetView>
  </customSheetViews>
  <mergeCells count="67">
    <mergeCell ref="Q2:R2"/>
    <mergeCell ref="T2:U2"/>
    <mergeCell ref="A3:A7"/>
    <mergeCell ref="C3:C7"/>
    <mergeCell ref="D3:D7"/>
    <mergeCell ref="E3:E7"/>
    <mergeCell ref="F3:G3"/>
    <mergeCell ref="H3:I3"/>
    <mergeCell ref="J3:K3"/>
    <mergeCell ref="O3:P3"/>
    <mergeCell ref="Q5:Q6"/>
    <mergeCell ref="R5:R6"/>
    <mergeCell ref="Q3:S3"/>
    <mergeCell ref="F5:F6"/>
    <mergeCell ref="G5:G6"/>
    <mergeCell ref="H5:H6"/>
    <mergeCell ref="AO3:AQ3"/>
    <mergeCell ref="AR3:AS3"/>
    <mergeCell ref="AT3:AV3"/>
    <mergeCell ref="AZ3:BB3"/>
    <mergeCell ref="I5:I6"/>
    <mergeCell ref="J5:J6"/>
    <mergeCell ref="K5:K6"/>
    <mergeCell ref="L5:L6"/>
    <mergeCell ref="M5:M6"/>
    <mergeCell ref="O5:O6"/>
    <mergeCell ref="AM3:AN3"/>
    <mergeCell ref="AA5:AA6"/>
    <mergeCell ref="AN5:AN6"/>
    <mergeCell ref="AB5:AB6"/>
    <mergeCell ref="AA3:AB3"/>
    <mergeCell ref="AC3:AD3"/>
    <mergeCell ref="Y5:Y6"/>
    <mergeCell ref="AH3:AI3"/>
    <mergeCell ref="AJ3:AL3"/>
    <mergeCell ref="T3:U3"/>
    <mergeCell ref="T5:T6"/>
    <mergeCell ref="U5:U6"/>
    <mergeCell ref="V3:W3"/>
    <mergeCell ref="X5:X6"/>
    <mergeCell ref="V5:V6"/>
    <mergeCell ref="W5:W6"/>
    <mergeCell ref="AJ5:AJ6"/>
    <mergeCell ref="AK5:AK6"/>
    <mergeCell ref="X3:Y3"/>
    <mergeCell ref="AM5:AM6"/>
    <mergeCell ref="AO5:AO6"/>
    <mergeCell ref="AC5:AC6"/>
    <mergeCell ref="AE5:AE6"/>
    <mergeCell ref="AF5:AF6"/>
    <mergeCell ref="AH5:AH6"/>
    <mergeCell ref="AI5:AI6"/>
    <mergeCell ref="Q7:S7"/>
    <mergeCell ref="AE7:AG7"/>
    <mergeCell ref="AH7:AI7"/>
    <mergeCell ref="AJ7:AL7"/>
    <mergeCell ref="AO7:AQ7"/>
    <mergeCell ref="AW7:AY7"/>
    <mergeCell ref="AZ7:BB7"/>
    <mergeCell ref="AZ5:AZ6"/>
    <mergeCell ref="BA5:BA6"/>
    <mergeCell ref="AP5:AP6"/>
    <mergeCell ref="AT7:AV7"/>
    <mergeCell ref="AR5:AR6"/>
    <mergeCell ref="AS5:AS6"/>
    <mergeCell ref="AT5:AT6"/>
    <mergeCell ref="AU5:AU6"/>
  </mergeCells>
  <conditionalFormatting sqref="M31 F24:F26 E8:E23">
    <cfRule type="cellIs" dxfId="2" priority="1" stopIfTrue="1" operator="greaterThan">
      <formula>21</formula>
    </cfRule>
  </conditionalFormatting>
  <pageMargins left="0.56000000000000005" right="0.39" top="0.64" bottom="0.65" header="0.5" footer="0.5"/>
  <pageSetup paperSize="9" scale="24" fitToWidth="2" orientation="portrait" horizontalDpi="4294967293" r:id="rId9"/>
  <headerFooter alignWithMargins="0">
    <oddHeader>&amp;C</oddHeader>
  </headerFooter>
  <legacyDrawing r:id="rId1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H149"/>
  <sheetViews>
    <sheetView showGridLines="0" zoomScale="70" zoomScaleNormal="70" workbookViewId="0">
      <pane xSplit="5" ySplit="7" topLeftCell="G8" activePane="bottomRight" state="frozen"/>
      <selection pane="topRight" activeCell="F1" sqref="F1"/>
      <selection pane="bottomLeft" activeCell="A8" sqref="A8"/>
      <selection pane="bottomRight" activeCell="B10" sqref="B10"/>
    </sheetView>
  </sheetViews>
  <sheetFormatPr defaultColWidth="9.28515625" defaultRowHeight="12.75"/>
  <cols>
    <col min="1" max="1" width="4.28515625" style="1" customWidth="1"/>
    <col min="2" max="2" width="49" style="353" customWidth="1"/>
    <col min="3" max="3" width="6.7109375" style="30" customWidth="1"/>
    <col min="4" max="4" width="13" style="30" customWidth="1"/>
    <col min="5" max="5" width="6.7109375" style="30" customWidth="1"/>
    <col min="6" max="6" width="11" style="30" customWidth="1"/>
    <col min="7" max="7" width="12.28515625" style="1" customWidth="1"/>
    <col min="8" max="8" width="10.5703125" style="1" customWidth="1"/>
    <col min="9" max="9" width="10.28515625" style="1" customWidth="1"/>
    <col min="10" max="10" width="10.42578125" style="1" customWidth="1"/>
    <col min="11" max="11" width="9.7109375" style="1" customWidth="1"/>
    <col min="12" max="12" width="10.42578125" style="1" customWidth="1"/>
    <col min="13" max="13" width="9.85546875" style="1" customWidth="1"/>
    <col min="14" max="14" width="10" style="1" customWidth="1"/>
    <col min="15" max="15" width="11.140625" style="1" customWidth="1"/>
    <col min="16" max="16" width="9.7109375" style="1" customWidth="1"/>
    <col min="17" max="17" width="8.42578125" style="1" customWidth="1"/>
    <col min="18" max="18" width="12.7109375" style="1" customWidth="1"/>
    <col min="19" max="19" width="11.5703125" style="1" customWidth="1"/>
    <col min="20" max="20" width="11.7109375" style="1" customWidth="1"/>
    <col min="21" max="21" width="13" style="1" customWidth="1"/>
    <col min="22" max="22" width="13.5703125" style="1" customWidth="1"/>
    <col min="23" max="23" width="12.28515625" style="1" customWidth="1"/>
    <col min="24" max="24" width="11.7109375" style="1" customWidth="1"/>
    <col min="25" max="25" width="14.5703125" style="1" customWidth="1"/>
    <col min="26" max="26" width="10.5703125" style="1" customWidth="1"/>
    <col min="27" max="27" width="16.28515625" style="1" customWidth="1"/>
    <col min="28" max="31" width="10.28515625" style="1" customWidth="1"/>
    <col min="32" max="32" width="10.7109375" style="1" customWidth="1"/>
    <col min="33" max="33" width="11.7109375" style="1" customWidth="1"/>
    <col min="34" max="34" width="11.5703125" style="1" customWidth="1"/>
    <col min="35" max="35" width="11.28515625" style="1" customWidth="1"/>
    <col min="36" max="36" width="13.28515625" style="1" customWidth="1"/>
    <col min="37" max="37" width="9.7109375" style="1" customWidth="1"/>
    <col min="38" max="40" width="10.7109375" style="1" customWidth="1"/>
    <col min="41" max="41" width="13.7109375" style="1" customWidth="1"/>
    <col min="42" max="42" width="9.85546875" style="1" customWidth="1"/>
    <col min="43" max="43" width="10" style="1" customWidth="1"/>
    <col min="44" max="44" width="11.5703125" style="1" customWidth="1"/>
    <col min="45" max="45" width="11.28515625" style="1" customWidth="1"/>
    <col min="46" max="46" width="12.42578125" style="1" customWidth="1"/>
    <col min="47" max="47" width="9.28515625" style="1" customWidth="1"/>
    <col min="48" max="48" width="10.42578125" style="1" bestFit="1" customWidth="1"/>
    <col min="49" max="49" width="9.7109375" style="1" customWidth="1"/>
    <col min="50" max="50" width="11.42578125" style="1" customWidth="1"/>
    <col min="51" max="51" width="10.42578125" style="1" customWidth="1"/>
    <col min="52" max="52" width="11.42578125" style="1" customWidth="1"/>
    <col min="53" max="53" width="9.28515625" style="1"/>
    <col min="54" max="54" width="10.7109375" style="1" customWidth="1"/>
    <col min="55" max="55" width="11.7109375" style="1" customWidth="1"/>
    <col min="56" max="56" width="11.42578125" style="1" customWidth="1"/>
    <col min="57" max="58" width="9.28515625" style="1"/>
    <col min="59" max="59" width="12.5703125" style="1" customWidth="1"/>
    <col min="60" max="16384" width="9.28515625" style="1"/>
  </cols>
  <sheetData>
    <row r="1" spans="1:60">
      <c r="V1" s="4"/>
      <c r="W1" s="31" t="s">
        <v>261</v>
      </c>
    </row>
    <row r="2" spans="1:60" ht="26.25" customHeight="1" thickBot="1">
      <c r="A2" s="20"/>
      <c r="B2" s="193" t="s">
        <v>291</v>
      </c>
      <c r="C2" s="165" t="s">
        <v>395</v>
      </c>
      <c r="D2" s="21"/>
      <c r="E2" s="21"/>
      <c r="F2" s="21"/>
      <c r="G2" t="s">
        <v>167</v>
      </c>
      <c r="H2"/>
      <c r="I2" t="s">
        <v>0</v>
      </c>
      <c r="J2" t="s">
        <v>195</v>
      </c>
      <c r="K2"/>
      <c r="L2"/>
      <c r="M2"/>
      <c r="N2"/>
      <c r="O2" t="s">
        <v>173</v>
      </c>
      <c r="P2"/>
      <c r="Q2" s="1017" t="s">
        <v>173</v>
      </c>
      <c r="R2" s="1017"/>
      <c r="S2" s="132" t="s">
        <v>198</v>
      </c>
      <c r="T2" s="1017" t="s">
        <v>187</v>
      </c>
      <c r="U2" s="1017"/>
      <c r="V2"/>
      <c r="W2" s="126"/>
      <c r="X2" s="154"/>
      <c r="Y2" s="154"/>
      <c r="Z2" s="37"/>
      <c r="AA2" s="154" t="s">
        <v>174</v>
      </c>
      <c r="AB2" s="488"/>
      <c r="AC2" s="154"/>
      <c r="AD2" s="37"/>
      <c r="AF2" s="39"/>
      <c r="AG2" s="130"/>
      <c r="AH2" s="39" t="s">
        <v>12</v>
      </c>
      <c r="AI2" s="44"/>
      <c r="AJ2" s="39"/>
      <c r="AK2" s="39"/>
      <c r="AL2" s="169"/>
      <c r="AM2" s="74" t="s">
        <v>18</v>
      </c>
      <c r="AN2" s="433"/>
      <c r="AO2" s="74"/>
      <c r="AP2" s="433"/>
      <c r="AQ2" s="38"/>
      <c r="AR2" s="433" t="s">
        <v>26</v>
      </c>
      <c r="AU2" s="1" t="s">
        <v>214</v>
      </c>
      <c r="AX2" s="1" t="s">
        <v>353</v>
      </c>
      <c r="BC2" s="1" t="s">
        <v>485</v>
      </c>
    </row>
    <row r="3" spans="1:60" ht="22.5" customHeight="1" thickBot="1">
      <c r="A3" s="1024"/>
      <c r="B3" s="354"/>
      <c r="C3" s="1026" t="s">
        <v>131</v>
      </c>
      <c r="D3" s="1032" t="s">
        <v>172</v>
      </c>
      <c r="E3" s="1029" t="s">
        <v>38</v>
      </c>
      <c r="F3" s="989" t="s">
        <v>132</v>
      </c>
      <c r="G3" s="991"/>
      <c r="H3" s="989" t="s">
        <v>133</v>
      </c>
      <c r="I3" s="1018"/>
      <c r="J3" s="989" t="s">
        <v>134</v>
      </c>
      <c r="K3" s="1018"/>
      <c r="L3" s="121" t="s">
        <v>135</v>
      </c>
      <c r="M3" s="122"/>
      <c r="N3" s="123"/>
      <c r="O3" s="989" t="s">
        <v>136</v>
      </c>
      <c r="P3" s="991"/>
      <c r="Q3" s="989" t="s">
        <v>137</v>
      </c>
      <c r="R3" s="1023"/>
      <c r="S3" s="991"/>
      <c r="T3" s="989" t="s">
        <v>138</v>
      </c>
      <c r="U3" s="1018"/>
      <c r="V3" s="989" t="s">
        <v>139</v>
      </c>
      <c r="W3" s="991"/>
      <c r="X3" s="989" t="s">
        <v>140</v>
      </c>
      <c r="Y3" s="991"/>
      <c r="Z3" s="496"/>
      <c r="AA3" s="1021" t="s">
        <v>141</v>
      </c>
      <c r="AB3" s="1022"/>
      <c r="AC3" s="1016" t="s">
        <v>142</v>
      </c>
      <c r="AD3" s="1016"/>
      <c r="AE3" s="122" t="s">
        <v>143</v>
      </c>
      <c r="AF3" s="122"/>
      <c r="AG3" s="194"/>
      <c r="AH3" s="1001" t="s">
        <v>144</v>
      </c>
      <c r="AI3" s="1002"/>
      <c r="AJ3" s="989" t="s">
        <v>242</v>
      </c>
      <c r="AK3" s="990"/>
      <c r="AL3" s="991"/>
      <c r="AM3" s="983" t="s">
        <v>359</v>
      </c>
      <c r="AN3" s="984"/>
      <c r="AO3" s="989" t="s">
        <v>360</v>
      </c>
      <c r="AP3" s="990"/>
      <c r="AQ3" s="991"/>
      <c r="AR3" s="983" t="s">
        <v>361</v>
      </c>
      <c r="AS3" s="984"/>
      <c r="AT3" s="989" t="s">
        <v>362</v>
      </c>
      <c r="AU3" s="990"/>
      <c r="AV3" s="991"/>
      <c r="AW3" s="35" t="s">
        <v>363</v>
      </c>
      <c r="AX3" s="409"/>
      <c r="AY3" s="410"/>
      <c r="AZ3" s="989" t="s">
        <v>364</v>
      </c>
      <c r="BA3" s="990"/>
      <c r="BB3" s="991"/>
      <c r="BC3" s="726" t="s">
        <v>486</v>
      </c>
      <c r="BD3" s="734"/>
      <c r="BE3" s="731" t="s">
        <v>487</v>
      </c>
      <c r="BF3" s="730"/>
      <c r="BG3" s="727" t="s">
        <v>484</v>
      </c>
      <c r="BH3" s="709"/>
    </row>
    <row r="4" spans="1:60" ht="22.5" customHeight="1">
      <c r="A4" s="1025"/>
      <c r="B4" s="355"/>
      <c r="C4" s="1027"/>
      <c r="D4" s="1033"/>
      <c r="E4" s="1030"/>
      <c r="F4" s="416" t="s">
        <v>145</v>
      </c>
      <c r="G4" s="33"/>
      <c r="H4" s="416" t="s">
        <v>146</v>
      </c>
      <c r="I4" s="124"/>
      <c r="J4" s="416" t="s">
        <v>146</v>
      </c>
      <c r="K4" s="124"/>
      <c r="L4" s="296" t="s">
        <v>146</v>
      </c>
      <c r="M4" s="36"/>
      <c r="N4" s="42"/>
      <c r="O4" s="416" t="s">
        <v>147</v>
      </c>
      <c r="P4" s="33"/>
      <c r="Q4" s="408" t="s">
        <v>147</v>
      </c>
      <c r="R4" s="409"/>
      <c r="S4" s="23"/>
      <c r="T4" s="469" t="s">
        <v>148</v>
      </c>
      <c r="U4" s="22"/>
      <c r="V4" s="469" t="s">
        <v>149</v>
      </c>
      <c r="W4" s="23"/>
      <c r="X4" s="494"/>
      <c r="Y4" s="480" t="s">
        <v>150</v>
      </c>
      <c r="Z4" s="497"/>
      <c r="AA4" s="494" t="s">
        <v>254</v>
      </c>
      <c r="AB4" s="481"/>
      <c r="AC4" s="480" t="s">
        <v>254</v>
      </c>
      <c r="AD4" s="484"/>
      <c r="AE4" s="34" t="s">
        <v>254</v>
      </c>
      <c r="AF4" s="67" t="s">
        <v>234</v>
      </c>
      <c r="AG4" s="68"/>
      <c r="AH4" s="35" t="s">
        <v>151</v>
      </c>
      <c r="AI4" s="298"/>
      <c r="AJ4" s="35" t="s">
        <v>151</v>
      </c>
      <c r="AK4" s="69"/>
      <c r="AL4" s="37" t="s">
        <v>12</v>
      </c>
      <c r="AM4" s="35" t="s">
        <v>255</v>
      </c>
      <c r="AN4" s="389"/>
      <c r="AO4" s="35" t="s">
        <v>255</v>
      </c>
      <c r="AP4" s="70"/>
      <c r="AQ4" s="44" t="s">
        <v>18</v>
      </c>
      <c r="AR4" s="35" t="s">
        <v>350</v>
      </c>
      <c r="AS4" s="389"/>
      <c r="AT4" s="35" t="s">
        <v>350</v>
      </c>
      <c r="AU4" s="69" t="s">
        <v>351</v>
      </c>
      <c r="AV4" s="421"/>
      <c r="AW4" s="35" t="s">
        <v>370</v>
      </c>
      <c r="AX4" s="421" t="s">
        <v>214</v>
      </c>
      <c r="AY4" s="422"/>
      <c r="AZ4" s="35" t="s">
        <v>352</v>
      </c>
      <c r="BA4" s="70" t="s">
        <v>353</v>
      </c>
      <c r="BB4" s="422"/>
      <c r="BC4" s="388"/>
      <c r="BD4" s="389"/>
      <c r="BE4" s="728"/>
      <c r="BF4" s="729"/>
      <c r="BG4" s="388" t="s">
        <v>302</v>
      </c>
      <c r="BH4" s="389"/>
    </row>
    <row r="5" spans="1:60" ht="37.35" customHeight="1">
      <c r="A5" s="1025"/>
      <c r="B5" s="355" t="s">
        <v>441</v>
      </c>
      <c r="C5" s="1027"/>
      <c r="D5" s="1033"/>
      <c r="E5" s="1030"/>
      <c r="F5" s="992" t="s">
        <v>170</v>
      </c>
      <c r="G5" s="999" t="s">
        <v>164</v>
      </c>
      <c r="H5" s="992" t="s">
        <v>170</v>
      </c>
      <c r="I5" s="1019" t="s">
        <v>164</v>
      </c>
      <c r="J5" s="992" t="s">
        <v>170</v>
      </c>
      <c r="K5" s="1019" t="s">
        <v>164</v>
      </c>
      <c r="L5" s="992" t="s">
        <v>170</v>
      </c>
      <c r="M5" s="994" t="s">
        <v>219</v>
      </c>
      <c r="N5" s="43" t="s">
        <v>152</v>
      </c>
      <c r="O5" s="992" t="s">
        <v>170</v>
      </c>
      <c r="P5" s="417" t="s">
        <v>164</v>
      </c>
      <c r="Q5" s="992" t="s">
        <v>170</v>
      </c>
      <c r="R5" s="994" t="s">
        <v>218</v>
      </c>
      <c r="S5" s="43" t="s">
        <v>152</v>
      </c>
      <c r="T5" s="992" t="s">
        <v>170</v>
      </c>
      <c r="U5" s="1019" t="s">
        <v>164</v>
      </c>
      <c r="V5" s="992" t="s">
        <v>170</v>
      </c>
      <c r="W5" s="1019" t="s">
        <v>164</v>
      </c>
      <c r="X5" s="1005" t="s">
        <v>170</v>
      </c>
      <c r="Y5" s="1013" t="s">
        <v>253</v>
      </c>
      <c r="Z5" s="43" t="s">
        <v>152</v>
      </c>
      <c r="AA5" s="1014" t="s">
        <v>170</v>
      </c>
      <c r="AB5" s="1011" t="s">
        <v>164</v>
      </c>
      <c r="AC5" s="1007" t="s">
        <v>170</v>
      </c>
      <c r="AD5" s="482" t="s">
        <v>164</v>
      </c>
      <c r="AE5" s="1009" t="s">
        <v>170</v>
      </c>
      <c r="AF5" s="994" t="s">
        <v>171</v>
      </c>
      <c r="AG5" s="195" t="s">
        <v>152</v>
      </c>
      <c r="AH5" s="992" t="s">
        <v>170</v>
      </c>
      <c r="AI5" s="999" t="s">
        <v>164</v>
      </c>
      <c r="AJ5" s="992" t="s">
        <v>170</v>
      </c>
      <c r="AK5" s="994" t="s">
        <v>297</v>
      </c>
      <c r="AL5" s="43" t="s">
        <v>152</v>
      </c>
      <c r="AM5" s="997" t="s">
        <v>170</v>
      </c>
      <c r="AN5" s="987" t="s">
        <v>164</v>
      </c>
      <c r="AO5" s="992" t="s">
        <v>170</v>
      </c>
      <c r="AP5" s="996" t="s">
        <v>298</v>
      </c>
      <c r="AQ5" s="43" t="s">
        <v>152</v>
      </c>
      <c r="AR5" s="997" t="s">
        <v>170</v>
      </c>
      <c r="AS5" s="987" t="s">
        <v>164</v>
      </c>
      <c r="AT5" s="992" t="s">
        <v>170</v>
      </c>
      <c r="AU5" s="994" t="s">
        <v>354</v>
      </c>
      <c r="AV5" s="43" t="s">
        <v>152</v>
      </c>
      <c r="AW5" s="414" t="s">
        <v>170</v>
      </c>
      <c r="AX5" s="406" t="s">
        <v>355</v>
      </c>
      <c r="AY5" s="43" t="s">
        <v>152</v>
      </c>
      <c r="AZ5" s="992" t="s">
        <v>170</v>
      </c>
      <c r="BA5" s="996" t="s">
        <v>356</v>
      </c>
      <c r="BB5" s="43" t="s">
        <v>152</v>
      </c>
      <c r="BC5" s="732" t="s">
        <v>486</v>
      </c>
      <c r="BD5" s="733" t="s">
        <v>488</v>
      </c>
      <c r="BE5" s="732" t="s">
        <v>487</v>
      </c>
      <c r="BF5" s="733" t="s">
        <v>489</v>
      </c>
      <c r="BG5" s="710" t="s">
        <v>170</v>
      </c>
      <c r="BH5" s="712" t="s">
        <v>164</v>
      </c>
    </row>
    <row r="6" spans="1:60" ht="35.450000000000003" customHeight="1" thickBot="1">
      <c r="A6" s="1025"/>
      <c r="B6" s="356"/>
      <c r="C6" s="1027"/>
      <c r="D6" s="1033"/>
      <c r="E6" s="1030"/>
      <c r="F6" s="993"/>
      <c r="G6" s="1000"/>
      <c r="H6" s="993"/>
      <c r="I6" s="1020"/>
      <c r="J6" s="993"/>
      <c r="K6" s="1020"/>
      <c r="L6" s="993"/>
      <c r="M6" s="995"/>
      <c r="N6" s="73">
        <v>2</v>
      </c>
      <c r="O6" s="993"/>
      <c r="P6" s="418"/>
      <c r="Q6" s="993"/>
      <c r="R6" s="995"/>
      <c r="S6" s="73">
        <v>10</v>
      </c>
      <c r="T6" s="993"/>
      <c r="U6" s="1020"/>
      <c r="V6" s="993"/>
      <c r="W6" s="1020"/>
      <c r="X6" s="1006"/>
      <c r="Y6" s="1013"/>
      <c r="Z6" s="498">
        <v>3</v>
      </c>
      <c r="AA6" s="1015"/>
      <c r="AB6" s="1012"/>
      <c r="AC6" s="1008"/>
      <c r="AD6" s="485"/>
      <c r="AE6" s="1010"/>
      <c r="AF6" s="995"/>
      <c r="AG6" s="196">
        <v>14</v>
      </c>
      <c r="AH6" s="993"/>
      <c r="AI6" s="1000"/>
      <c r="AJ6" s="993"/>
      <c r="AK6" s="995"/>
      <c r="AL6" s="73" t="s">
        <v>366</v>
      </c>
      <c r="AM6" s="998"/>
      <c r="AN6" s="988"/>
      <c r="AO6" s="993"/>
      <c r="AP6" s="995"/>
      <c r="AQ6" s="73" t="s">
        <v>367</v>
      </c>
      <c r="AR6" s="998"/>
      <c r="AS6" s="988"/>
      <c r="AT6" s="993"/>
      <c r="AU6" s="995"/>
      <c r="AV6" s="73" t="s">
        <v>368</v>
      </c>
      <c r="AW6" s="415"/>
      <c r="AX6" s="407"/>
      <c r="AY6" s="73">
        <v>4</v>
      </c>
      <c r="AZ6" s="993"/>
      <c r="BA6" s="995"/>
      <c r="BB6" s="73" t="s">
        <v>369</v>
      </c>
      <c r="BC6" s="735"/>
      <c r="BD6" s="736"/>
      <c r="BE6" s="711"/>
      <c r="BF6" s="713"/>
      <c r="BG6" s="711"/>
      <c r="BH6" s="713"/>
    </row>
    <row r="7" spans="1:60" ht="16.5" thickBot="1">
      <c r="A7" s="1025"/>
      <c r="B7" s="440"/>
      <c r="C7" s="1028"/>
      <c r="D7" s="1034"/>
      <c r="E7" s="1031"/>
      <c r="F7" s="304">
        <v>43115</v>
      </c>
      <c r="G7" s="72"/>
      <c r="H7" s="304">
        <v>43118</v>
      </c>
      <c r="I7" s="302"/>
      <c r="J7" s="304">
        <f>F7+7</f>
        <v>43122</v>
      </c>
      <c r="K7" s="302"/>
      <c r="L7" s="411">
        <f>H7+7</f>
        <v>43125</v>
      </c>
      <c r="M7" s="412"/>
      <c r="N7" s="413"/>
      <c r="O7" s="419">
        <f>J7+7</f>
        <v>43129</v>
      </c>
      <c r="P7" s="420"/>
      <c r="Q7" s="1003">
        <f>L7+7</f>
        <v>43132</v>
      </c>
      <c r="R7" s="980"/>
      <c r="S7" s="981"/>
      <c r="T7" s="427">
        <f>O7+7</f>
        <v>43136</v>
      </c>
      <c r="U7" s="428"/>
      <c r="V7" s="427">
        <f>Q7+7</f>
        <v>43139</v>
      </c>
      <c r="W7" s="483"/>
      <c r="X7" s="543">
        <f>T7+7</f>
        <v>43143</v>
      </c>
      <c r="Y7" s="544"/>
      <c r="Z7" s="545"/>
      <c r="AA7" s="546">
        <f>V7+7</f>
        <v>43146</v>
      </c>
      <c r="AB7" s="547"/>
      <c r="AC7" s="548">
        <f>X7+7</f>
        <v>43150</v>
      </c>
      <c r="AD7" s="548"/>
      <c r="AE7" s="980">
        <f>AA7+7</f>
        <v>43153</v>
      </c>
      <c r="AF7" s="980"/>
      <c r="AG7" s="980"/>
      <c r="AH7" s="1003">
        <f>AC7+7</f>
        <v>43157</v>
      </c>
      <c r="AI7" s="981"/>
      <c r="AJ7" s="1003">
        <f>AE7+7</f>
        <v>43160</v>
      </c>
      <c r="AK7" s="980"/>
      <c r="AL7" s="981"/>
      <c r="AM7" s="549">
        <f>AH7+7</f>
        <v>43164</v>
      </c>
      <c r="AN7" s="550"/>
      <c r="AO7" s="1003">
        <f>AJ7+7</f>
        <v>43167</v>
      </c>
      <c r="AP7" s="980"/>
      <c r="AQ7" s="981"/>
      <c r="AR7" s="551">
        <f>AO7+7</f>
        <v>43174</v>
      </c>
      <c r="AS7" s="396"/>
      <c r="AT7" s="979">
        <f>AO7+7</f>
        <v>43174</v>
      </c>
      <c r="AU7" s="982"/>
      <c r="AV7" s="1004"/>
      <c r="AW7" s="1003">
        <f>AR7+7</f>
        <v>43181</v>
      </c>
      <c r="AX7" s="980"/>
      <c r="AY7" s="981"/>
      <c r="AZ7" s="1003">
        <f>AT7+7</f>
        <v>43181</v>
      </c>
      <c r="BA7" s="980"/>
      <c r="BB7" s="981"/>
      <c r="BC7" s="305"/>
      <c r="BD7" s="396"/>
      <c r="BE7" s="305"/>
      <c r="BF7" s="396"/>
      <c r="BG7" s="305">
        <v>43234</v>
      </c>
      <c r="BH7" s="396"/>
    </row>
    <row r="8" spans="1:60" s="589" customFormat="1" ht="25.9" customHeight="1">
      <c r="A8" s="552">
        <v>1</v>
      </c>
      <c r="B8" s="553" t="s">
        <v>443</v>
      </c>
      <c r="C8" s="554">
        <v>1</v>
      </c>
      <c r="D8" s="555">
        <f>SUM(N8,S8,Z8,AG8,AL8,AQ8,AV8,AY8,BB8,BD8,BF8)</f>
        <v>0</v>
      </c>
      <c r="E8" s="556">
        <f t="shared" ref="E8:E23" si="0">SUM(D8:D8)</f>
        <v>0</v>
      </c>
      <c r="F8" s="557"/>
      <c r="G8" s="558"/>
      <c r="H8" s="559"/>
      <c r="I8" s="560"/>
      <c r="J8" s="559" t="s">
        <v>470</v>
      </c>
      <c r="K8" s="560"/>
      <c r="L8" s="561" t="s">
        <v>470</v>
      </c>
      <c r="M8" s="562">
        <f t="shared" ref="M8:M23" si="1">C8</f>
        <v>1</v>
      </c>
      <c r="N8" s="563"/>
      <c r="O8" s="564"/>
      <c r="P8" s="565"/>
      <c r="Q8" s="566"/>
      <c r="R8" s="567">
        <f t="shared" ref="R8:R23" si="2">C8</f>
        <v>1</v>
      </c>
      <c r="S8" s="556" t="str">
        <f>IF(R8=0,0,VLOOKUP(R8,Підс,2,FALSE))</f>
        <v xml:space="preserve"> </v>
      </c>
      <c r="T8" s="568" t="s">
        <v>472</v>
      </c>
      <c r="U8" s="568"/>
      <c r="V8" s="568"/>
      <c r="W8" s="569"/>
      <c r="X8" s="570" t="s">
        <v>472</v>
      </c>
      <c r="Y8" s="567">
        <f t="shared" ref="Y8:Y23" si="3">C8</f>
        <v>1</v>
      </c>
      <c r="Z8" s="571"/>
      <c r="AA8" s="572"/>
      <c r="AB8" s="573"/>
      <c r="AC8" s="574"/>
      <c r="AD8" s="573"/>
      <c r="AE8" s="566"/>
      <c r="AF8" s="567">
        <f>C8</f>
        <v>1</v>
      </c>
      <c r="AG8" s="571" t="str">
        <f t="shared" ref="AG8:AG23" si="4">IF(AF8=0,"",VLOOKUP(AF8,Підс,3,FALSE))</f>
        <v xml:space="preserve"> </v>
      </c>
      <c r="AH8" s="575"/>
      <c r="AI8" s="576"/>
      <c r="AJ8" s="577"/>
      <c r="AK8" s="567">
        <f t="shared" ref="AK8:AK20" si="5">C8</f>
        <v>1</v>
      </c>
      <c r="AL8" s="578"/>
      <c r="AM8" s="579"/>
      <c r="AN8" s="580"/>
      <c r="AO8" s="581"/>
      <c r="AP8" s="567">
        <f>C8</f>
        <v>1</v>
      </c>
      <c r="AQ8" s="582"/>
      <c r="AR8" s="579"/>
      <c r="AS8" s="583"/>
      <c r="AT8" s="584"/>
      <c r="AU8" s="585">
        <f>C8</f>
        <v>1</v>
      </c>
      <c r="AV8" s="586"/>
      <c r="AW8" s="581"/>
      <c r="AX8" s="587">
        <f>C8</f>
        <v>1</v>
      </c>
      <c r="AY8" s="582"/>
      <c r="AZ8" s="581"/>
      <c r="BA8" s="587">
        <f>C8</f>
        <v>1</v>
      </c>
      <c r="BB8" s="588"/>
      <c r="BC8" s="430">
        <f>C8</f>
        <v>1</v>
      </c>
      <c r="BD8" s="392"/>
      <c r="BE8" s="430">
        <f>C8</f>
        <v>1</v>
      </c>
      <c r="BF8" s="392"/>
      <c r="BG8" s="390"/>
      <c r="BH8" s="392"/>
    </row>
    <row r="9" spans="1:60" s="277" customFormat="1" ht="24" customHeight="1">
      <c r="A9" s="338">
        <v>2</v>
      </c>
      <c r="B9" s="443" t="s">
        <v>444</v>
      </c>
      <c r="C9" s="341">
        <v>2</v>
      </c>
      <c r="D9" s="555">
        <f t="shared" ref="D9:D23" si="6">SUM(N9,S9,Z9,AG9,AL9,AQ9,AV9,AY9,BB9,BD9,BF9)</f>
        <v>53.349999999999994</v>
      </c>
      <c r="E9" s="368">
        <f t="shared" si="0"/>
        <v>53.349999999999994</v>
      </c>
      <c r="F9" s="382"/>
      <c r="G9" s="291"/>
      <c r="H9" s="343"/>
      <c r="I9" s="278"/>
      <c r="J9" s="343" t="s">
        <v>470</v>
      </c>
      <c r="K9" s="278"/>
      <c r="L9" s="292" t="s">
        <v>470</v>
      </c>
      <c r="M9" s="341">
        <f t="shared" si="1"/>
        <v>2</v>
      </c>
      <c r="N9" s="309">
        <v>1</v>
      </c>
      <c r="O9" s="292"/>
      <c r="P9" s="278"/>
      <c r="Q9" s="348"/>
      <c r="R9" s="297">
        <f t="shared" si="2"/>
        <v>2</v>
      </c>
      <c r="S9" s="384">
        <f>IF(R9=0,0,VLOOKUP(R9,Підс,2,FALSE))</f>
        <v>9.8000000000000007</v>
      </c>
      <c r="T9" s="476" t="s">
        <v>470</v>
      </c>
      <c r="U9" s="476"/>
      <c r="V9" s="476"/>
      <c r="W9" s="502"/>
      <c r="X9" s="292" t="s">
        <v>470</v>
      </c>
      <c r="Y9" s="297">
        <f t="shared" si="3"/>
        <v>2</v>
      </c>
      <c r="Z9" s="307">
        <v>3</v>
      </c>
      <c r="AA9" s="287"/>
      <c r="AB9" s="487"/>
      <c r="AC9" s="343" t="s">
        <v>470</v>
      </c>
      <c r="AD9" s="487"/>
      <c r="AE9" s="348"/>
      <c r="AF9" s="297">
        <f t="shared" ref="AF9" si="7">C9</f>
        <v>2</v>
      </c>
      <c r="AG9" s="387">
        <f t="shared" ref="AG9" si="8">IF(AF9=0,"",VLOOKUP(AF9,Підс,3,FALSE))</f>
        <v>13</v>
      </c>
      <c r="AH9" s="280"/>
      <c r="AI9" s="279"/>
      <c r="AJ9" s="351"/>
      <c r="AK9" s="297">
        <f t="shared" si="5"/>
        <v>2</v>
      </c>
      <c r="AL9" s="258">
        <v>6</v>
      </c>
      <c r="AM9" s="391" t="s">
        <v>470</v>
      </c>
      <c r="AN9" s="393"/>
      <c r="AO9" s="425"/>
      <c r="AP9" s="297">
        <f t="shared" ref="AP9" si="9">C9</f>
        <v>2</v>
      </c>
      <c r="AQ9" s="293">
        <f>1+1+1</f>
        <v>3</v>
      </c>
      <c r="AR9" s="391"/>
      <c r="AS9" s="393"/>
      <c r="AT9" s="351"/>
      <c r="AU9" s="423">
        <f t="shared" ref="AU9" si="10">C9</f>
        <v>2</v>
      </c>
      <c r="AV9" s="258">
        <f>0.75+2+1</f>
        <v>3.75</v>
      </c>
      <c r="AW9" s="425"/>
      <c r="AX9" s="430">
        <f t="shared" ref="AX9" si="11">C9</f>
        <v>2</v>
      </c>
      <c r="AY9" s="293">
        <v>3.8</v>
      </c>
      <c r="AZ9" s="425"/>
      <c r="BA9" s="430">
        <f t="shared" ref="BA9" si="12">C9</f>
        <v>2</v>
      </c>
      <c r="BB9" s="367">
        <f>10</f>
        <v>10</v>
      </c>
      <c r="BC9" s="430">
        <f t="shared" ref="BC9:BC23" si="13">C9</f>
        <v>2</v>
      </c>
      <c r="BD9" s="393"/>
      <c r="BE9" s="430">
        <f t="shared" ref="BE9:BE23" si="14">C9</f>
        <v>2</v>
      </c>
      <c r="BF9" s="393"/>
      <c r="BG9" s="391"/>
      <c r="BH9" s="393"/>
    </row>
    <row r="10" spans="1:60" s="277" customFormat="1" ht="18.75">
      <c r="A10" s="339">
        <v>3</v>
      </c>
      <c r="B10" s="470" t="s">
        <v>445</v>
      </c>
      <c r="C10" s="341">
        <v>3</v>
      </c>
      <c r="D10" s="555">
        <f t="shared" si="6"/>
        <v>65.2</v>
      </c>
      <c r="E10" s="368">
        <f t="shared" si="0"/>
        <v>65.2</v>
      </c>
      <c r="F10" s="382"/>
      <c r="G10" s="291"/>
      <c r="H10" s="343"/>
      <c r="I10" s="278"/>
      <c r="J10" s="343" t="s">
        <v>470</v>
      </c>
      <c r="K10" s="278"/>
      <c r="L10" s="292"/>
      <c r="M10" s="341">
        <f t="shared" si="1"/>
        <v>3</v>
      </c>
      <c r="N10" s="309">
        <v>1.8</v>
      </c>
      <c r="O10" s="292"/>
      <c r="P10" s="278"/>
      <c r="Q10" s="348"/>
      <c r="R10" s="297">
        <f t="shared" si="2"/>
        <v>3</v>
      </c>
      <c r="S10" s="384">
        <f t="shared" ref="S10:S11" si="15">IF(R10=0,"",VLOOKUP(R10,Підс,2,FALSE))</f>
        <v>8.3000000000000007</v>
      </c>
      <c r="T10" s="476" t="s">
        <v>470</v>
      </c>
      <c r="U10" s="476"/>
      <c r="V10" s="476"/>
      <c r="W10" s="502"/>
      <c r="X10" s="292" t="s">
        <v>470</v>
      </c>
      <c r="Y10" s="297">
        <f t="shared" si="3"/>
        <v>3</v>
      </c>
      <c r="Z10" s="307">
        <v>2.8</v>
      </c>
      <c r="AA10" s="287"/>
      <c r="AB10" s="487"/>
      <c r="AC10" s="343" t="s">
        <v>470</v>
      </c>
      <c r="AD10" s="487"/>
      <c r="AE10" s="348"/>
      <c r="AF10" s="297">
        <f t="shared" ref="AF10:AF23" si="16">C10</f>
        <v>3</v>
      </c>
      <c r="AG10" s="387">
        <f t="shared" si="4"/>
        <v>13</v>
      </c>
      <c r="AH10" s="280"/>
      <c r="AI10" s="279"/>
      <c r="AJ10" s="351"/>
      <c r="AK10" s="297">
        <f t="shared" si="5"/>
        <v>3</v>
      </c>
      <c r="AL10" s="258">
        <f>1+3+1.8</f>
        <v>5.8</v>
      </c>
      <c r="AM10" s="391" t="s">
        <v>470</v>
      </c>
      <c r="AN10" s="393"/>
      <c r="AO10" s="425"/>
      <c r="AP10" s="297">
        <f t="shared" ref="AP10:AP23" si="17">C10</f>
        <v>3</v>
      </c>
      <c r="AQ10" s="293">
        <f>1+1+3.5</f>
        <v>5.5</v>
      </c>
      <c r="AR10" s="391"/>
      <c r="AS10" s="393"/>
      <c r="AT10" s="351"/>
      <c r="AU10" s="423">
        <f t="shared" ref="AU10:AU23" si="18">C10</f>
        <v>3</v>
      </c>
      <c r="AV10" s="258">
        <f>1+2+2</f>
        <v>5</v>
      </c>
      <c r="AW10" s="425"/>
      <c r="AX10" s="430">
        <f t="shared" ref="AX10:AX23" si="19">C10</f>
        <v>3</v>
      </c>
      <c r="AY10" s="293">
        <v>4</v>
      </c>
      <c r="AZ10" s="425"/>
      <c r="BA10" s="430">
        <f t="shared" ref="BA10:BA23" si="20">C10</f>
        <v>3</v>
      </c>
      <c r="BB10" s="367">
        <f>7+3</f>
        <v>10</v>
      </c>
      <c r="BC10" s="430">
        <f t="shared" si="13"/>
        <v>3</v>
      </c>
      <c r="BD10" s="393">
        <v>4</v>
      </c>
      <c r="BE10" s="430">
        <f t="shared" si="14"/>
        <v>3</v>
      </c>
      <c r="BF10" s="393">
        <v>5</v>
      </c>
      <c r="BG10" s="391"/>
      <c r="BH10" s="393"/>
    </row>
    <row r="11" spans="1:60" s="277" customFormat="1" ht="18.75">
      <c r="A11" s="338">
        <v>4</v>
      </c>
      <c r="B11" s="470" t="s">
        <v>446</v>
      </c>
      <c r="C11" s="341">
        <v>4</v>
      </c>
      <c r="D11" s="555">
        <f t="shared" si="6"/>
        <v>0</v>
      </c>
      <c r="E11" s="368">
        <f t="shared" si="0"/>
        <v>0</v>
      </c>
      <c r="F11" s="382"/>
      <c r="G11" s="291"/>
      <c r="H11" s="343"/>
      <c r="I11" s="278"/>
      <c r="J11" s="343" t="s">
        <v>470</v>
      </c>
      <c r="K11" s="278"/>
      <c r="L11" s="292"/>
      <c r="M11" s="341">
        <f t="shared" si="1"/>
        <v>4</v>
      </c>
      <c r="N11" s="309"/>
      <c r="O11" s="292"/>
      <c r="P11" s="278"/>
      <c r="Q11" s="348"/>
      <c r="R11" s="297">
        <f t="shared" si="2"/>
        <v>4</v>
      </c>
      <c r="S11" s="384" t="str">
        <f t="shared" si="15"/>
        <v xml:space="preserve"> </v>
      </c>
      <c r="T11" s="476" t="s">
        <v>470</v>
      </c>
      <c r="U11" s="476"/>
      <c r="V11" s="476"/>
      <c r="W11" s="502"/>
      <c r="X11" s="292" t="s">
        <v>470</v>
      </c>
      <c r="Y11" s="297">
        <f t="shared" si="3"/>
        <v>4</v>
      </c>
      <c r="Z11" s="307"/>
      <c r="AA11" s="287"/>
      <c r="AB11" s="487"/>
      <c r="AC11" s="343" t="s">
        <v>471</v>
      </c>
      <c r="AD11" s="487"/>
      <c r="AE11" s="348"/>
      <c r="AF11" s="297">
        <f t="shared" si="16"/>
        <v>4</v>
      </c>
      <c r="AG11" s="387" t="str">
        <f t="shared" si="4"/>
        <v xml:space="preserve"> </v>
      </c>
      <c r="AH11" s="280"/>
      <c r="AI11" s="279"/>
      <c r="AJ11" s="351"/>
      <c r="AK11" s="297">
        <f t="shared" si="5"/>
        <v>4</v>
      </c>
      <c r="AL11" s="258"/>
      <c r="AM11" s="391" t="s">
        <v>471</v>
      </c>
      <c r="AN11" s="393"/>
      <c r="AO11" s="425"/>
      <c r="AP11" s="297">
        <f t="shared" si="17"/>
        <v>4</v>
      </c>
      <c r="AQ11" s="293"/>
      <c r="AR11" s="391"/>
      <c r="AS11" s="393"/>
      <c r="AT11" s="351"/>
      <c r="AU11" s="423">
        <f t="shared" si="18"/>
        <v>4</v>
      </c>
      <c r="AV11" s="258"/>
      <c r="AW11" s="425"/>
      <c r="AX11" s="430">
        <f t="shared" si="19"/>
        <v>4</v>
      </c>
      <c r="AY11" s="293"/>
      <c r="AZ11" s="425"/>
      <c r="BA11" s="430">
        <f t="shared" si="20"/>
        <v>4</v>
      </c>
      <c r="BB11" s="367"/>
      <c r="BC11" s="430">
        <f t="shared" si="13"/>
        <v>4</v>
      </c>
      <c r="BD11" s="393"/>
      <c r="BE11" s="430">
        <f t="shared" si="14"/>
        <v>4</v>
      </c>
      <c r="BF11" s="393"/>
      <c r="BG11" s="391"/>
      <c r="BH11" s="393"/>
    </row>
    <row r="12" spans="1:60" s="277" customFormat="1" ht="18.75">
      <c r="A12" s="339">
        <v>5</v>
      </c>
      <c r="B12" s="553" t="s">
        <v>447</v>
      </c>
      <c r="C12" s="341">
        <v>5</v>
      </c>
      <c r="D12" s="555">
        <f t="shared" si="6"/>
        <v>17</v>
      </c>
      <c r="E12" s="368">
        <f t="shared" si="0"/>
        <v>17</v>
      </c>
      <c r="F12" s="382"/>
      <c r="G12" s="291"/>
      <c r="H12" s="343"/>
      <c r="I12" s="278"/>
      <c r="J12" s="343" t="s">
        <v>470</v>
      </c>
      <c r="K12" s="278"/>
      <c r="L12" s="292" t="s">
        <v>472</v>
      </c>
      <c r="M12" s="341">
        <f t="shared" si="1"/>
        <v>5</v>
      </c>
      <c r="N12" s="309"/>
      <c r="O12" s="292"/>
      <c r="P12" s="278"/>
      <c r="Q12" s="348"/>
      <c r="R12" s="297">
        <f t="shared" si="2"/>
        <v>5</v>
      </c>
      <c r="S12" s="384">
        <f t="shared" ref="S12:S19" si="21">IF(R12=0,"",VLOOKUP(R12,Підс,2,FALSE))</f>
        <v>4</v>
      </c>
      <c r="T12" s="476" t="s">
        <v>470</v>
      </c>
      <c r="U12" s="476"/>
      <c r="V12" s="476"/>
      <c r="W12" s="502"/>
      <c r="X12" s="292" t="s">
        <v>470</v>
      </c>
      <c r="Y12" s="297">
        <f t="shared" si="3"/>
        <v>5</v>
      </c>
      <c r="Z12" s="307">
        <v>1.5</v>
      </c>
      <c r="AA12" s="287"/>
      <c r="AB12" s="487"/>
      <c r="AC12" s="343" t="s">
        <v>471</v>
      </c>
      <c r="AD12" s="487"/>
      <c r="AE12" s="348"/>
      <c r="AF12" s="297">
        <f t="shared" si="16"/>
        <v>5</v>
      </c>
      <c r="AG12" s="387">
        <f t="shared" ref="AG12:AG20" si="22">IF(AF12=0,"",VLOOKUP(AF12,Підс,3,FALSE))</f>
        <v>6.5</v>
      </c>
      <c r="AH12" s="280"/>
      <c r="AI12" s="279"/>
      <c r="AJ12" s="351"/>
      <c r="AK12" s="297">
        <f t="shared" si="5"/>
        <v>5</v>
      </c>
      <c r="AL12" s="258">
        <f>0</f>
        <v>0</v>
      </c>
      <c r="AM12" s="391" t="s">
        <v>471</v>
      </c>
      <c r="AN12" s="393"/>
      <c r="AO12" s="351"/>
      <c r="AP12" s="297">
        <f t="shared" si="17"/>
        <v>5</v>
      </c>
      <c r="AQ12" s="258">
        <f>0</f>
        <v>0</v>
      </c>
      <c r="AR12" s="391"/>
      <c r="AS12" s="393"/>
      <c r="AT12" s="351"/>
      <c r="AU12" s="423">
        <f t="shared" si="18"/>
        <v>5</v>
      </c>
      <c r="AV12" s="935">
        <f>1+0+2</f>
        <v>3</v>
      </c>
      <c r="AW12" s="351"/>
      <c r="AX12" s="430">
        <f t="shared" si="19"/>
        <v>5</v>
      </c>
      <c r="AY12" s="936">
        <v>2</v>
      </c>
      <c r="AZ12" s="351"/>
      <c r="BA12" s="430">
        <f t="shared" si="20"/>
        <v>5</v>
      </c>
      <c r="BB12" s="367"/>
      <c r="BC12" s="430">
        <f t="shared" si="13"/>
        <v>5</v>
      </c>
      <c r="BD12" s="393"/>
      <c r="BE12" s="430">
        <f t="shared" si="14"/>
        <v>5</v>
      </c>
      <c r="BF12" s="393"/>
      <c r="BG12" s="391"/>
      <c r="BH12" s="393"/>
    </row>
    <row r="13" spans="1:60" s="277" customFormat="1" ht="18.75">
      <c r="A13" s="338">
        <v>6</v>
      </c>
      <c r="B13" s="443" t="s">
        <v>448</v>
      </c>
      <c r="C13" s="341">
        <v>6</v>
      </c>
      <c r="D13" s="555">
        <f t="shared" si="6"/>
        <v>0</v>
      </c>
      <c r="E13" s="368">
        <f t="shared" si="0"/>
        <v>0</v>
      </c>
      <c r="F13" s="382" t="s">
        <v>471</v>
      </c>
      <c r="G13" s="291"/>
      <c r="H13" s="343"/>
      <c r="I13" s="278"/>
      <c r="J13" s="343" t="s">
        <v>471</v>
      </c>
      <c r="K13" s="278"/>
      <c r="L13" s="292" t="s">
        <v>472</v>
      </c>
      <c r="M13" s="341">
        <f t="shared" si="1"/>
        <v>6</v>
      </c>
      <c r="N13" s="309"/>
      <c r="O13" s="292"/>
      <c r="P13" s="278"/>
      <c r="Q13" s="348"/>
      <c r="R13" s="297">
        <f t="shared" si="2"/>
        <v>6</v>
      </c>
      <c r="S13" s="384" t="str">
        <f t="shared" si="21"/>
        <v xml:space="preserve"> </v>
      </c>
      <c r="T13" s="476" t="s">
        <v>472</v>
      </c>
      <c r="U13" s="476"/>
      <c r="V13" s="476"/>
      <c r="W13" s="502"/>
      <c r="X13" s="292" t="s">
        <v>472</v>
      </c>
      <c r="Y13" s="297">
        <f t="shared" si="3"/>
        <v>6</v>
      </c>
      <c r="Z13" s="307"/>
      <c r="AA13" s="287"/>
      <c r="AB13" s="487"/>
      <c r="AC13" s="343" t="s">
        <v>471</v>
      </c>
      <c r="AD13" s="487"/>
      <c r="AE13" s="348"/>
      <c r="AF13" s="297">
        <f t="shared" si="16"/>
        <v>6</v>
      </c>
      <c r="AG13" s="387" t="str">
        <f t="shared" si="22"/>
        <v xml:space="preserve"> </v>
      </c>
      <c r="AH13" s="280"/>
      <c r="AI13" s="279"/>
      <c r="AJ13" s="351"/>
      <c r="AK13" s="297">
        <f t="shared" si="5"/>
        <v>6</v>
      </c>
      <c r="AL13" s="258"/>
      <c r="AM13" s="391" t="s">
        <v>471</v>
      </c>
      <c r="AN13" s="393"/>
      <c r="AO13" s="351"/>
      <c r="AP13" s="297">
        <f t="shared" si="17"/>
        <v>6</v>
      </c>
      <c r="AQ13" s="293"/>
      <c r="AR13" s="391"/>
      <c r="AS13" s="393"/>
      <c r="AT13" s="351"/>
      <c r="AU13" s="423">
        <f t="shared" si="18"/>
        <v>6</v>
      </c>
      <c r="AV13" s="258"/>
      <c r="AW13" s="351"/>
      <c r="AX13" s="430">
        <f t="shared" si="19"/>
        <v>6</v>
      </c>
      <c r="AY13" s="293"/>
      <c r="AZ13" s="351"/>
      <c r="BA13" s="430">
        <f t="shared" si="20"/>
        <v>6</v>
      </c>
      <c r="BB13" s="367"/>
      <c r="BC13" s="430">
        <f t="shared" si="13"/>
        <v>6</v>
      </c>
      <c r="BD13" s="393"/>
      <c r="BE13" s="430">
        <f t="shared" si="14"/>
        <v>6</v>
      </c>
      <c r="BF13" s="393"/>
      <c r="BG13" s="391"/>
      <c r="BH13" s="393"/>
    </row>
    <row r="14" spans="1:60" s="277" customFormat="1" ht="18.75">
      <c r="A14" s="339">
        <v>7</v>
      </c>
      <c r="B14" s="443" t="s">
        <v>449</v>
      </c>
      <c r="C14" s="341">
        <v>7</v>
      </c>
      <c r="D14" s="555">
        <f t="shared" si="6"/>
        <v>38.85</v>
      </c>
      <c r="E14" s="368">
        <f t="shared" si="0"/>
        <v>38.85</v>
      </c>
      <c r="F14" s="382"/>
      <c r="G14" s="291"/>
      <c r="H14" s="343"/>
      <c r="I14" s="278"/>
      <c r="J14" s="343" t="s">
        <v>470</v>
      </c>
      <c r="K14" s="278"/>
      <c r="L14" s="292" t="s">
        <v>470</v>
      </c>
      <c r="M14" s="341">
        <f t="shared" si="1"/>
        <v>7</v>
      </c>
      <c r="N14" s="309">
        <v>1.75</v>
      </c>
      <c r="O14" s="292"/>
      <c r="P14" s="278"/>
      <c r="Q14" s="348"/>
      <c r="R14" s="297">
        <f t="shared" si="2"/>
        <v>7</v>
      </c>
      <c r="S14" s="384">
        <f t="shared" si="21"/>
        <v>4.8</v>
      </c>
      <c r="T14" s="476" t="s">
        <v>470</v>
      </c>
      <c r="U14" s="476"/>
      <c r="V14" s="476"/>
      <c r="W14" s="502"/>
      <c r="X14" s="292" t="s">
        <v>470</v>
      </c>
      <c r="Y14" s="297">
        <f t="shared" si="3"/>
        <v>7</v>
      </c>
      <c r="Z14" s="967">
        <v>3</v>
      </c>
      <c r="AA14" s="287"/>
      <c r="AB14" s="487"/>
      <c r="AC14" s="343" t="s">
        <v>470</v>
      </c>
      <c r="AD14" s="487"/>
      <c r="AE14" s="348"/>
      <c r="AF14" s="297">
        <f t="shared" si="16"/>
        <v>7</v>
      </c>
      <c r="AG14" s="387">
        <f t="shared" si="22"/>
        <v>7</v>
      </c>
      <c r="AH14" s="280"/>
      <c r="AI14" s="279"/>
      <c r="AJ14" s="351"/>
      <c r="AK14" s="297">
        <f t="shared" si="5"/>
        <v>7</v>
      </c>
      <c r="AL14" s="258">
        <f>1+3</f>
        <v>4</v>
      </c>
      <c r="AM14" s="391" t="s">
        <v>470</v>
      </c>
      <c r="AN14" s="393"/>
      <c r="AO14" s="351"/>
      <c r="AP14" s="297">
        <f t="shared" si="17"/>
        <v>7</v>
      </c>
      <c r="AQ14" s="945">
        <v>5.8</v>
      </c>
      <c r="AR14" s="391"/>
      <c r="AS14" s="393"/>
      <c r="AT14" s="351"/>
      <c r="AU14" s="423">
        <f t="shared" si="18"/>
        <v>7</v>
      </c>
      <c r="AV14" s="942">
        <v>5</v>
      </c>
      <c r="AW14" s="351"/>
      <c r="AX14" s="430">
        <f t="shared" si="19"/>
        <v>7</v>
      </c>
      <c r="AY14" s="293">
        <v>4</v>
      </c>
      <c r="AZ14" s="351"/>
      <c r="BA14" s="430">
        <f t="shared" si="20"/>
        <v>7</v>
      </c>
      <c r="BB14" s="367"/>
      <c r="BC14" s="430">
        <f t="shared" si="13"/>
        <v>7</v>
      </c>
      <c r="BD14" s="969">
        <v>3.5</v>
      </c>
      <c r="BE14" s="430">
        <f t="shared" si="14"/>
        <v>7</v>
      </c>
      <c r="BF14" s="393"/>
      <c r="BG14" s="391"/>
      <c r="BH14" s="393"/>
    </row>
    <row r="15" spans="1:60" s="277" customFormat="1" ht="18.75">
      <c r="A15" s="338">
        <v>0</v>
      </c>
      <c r="B15" s="443" t="s">
        <v>450</v>
      </c>
      <c r="C15" s="341">
        <v>8</v>
      </c>
      <c r="D15" s="555">
        <f t="shared" si="6"/>
        <v>14.5</v>
      </c>
      <c r="E15" s="368">
        <f t="shared" si="0"/>
        <v>14.5</v>
      </c>
      <c r="F15" s="382"/>
      <c r="G15" s="291"/>
      <c r="H15" s="343"/>
      <c r="I15" s="278"/>
      <c r="J15" s="343" t="s">
        <v>470</v>
      </c>
      <c r="K15" s="278"/>
      <c r="L15" s="292" t="s">
        <v>470</v>
      </c>
      <c r="M15" s="341">
        <f t="shared" si="1"/>
        <v>8</v>
      </c>
      <c r="N15" s="309">
        <v>0.5</v>
      </c>
      <c r="O15" s="292"/>
      <c r="P15" s="278"/>
      <c r="Q15" s="348"/>
      <c r="R15" s="297">
        <f t="shared" si="2"/>
        <v>8</v>
      </c>
      <c r="S15" s="644" t="str">
        <f t="shared" si="21"/>
        <v xml:space="preserve"> </v>
      </c>
      <c r="T15" s="476" t="s">
        <v>472</v>
      </c>
      <c r="U15" s="476"/>
      <c r="V15" s="476"/>
      <c r="W15" s="502"/>
      <c r="X15" s="292" t="s">
        <v>470</v>
      </c>
      <c r="Y15" s="297">
        <f t="shared" si="3"/>
        <v>8</v>
      </c>
      <c r="Z15" s="307">
        <v>0</v>
      </c>
      <c r="AA15" s="287"/>
      <c r="AB15" s="487"/>
      <c r="AC15" s="343" t="s">
        <v>471</v>
      </c>
      <c r="AD15" s="487"/>
      <c r="AE15" s="348"/>
      <c r="AF15" s="297">
        <f t="shared" si="16"/>
        <v>8</v>
      </c>
      <c r="AG15" s="387">
        <f t="shared" si="22"/>
        <v>6.5</v>
      </c>
      <c r="AH15" s="280"/>
      <c r="AI15" s="279"/>
      <c r="AJ15" s="351"/>
      <c r="AK15" s="297">
        <f t="shared" si="5"/>
        <v>8</v>
      </c>
      <c r="AL15" s="258">
        <f>0.5</f>
        <v>0.5</v>
      </c>
      <c r="AM15" s="391" t="s">
        <v>471</v>
      </c>
      <c r="AN15" s="393"/>
      <c r="AO15" s="351"/>
      <c r="AP15" s="297">
        <f t="shared" si="17"/>
        <v>8</v>
      </c>
      <c r="AQ15" s="398">
        <f>1+1+3</f>
        <v>5</v>
      </c>
      <c r="AR15" s="391"/>
      <c r="AS15" s="393"/>
      <c r="AT15" s="351"/>
      <c r="AU15" s="423">
        <f t="shared" si="18"/>
        <v>8</v>
      </c>
      <c r="AV15" s="258">
        <f>0+2+0</f>
        <v>2</v>
      </c>
      <c r="AW15" s="351"/>
      <c r="AX15" s="430">
        <f t="shared" si="19"/>
        <v>8</v>
      </c>
      <c r="AY15" s="293"/>
      <c r="AZ15" s="351"/>
      <c r="BA15" s="430">
        <f t="shared" si="20"/>
        <v>8</v>
      </c>
      <c r="BB15" s="367"/>
      <c r="BC15" s="430">
        <f t="shared" si="13"/>
        <v>8</v>
      </c>
      <c r="BD15" s="923"/>
      <c r="BE15" s="430">
        <f t="shared" si="14"/>
        <v>8</v>
      </c>
      <c r="BF15" s="393"/>
      <c r="BG15" s="391"/>
      <c r="BH15" s="393"/>
    </row>
    <row r="16" spans="1:60" s="277" customFormat="1" ht="18.75">
      <c r="A16" s="339">
        <v>9</v>
      </c>
      <c r="B16" s="443" t="s">
        <v>451</v>
      </c>
      <c r="C16" s="341">
        <v>9</v>
      </c>
      <c r="D16" s="555">
        <f t="shared" si="6"/>
        <v>38</v>
      </c>
      <c r="E16" s="368">
        <f t="shared" si="0"/>
        <v>38</v>
      </c>
      <c r="F16" s="382"/>
      <c r="G16" s="291"/>
      <c r="H16" s="343"/>
      <c r="I16" s="278"/>
      <c r="J16" s="343" t="s">
        <v>470</v>
      </c>
      <c r="K16" s="278"/>
      <c r="L16" s="292" t="s">
        <v>470</v>
      </c>
      <c r="M16" s="341">
        <f t="shared" si="1"/>
        <v>9</v>
      </c>
      <c r="N16" s="309"/>
      <c r="O16" s="292"/>
      <c r="P16" s="278"/>
      <c r="Q16" s="348"/>
      <c r="R16" s="297">
        <f t="shared" si="2"/>
        <v>9</v>
      </c>
      <c r="S16" s="384">
        <f t="shared" si="21"/>
        <v>2</v>
      </c>
      <c r="T16" s="476" t="s">
        <v>470</v>
      </c>
      <c r="U16" s="476"/>
      <c r="V16" s="476"/>
      <c r="W16" s="502"/>
      <c r="X16" s="292" t="s">
        <v>472</v>
      </c>
      <c r="Y16" s="297">
        <f t="shared" si="3"/>
        <v>9</v>
      </c>
      <c r="Z16" s="307">
        <v>3</v>
      </c>
      <c r="AA16" s="287"/>
      <c r="AB16" s="487"/>
      <c r="AC16" s="343" t="s">
        <v>470</v>
      </c>
      <c r="AD16" s="487"/>
      <c r="AE16" s="348"/>
      <c r="AF16" s="297">
        <f t="shared" si="16"/>
        <v>9</v>
      </c>
      <c r="AG16" s="387">
        <f t="shared" si="22"/>
        <v>8</v>
      </c>
      <c r="AH16" s="280"/>
      <c r="AI16" s="279"/>
      <c r="AJ16" s="351"/>
      <c r="AK16" s="297">
        <f t="shared" si="5"/>
        <v>9</v>
      </c>
      <c r="AL16" s="258">
        <f>1+3+2</f>
        <v>6</v>
      </c>
      <c r="AM16" s="391" t="s">
        <v>470</v>
      </c>
      <c r="AN16" s="393"/>
      <c r="AO16" s="351"/>
      <c r="AP16" s="297">
        <f t="shared" si="17"/>
        <v>9</v>
      </c>
      <c r="AQ16" s="293">
        <f>1+1+2</f>
        <v>4</v>
      </c>
      <c r="AR16" s="391"/>
      <c r="AS16" s="393"/>
      <c r="AT16" s="351"/>
      <c r="AU16" s="423">
        <f t="shared" si="18"/>
        <v>9</v>
      </c>
      <c r="AV16" s="258">
        <f>0+2+2</f>
        <v>4</v>
      </c>
      <c r="AW16" s="351"/>
      <c r="AX16" s="430">
        <f t="shared" si="19"/>
        <v>9</v>
      </c>
      <c r="AY16" s="293">
        <v>4</v>
      </c>
      <c r="AZ16" s="351"/>
      <c r="BA16" s="430">
        <f t="shared" si="20"/>
        <v>9</v>
      </c>
      <c r="BB16" s="367">
        <f>7</f>
        <v>7</v>
      </c>
      <c r="BC16" s="430">
        <f t="shared" si="13"/>
        <v>9</v>
      </c>
      <c r="BD16" s="923"/>
      <c r="BE16" s="430">
        <f t="shared" si="14"/>
        <v>9</v>
      </c>
      <c r="BF16" s="393"/>
      <c r="BG16" s="391"/>
      <c r="BH16" s="393"/>
    </row>
    <row r="17" spans="1:60" s="277" customFormat="1" ht="18.75">
      <c r="A17" s="338">
        <v>10</v>
      </c>
      <c r="B17" s="443" t="s">
        <v>452</v>
      </c>
      <c r="C17" s="341">
        <v>10</v>
      </c>
      <c r="D17" s="555">
        <f t="shared" si="6"/>
        <v>1.5</v>
      </c>
      <c r="E17" s="368">
        <f t="shared" si="0"/>
        <v>1.5</v>
      </c>
      <c r="F17" s="382"/>
      <c r="G17" s="291"/>
      <c r="H17" s="343"/>
      <c r="I17" s="278"/>
      <c r="J17" s="343" t="s">
        <v>470</v>
      </c>
      <c r="K17" s="278"/>
      <c r="L17" s="292" t="s">
        <v>470</v>
      </c>
      <c r="M17" s="341">
        <f t="shared" si="1"/>
        <v>10</v>
      </c>
      <c r="N17" s="309">
        <v>1.5</v>
      </c>
      <c r="O17" s="292"/>
      <c r="P17" s="278"/>
      <c r="Q17" s="348"/>
      <c r="R17" s="297">
        <f t="shared" si="2"/>
        <v>10</v>
      </c>
      <c r="S17" s="384" t="str">
        <f t="shared" si="21"/>
        <v xml:space="preserve"> </v>
      </c>
      <c r="T17" s="476" t="s">
        <v>470</v>
      </c>
      <c r="U17" s="476"/>
      <c r="V17" s="476"/>
      <c r="W17" s="502"/>
      <c r="X17" s="292" t="s">
        <v>472</v>
      </c>
      <c r="Y17" s="297">
        <f t="shared" si="3"/>
        <v>10</v>
      </c>
      <c r="Z17" s="307"/>
      <c r="AA17" s="287"/>
      <c r="AB17" s="487"/>
      <c r="AC17" s="343" t="s">
        <v>476</v>
      </c>
      <c r="AD17" s="487"/>
      <c r="AE17" s="348"/>
      <c r="AF17" s="297">
        <f t="shared" si="16"/>
        <v>10</v>
      </c>
      <c r="AG17" s="387" t="str">
        <f t="shared" si="22"/>
        <v xml:space="preserve"> </v>
      </c>
      <c r="AH17" s="280"/>
      <c r="AI17" s="279"/>
      <c r="AJ17" s="351"/>
      <c r="AK17" s="297">
        <f t="shared" si="5"/>
        <v>10</v>
      </c>
      <c r="AL17" s="258"/>
      <c r="AM17" s="391" t="s">
        <v>471</v>
      </c>
      <c r="AN17" s="393"/>
      <c r="AO17" s="351"/>
      <c r="AP17" s="297">
        <f t="shared" si="17"/>
        <v>10</v>
      </c>
      <c r="AQ17" s="293"/>
      <c r="AR17" s="391"/>
      <c r="AS17" s="393"/>
      <c r="AT17" s="351"/>
      <c r="AU17" s="423">
        <f t="shared" si="18"/>
        <v>10</v>
      </c>
      <c r="AV17" s="258"/>
      <c r="AW17" s="351"/>
      <c r="AX17" s="430">
        <f t="shared" si="19"/>
        <v>10</v>
      </c>
      <c r="AY17" s="293"/>
      <c r="AZ17" s="351"/>
      <c r="BA17" s="430">
        <f t="shared" si="20"/>
        <v>10</v>
      </c>
      <c r="BB17" s="367"/>
      <c r="BC17" s="430">
        <f t="shared" si="13"/>
        <v>10</v>
      </c>
      <c r="BD17" s="923"/>
      <c r="BE17" s="430">
        <f t="shared" si="14"/>
        <v>10</v>
      </c>
      <c r="BF17" s="393"/>
      <c r="BG17" s="391"/>
      <c r="BH17" s="393"/>
    </row>
    <row r="18" spans="1:60" s="277" customFormat="1" ht="24.75" customHeight="1">
      <c r="A18" s="339">
        <v>11</v>
      </c>
      <c r="B18" s="470" t="s">
        <v>453</v>
      </c>
      <c r="C18" s="341">
        <v>11</v>
      </c>
      <c r="D18" s="555">
        <f t="shared" si="6"/>
        <v>0</v>
      </c>
      <c r="E18" s="368">
        <f t="shared" si="0"/>
        <v>0</v>
      </c>
      <c r="F18" s="382"/>
      <c r="G18" s="291"/>
      <c r="H18" s="343"/>
      <c r="I18" s="278"/>
      <c r="J18" s="343" t="s">
        <v>470</v>
      </c>
      <c r="K18" s="278"/>
      <c r="L18" s="292"/>
      <c r="M18" s="341">
        <f t="shared" si="1"/>
        <v>11</v>
      </c>
      <c r="N18" s="309"/>
      <c r="O18" s="292"/>
      <c r="P18" s="278"/>
      <c r="Q18" s="348"/>
      <c r="R18" s="297">
        <f t="shared" si="2"/>
        <v>11</v>
      </c>
      <c r="S18" s="384" t="str">
        <f t="shared" si="21"/>
        <v xml:space="preserve"> </v>
      </c>
      <c r="T18" s="476" t="s">
        <v>470</v>
      </c>
      <c r="U18" s="476"/>
      <c r="V18" s="476"/>
      <c r="W18" s="502"/>
      <c r="X18" s="292" t="s">
        <v>470</v>
      </c>
      <c r="Y18" s="297">
        <f t="shared" si="3"/>
        <v>11</v>
      </c>
      <c r="Z18" s="307"/>
      <c r="AA18" s="287"/>
      <c r="AB18" s="487"/>
      <c r="AC18" s="343" t="s">
        <v>470</v>
      </c>
      <c r="AD18" s="487"/>
      <c r="AE18" s="348"/>
      <c r="AF18" s="297">
        <f t="shared" si="16"/>
        <v>11</v>
      </c>
      <c r="AG18" s="387" t="str">
        <f t="shared" si="22"/>
        <v xml:space="preserve"> </v>
      </c>
      <c r="AH18" s="280"/>
      <c r="AI18" s="279"/>
      <c r="AJ18" s="351"/>
      <c r="AK18" s="297">
        <f t="shared" si="5"/>
        <v>11</v>
      </c>
      <c r="AL18" s="258"/>
      <c r="AM18" s="391"/>
      <c r="AN18" s="393"/>
      <c r="AO18" s="351"/>
      <c r="AP18" s="297">
        <f t="shared" si="17"/>
        <v>11</v>
      </c>
      <c r="AQ18" s="293"/>
      <c r="AR18" s="391"/>
      <c r="AS18" s="393"/>
      <c r="AT18" s="351"/>
      <c r="AU18" s="423">
        <f t="shared" si="18"/>
        <v>11</v>
      </c>
      <c r="AV18" s="258"/>
      <c r="AW18" s="351"/>
      <c r="AX18" s="430">
        <f t="shared" si="19"/>
        <v>11</v>
      </c>
      <c r="AY18" s="293"/>
      <c r="AZ18" s="351"/>
      <c r="BA18" s="430">
        <f t="shared" si="20"/>
        <v>11</v>
      </c>
      <c r="BB18" s="367"/>
      <c r="BC18" s="430">
        <f t="shared" si="13"/>
        <v>11</v>
      </c>
      <c r="BD18" s="923"/>
      <c r="BE18" s="430">
        <f t="shared" si="14"/>
        <v>11</v>
      </c>
      <c r="BF18" s="393"/>
      <c r="BG18" s="391"/>
      <c r="BH18" s="393"/>
    </row>
    <row r="19" spans="1:60" s="277" customFormat="1" ht="29.25" customHeight="1">
      <c r="A19" s="338">
        <v>12</v>
      </c>
      <c r="B19" s="443" t="s">
        <v>454</v>
      </c>
      <c r="C19" s="341">
        <v>12</v>
      </c>
      <c r="D19" s="555">
        <f t="shared" si="6"/>
        <v>34.9</v>
      </c>
      <c r="E19" s="368">
        <f t="shared" si="0"/>
        <v>34.9</v>
      </c>
      <c r="F19" s="382"/>
      <c r="G19" s="291"/>
      <c r="H19" s="343"/>
      <c r="I19" s="278"/>
      <c r="J19" s="343" t="s">
        <v>470</v>
      </c>
      <c r="K19" s="278"/>
      <c r="L19" s="292" t="s">
        <v>470</v>
      </c>
      <c r="M19" s="341">
        <f t="shared" si="1"/>
        <v>12</v>
      </c>
      <c r="N19" s="309">
        <v>1.9</v>
      </c>
      <c r="O19" s="292"/>
      <c r="P19" s="278"/>
      <c r="Q19" s="348"/>
      <c r="R19" s="297">
        <f t="shared" si="2"/>
        <v>12</v>
      </c>
      <c r="S19" s="384" t="str">
        <f t="shared" si="21"/>
        <v xml:space="preserve"> </v>
      </c>
      <c r="T19" s="476" t="s">
        <v>470</v>
      </c>
      <c r="U19" s="476"/>
      <c r="V19" s="476"/>
      <c r="W19" s="502"/>
      <c r="X19" s="343" t="s">
        <v>470</v>
      </c>
      <c r="Y19" s="297">
        <f t="shared" si="3"/>
        <v>12</v>
      </c>
      <c r="Z19" s="968">
        <v>3</v>
      </c>
      <c r="AA19" s="343"/>
      <c r="AB19" s="487"/>
      <c r="AC19" s="343" t="s">
        <v>470</v>
      </c>
      <c r="AD19" s="487"/>
      <c r="AE19" s="343"/>
      <c r="AF19" s="297">
        <f t="shared" si="16"/>
        <v>12</v>
      </c>
      <c r="AG19" s="387">
        <v>8.5</v>
      </c>
      <c r="AH19" s="281"/>
      <c r="AI19" s="279"/>
      <c r="AJ19" s="351"/>
      <c r="AK19" s="297">
        <f t="shared" si="5"/>
        <v>12</v>
      </c>
      <c r="AL19" s="258">
        <f>1+3+2</f>
        <v>6</v>
      </c>
      <c r="AM19" s="394" t="s">
        <v>470</v>
      </c>
      <c r="AN19" s="393"/>
      <c r="AO19" s="351"/>
      <c r="AP19" s="297">
        <f t="shared" si="17"/>
        <v>12</v>
      </c>
      <c r="AQ19" s="945">
        <v>5</v>
      </c>
      <c r="AR19" s="394"/>
      <c r="AS19" s="393"/>
      <c r="AT19" s="351"/>
      <c r="AU19" s="423">
        <f t="shared" si="18"/>
        <v>12</v>
      </c>
      <c r="AV19" s="942">
        <v>4</v>
      </c>
      <c r="AW19" s="351"/>
      <c r="AX19" s="430">
        <f t="shared" si="19"/>
        <v>12</v>
      </c>
      <c r="AY19" s="293">
        <v>4</v>
      </c>
      <c r="AZ19" s="351"/>
      <c r="BA19" s="430">
        <f t="shared" si="20"/>
        <v>12</v>
      </c>
      <c r="BB19" s="367"/>
      <c r="BC19" s="430">
        <f t="shared" si="13"/>
        <v>12</v>
      </c>
      <c r="BD19" s="923">
        <v>2.5</v>
      </c>
      <c r="BE19" s="430">
        <f t="shared" si="14"/>
        <v>12</v>
      </c>
      <c r="BF19" s="393"/>
      <c r="BG19" s="394"/>
      <c r="BH19" s="393"/>
    </row>
    <row r="20" spans="1:60" s="277" customFormat="1" ht="29.25" customHeight="1">
      <c r="A20" s="339">
        <v>13</v>
      </c>
      <c r="B20" s="443" t="s">
        <v>477</v>
      </c>
      <c r="C20" s="341">
        <v>13</v>
      </c>
      <c r="D20" s="555">
        <f t="shared" si="6"/>
        <v>2.9</v>
      </c>
      <c r="E20" s="368">
        <f t="shared" si="0"/>
        <v>2.9</v>
      </c>
      <c r="F20" s="382"/>
      <c r="G20" s="291"/>
      <c r="H20" s="343"/>
      <c r="I20" s="278"/>
      <c r="J20" s="343"/>
      <c r="K20" s="278"/>
      <c r="L20" s="292"/>
      <c r="M20" s="341">
        <f t="shared" si="1"/>
        <v>13</v>
      </c>
      <c r="N20" s="309">
        <v>1.9</v>
      </c>
      <c r="O20" s="292"/>
      <c r="P20" s="278"/>
      <c r="Q20" s="348"/>
      <c r="R20" s="297">
        <f t="shared" si="2"/>
        <v>13</v>
      </c>
      <c r="S20" s="384" t="str">
        <f t="shared" ref="S20" si="23">IF(R20=0,"",VLOOKUP(R20,Підс,2,FALSE))</f>
        <v xml:space="preserve"> </v>
      </c>
      <c r="T20" s="476"/>
      <c r="U20" s="476"/>
      <c r="V20" s="476"/>
      <c r="W20" s="491"/>
      <c r="X20" s="343"/>
      <c r="Y20" s="297">
        <f t="shared" si="3"/>
        <v>13</v>
      </c>
      <c r="Z20" s="368">
        <v>1</v>
      </c>
      <c r="AA20" s="343"/>
      <c r="AB20" s="487"/>
      <c r="AC20" s="343"/>
      <c r="AD20" s="487"/>
      <c r="AE20" s="343"/>
      <c r="AF20" s="297">
        <f t="shared" si="16"/>
        <v>13</v>
      </c>
      <c r="AG20" s="387" t="str">
        <f t="shared" si="22"/>
        <v xml:space="preserve"> </v>
      </c>
      <c r="AH20" s="281"/>
      <c r="AI20" s="279"/>
      <c r="AJ20" s="351"/>
      <c r="AK20" s="297">
        <f t="shared" si="5"/>
        <v>13</v>
      </c>
      <c r="AL20" s="258"/>
      <c r="AM20" s="394" t="s">
        <v>471</v>
      </c>
      <c r="AN20" s="393"/>
      <c r="AO20" s="351"/>
      <c r="AP20" s="297">
        <f t="shared" si="17"/>
        <v>13</v>
      </c>
      <c r="AQ20" s="293"/>
      <c r="AR20" s="394"/>
      <c r="AS20" s="393"/>
      <c r="AT20" s="351"/>
      <c r="AU20" s="423">
        <f t="shared" si="18"/>
        <v>13</v>
      </c>
      <c r="AV20" s="258"/>
      <c r="AW20" s="351"/>
      <c r="AX20" s="430">
        <f t="shared" si="19"/>
        <v>13</v>
      </c>
      <c r="AY20" s="293"/>
      <c r="AZ20" s="351"/>
      <c r="BA20" s="430">
        <f t="shared" si="20"/>
        <v>13</v>
      </c>
      <c r="BB20" s="367"/>
      <c r="BC20" s="430">
        <f t="shared" si="13"/>
        <v>13</v>
      </c>
      <c r="BD20" s="393"/>
      <c r="BE20" s="430">
        <f t="shared" si="14"/>
        <v>13</v>
      </c>
      <c r="BF20" s="393"/>
      <c r="BG20" s="394"/>
      <c r="BH20" s="393"/>
    </row>
    <row r="21" spans="1:60" s="277" customFormat="1" ht="29.25" customHeight="1">
      <c r="A21" s="338">
        <v>14</v>
      </c>
      <c r="B21" s="435"/>
      <c r="C21" s="297"/>
      <c r="D21" s="555">
        <f t="shared" si="6"/>
        <v>0</v>
      </c>
      <c r="E21" s="368">
        <f t="shared" si="0"/>
        <v>0</v>
      </c>
      <c r="F21" s="382"/>
      <c r="G21" s="291"/>
      <c r="H21" s="343"/>
      <c r="I21" s="278"/>
      <c r="J21" s="343"/>
      <c r="K21" s="278"/>
      <c r="L21" s="292"/>
      <c r="M21" s="341">
        <f t="shared" si="1"/>
        <v>0</v>
      </c>
      <c r="N21" s="309"/>
      <c r="O21" s="292"/>
      <c r="P21" s="278"/>
      <c r="Q21" s="348"/>
      <c r="R21" s="297">
        <f t="shared" si="2"/>
        <v>0</v>
      </c>
      <c r="S21" s="384" t="str">
        <f t="shared" ref="S21:S23" si="24">IF(R21=0,"",VLOOKUP(R21,Підс,2,FALSE))</f>
        <v/>
      </c>
      <c r="T21" s="476"/>
      <c r="U21" s="476"/>
      <c r="V21" s="476"/>
      <c r="W21" s="491"/>
      <c r="X21" s="343"/>
      <c r="Y21" s="297">
        <f t="shared" si="3"/>
        <v>0</v>
      </c>
      <c r="Z21" s="368"/>
      <c r="AA21" s="343"/>
      <c r="AB21" s="487"/>
      <c r="AC21" s="343"/>
      <c r="AD21" s="487"/>
      <c r="AE21" s="343"/>
      <c r="AF21" s="297">
        <f t="shared" si="16"/>
        <v>0</v>
      </c>
      <c r="AG21" s="387" t="str">
        <f t="shared" si="4"/>
        <v/>
      </c>
      <c r="AH21" s="281"/>
      <c r="AI21" s="279"/>
      <c r="AJ21" s="351"/>
      <c r="AK21" s="297">
        <f t="shared" ref="AK21:AK23" si="25">C21</f>
        <v>0</v>
      </c>
      <c r="AL21" s="258"/>
      <c r="AM21" s="394"/>
      <c r="AN21" s="393"/>
      <c r="AO21" s="351"/>
      <c r="AP21" s="297">
        <f t="shared" si="17"/>
        <v>0</v>
      </c>
      <c r="AQ21" s="293"/>
      <c r="AR21" s="394"/>
      <c r="AS21" s="393"/>
      <c r="AT21" s="351"/>
      <c r="AU21" s="423">
        <f t="shared" si="18"/>
        <v>0</v>
      </c>
      <c r="AV21" s="258"/>
      <c r="AW21" s="351"/>
      <c r="AX21" s="430">
        <f t="shared" si="19"/>
        <v>0</v>
      </c>
      <c r="AY21" s="293"/>
      <c r="AZ21" s="351"/>
      <c r="BA21" s="430">
        <f t="shared" si="20"/>
        <v>0</v>
      </c>
      <c r="BB21" s="367"/>
      <c r="BC21" s="430">
        <f t="shared" si="13"/>
        <v>0</v>
      </c>
      <c r="BD21" s="393"/>
      <c r="BE21" s="430">
        <f t="shared" si="14"/>
        <v>0</v>
      </c>
      <c r="BF21" s="393"/>
      <c r="BG21" s="394"/>
      <c r="BH21" s="393"/>
    </row>
    <row r="22" spans="1:60" s="277" customFormat="1" ht="18.75">
      <c r="A22" s="339">
        <v>15</v>
      </c>
      <c r="B22" s="435"/>
      <c r="C22" s="297"/>
      <c r="D22" s="555">
        <f t="shared" si="6"/>
        <v>0</v>
      </c>
      <c r="E22" s="368">
        <f t="shared" si="0"/>
        <v>0</v>
      </c>
      <c r="F22" s="382"/>
      <c r="G22" s="291"/>
      <c r="H22" s="343"/>
      <c r="I22" s="278"/>
      <c r="J22" s="343"/>
      <c r="K22" s="278"/>
      <c r="L22" s="292"/>
      <c r="M22" s="341">
        <f t="shared" si="1"/>
        <v>0</v>
      </c>
      <c r="N22" s="309"/>
      <c r="O22" s="292"/>
      <c r="P22" s="278"/>
      <c r="Q22" s="348"/>
      <c r="R22" s="297">
        <f t="shared" si="2"/>
        <v>0</v>
      </c>
      <c r="S22" s="384" t="str">
        <f t="shared" si="24"/>
        <v/>
      </c>
      <c r="T22" s="476"/>
      <c r="U22" s="476"/>
      <c r="V22" s="476"/>
      <c r="W22" s="491"/>
      <c r="X22" s="343"/>
      <c r="Y22" s="297">
        <f t="shared" si="3"/>
        <v>0</v>
      </c>
      <c r="Z22" s="367"/>
      <c r="AA22" s="343"/>
      <c r="AB22" s="487"/>
      <c r="AC22" s="343"/>
      <c r="AD22" s="487"/>
      <c r="AE22" s="343"/>
      <c r="AF22" s="297">
        <f t="shared" si="16"/>
        <v>0</v>
      </c>
      <c r="AG22" s="387" t="str">
        <f t="shared" si="4"/>
        <v/>
      </c>
      <c r="AH22" s="281"/>
      <c r="AI22" s="279"/>
      <c r="AJ22" s="351"/>
      <c r="AK22" s="297">
        <f t="shared" si="25"/>
        <v>0</v>
      </c>
      <c r="AL22" s="258"/>
      <c r="AM22" s="394"/>
      <c r="AN22" s="393"/>
      <c r="AO22" s="351"/>
      <c r="AP22" s="297">
        <f t="shared" si="17"/>
        <v>0</v>
      </c>
      <c r="AQ22" s="293"/>
      <c r="AR22" s="394"/>
      <c r="AS22" s="393"/>
      <c r="AT22" s="351"/>
      <c r="AU22" s="423">
        <f t="shared" si="18"/>
        <v>0</v>
      </c>
      <c r="AV22" s="258"/>
      <c r="AW22" s="351"/>
      <c r="AX22" s="430">
        <f t="shared" si="19"/>
        <v>0</v>
      </c>
      <c r="AY22" s="293"/>
      <c r="AZ22" s="351"/>
      <c r="BA22" s="430">
        <f t="shared" si="20"/>
        <v>0</v>
      </c>
      <c r="BB22" s="367"/>
      <c r="BC22" s="430">
        <f t="shared" si="13"/>
        <v>0</v>
      </c>
      <c r="BD22" s="393"/>
      <c r="BE22" s="430">
        <f t="shared" si="14"/>
        <v>0</v>
      </c>
      <c r="BF22" s="393"/>
      <c r="BG22" s="394"/>
      <c r="BH22" s="393"/>
    </row>
    <row r="23" spans="1:60" s="277" customFormat="1" ht="18.75" thickBot="1">
      <c r="A23" s="399"/>
      <c r="B23" s="401"/>
      <c r="C23" s="364"/>
      <c r="D23" s="555">
        <f t="shared" si="6"/>
        <v>0</v>
      </c>
      <c r="E23" s="441">
        <f t="shared" si="0"/>
        <v>0</v>
      </c>
      <c r="F23" s="383"/>
      <c r="G23" s="380"/>
      <c r="H23" s="300"/>
      <c r="I23" s="283"/>
      <c r="J23" s="300"/>
      <c r="K23" s="283"/>
      <c r="L23" s="300"/>
      <c r="M23" s="363">
        <f t="shared" si="1"/>
        <v>0</v>
      </c>
      <c r="N23" s="310"/>
      <c r="O23" s="300"/>
      <c r="P23" s="283"/>
      <c r="Q23" s="349"/>
      <c r="R23" s="364">
        <f t="shared" si="2"/>
        <v>0</v>
      </c>
      <c r="S23" s="386" t="str">
        <f t="shared" si="24"/>
        <v/>
      </c>
      <c r="T23" s="477"/>
      <c r="U23" s="477"/>
      <c r="V23" s="477"/>
      <c r="W23" s="492"/>
      <c r="X23" s="343"/>
      <c r="Y23" s="297">
        <f t="shared" si="3"/>
        <v>0</v>
      </c>
      <c r="Z23" s="367"/>
      <c r="AA23" s="343"/>
      <c r="AB23" s="487"/>
      <c r="AC23" s="343"/>
      <c r="AD23" s="487"/>
      <c r="AE23" s="343"/>
      <c r="AF23" s="364">
        <f t="shared" si="16"/>
        <v>0</v>
      </c>
      <c r="AG23" s="385" t="str">
        <f t="shared" si="4"/>
        <v/>
      </c>
      <c r="AH23" s="311"/>
      <c r="AI23" s="284"/>
      <c r="AJ23" s="352"/>
      <c r="AK23" s="364">
        <f t="shared" si="25"/>
        <v>0</v>
      </c>
      <c r="AL23" s="301"/>
      <c r="AM23" s="397"/>
      <c r="AN23" s="395"/>
      <c r="AO23" s="352"/>
      <c r="AP23" s="364">
        <f t="shared" si="17"/>
        <v>0</v>
      </c>
      <c r="AQ23" s="299"/>
      <c r="AR23" s="397"/>
      <c r="AS23" s="395"/>
      <c r="AT23" s="285"/>
      <c r="AU23" s="426">
        <f t="shared" si="18"/>
        <v>0</v>
      </c>
      <c r="AV23" s="301"/>
      <c r="AW23" s="285"/>
      <c r="AX23" s="436">
        <f t="shared" si="19"/>
        <v>0</v>
      </c>
      <c r="AY23" s="299"/>
      <c r="AZ23" s="285"/>
      <c r="BA23" s="436">
        <f t="shared" si="20"/>
        <v>0</v>
      </c>
      <c r="BB23" s="437"/>
      <c r="BC23" s="430">
        <f t="shared" si="13"/>
        <v>0</v>
      </c>
      <c r="BD23" s="395"/>
      <c r="BE23" s="430">
        <f t="shared" si="14"/>
        <v>0</v>
      </c>
      <c r="BF23" s="395"/>
      <c r="BG23" s="397"/>
      <c r="BH23" s="395"/>
    </row>
    <row r="24" spans="1:60" ht="36">
      <c r="A24" s="76"/>
      <c r="B24" s="357"/>
      <c r="C24" s="77"/>
      <c r="D24" s="78"/>
      <c r="E24" s="78"/>
      <c r="F24" s="79"/>
      <c r="G24" s="79"/>
      <c r="H24" s="79" t="s">
        <v>469</v>
      </c>
      <c r="I24" s="79"/>
      <c r="J24" s="79"/>
      <c r="K24" s="79"/>
      <c r="L24" s="79"/>
      <c r="M24" s="79"/>
      <c r="N24" s="79">
        <f>COUNT(N9:N23)</f>
        <v>7</v>
      </c>
      <c r="O24" s="79"/>
      <c r="P24" s="474"/>
      <c r="Q24" s="79"/>
      <c r="R24" s="79">
        <f>COUNT(Z8:Z23)</f>
        <v>8</v>
      </c>
      <c r="S24" s="20"/>
      <c r="T24" s="20"/>
      <c r="U24" s="75"/>
      <c r="V24" s="79">
        <f>COUNT(#REF!)</f>
        <v>0</v>
      </c>
      <c r="W24" s="79" t="s">
        <v>474</v>
      </c>
      <c r="X24" s="71"/>
      <c r="Y24" s="71"/>
      <c r="Z24" s="71"/>
      <c r="AA24" s="478"/>
      <c r="AB24" s="71"/>
      <c r="AC24" s="71"/>
      <c r="AD24" s="71"/>
      <c r="AE24" s="71"/>
      <c r="AF24" s="79">
        <f>COUNT(AL8:AL23)</f>
        <v>7</v>
      </c>
      <c r="AG24" s="71"/>
      <c r="AH24" s="71"/>
      <c r="AI24" s="79">
        <f>COUNT(AQ8:AQ23)</f>
        <v>7</v>
      </c>
      <c r="AJ24" s="71"/>
      <c r="AK24" s="71"/>
      <c r="AL24" s="71"/>
      <c r="AM24" s="20"/>
      <c r="AN24" s="71"/>
      <c r="AO24" s="40"/>
      <c r="AP24" s="41"/>
      <c r="AQ24" s="40"/>
      <c r="AU24" s="20">
        <f>COUNT(AQ8:AQ23)</f>
        <v>7</v>
      </c>
      <c r="BA24" s="20">
        <f>COUNT(AU8:AU23)</f>
        <v>16</v>
      </c>
    </row>
    <row r="25" spans="1:60" ht="18">
      <c r="A25" s="76"/>
      <c r="B25" s="357"/>
      <c r="C25" s="77"/>
      <c r="D25" s="78"/>
      <c r="E25" s="78"/>
      <c r="F25" s="79"/>
      <c r="G25" s="71"/>
      <c r="H25" s="71"/>
      <c r="I25" s="71"/>
      <c r="J25" s="71"/>
      <c r="K25" s="71"/>
      <c r="L25" s="80"/>
      <c r="M25" s="20"/>
      <c r="N25" s="71"/>
      <c r="O25" s="71"/>
      <c r="P25" s="71"/>
      <c r="Q25" s="75"/>
      <c r="R25" s="71"/>
      <c r="S25" s="71"/>
      <c r="T25" s="75"/>
      <c r="U25" s="71"/>
      <c r="V25" s="71"/>
      <c r="W25" s="75"/>
      <c r="X25" s="71"/>
      <c r="Y25" s="75"/>
      <c r="Z25" s="71"/>
      <c r="AA25" s="71"/>
      <c r="AB25" s="71"/>
      <c r="AC25" s="71"/>
      <c r="AD25" s="71"/>
      <c r="AE25" s="71"/>
      <c r="AF25" s="71"/>
      <c r="AG25" s="75"/>
      <c r="AH25" s="71"/>
      <c r="AI25" s="71"/>
      <c r="AJ25" s="71"/>
      <c r="AK25" s="71"/>
      <c r="AL25" s="75"/>
      <c r="AM25" s="75"/>
      <c r="AN25" s="75"/>
      <c r="AO25" s="71"/>
      <c r="AP25" s="71"/>
      <c r="AQ25" s="71"/>
      <c r="AR25" s="40"/>
      <c r="AS25" s="41"/>
      <c r="AT25" s="40"/>
      <c r="AU25" s="25"/>
    </row>
    <row r="26" spans="1:60" ht="18">
      <c r="A26" s="76"/>
      <c r="B26" s="357"/>
      <c r="C26" s="77"/>
      <c r="D26" s="78"/>
      <c r="E26" s="78"/>
      <c r="F26" s="79"/>
      <c r="G26" s="71"/>
      <c r="H26" s="71"/>
      <c r="I26" s="71"/>
      <c r="J26" s="71"/>
      <c r="K26" s="71"/>
      <c r="L26" s="80"/>
      <c r="M26" s="20"/>
      <c r="N26" s="71"/>
      <c r="O26" s="71"/>
      <c r="P26" s="71"/>
      <c r="Q26" s="75"/>
      <c r="R26" s="71"/>
      <c r="S26" s="71"/>
      <c r="T26" s="75"/>
      <c r="U26" s="71"/>
      <c r="V26" s="71"/>
      <c r="W26" s="75"/>
      <c r="X26" s="71"/>
      <c r="Y26" s="75"/>
      <c r="Z26" s="71"/>
      <c r="AA26" s="71"/>
      <c r="AB26" s="71"/>
      <c r="AC26" s="71"/>
      <c r="AD26" s="71"/>
      <c r="AE26" s="71"/>
      <c r="AF26" s="71"/>
      <c r="AG26" s="75"/>
      <c r="AH26" s="71"/>
      <c r="AI26" s="71"/>
      <c r="AJ26" s="71"/>
      <c r="AK26" s="71"/>
      <c r="AL26" s="75"/>
      <c r="AM26" s="75"/>
      <c r="AN26" s="75"/>
      <c r="AO26" s="71"/>
      <c r="AP26" s="71"/>
      <c r="AQ26" s="71"/>
      <c r="AR26" s="40"/>
      <c r="AS26" s="41"/>
      <c r="AT26" s="40"/>
      <c r="AU26" s="25"/>
    </row>
    <row r="27" spans="1:60" ht="15">
      <c r="A27" s="48"/>
      <c r="B27" s="358"/>
      <c r="C27" s="26"/>
      <c r="D27" s="26"/>
      <c r="E27" s="26"/>
      <c r="F27" s="45"/>
      <c r="G27" s="20"/>
      <c r="H27" s="20"/>
      <c r="I27" s="20"/>
      <c r="J27" s="20"/>
      <c r="K27" s="20"/>
      <c r="L27" s="5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AH27" s="31"/>
      <c r="AJ27" s="31"/>
    </row>
    <row r="28" spans="1:60" ht="15.75">
      <c r="A28" s="48"/>
      <c r="B28" s="358"/>
      <c r="C28" s="26"/>
      <c r="D28" s="26"/>
      <c r="E28" s="26"/>
      <c r="F28" s="26"/>
      <c r="G28" s="20"/>
      <c r="H28" s="27" t="s">
        <v>153</v>
      </c>
      <c r="I28" s="20"/>
      <c r="J28" s="20"/>
      <c r="K28" s="20"/>
      <c r="L28" s="20"/>
      <c r="M28" s="20"/>
      <c r="N28" s="24"/>
      <c r="O28" s="24"/>
      <c r="P28" s="20"/>
      <c r="Q28" s="20"/>
      <c r="R28" s="20"/>
      <c r="S28" s="20"/>
      <c r="T28" s="20"/>
      <c r="U28" s="20"/>
      <c r="V28" s="20"/>
      <c r="W28" s="20"/>
      <c r="X28" s="20"/>
    </row>
    <row r="29" spans="1:60" ht="15.75">
      <c r="A29" s="48"/>
      <c r="B29" s="358"/>
      <c r="C29" s="26"/>
      <c r="D29" s="26"/>
      <c r="E29" s="26"/>
      <c r="F29" s="26"/>
      <c r="G29" s="20"/>
      <c r="H29" s="20" t="s">
        <v>358</v>
      </c>
      <c r="I29" s="20"/>
      <c r="J29" s="20"/>
      <c r="K29" s="28">
        <v>60</v>
      </c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</row>
    <row r="30" spans="1:60" ht="15.75">
      <c r="A30" s="48"/>
      <c r="B30" s="358"/>
      <c r="C30" s="26"/>
      <c r="D30" s="26"/>
      <c r="E30" s="26"/>
      <c r="F30" s="26"/>
      <c r="G30" s="20"/>
      <c r="H30" s="20" t="s">
        <v>358</v>
      </c>
      <c r="I30" s="20"/>
      <c r="J30" s="20"/>
      <c r="K30" s="28">
        <v>10</v>
      </c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</row>
    <row r="31" spans="1:60" ht="15.75">
      <c r="A31" s="48"/>
      <c r="B31" s="358"/>
      <c r="C31" s="26"/>
      <c r="D31" s="26"/>
      <c r="E31" s="26"/>
      <c r="F31" s="26"/>
      <c r="G31" s="20"/>
      <c r="H31" s="20" t="s">
        <v>357</v>
      </c>
      <c r="I31" s="20"/>
      <c r="J31" s="20"/>
      <c r="K31" s="28">
        <v>30</v>
      </c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</row>
    <row r="32" spans="1:60" ht="15.75">
      <c r="A32" s="48"/>
      <c r="B32" s="358"/>
      <c r="C32" s="26"/>
      <c r="D32" s="26"/>
      <c r="E32" s="26"/>
      <c r="F32" s="26"/>
      <c r="G32" s="20"/>
      <c r="H32" s="20" t="s">
        <v>154</v>
      </c>
      <c r="I32" s="20"/>
      <c r="J32" s="20"/>
      <c r="K32" s="28">
        <f>SUM(K29:K31)</f>
        <v>100</v>
      </c>
      <c r="L32" s="20"/>
      <c r="M32" s="20"/>
      <c r="N32" s="20"/>
      <c r="O32" s="20"/>
      <c r="P32" s="20"/>
      <c r="Q32" s="20"/>
      <c r="R32" s="20"/>
      <c r="S32" s="20" t="s">
        <v>235</v>
      </c>
      <c r="T32" s="20"/>
      <c r="U32" s="20"/>
      <c r="V32" s="20"/>
      <c r="W32" s="20"/>
      <c r="X32" s="20"/>
    </row>
    <row r="33" spans="1:53" ht="15.75">
      <c r="A33" s="48"/>
      <c r="B33" s="358"/>
      <c r="C33" s="26"/>
      <c r="D33" s="26"/>
      <c r="E33" s="26"/>
      <c r="F33" s="26"/>
      <c r="G33" s="20"/>
      <c r="H33" s="20"/>
      <c r="I33" s="20"/>
      <c r="J33" s="20"/>
      <c r="K33" s="28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</row>
    <row r="34" spans="1:53" ht="15.75">
      <c r="A34" s="48"/>
      <c r="B34" s="358"/>
      <c r="C34" s="26"/>
      <c r="D34" s="26"/>
      <c r="E34" s="26"/>
      <c r="F34" s="26"/>
      <c r="G34" s="20"/>
      <c r="H34" s="20"/>
      <c r="I34" s="20"/>
      <c r="J34" s="20"/>
      <c r="K34" s="28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</row>
    <row r="35" spans="1:53" ht="96.75" customHeight="1">
      <c r="A35" s="48"/>
      <c r="B35" s="358"/>
      <c r="C35" s="26"/>
      <c r="D35" s="345" t="s">
        <v>443</v>
      </c>
      <c r="E35" s="345" t="s">
        <v>444</v>
      </c>
      <c r="F35" s="345" t="s">
        <v>445</v>
      </c>
      <c r="G35" s="345" t="s">
        <v>446</v>
      </c>
      <c r="H35" s="345" t="s">
        <v>447</v>
      </c>
      <c r="I35" s="345" t="s">
        <v>448</v>
      </c>
      <c r="J35" s="345" t="s">
        <v>449</v>
      </c>
      <c r="K35" s="345" t="s">
        <v>450</v>
      </c>
      <c r="L35" s="345" t="s">
        <v>451</v>
      </c>
      <c r="M35" s="345" t="s">
        <v>452</v>
      </c>
      <c r="N35" s="345" t="s">
        <v>453</v>
      </c>
      <c r="O35" s="345" t="s">
        <v>454</v>
      </c>
      <c r="P35" s="345"/>
      <c r="Q35" s="434"/>
      <c r="R35" s="344"/>
      <c r="S35" s="20"/>
      <c r="T35" s="20"/>
      <c r="U35" s="20"/>
      <c r="V35" s="20"/>
      <c r="W35" s="20"/>
      <c r="X35" s="20"/>
    </row>
    <row r="36" spans="1:53" ht="26.25" customHeight="1">
      <c r="A36" s="48"/>
      <c r="B36" s="921" t="s">
        <v>232</v>
      </c>
      <c r="C36" s="886" t="s">
        <v>152</v>
      </c>
      <c r="D36" s="887">
        <v>1</v>
      </c>
      <c r="E36" s="887">
        <v>2</v>
      </c>
      <c r="F36" s="887">
        <v>3</v>
      </c>
      <c r="G36" s="887">
        <v>4</v>
      </c>
      <c r="H36" s="888">
        <v>5</v>
      </c>
      <c r="I36" s="888">
        <v>6</v>
      </c>
      <c r="J36" s="888">
        <v>7</v>
      </c>
      <c r="K36" s="888">
        <v>8</v>
      </c>
      <c r="L36" s="888">
        <v>9</v>
      </c>
      <c r="M36" s="888">
        <v>10</v>
      </c>
      <c r="N36" s="888">
        <v>11</v>
      </c>
      <c r="O36" s="888">
        <v>12</v>
      </c>
      <c r="P36" s="888">
        <v>13</v>
      </c>
      <c r="Q36" s="888">
        <v>14</v>
      </c>
      <c r="R36" s="889">
        <v>15</v>
      </c>
      <c r="S36" s="890" t="s">
        <v>233</v>
      </c>
      <c r="T36" s="890" t="s">
        <v>168</v>
      </c>
      <c r="U36" s="890" t="s">
        <v>234</v>
      </c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9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9"/>
      <c r="AX36" s="46"/>
      <c r="AY36" s="46"/>
      <c r="AZ36" s="29"/>
      <c r="BA36" s="29"/>
    </row>
    <row r="37" spans="1:53" ht="15.75">
      <c r="A37" s="47"/>
      <c r="B37" s="891" t="s">
        <v>230</v>
      </c>
      <c r="C37" s="892"/>
      <c r="D37" s="893"/>
      <c r="E37" s="893"/>
      <c r="F37" s="893"/>
      <c r="G37" s="893"/>
      <c r="H37" s="894"/>
      <c r="I37" s="894"/>
      <c r="J37" s="894"/>
      <c r="K37" s="894"/>
      <c r="L37" s="894"/>
      <c r="M37" s="894"/>
      <c r="N37" s="894"/>
      <c r="O37" s="894"/>
      <c r="P37" s="894"/>
      <c r="Q37" s="894"/>
      <c r="R37" s="895"/>
      <c r="S37" s="902">
        <v>1</v>
      </c>
      <c r="T37" s="880" t="s">
        <v>494</v>
      </c>
      <c r="U37" s="880" t="s">
        <v>494</v>
      </c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29"/>
      <c r="BA37" s="29"/>
    </row>
    <row r="38" spans="1:53" ht="15.75" customHeight="1">
      <c r="A38" s="47"/>
      <c r="B38" s="891" t="s">
        <v>1</v>
      </c>
      <c r="C38" s="904">
        <v>1</v>
      </c>
      <c r="D38" s="906"/>
      <c r="E38" s="907">
        <v>1</v>
      </c>
      <c r="F38" s="907">
        <v>1</v>
      </c>
      <c r="G38" s="907"/>
      <c r="H38" s="907">
        <v>1</v>
      </c>
      <c r="I38" s="909"/>
      <c r="J38" s="907">
        <v>0.8</v>
      </c>
      <c r="K38" s="909"/>
      <c r="L38" s="909">
        <v>1</v>
      </c>
      <c r="M38" s="909"/>
      <c r="N38" s="909"/>
      <c r="O38" s="907"/>
      <c r="P38" s="909"/>
      <c r="Q38" s="909"/>
      <c r="R38" s="910"/>
      <c r="S38" s="902">
        <v>2</v>
      </c>
      <c r="T38" s="880">
        <v>9.8000000000000007</v>
      </c>
      <c r="U38" s="880">
        <v>13</v>
      </c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29"/>
      <c r="BA38" s="29"/>
    </row>
    <row r="39" spans="1:53" ht="18">
      <c r="A39" s="47"/>
      <c r="B39" s="891" t="s">
        <v>3</v>
      </c>
      <c r="C39" s="904">
        <v>1</v>
      </c>
      <c r="D39" s="906"/>
      <c r="E39" s="907">
        <v>1</v>
      </c>
      <c r="F39" s="907">
        <v>1</v>
      </c>
      <c r="G39" s="907"/>
      <c r="H39" s="907">
        <v>0</v>
      </c>
      <c r="I39" s="909"/>
      <c r="J39" s="907">
        <v>1</v>
      </c>
      <c r="K39" s="909"/>
      <c r="L39" s="909">
        <v>0</v>
      </c>
      <c r="M39" s="909"/>
      <c r="N39" s="909"/>
      <c r="O39" s="907"/>
      <c r="P39" s="909"/>
      <c r="Q39" s="909"/>
      <c r="R39" s="910"/>
      <c r="S39" s="902">
        <v>3</v>
      </c>
      <c r="T39" s="880">
        <v>8.3000000000000007</v>
      </c>
      <c r="U39" s="880">
        <v>13</v>
      </c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29"/>
      <c r="BA39" s="29"/>
    </row>
    <row r="40" spans="1:53" ht="18">
      <c r="A40" s="47"/>
      <c r="B40" s="891" t="s">
        <v>5</v>
      </c>
      <c r="C40" s="904">
        <v>1</v>
      </c>
      <c r="D40" s="906"/>
      <c r="E40" s="907">
        <v>1</v>
      </c>
      <c r="F40" s="907">
        <v>1</v>
      </c>
      <c r="G40" s="907"/>
      <c r="H40" s="907">
        <v>1</v>
      </c>
      <c r="I40" s="909"/>
      <c r="J40" s="907">
        <v>1</v>
      </c>
      <c r="K40" s="909"/>
      <c r="L40" s="909">
        <v>0</v>
      </c>
      <c r="M40" s="909"/>
      <c r="N40" s="909"/>
      <c r="O40" s="907"/>
      <c r="P40" s="909"/>
      <c r="Q40" s="909"/>
      <c r="R40" s="910"/>
      <c r="S40" s="902">
        <v>4</v>
      </c>
      <c r="T40" s="880" t="s">
        <v>494</v>
      </c>
      <c r="U40" s="880" t="s">
        <v>494</v>
      </c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29"/>
      <c r="BA40" s="29"/>
    </row>
    <row r="41" spans="1:53" ht="18">
      <c r="A41" s="47"/>
      <c r="B41" s="891" t="s">
        <v>6</v>
      </c>
      <c r="C41" s="904">
        <v>2</v>
      </c>
      <c r="D41" s="906"/>
      <c r="E41" s="907">
        <v>2</v>
      </c>
      <c r="F41" s="907">
        <v>1.5</v>
      </c>
      <c r="G41" s="907"/>
      <c r="H41" s="907">
        <v>0.5</v>
      </c>
      <c r="I41" s="909"/>
      <c r="J41" s="908">
        <v>2</v>
      </c>
      <c r="K41" s="909"/>
      <c r="L41" s="909">
        <v>1</v>
      </c>
      <c r="M41" s="909"/>
      <c r="N41" s="909"/>
      <c r="O41" s="907"/>
      <c r="P41" s="909"/>
      <c r="Q41" s="909"/>
      <c r="R41" s="910"/>
      <c r="S41" s="902">
        <v>5</v>
      </c>
      <c r="T41" s="880">
        <v>4</v>
      </c>
      <c r="U41" s="880">
        <v>6.5</v>
      </c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29"/>
      <c r="BA41" s="29"/>
    </row>
    <row r="42" spans="1:53" ht="18">
      <c r="A42" s="47"/>
      <c r="B42" s="891" t="s">
        <v>7</v>
      </c>
      <c r="C42" s="904">
        <v>2</v>
      </c>
      <c r="D42" s="906"/>
      <c r="E42" s="907">
        <v>1.8</v>
      </c>
      <c r="F42" s="907">
        <v>1.5</v>
      </c>
      <c r="G42" s="907"/>
      <c r="H42" s="907">
        <v>0</v>
      </c>
      <c r="I42" s="909"/>
      <c r="J42" s="908"/>
      <c r="K42" s="909"/>
      <c r="L42" s="909"/>
      <c r="M42" s="909"/>
      <c r="N42" s="909"/>
      <c r="O42" s="907"/>
      <c r="P42" s="909"/>
      <c r="Q42" s="909"/>
      <c r="R42" s="910"/>
      <c r="S42" s="902">
        <v>6</v>
      </c>
      <c r="T42" s="880" t="s">
        <v>494</v>
      </c>
      <c r="U42" s="880" t="s">
        <v>494</v>
      </c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29"/>
      <c r="BA42" s="29"/>
    </row>
    <row r="43" spans="1:53" ht="18">
      <c r="A43" s="47"/>
      <c r="B43" s="891" t="s">
        <v>8</v>
      </c>
      <c r="C43" s="904">
        <v>2</v>
      </c>
      <c r="D43" s="906"/>
      <c r="E43" s="907">
        <v>2</v>
      </c>
      <c r="F43" s="907">
        <v>1.8</v>
      </c>
      <c r="G43" s="907"/>
      <c r="H43" s="907">
        <v>1</v>
      </c>
      <c r="I43" s="909"/>
      <c r="J43" s="907"/>
      <c r="K43" s="909"/>
      <c r="L43" s="909"/>
      <c r="M43" s="909"/>
      <c r="N43" s="909"/>
      <c r="O43" s="907"/>
      <c r="P43" s="909"/>
      <c r="Q43" s="909"/>
      <c r="R43" s="910"/>
      <c r="S43" s="902">
        <v>7</v>
      </c>
      <c r="T43" s="880">
        <v>4.8</v>
      </c>
      <c r="U43" s="880">
        <v>7</v>
      </c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29"/>
      <c r="BA43" s="29"/>
    </row>
    <row r="44" spans="1:53" ht="18">
      <c r="A44" s="47"/>
      <c r="B44" s="891" t="s">
        <v>158</v>
      </c>
      <c r="C44" s="904">
        <v>1</v>
      </c>
      <c r="D44" s="906"/>
      <c r="E44" s="907">
        <v>1</v>
      </c>
      <c r="F44" s="907">
        <v>0.5</v>
      </c>
      <c r="G44" s="907"/>
      <c r="H44" s="907">
        <v>0.5</v>
      </c>
      <c r="I44" s="909"/>
      <c r="J44" s="907"/>
      <c r="K44" s="909"/>
      <c r="L44" s="909"/>
      <c r="M44" s="909"/>
      <c r="N44" s="909"/>
      <c r="O44" s="907"/>
      <c r="P44" s="909"/>
      <c r="Q44" s="909"/>
      <c r="R44" s="910"/>
      <c r="S44" s="902">
        <v>8</v>
      </c>
      <c r="T44" s="880" t="s">
        <v>494</v>
      </c>
      <c r="U44" s="880">
        <v>6.5</v>
      </c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29"/>
      <c r="BA44" s="29"/>
    </row>
    <row r="45" spans="1:53" ht="15.75">
      <c r="A45" s="47"/>
      <c r="B45" s="896" t="s">
        <v>38</v>
      </c>
      <c r="C45" s="897">
        <v>10</v>
      </c>
      <c r="D45" s="881">
        <v>0</v>
      </c>
      <c r="E45" s="881">
        <v>9.8000000000000007</v>
      </c>
      <c r="F45" s="881">
        <v>8.3000000000000007</v>
      </c>
      <c r="G45" s="881">
        <v>0</v>
      </c>
      <c r="H45" s="881">
        <v>4</v>
      </c>
      <c r="I45" s="881">
        <v>0</v>
      </c>
      <c r="J45" s="881">
        <v>4.8</v>
      </c>
      <c r="K45" s="881">
        <v>0</v>
      </c>
      <c r="L45" s="881">
        <v>2</v>
      </c>
      <c r="M45" s="881">
        <v>0</v>
      </c>
      <c r="N45" s="881">
        <v>0</v>
      </c>
      <c r="O45" s="881">
        <v>0</v>
      </c>
      <c r="P45" s="919">
        <v>0</v>
      </c>
      <c r="Q45" s="881">
        <v>0</v>
      </c>
      <c r="R45" s="882">
        <v>0</v>
      </c>
      <c r="S45" s="902">
        <v>9</v>
      </c>
      <c r="T45" s="880">
        <v>2</v>
      </c>
      <c r="U45" s="880">
        <v>8</v>
      </c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29"/>
      <c r="BA45" s="29"/>
    </row>
    <row r="46" spans="1:53" ht="15.75">
      <c r="A46" s="47"/>
      <c r="B46" s="898" t="s">
        <v>10</v>
      </c>
      <c r="C46" s="101"/>
      <c r="D46" s="883"/>
      <c r="E46" s="883"/>
      <c r="F46" s="883"/>
      <c r="G46" s="884"/>
      <c r="H46" s="884"/>
      <c r="I46" s="884"/>
      <c r="J46" s="884"/>
      <c r="K46" s="884"/>
      <c r="L46" s="884"/>
      <c r="M46" s="884"/>
      <c r="N46" s="884"/>
      <c r="O46" s="884"/>
      <c r="P46" s="920"/>
      <c r="Q46" s="884"/>
      <c r="R46" s="885"/>
      <c r="S46" s="902">
        <v>10</v>
      </c>
      <c r="T46" s="880" t="s">
        <v>494</v>
      </c>
      <c r="U46" s="880" t="s">
        <v>494</v>
      </c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29"/>
      <c r="AZ46" s="29"/>
    </row>
    <row r="47" spans="1:53" ht="18">
      <c r="A47" s="47"/>
      <c r="B47" s="899" t="s">
        <v>13</v>
      </c>
      <c r="C47" s="904">
        <v>7</v>
      </c>
      <c r="D47" s="911"/>
      <c r="E47" s="912">
        <v>7</v>
      </c>
      <c r="F47" s="912">
        <v>6</v>
      </c>
      <c r="G47" s="913"/>
      <c r="H47" s="913">
        <v>6.5</v>
      </c>
      <c r="I47" s="913"/>
      <c r="J47" s="913">
        <v>7</v>
      </c>
      <c r="K47" s="913">
        <v>6.5</v>
      </c>
      <c r="L47" s="913">
        <v>7</v>
      </c>
      <c r="M47" s="913"/>
      <c r="N47" s="913"/>
      <c r="O47" s="913"/>
      <c r="P47" s="913"/>
      <c r="Q47" s="913"/>
      <c r="R47" s="914"/>
      <c r="S47" s="902">
        <v>11</v>
      </c>
      <c r="T47" s="880" t="s">
        <v>494</v>
      </c>
      <c r="U47" s="880" t="s">
        <v>494</v>
      </c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29"/>
      <c r="AZ47" s="29"/>
    </row>
    <row r="48" spans="1:53" ht="18">
      <c r="A48" s="47"/>
      <c r="B48" s="899" t="s">
        <v>159</v>
      </c>
      <c r="C48" s="904">
        <v>1</v>
      </c>
      <c r="D48" s="911"/>
      <c r="E48" s="912">
        <v>0</v>
      </c>
      <c r="F48" s="912">
        <v>1</v>
      </c>
      <c r="G48" s="913"/>
      <c r="H48" s="913"/>
      <c r="I48" s="913"/>
      <c r="J48" s="913"/>
      <c r="K48" s="913"/>
      <c r="L48" s="913">
        <v>1</v>
      </c>
      <c r="M48" s="913"/>
      <c r="N48" s="913"/>
      <c r="O48" s="913"/>
      <c r="P48" s="913"/>
      <c r="Q48" s="913"/>
      <c r="R48" s="914"/>
      <c r="S48" s="902">
        <v>12</v>
      </c>
      <c r="T48" s="880" t="s">
        <v>494</v>
      </c>
      <c r="U48" s="880" t="s">
        <v>494</v>
      </c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29"/>
      <c r="AZ48" s="29"/>
    </row>
    <row r="49" spans="1:52" ht="18">
      <c r="A49" s="47"/>
      <c r="B49" s="899" t="s">
        <v>15</v>
      </c>
      <c r="C49" s="904">
        <v>3</v>
      </c>
      <c r="D49" s="915"/>
      <c r="E49" s="916">
        <v>3</v>
      </c>
      <c r="F49" s="916">
        <v>3</v>
      </c>
      <c r="G49" s="917"/>
      <c r="H49" s="917"/>
      <c r="I49" s="917"/>
      <c r="J49" s="917"/>
      <c r="K49" s="917"/>
      <c r="L49" s="917"/>
      <c r="M49" s="917"/>
      <c r="N49" s="917"/>
      <c r="O49" s="917"/>
      <c r="P49" s="917"/>
      <c r="Q49" s="917"/>
      <c r="R49" s="918"/>
      <c r="S49" s="902">
        <v>13</v>
      </c>
      <c r="T49" s="880" t="s">
        <v>494</v>
      </c>
      <c r="U49" s="880" t="s">
        <v>494</v>
      </c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</row>
    <row r="50" spans="1:52" ht="18">
      <c r="A50" s="47"/>
      <c r="B50" s="905" t="s">
        <v>225</v>
      </c>
      <c r="C50" s="904">
        <v>3</v>
      </c>
      <c r="D50" s="915"/>
      <c r="E50" s="916">
        <v>3</v>
      </c>
      <c r="F50" s="916">
        <v>3</v>
      </c>
      <c r="G50" s="917"/>
      <c r="H50" s="917"/>
      <c r="I50" s="917"/>
      <c r="J50" s="917"/>
      <c r="K50" s="917"/>
      <c r="L50" s="917"/>
      <c r="M50" s="917"/>
      <c r="N50" s="917"/>
      <c r="O50" s="917"/>
      <c r="P50" s="917"/>
      <c r="Q50" s="917"/>
      <c r="R50" s="918"/>
      <c r="S50" s="902">
        <v>14</v>
      </c>
      <c r="T50" s="880" t="s">
        <v>494</v>
      </c>
      <c r="U50" s="880" t="s">
        <v>494</v>
      </c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</row>
    <row r="51" spans="1:52" ht="15.75">
      <c r="A51" s="47"/>
      <c r="B51" s="896" t="s">
        <v>38</v>
      </c>
      <c r="C51" s="897">
        <v>14</v>
      </c>
      <c r="D51" s="881">
        <v>0</v>
      </c>
      <c r="E51" s="881">
        <v>13</v>
      </c>
      <c r="F51" s="881">
        <v>13</v>
      </c>
      <c r="G51" s="881">
        <v>0</v>
      </c>
      <c r="H51" s="881">
        <v>6.5</v>
      </c>
      <c r="I51" s="881">
        <v>0</v>
      </c>
      <c r="J51" s="881">
        <v>7</v>
      </c>
      <c r="K51" s="881">
        <v>6.5</v>
      </c>
      <c r="L51" s="881">
        <v>8</v>
      </c>
      <c r="M51" s="881">
        <v>0</v>
      </c>
      <c r="N51" s="881">
        <v>0</v>
      </c>
      <c r="O51" s="881">
        <v>0</v>
      </c>
      <c r="P51" s="881">
        <v>0</v>
      </c>
      <c r="Q51" s="881">
        <v>0</v>
      </c>
      <c r="R51" s="882">
        <v>0</v>
      </c>
      <c r="S51" s="902">
        <v>15</v>
      </c>
      <c r="T51" s="880" t="s">
        <v>494</v>
      </c>
      <c r="U51" s="880" t="s">
        <v>494</v>
      </c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</row>
    <row r="52" spans="1:52" ht="15">
      <c r="A52" s="47"/>
      <c r="B52" s="922"/>
      <c r="C52" s="900"/>
      <c r="D52" s="900"/>
      <c r="E52" s="900"/>
      <c r="F52" s="900"/>
      <c r="G52" s="901"/>
      <c r="H52" s="901"/>
      <c r="I52" s="901"/>
      <c r="J52" s="901"/>
      <c r="K52" s="901"/>
      <c r="L52" s="901"/>
      <c r="M52" s="901"/>
      <c r="N52" s="901"/>
      <c r="O52" s="901"/>
      <c r="P52" s="901"/>
      <c r="Q52" s="901"/>
      <c r="R52" s="901"/>
      <c r="S52" s="903"/>
      <c r="T52" s="879">
        <v>5</v>
      </c>
      <c r="U52" s="879">
        <v>6</v>
      </c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</row>
    <row r="53" spans="1:52">
      <c r="A53" s="47"/>
      <c r="B53" s="360"/>
      <c r="C53" s="103"/>
      <c r="D53" s="103"/>
      <c r="E53" s="103"/>
      <c r="F53" s="103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81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</row>
    <row r="54" spans="1:52">
      <c r="A54" s="47"/>
      <c r="B54" s="360"/>
      <c r="C54" s="103"/>
      <c r="D54" s="103"/>
      <c r="E54" s="103"/>
      <c r="F54" s="103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81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</row>
    <row r="55" spans="1:52">
      <c r="A55" s="47"/>
      <c r="B55" s="361"/>
      <c r="C55" s="105"/>
      <c r="D55" s="105"/>
      <c r="E55" s="105"/>
      <c r="F55" s="105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</row>
    <row r="56" spans="1:52">
      <c r="A56" s="47"/>
      <c r="B56" s="361"/>
      <c r="C56" s="105"/>
      <c r="D56" s="105"/>
      <c r="E56" s="105"/>
      <c r="F56" s="105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</row>
    <row r="57" spans="1:52">
      <c r="A57" s="47"/>
      <c r="B57" s="362"/>
    </row>
    <row r="58" spans="1:52">
      <c r="A58" s="47"/>
      <c r="B58" s="362"/>
    </row>
    <row r="59" spans="1:52">
      <c r="A59" s="47"/>
      <c r="B59" s="362"/>
    </row>
    <row r="60" spans="1:52">
      <c r="A60" s="47"/>
      <c r="B60" s="362"/>
    </row>
    <row r="61" spans="1:52">
      <c r="A61" s="47"/>
      <c r="B61" s="362"/>
    </row>
    <row r="62" spans="1:52">
      <c r="A62" s="47"/>
      <c r="B62" s="362"/>
    </row>
    <row r="63" spans="1:52">
      <c r="A63" s="47"/>
      <c r="B63" s="362"/>
    </row>
    <row r="64" spans="1:52">
      <c r="A64" s="47"/>
      <c r="B64" s="362"/>
    </row>
    <row r="65" spans="1:2">
      <c r="A65" s="47"/>
      <c r="B65" s="362"/>
    </row>
    <row r="66" spans="1:2">
      <c r="A66" s="47"/>
      <c r="B66" s="362"/>
    </row>
    <row r="67" spans="1:2">
      <c r="A67" s="47"/>
      <c r="B67" s="362"/>
    </row>
    <row r="68" spans="1:2">
      <c r="A68" s="47"/>
      <c r="B68" s="362"/>
    </row>
    <row r="69" spans="1:2">
      <c r="A69" s="47"/>
      <c r="B69" s="362"/>
    </row>
    <row r="70" spans="1:2">
      <c r="A70" s="47"/>
      <c r="B70" s="362"/>
    </row>
    <row r="71" spans="1:2">
      <c r="A71" s="47"/>
      <c r="B71" s="362"/>
    </row>
    <row r="72" spans="1:2">
      <c r="A72" s="47"/>
      <c r="B72" s="362"/>
    </row>
    <row r="73" spans="1:2">
      <c r="A73" s="47"/>
      <c r="B73" s="362"/>
    </row>
    <row r="74" spans="1:2">
      <c r="A74" s="47"/>
      <c r="B74" s="362"/>
    </row>
    <row r="75" spans="1:2">
      <c r="A75" s="47"/>
      <c r="B75" s="362"/>
    </row>
    <row r="76" spans="1:2">
      <c r="A76" s="47"/>
      <c r="B76" s="362"/>
    </row>
    <row r="77" spans="1:2">
      <c r="A77" s="47"/>
      <c r="B77" s="362"/>
    </row>
    <row r="78" spans="1:2">
      <c r="A78" s="47"/>
      <c r="B78" s="362"/>
    </row>
    <row r="79" spans="1:2">
      <c r="A79" s="47"/>
      <c r="B79" s="362"/>
    </row>
    <row r="80" spans="1:2">
      <c r="A80" s="47"/>
      <c r="B80" s="362"/>
    </row>
    <row r="81" spans="1:2">
      <c r="A81" s="47"/>
      <c r="B81" s="362"/>
    </row>
    <row r="82" spans="1:2">
      <c r="A82" s="47"/>
      <c r="B82" s="362"/>
    </row>
    <row r="83" spans="1:2">
      <c r="A83" s="47"/>
      <c r="B83" s="362"/>
    </row>
    <row r="84" spans="1:2">
      <c r="A84" s="47"/>
      <c r="B84" s="362"/>
    </row>
    <row r="85" spans="1:2">
      <c r="A85" s="47"/>
      <c r="B85" s="362"/>
    </row>
    <row r="86" spans="1:2">
      <c r="A86" s="47"/>
      <c r="B86" s="362"/>
    </row>
    <row r="87" spans="1:2">
      <c r="A87" s="47"/>
      <c r="B87" s="362"/>
    </row>
    <row r="88" spans="1:2">
      <c r="A88" s="47"/>
      <c r="B88" s="362"/>
    </row>
    <row r="89" spans="1:2">
      <c r="A89" s="47"/>
      <c r="B89" s="362"/>
    </row>
    <row r="90" spans="1:2">
      <c r="A90" s="47"/>
      <c r="B90" s="362"/>
    </row>
    <row r="91" spans="1:2">
      <c r="A91" s="47"/>
      <c r="B91" s="362"/>
    </row>
    <row r="92" spans="1:2">
      <c r="A92" s="47"/>
      <c r="B92" s="362"/>
    </row>
    <row r="93" spans="1:2">
      <c r="A93" s="47"/>
      <c r="B93" s="362"/>
    </row>
    <row r="94" spans="1:2">
      <c r="A94" s="47"/>
      <c r="B94" s="362"/>
    </row>
    <row r="95" spans="1:2">
      <c r="A95" s="47"/>
      <c r="B95" s="362"/>
    </row>
    <row r="96" spans="1:2">
      <c r="A96" s="47"/>
      <c r="B96" s="362"/>
    </row>
    <row r="97" spans="1:2">
      <c r="A97" s="47"/>
      <c r="B97" s="362"/>
    </row>
    <row r="98" spans="1:2">
      <c r="A98" s="47"/>
      <c r="B98" s="362"/>
    </row>
    <row r="99" spans="1:2">
      <c r="A99" s="47"/>
      <c r="B99" s="362"/>
    </row>
    <row r="100" spans="1:2">
      <c r="A100" s="47"/>
      <c r="B100" s="362"/>
    </row>
    <row r="101" spans="1:2">
      <c r="A101" s="47"/>
      <c r="B101" s="362"/>
    </row>
    <row r="102" spans="1:2">
      <c r="A102" s="47"/>
      <c r="B102" s="362"/>
    </row>
    <row r="103" spans="1:2">
      <c r="A103" s="47"/>
      <c r="B103" s="362"/>
    </row>
    <row r="104" spans="1:2">
      <c r="A104" s="47"/>
      <c r="B104" s="362"/>
    </row>
    <row r="105" spans="1:2">
      <c r="A105" s="47"/>
      <c r="B105" s="362"/>
    </row>
    <row r="106" spans="1:2">
      <c r="A106" s="47"/>
      <c r="B106" s="362"/>
    </row>
    <row r="107" spans="1:2">
      <c r="A107" s="47"/>
      <c r="B107" s="362"/>
    </row>
    <row r="108" spans="1:2">
      <c r="A108" s="47"/>
      <c r="B108" s="362"/>
    </row>
    <row r="109" spans="1:2">
      <c r="A109" s="47"/>
      <c r="B109" s="362"/>
    </row>
    <row r="110" spans="1:2">
      <c r="A110" s="47"/>
      <c r="B110" s="362"/>
    </row>
    <row r="111" spans="1:2">
      <c r="A111" s="47"/>
      <c r="B111" s="362"/>
    </row>
    <row r="112" spans="1:2">
      <c r="A112" s="47"/>
      <c r="B112" s="362"/>
    </row>
    <row r="113" spans="1:2">
      <c r="A113" s="47"/>
      <c r="B113" s="362"/>
    </row>
    <row r="114" spans="1:2">
      <c r="A114" s="47"/>
      <c r="B114" s="362"/>
    </row>
    <row r="115" spans="1:2">
      <c r="A115" s="47"/>
      <c r="B115" s="362"/>
    </row>
    <row r="116" spans="1:2">
      <c r="A116" s="47"/>
      <c r="B116" s="362"/>
    </row>
    <row r="117" spans="1:2">
      <c r="A117" s="47"/>
      <c r="B117" s="362"/>
    </row>
    <row r="118" spans="1:2">
      <c r="A118" s="47"/>
      <c r="B118" s="362"/>
    </row>
    <row r="119" spans="1:2">
      <c r="A119" s="47"/>
      <c r="B119" s="362"/>
    </row>
    <row r="120" spans="1:2">
      <c r="A120" s="47"/>
      <c r="B120" s="362"/>
    </row>
    <row r="121" spans="1:2">
      <c r="A121" s="47"/>
      <c r="B121" s="362"/>
    </row>
    <row r="122" spans="1:2">
      <c r="A122" s="47"/>
      <c r="B122" s="362"/>
    </row>
    <row r="123" spans="1:2">
      <c r="A123" s="47"/>
      <c r="B123" s="362"/>
    </row>
    <row r="124" spans="1:2">
      <c r="A124" s="47"/>
      <c r="B124" s="362"/>
    </row>
    <row r="125" spans="1:2">
      <c r="A125" s="47"/>
      <c r="B125" s="362"/>
    </row>
    <row r="126" spans="1:2">
      <c r="A126" s="47"/>
      <c r="B126" s="362"/>
    </row>
    <row r="127" spans="1:2">
      <c r="A127" s="47"/>
      <c r="B127" s="362"/>
    </row>
    <row r="128" spans="1:2">
      <c r="A128" s="47"/>
      <c r="B128" s="362"/>
    </row>
    <row r="129" spans="1:2">
      <c r="A129" s="47"/>
      <c r="B129" s="362"/>
    </row>
    <row r="130" spans="1:2">
      <c r="A130" s="47"/>
      <c r="B130" s="362"/>
    </row>
    <row r="131" spans="1:2">
      <c r="A131" s="47"/>
      <c r="B131" s="362"/>
    </row>
    <row r="132" spans="1:2">
      <c r="A132" s="47"/>
      <c r="B132" s="362"/>
    </row>
    <row r="133" spans="1:2">
      <c r="A133" s="47"/>
      <c r="B133" s="362"/>
    </row>
    <row r="134" spans="1:2">
      <c r="A134" s="47"/>
      <c r="B134" s="362"/>
    </row>
    <row r="135" spans="1:2">
      <c r="A135" s="47"/>
      <c r="B135" s="362"/>
    </row>
    <row r="136" spans="1:2">
      <c r="A136" s="47"/>
      <c r="B136" s="362"/>
    </row>
    <row r="137" spans="1:2">
      <c r="A137" s="47"/>
      <c r="B137" s="362"/>
    </row>
    <row r="138" spans="1:2">
      <c r="A138" s="47"/>
      <c r="B138" s="362"/>
    </row>
    <row r="139" spans="1:2">
      <c r="A139" s="47"/>
      <c r="B139" s="362"/>
    </row>
    <row r="140" spans="1:2">
      <c r="A140" s="47"/>
      <c r="B140" s="362"/>
    </row>
    <row r="141" spans="1:2">
      <c r="A141" s="47"/>
      <c r="B141" s="362"/>
    </row>
    <row r="142" spans="1:2">
      <c r="A142" s="47"/>
      <c r="B142" s="362"/>
    </row>
    <row r="143" spans="1:2">
      <c r="A143" s="47"/>
      <c r="B143" s="362"/>
    </row>
    <row r="144" spans="1:2">
      <c r="A144" s="47"/>
      <c r="B144" s="362"/>
    </row>
    <row r="145" spans="1:2">
      <c r="A145" s="47"/>
      <c r="B145" s="362"/>
    </row>
    <row r="146" spans="1:2">
      <c r="A146" s="47"/>
      <c r="B146" s="362"/>
    </row>
    <row r="147" spans="1:2">
      <c r="A147" s="47"/>
      <c r="B147" s="362"/>
    </row>
    <row r="148" spans="1:2">
      <c r="A148" s="47"/>
      <c r="B148" s="362"/>
    </row>
    <row r="149" spans="1:2">
      <c r="A149" s="47"/>
      <c r="B149" s="362"/>
    </row>
  </sheetData>
  <customSheetViews>
    <customSheetView guid="{D122E3EB-3DBD-4170-BBCF-2BB5E0E428A7}" scale="70" showPageBreaks="1" showGridLines="0" fitToPage="1" printArea="1">
      <pane xSplit="5" ySplit="7" topLeftCell="G8" activePane="bottomRight" state="frozen"/>
      <selection pane="bottomRight" activeCell="B10" sqref="B10"/>
      <pageMargins left="0.56000000000000005" right="0.39" top="0.64" bottom="0.65" header="0.5" footer="0.5"/>
      <pageSetup paperSize="9" scale="24" fitToWidth="2" orientation="portrait" horizontalDpi="4294967293" r:id="rId1"/>
      <headerFooter alignWithMargins="0">
        <oddHeader>&amp;C</oddHeader>
      </headerFooter>
    </customSheetView>
    <customSheetView guid="{C5D960BD-C1A6-4228-A267-A87ADCF0AB55}" scale="70" showPageBreaks="1" showGridLines="0" fitToPage="1" printArea="1">
      <pane xSplit="5" ySplit="7" topLeftCell="Y8" activePane="bottomRight" state="frozen"/>
      <selection pane="bottomRight" activeCell="AL15" sqref="AL15"/>
      <pageMargins left="0.56000000000000005" right="0.39" top="0.64" bottom="0.65" header="0.5" footer="0.5"/>
      <pageSetup paperSize="9" scale="24" fitToWidth="2" orientation="portrait" horizontalDpi="4294967293" r:id="rId2"/>
      <headerFooter alignWithMargins="0">
        <oddHeader>&amp;C</oddHeader>
      </headerFooter>
    </customSheetView>
    <customSheetView guid="{6C8D603E-9A1B-49F4-AEFE-06707C7BCD53}" scale="70" showGridLines="0" fitToPage="1">
      <pane xSplit="5" ySplit="7" topLeftCell="F9" activePane="bottomRight" state="frozen"/>
      <selection pane="bottomRight" activeCell="L48" sqref="L48"/>
      <pageMargins left="0.56000000000000005" right="0.39" top="0.64" bottom="0.65" header="0.5" footer="0.5"/>
      <pageSetup paperSize="9" scale="24" fitToWidth="2" orientation="portrait" horizontalDpi="4294967293" r:id="rId3"/>
      <headerFooter alignWithMargins="0">
        <oddHeader>&amp;C</oddHeader>
      </headerFooter>
    </customSheetView>
    <customSheetView guid="{30A3BD48-0D1B-46B6-AB52-E6CED733EC31}" scale="70" showPageBreaks="1" showGridLines="0" fitToPage="1" printArea="1">
      <pane xSplit="5" ySplit="7" topLeftCell="G8" activePane="bottomRight" state="frozen"/>
      <selection pane="bottomRight" activeCell="L24" sqref="L24:M24"/>
      <pageMargins left="0.56000000000000005" right="0.39" top="0.64" bottom="0.65" header="0.5" footer="0.5"/>
      <pageSetup paperSize="9" scale="24" fitToWidth="2" orientation="portrait" horizontalDpi="4294967293" r:id="rId4"/>
      <headerFooter alignWithMargins="0">
        <oddHeader>&amp;C</oddHeader>
      </headerFooter>
    </customSheetView>
    <customSheetView guid="{17400EAF-4B0B-49FE-8262-4A59DA70D10F}" scale="70" showPageBreaks="1" showGridLines="0" fitToPage="1" printArea="1">
      <pane xSplit="5" ySplit="7" topLeftCell="AQ8" activePane="bottomRight" state="frozen"/>
      <selection pane="bottomRight" activeCell="K21" sqref="K21"/>
      <pageMargins left="0.56000000000000005" right="0.39" top="0.64" bottom="0.65" header="0.5" footer="0.5"/>
      <pageSetup paperSize="9" scale="24" fitToWidth="2" orientation="portrait" horizontalDpi="4294967293" r:id="rId5"/>
      <headerFooter alignWithMargins="0">
        <oddHeader>&amp;C</oddHeader>
      </headerFooter>
    </customSheetView>
    <customSheetView guid="{1C44C54F-C0A4-451D-B8A0-B8C17D7E284D}" scale="70" showGridLines="0" fitToPage="1">
      <pane xSplit="5" ySplit="7" topLeftCell="F8" activePane="bottomRight" state="frozen"/>
      <selection pane="bottomRight" activeCell="I7" sqref="I7"/>
      <pageMargins left="0.56000000000000005" right="0.39" top="0.64" bottom="0.65" header="0.5" footer="0.5"/>
      <pageSetup paperSize="9" scale="25" fitToWidth="2" orientation="portrait" horizontalDpi="4294967293" verticalDpi="0" r:id="rId6"/>
      <headerFooter alignWithMargins="0">
        <oddHeader>&amp;C</oddHeader>
      </headerFooter>
    </customSheetView>
    <customSheetView guid="{C2F30B35-D639-4BB4-A50F-41AB6A913442}" scale="70" showPageBreaks="1" showGridLines="0" fitToPage="1" printArea="1">
      <pane xSplit="5" ySplit="7" topLeftCell="F9" activePane="bottomRight" state="frozen"/>
      <selection pane="bottomRight" activeCell="L48" sqref="L48"/>
      <pageMargins left="0.56000000000000005" right="0.39" top="0.64" bottom="0.65" header="0.5" footer="0.5"/>
      <pageSetup paperSize="9" scale="24" fitToWidth="2" orientation="portrait" horizontalDpi="4294967293" r:id="rId7"/>
      <headerFooter alignWithMargins="0">
        <oddHeader>&amp;C</oddHeader>
      </headerFooter>
    </customSheetView>
    <customSheetView guid="{CB17CAF3-1B6A-40BC-8807-382168C7B6AA}" scale="70" showPageBreaks="1" showGridLines="0" fitToPage="1" printArea="1">
      <pane xSplit="5" ySplit="7" topLeftCell="AW8" activePane="bottomRight" state="frozen"/>
      <selection pane="bottomRight" activeCell="Y32" sqref="Y32"/>
      <pageMargins left="0.56000000000000005" right="0.39" top="0.64" bottom="0.65" header="0.5" footer="0.5"/>
      <pageSetup paperSize="9" scale="24" fitToWidth="2" orientation="portrait" horizontalDpi="4294967293" r:id="rId8"/>
      <headerFooter alignWithMargins="0">
        <oddHeader>&amp;C</oddHeader>
      </headerFooter>
    </customSheetView>
  </customSheetViews>
  <mergeCells count="67">
    <mergeCell ref="Q2:R2"/>
    <mergeCell ref="T2:U2"/>
    <mergeCell ref="A3:A7"/>
    <mergeCell ref="C3:C7"/>
    <mergeCell ref="D3:D7"/>
    <mergeCell ref="E3:E7"/>
    <mergeCell ref="F3:G3"/>
    <mergeCell ref="H3:I3"/>
    <mergeCell ref="J3:K3"/>
    <mergeCell ref="O3:P3"/>
    <mergeCell ref="Q5:Q6"/>
    <mergeCell ref="R5:R6"/>
    <mergeCell ref="Q3:S3"/>
    <mergeCell ref="F5:F6"/>
    <mergeCell ref="G5:G6"/>
    <mergeCell ref="H5:H6"/>
    <mergeCell ref="AO3:AQ3"/>
    <mergeCell ref="AR3:AS3"/>
    <mergeCell ref="AT3:AV3"/>
    <mergeCell ref="AZ3:BB3"/>
    <mergeCell ref="I5:I6"/>
    <mergeCell ref="J5:J6"/>
    <mergeCell ref="K5:K6"/>
    <mergeCell ref="L5:L6"/>
    <mergeCell ref="M5:M6"/>
    <mergeCell ref="O5:O6"/>
    <mergeCell ref="AM3:AN3"/>
    <mergeCell ref="AA5:AA6"/>
    <mergeCell ref="AN5:AN6"/>
    <mergeCell ref="AB5:AB6"/>
    <mergeCell ref="AA3:AB3"/>
    <mergeCell ref="AC3:AD3"/>
    <mergeCell ref="Y5:Y6"/>
    <mergeCell ref="AH3:AI3"/>
    <mergeCell ref="AJ3:AL3"/>
    <mergeCell ref="T3:U3"/>
    <mergeCell ref="T5:T6"/>
    <mergeCell ref="U5:U6"/>
    <mergeCell ref="V3:W3"/>
    <mergeCell ref="X5:X6"/>
    <mergeCell ref="V5:V6"/>
    <mergeCell ref="W5:W6"/>
    <mergeCell ref="AJ5:AJ6"/>
    <mergeCell ref="AK5:AK6"/>
    <mergeCell ref="X3:Y3"/>
    <mergeCell ref="AM5:AM6"/>
    <mergeCell ref="AO5:AO6"/>
    <mergeCell ref="AC5:AC6"/>
    <mergeCell ref="AE5:AE6"/>
    <mergeCell ref="AF5:AF6"/>
    <mergeCell ref="AH5:AH6"/>
    <mergeCell ref="AI5:AI6"/>
    <mergeCell ref="Q7:S7"/>
    <mergeCell ref="AE7:AG7"/>
    <mergeCell ref="AH7:AI7"/>
    <mergeCell ref="AJ7:AL7"/>
    <mergeCell ref="AO7:AQ7"/>
    <mergeCell ref="AW7:AY7"/>
    <mergeCell ref="AZ7:BB7"/>
    <mergeCell ref="AZ5:AZ6"/>
    <mergeCell ref="BA5:BA6"/>
    <mergeCell ref="AP5:AP6"/>
    <mergeCell ref="AT7:AV7"/>
    <mergeCell ref="AR5:AR6"/>
    <mergeCell ref="AS5:AS6"/>
    <mergeCell ref="AT5:AT6"/>
    <mergeCell ref="AU5:AU6"/>
  </mergeCells>
  <conditionalFormatting sqref="M31 F24:F26 E8:E23">
    <cfRule type="cellIs" dxfId="1" priority="1" stopIfTrue="1" operator="greaterThan">
      <formula>21</formula>
    </cfRule>
  </conditionalFormatting>
  <pageMargins left="0.56000000000000005" right="0.39" top="0.64" bottom="0.65" header="0.5" footer="0.5"/>
  <pageSetup paperSize="9" scale="24" fitToWidth="2" orientation="portrait" horizontalDpi="4294967293" r:id="rId9"/>
  <headerFooter alignWithMargins="0">
    <oddHeader>&amp;C</oddHeader>
  </headerFooter>
  <legacyDrawing r:id="rId1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H149"/>
  <sheetViews>
    <sheetView showGridLines="0" zoomScale="70" zoomScaleNormal="77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AV14" sqref="AV14"/>
    </sheetView>
  </sheetViews>
  <sheetFormatPr defaultColWidth="9.28515625" defaultRowHeight="12.75"/>
  <cols>
    <col min="1" max="1" width="4.28515625" style="1" customWidth="1"/>
    <col min="2" max="2" width="49" style="353" customWidth="1"/>
    <col min="3" max="3" width="6.7109375" style="30" customWidth="1"/>
    <col min="4" max="4" width="13" style="30" customWidth="1"/>
    <col min="5" max="5" width="6.7109375" style="30" customWidth="1"/>
    <col min="6" max="6" width="11" style="30" customWidth="1"/>
    <col min="7" max="7" width="12.28515625" style="1" customWidth="1"/>
    <col min="8" max="8" width="10.5703125" style="1" customWidth="1"/>
    <col min="9" max="9" width="10.28515625" style="1" customWidth="1"/>
    <col min="10" max="10" width="10.42578125" style="1" customWidth="1"/>
    <col min="11" max="11" width="9.7109375" style="1" customWidth="1"/>
    <col min="12" max="12" width="10.42578125" style="1" customWidth="1"/>
    <col min="13" max="13" width="9.85546875" style="1" customWidth="1"/>
    <col min="14" max="14" width="10" style="1" customWidth="1"/>
    <col min="15" max="15" width="11.140625" style="1" customWidth="1"/>
    <col min="16" max="16" width="9.7109375" style="1" customWidth="1"/>
    <col min="17" max="17" width="8.42578125" style="1" customWidth="1"/>
    <col min="18" max="18" width="12.7109375" style="1" customWidth="1"/>
    <col min="19" max="19" width="11.5703125" style="1" customWidth="1"/>
    <col min="20" max="20" width="11.7109375" style="1" customWidth="1"/>
    <col min="21" max="21" width="13" style="1" customWidth="1"/>
    <col min="22" max="22" width="13.5703125" style="1" customWidth="1"/>
    <col min="23" max="23" width="12.28515625" style="1" customWidth="1"/>
    <col min="24" max="24" width="11.7109375" style="1" customWidth="1"/>
    <col min="25" max="25" width="14.5703125" style="1" customWidth="1"/>
    <col min="26" max="26" width="10.5703125" style="1" customWidth="1"/>
    <col min="27" max="27" width="16.28515625" style="1" customWidth="1"/>
    <col min="28" max="31" width="10.28515625" style="1" customWidth="1"/>
    <col min="32" max="32" width="10.7109375" style="1" customWidth="1"/>
    <col min="33" max="33" width="11.7109375" style="1" customWidth="1"/>
    <col min="34" max="34" width="11.5703125" style="1" customWidth="1"/>
    <col min="35" max="35" width="11.28515625" style="1" customWidth="1"/>
    <col min="36" max="36" width="13.28515625" style="1" customWidth="1"/>
    <col min="37" max="37" width="9.7109375" style="1" customWidth="1"/>
    <col min="38" max="40" width="10.7109375" style="1" customWidth="1"/>
    <col min="41" max="41" width="13.7109375" style="1" customWidth="1"/>
    <col min="42" max="42" width="9.85546875" style="1" customWidth="1"/>
    <col min="43" max="43" width="10" style="1" customWidth="1"/>
    <col min="44" max="44" width="11.5703125" style="1" customWidth="1"/>
    <col min="45" max="45" width="11.28515625" style="1" customWidth="1"/>
    <col min="46" max="46" width="12.42578125" style="1" customWidth="1"/>
    <col min="47" max="47" width="9.28515625" style="1" customWidth="1"/>
    <col min="48" max="48" width="10.42578125" style="1" bestFit="1" customWidth="1"/>
    <col min="49" max="49" width="9.7109375" style="1" customWidth="1"/>
    <col min="50" max="50" width="11.42578125" style="1" customWidth="1"/>
    <col min="51" max="51" width="10.42578125" style="1" customWidth="1"/>
    <col min="52" max="52" width="11.42578125" style="1" customWidth="1"/>
    <col min="53" max="53" width="9.28515625" style="1"/>
    <col min="54" max="54" width="10.7109375" style="1" customWidth="1"/>
    <col min="55" max="55" width="11.7109375" style="1" customWidth="1"/>
    <col min="56" max="56" width="11.42578125" style="1" customWidth="1"/>
    <col min="57" max="58" width="9.28515625" style="1"/>
    <col min="59" max="59" width="13.140625" style="1" customWidth="1"/>
    <col min="60" max="16384" width="9.28515625" style="1"/>
  </cols>
  <sheetData>
    <row r="1" spans="1:60">
      <c r="V1" s="4"/>
      <c r="W1" s="31" t="s">
        <v>261</v>
      </c>
    </row>
    <row r="2" spans="1:60" ht="26.25" customHeight="1" thickBot="1">
      <c r="A2" s="20"/>
      <c r="B2" s="193" t="s">
        <v>440</v>
      </c>
      <c r="C2" s="165" t="s">
        <v>395</v>
      </c>
      <c r="D2" s="21"/>
      <c r="E2" s="21"/>
      <c r="F2" s="21"/>
      <c r="G2" t="s">
        <v>167</v>
      </c>
      <c r="H2"/>
      <c r="I2" t="s">
        <v>0</v>
      </c>
      <c r="J2" t="s">
        <v>195</v>
      </c>
      <c r="K2"/>
      <c r="L2"/>
      <c r="M2"/>
      <c r="N2"/>
      <c r="O2" t="s">
        <v>173</v>
      </c>
      <c r="P2"/>
      <c r="Q2" s="1017" t="s">
        <v>173</v>
      </c>
      <c r="R2" s="1017"/>
      <c r="S2" s="132" t="s">
        <v>198</v>
      </c>
      <c r="T2" s="1017" t="s">
        <v>187</v>
      </c>
      <c r="U2" s="1017"/>
      <c r="V2"/>
      <c r="W2" s="126"/>
      <c r="X2" s="154"/>
      <c r="Y2" s="154"/>
      <c r="Z2" s="37"/>
      <c r="AA2" s="154" t="s">
        <v>174</v>
      </c>
      <c r="AB2" s="488"/>
      <c r="AC2" s="154"/>
      <c r="AD2" s="37"/>
      <c r="AF2" s="39"/>
      <c r="AG2" s="130"/>
      <c r="AH2" s="39" t="s">
        <v>12</v>
      </c>
      <c r="AI2" s="44"/>
      <c r="AJ2" s="39"/>
      <c r="AK2" s="39"/>
      <c r="AL2" s="169"/>
      <c r="AM2" s="74" t="s">
        <v>18</v>
      </c>
      <c r="AN2" s="433"/>
      <c r="AO2" s="74"/>
      <c r="AP2" s="433"/>
      <c r="AQ2" s="38"/>
      <c r="AR2" s="433" t="s">
        <v>26</v>
      </c>
      <c r="AU2" s="1" t="s">
        <v>214</v>
      </c>
      <c r="AX2" s="1" t="s">
        <v>353</v>
      </c>
      <c r="BC2" s="1" t="s">
        <v>485</v>
      </c>
    </row>
    <row r="3" spans="1:60" ht="22.5" customHeight="1" thickBot="1">
      <c r="A3" s="1024"/>
      <c r="B3" s="354"/>
      <c r="C3" s="1026" t="s">
        <v>131</v>
      </c>
      <c r="D3" s="1032" t="s">
        <v>172</v>
      </c>
      <c r="E3" s="1029" t="s">
        <v>38</v>
      </c>
      <c r="F3" s="989" t="s">
        <v>132</v>
      </c>
      <c r="G3" s="991"/>
      <c r="H3" s="989" t="s">
        <v>133</v>
      </c>
      <c r="I3" s="1018"/>
      <c r="J3" s="989" t="s">
        <v>134</v>
      </c>
      <c r="K3" s="1018"/>
      <c r="L3" s="121" t="s">
        <v>135</v>
      </c>
      <c r="M3" s="122"/>
      <c r="N3" s="123"/>
      <c r="O3" s="989" t="s">
        <v>136</v>
      </c>
      <c r="P3" s="991"/>
      <c r="Q3" s="989" t="s">
        <v>137</v>
      </c>
      <c r="R3" s="1023"/>
      <c r="S3" s="991"/>
      <c r="T3" s="989" t="s">
        <v>138</v>
      </c>
      <c r="U3" s="1018"/>
      <c r="V3" s="989" t="s">
        <v>139</v>
      </c>
      <c r="W3" s="991"/>
      <c r="X3" s="989" t="s">
        <v>140</v>
      </c>
      <c r="Y3" s="991"/>
      <c r="Z3" s="496"/>
      <c r="AA3" s="1021" t="s">
        <v>141</v>
      </c>
      <c r="AB3" s="1022"/>
      <c r="AC3" s="1016" t="s">
        <v>142</v>
      </c>
      <c r="AD3" s="1016"/>
      <c r="AE3" s="122" t="s">
        <v>143</v>
      </c>
      <c r="AF3" s="122"/>
      <c r="AG3" s="194"/>
      <c r="AH3" s="1001" t="s">
        <v>144</v>
      </c>
      <c r="AI3" s="1002"/>
      <c r="AJ3" s="989" t="s">
        <v>242</v>
      </c>
      <c r="AK3" s="990"/>
      <c r="AL3" s="991"/>
      <c r="AM3" s="983" t="s">
        <v>359</v>
      </c>
      <c r="AN3" s="984"/>
      <c r="AO3" s="989" t="s">
        <v>360</v>
      </c>
      <c r="AP3" s="990"/>
      <c r="AQ3" s="991"/>
      <c r="AR3" s="983" t="s">
        <v>361</v>
      </c>
      <c r="AS3" s="984"/>
      <c r="AT3" s="989" t="s">
        <v>362</v>
      </c>
      <c r="AU3" s="990"/>
      <c r="AV3" s="991"/>
      <c r="AW3" s="35" t="s">
        <v>363</v>
      </c>
      <c r="AX3" s="409"/>
      <c r="AY3" s="410"/>
      <c r="AZ3" s="989" t="s">
        <v>364</v>
      </c>
      <c r="BA3" s="990"/>
      <c r="BB3" s="991"/>
      <c r="BC3" s="726" t="s">
        <v>486</v>
      </c>
      <c r="BD3" s="734"/>
      <c r="BE3" s="731" t="s">
        <v>487</v>
      </c>
      <c r="BF3" s="730"/>
      <c r="BG3" s="727" t="s">
        <v>484</v>
      </c>
      <c r="BH3" s="709"/>
    </row>
    <row r="4" spans="1:60" ht="22.5" customHeight="1">
      <c r="A4" s="1025"/>
      <c r="B4" s="355"/>
      <c r="C4" s="1027"/>
      <c r="D4" s="1033"/>
      <c r="E4" s="1030"/>
      <c r="F4" s="416" t="s">
        <v>145</v>
      </c>
      <c r="G4" s="33"/>
      <c r="H4" s="416" t="s">
        <v>146</v>
      </c>
      <c r="I4" s="124"/>
      <c r="J4" s="416" t="s">
        <v>146</v>
      </c>
      <c r="K4" s="124"/>
      <c r="L4" s="296" t="s">
        <v>146</v>
      </c>
      <c r="M4" s="36"/>
      <c r="N4" s="42"/>
      <c r="O4" s="416" t="s">
        <v>147</v>
      </c>
      <c r="P4" s="33"/>
      <c r="Q4" s="408" t="s">
        <v>147</v>
      </c>
      <c r="R4" s="409"/>
      <c r="S4" s="23"/>
      <c r="T4" s="469" t="s">
        <v>148</v>
      </c>
      <c r="U4" s="22"/>
      <c r="V4" s="469" t="s">
        <v>149</v>
      </c>
      <c r="W4" s="23"/>
      <c r="X4" s="494"/>
      <c r="Y4" s="480" t="s">
        <v>150</v>
      </c>
      <c r="Z4" s="497"/>
      <c r="AA4" s="494" t="s">
        <v>254</v>
      </c>
      <c r="AB4" s="481"/>
      <c r="AC4" s="480" t="s">
        <v>254</v>
      </c>
      <c r="AD4" s="484"/>
      <c r="AE4" s="34" t="s">
        <v>254</v>
      </c>
      <c r="AF4" s="67" t="s">
        <v>234</v>
      </c>
      <c r="AG4" s="68"/>
      <c r="AH4" s="35" t="s">
        <v>151</v>
      </c>
      <c r="AI4" s="298"/>
      <c r="AJ4" s="35" t="s">
        <v>151</v>
      </c>
      <c r="AK4" s="69"/>
      <c r="AL4" s="37" t="s">
        <v>12</v>
      </c>
      <c r="AM4" s="35" t="s">
        <v>255</v>
      </c>
      <c r="AN4" s="389"/>
      <c r="AO4" s="35" t="s">
        <v>255</v>
      </c>
      <c r="AP4" s="70"/>
      <c r="AQ4" s="44" t="s">
        <v>18</v>
      </c>
      <c r="AR4" s="35" t="s">
        <v>350</v>
      </c>
      <c r="AS4" s="389"/>
      <c r="AT4" s="35" t="s">
        <v>350</v>
      </c>
      <c r="AU4" s="69" t="s">
        <v>351</v>
      </c>
      <c r="AV4" s="421"/>
      <c r="AW4" s="35" t="s">
        <v>370</v>
      </c>
      <c r="AX4" s="421" t="s">
        <v>214</v>
      </c>
      <c r="AY4" s="422"/>
      <c r="AZ4" s="35" t="s">
        <v>352</v>
      </c>
      <c r="BA4" s="70" t="s">
        <v>353</v>
      </c>
      <c r="BB4" s="422"/>
      <c r="BC4" s="388"/>
      <c r="BD4" s="389"/>
      <c r="BE4" s="728"/>
      <c r="BF4" s="729"/>
      <c r="BG4" s="388" t="s">
        <v>302</v>
      </c>
      <c r="BH4" s="389"/>
    </row>
    <row r="5" spans="1:60" ht="37.35" customHeight="1">
      <c r="A5" s="1025"/>
      <c r="B5" s="355" t="s">
        <v>442</v>
      </c>
      <c r="C5" s="1027"/>
      <c r="D5" s="1033"/>
      <c r="E5" s="1030"/>
      <c r="F5" s="992" t="s">
        <v>170</v>
      </c>
      <c r="G5" s="999" t="s">
        <v>164</v>
      </c>
      <c r="H5" s="992" t="s">
        <v>170</v>
      </c>
      <c r="I5" s="1019" t="s">
        <v>164</v>
      </c>
      <c r="J5" s="992" t="s">
        <v>170</v>
      </c>
      <c r="K5" s="1019" t="s">
        <v>164</v>
      </c>
      <c r="L5" s="992" t="s">
        <v>170</v>
      </c>
      <c r="M5" s="994" t="s">
        <v>219</v>
      </c>
      <c r="N5" s="43" t="s">
        <v>152</v>
      </c>
      <c r="O5" s="992" t="s">
        <v>170</v>
      </c>
      <c r="P5" s="417" t="s">
        <v>164</v>
      </c>
      <c r="Q5" s="992" t="s">
        <v>170</v>
      </c>
      <c r="R5" s="994" t="s">
        <v>218</v>
      </c>
      <c r="S5" s="43" t="s">
        <v>152</v>
      </c>
      <c r="T5" s="992" t="s">
        <v>170</v>
      </c>
      <c r="U5" s="1019" t="s">
        <v>164</v>
      </c>
      <c r="V5" s="992" t="s">
        <v>170</v>
      </c>
      <c r="W5" s="1019" t="s">
        <v>164</v>
      </c>
      <c r="X5" s="1005" t="s">
        <v>170</v>
      </c>
      <c r="Y5" s="1013" t="s">
        <v>253</v>
      </c>
      <c r="Z5" s="43" t="s">
        <v>152</v>
      </c>
      <c r="AA5" s="1014" t="s">
        <v>170</v>
      </c>
      <c r="AB5" s="1011" t="s">
        <v>164</v>
      </c>
      <c r="AC5" s="1007" t="s">
        <v>170</v>
      </c>
      <c r="AD5" s="482" t="s">
        <v>164</v>
      </c>
      <c r="AE5" s="1009" t="s">
        <v>170</v>
      </c>
      <c r="AF5" s="994" t="s">
        <v>171</v>
      </c>
      <c r="AG5" s="195" t="s">
        <v>152</v>
      </c>
      <c r="AH5" s="992" t="s">
        <v>170</v>
      </c>
      <c r="AI5" s="999" t="s">
        <v>164</v>
      </c>
      <c r="AJ5" s="992" t="s">
        <v>170</v>
      </c>
      <c r="AK5" s="994" t="s">
        <v>297</v>
      </c>
      <c r="AL5" s="43" t="s">
        <v>152</v>
      </c>
      <c r="AM5" s="997" t="s">
        <v>170</v>
      </c>
      <c r="AN5" s="987" t="s">
        <v>164</v>
      </c>
      <c r="AO5" s="992" t="s">
        <v>170</v>
      </c>
      <c r="AP5" s="996" t="s">
        <v>298</v>
      </c>
      <c r="AQ5" s="43" t="s">
        <v>152</v>
      </c>
      <c r="AR5" s="997" t="s">
        <v>170</v>
      </c>
      <c r="AS5" s="987" t="s">
        <v>164</v>
      </c>
      <c r="AT5" s="992" t="s">
        <v>170</v>
      </c>
      <c r="AU5" s="994" t="s">
        <v>354</v>
      </c>
      <c r="AV5" s="43" t="s">
        <v>152</v>
      </c>
      <c r="AW5" s="414" t="s">
        <v>170</v>
      </c>
      <c r="AX5" s="406" t="s">
        <v>355</v>
      </c>
      <c r="AY5" s="43" t="s">
        <v>152</v>
      </c>
      <c r="AZ5" s="992" t="s">
        <v>170</v>
      </c>
      <c r="BA5" s="996" t="s">
        <v>356</v>
      </c>
      <c r="BB5" s="43" t="s">
        <v>152</v>
      </c>
      <c r="BC5" s="732" t="s">
        <v>486</v>
      </c>
      <c r="BD5" s="733" t="s">
        <v>488</v>
      </c>
      <c r="BE5" s="732" t="s">
        <v>487</v>
      </c>
      <c r="BF5" s="733" t="s">
        <v>489</v>
      </c>
      <c r="BG5" s="710" t="s">
        <v>170</v>
      </c>
      <c r="BH5" s="712" t="s">
        <v>164</v>
      </c>
    </row>
    <row r="6" spans="1:60" ht="35.450000000000003" customHeight="1" thickBot="1">
      <c r="A6" s="1025"/>
      <c r="B6" s="356"/>
      <c r="C6" s="1027"/>
      <c r="D6" s="1033"/>
      <c r="E6" s="1030"/>
      <c r="F6" s="993"/>
      <c r="G6" s="1000"/>
      <c r="H6" s="993"/>
      <c r="I6" s="1020"/>
      <c r="J6" s="993"/>
      <c r="K6" s="1020"/>
      <c r="L6" s="993"/>
      <c r="M6" s="995"/>
      <c r="N6" s="73">
        <v>2</v>
      </c>
      <c r="O6" s="993"/>
      <c r="P6" s="418"/>
      <c r="Q6" s="993"/>
      <c r="R6" s="995"/>
      <c r="S6" s="73">
        <v>10</v>
      </c>
      <c r="T6" s="993"/>
      <c r="U6" s="1020"/>
      <c r="V6" s="993"/>
      <c r="W6" s="1020"/>
      <c r="X6" s="1006"/>
      <c r="Y6" s="1013"/>
      <c r="Z6" s="498">
        <v>3</v>
      </c>
      <c r="AA6" s="1015"/>
      <c r="AB6" s="1012"/>
      <c r="AC6" s="1008"/>
      <c r="AD6" s="485"/>
      <c r="AE6" s="1010"/>
      <c r="AF6" s="995"/>
      <c r="AG6" s="196">
        <v>14</v>
      </c>
      <c r="AH6" s="993"/>
      <c r="AI6" s="1000"/>
      <c r="AJ6" s="993"/>
      <c r="AK6" s="995"/>
      <c r="AL6" s="73" t="s">
        <v>366</v>
      </c>
      <c r="AM6" s="998"/>
      <c r="AN6" s="988"/>
      <c r="AO6" s="993"/>
      <c r="AP6" s="995"/>
      <c r="AQ6" s="73" t="s">
        <v>367</v>
      </c>
      <c r="AR6" s="998"/>
      <c r="AS6" s="988"/>
      <c r="AT6" s="993"/>
      <c r="AU6" s="995"/>
      <c r="AV6" s="73" t="s">
        <v>368</v>
      </c>
      <c r="AW6" s="415"/>
      <c r="AX6" s="407"/>
      <c r="AY6" s="73">
        <v>4</v>
      </c>
      <c r="AZ6" s="993"/>
      <c r="BA6" s="995"/>
      <c r="BB6" s="73" t="s">
        <v>369</v>
      </c>
      <c r="BC6" s="735"/>
      <c r="BD6" s="736"/>
      <c r="BE6" s="711"/>
      <c r="BF6" s="713"/>
      <c r="BG6" s="711"/>
      <c r="BH6" s="713"/>
    </row>
    <row r="7" spans="1:60" ht="16.5" thickBot="1">
      <c r="A7" s="1025"/>
      <c r="B7" s="440"/>
      <c r="C7" s="1028"/>
      <c r="D7" s="1034"/>
      <c r="E7" s="1031"/>
      <c r="F7" s="304">
        <v>43115</v>
      </c>
      <c r="G7" s="72"/>
      <c r="H7" s="304">
        <v>43115</v>
      </c>
      <c r="I7" s="302"/>
      <c r="J7" s="304">
        <f>F7+7</f>
        <v>43122</v>
      </c>
      <c r="K7" s="302"/>
      <c r="L7" s="411">
        <f>H7+7</f>
        <v>43122</v>
      </c>
      <c r="M7" s="412"/>
      <c r="N7" s="413"/>
      <c r="O7" s="419">
        <f>J7+7</f>
        <v>43129</v>
      </c>
      <c r="P7" s="420"/>
      <c r="Q7" s="979">
        <f>L7+7</f>
        <v>43129</v>
      </c>
      <c r="R7" s="982"/>
      <c r="S7" s="1004"/>
      <c r="T7" s="427">
        <f>O7+7</f>
        <v>43136</v>
      </c>
      <c r="U7" s="428"/>
      <c r="V7" s="427">
        <f>Q7+7</f>
        <v>43136</v>
      </c>
      <c r="W7" s="483"/>
      <c r="X7" s="499">
        <f>T7+7</f>
        <v>43143</v>
      </c>
      <c r="Y7" s="493"/>
      <c r="Z7" s="500"/>
      <c r="AA7" s="495">
        <f>V7+7</f>
        <v>43143</v>
      </c>
      <c r="AB7" s="489"/>
      <c r="AC7" s="486">
        <f>X7+7</f>
        <v>43150</v>
      </c>
      <c r="AD7" s="486"/>
      <c r="AE7" s="980">
        <f>AA7+7</f>
        <v>43150</v>
      </c>
      <c r="AF7" s="982"/>
      <c r="AG7" s="980"/>
      <c r="AH7" s="1003">
        <f>AC7+7</f>
        <v>43157</v>
      </c>
      <c r="AI7" s="981"/>
      <c r="AJ7" s="979">
        <f>AE7+7</f>
        <v>43157</v>
      </c>
      <c r="AK7" s="982"/>
      <c r="AL7" s="1004"/>
      <c r="AM7" s="305">
        <f>AH7+7</f>
        <v>43164</v>
      </c>
      <c r="AN7" s="396"/>
      <c r="AO7" s="979">
        <f>AJ7+7</f>
        <v>43164</v>
      </c>
      <c r="AP7" s="982"/>
      <c r="AQ7" s="1004"/>
      <c r="AR7" s="305">
        <f>AO7+7</f>
        <v>43171</v>
      </c>
      <c r="AS7" s="396"/>
      <c r="AT7" s="979">
        <f>AO7+7</f>
        <v>43171</v>
      </c>
      <c r="AU7" s="982"/>
      <c r="AV7" s="1004"/>
      <c r="AW7" s="1003">
        <f>AR7+7</f>
        <v>43178</v>
      </c>
      <c r="AX7" s="980"/>
      <c r="AY7" s="981"/>
      <c r="AZ7" s="1003">
        <f>AT7+7</f>
        <v>43178</v>
      </c>
      <c r="BA7" s="980"/>
      <c r="BB7" s="981"/>
      <c r="BC7" s="305"/>
      <c r="BD7" s="396"/>
      <c r="BE7" s="305"/>
      <c r="BF7" s="396"/>
      <c r="BG7" s="305">
        <v>43234</v>
      </c>
      <c r="BH7" s="396"/>
    </row>
    <row r="8" spans="1:60" s="277" customFormat="1" ht="25.9" customHeight="1">
      <c r="A8" s="337">
        <v>1</v>
      </c>
      <c r="B8" s="443" t="s">
        <v>455</v>
      </c>
      <c r="C8" s="438">
        <v>15</v>
      </c>
      <c r="D8" s="439">
        <f>SUM(N8,S8,Z8,AG8,AL8,AQ8,AV8,AY8,BB8,BD8,BF8)</f>
        <v>37</v>
      </c>
      <c r="E8" s="442">
        <f t="shared" ref="E8:E23" si="0">SUM(D8:D8)</f>
        <v>37</v>
      </c>
      <c r="F8" s="381"/>
      <c r="G8" s="379"/>
      <c r="H8" s="343"/>
      <c r="I8" s="276"/>
      <c r="J8" s="343" t="s">
        <v>471</v>
      </c>
      <c r="K8" s="276"/>
      <c r="L8" s="313"/>
      <c r="M8" s="340">
        <f t="shared" ref="M8:M23" si="1">C8</f>
        <v>15</v>
      </c>
      <c r="N8" s="308"/>
      <c r="O8" s="275"/>
      <c r="P8" s="286"/>
      <c r="Q8" s="347"/>
      <c r="R8" s="297">
        <f t="shared" ref="R8:R23" si="2">C8</f>
        <v>15</v>
      </c>
      <c r="S8" s="384">
        <f>IF(R8=0,0,VLOOKUP(R8,Підс,2,FALSE))</f>
        <v>7</v>
      </c>
      <c r="T8" s="475" t="s">
        <v>470</v>
      </c>
      <c r="U8" s="475"/>
      <c r="V8" s="475"/>
      <c r="W8" s="501"/>
      <c r="X8" s="292" t="s">
        <v>472</v>
      </c>
      <c r="Y8" s="297">
        <f t="shared" ref="Y8:Y23" si="3">C8</f>
        <v>15</v>
      </c>
      <c r="Z8" s="307">
        <v>0.5</v>
      </c>
      <c r="AA8" s="287"/>
      <c r="AB8" s="487"/>
      <c r="AC8" s="343" t="s">
        <v>470</v>
      </c>
      <c r="AD8" s="487"/>
      <c r="AE8" s="347"/>
      <c r="AF8" s="297">
        <f>C8</f>
        <v>15</v>
      </c>
      <c r="AG8" s="387">
        <f t="shared" ref="AG8:AG23" si="4">IF(AF8=0,"",VLOOKUP(AF8,Підс,3,FALSE))</f>
        <v>10</v>
      </c>
      <c r="AH8" s="288"/>
      <c r="AI8" s="289"/>
      <c r="AJ8" s="350"/>
      <c r="AK8" s="297">
        <f t="shared" ref="AK8:AK18" si="5">C8</f>
        <v>15</v>
      </c>
      <c r="AL8" s="290">
        <f>1+3+1.5</f>
        <v>5.5</v>
      </c>
      <c r="AM8" s="390" t="s">
        <v>471</v>
      </c>
      <c r="AN8" s="392"/>
      <c r="AO8" s="424"/>
      <c r="AP8" s="297">
        <f>C8</f>
        <v>15</v>
      </c>
      <c r="AQ8" s="312">
        <f>1+1+0</f>
        <v>2</v>
      </c>
      <c r="AR8" s="390"/>
      <c r="AS8" s="392"/>
      <c r="AT8" s="350"/>
      <c r="AU8" s="423">
        <f>C8</f>
        <v>15</v>
      </c>
      <c r="AV8" s="290">
        <f>1+1+2</f>
        <v>4</v>
      </c>
      <c r="AW8" s="429"/>
      <c r="AX8" s="430">
        <f>C8</f>
        <v>15</v>
      </c>
      <c r="AY8" s="432"/>
      <c r="AZ8" s="429"/>
      <c r="BA8" s="430">
        <f>C8</f>
        <v>15</v>
      </c>
      <c r="BB8" s="431">
        <f>5+3</f>
        <v>8</v>
      </c>
      <c r="BC8" s="430">
        <f>C8</f>
        <v>15</v>
      </c>
      <c r="BD8" s="392"/>
      <c r="BE8" s="430">
        <f>C8</f>
        <v>15</v>
      </c>
      <c r="BF8" s="392"/>
      <c r="BG8" s="390"/>
      <c r="BH8" s="392"/>
    </row>
    <row r="9" spans="1:60" s="277" customFormat="1" ht="24" customHeight="1">
      <c r="A9" s="338">
        <v>2</v>
      </c>
      <c r="B9" s="443" t="s">
        <v>456</v>
      </c>
      <c r="C9" s="341">
        <v>14</v>
      </c>
      <c r="D9" s="439">
        <f t="shared" ref="D9:D23" si="6">SUM(N9,S9,Z9,AG9,AL9,AQ9,AV9,AY9,BB9,BD9,BF9)</f>
        <v>35</v>
      </c>
      <c r="E9" s="368">
        <f t="shared" si="0"/>
        <v>35</v>
      </c>
      <c r="F9" s="382"/>
      <c r="G9" s="291"/>
      <c r="H9" s="343"/>
      <c r="I9" s="278"/>
      <c r="J9" s="343" t="s">
        <v>470</v>
      </c>
      <c r="K9" s="278"/>
      <c r="L9" s="292"/>
      <c r="M9" s="341">
        <f t="shared" si="1"/>
        <v>14</v>
      </c>
      <c r="N9" s="309"/>
      <c r="O9" s="292"/>
      <c r="P9" s="278"/>
      <c r="Q9" s="348"/>
      <c r="R9" s="297">
        <f t="shared" si="2"/>
        <v>14</v>
      </c>
      <c r="S9" s="384" t="str">
        <f>IF(R9=0,0,VLOOKUP(R9,Підс,2,FALSE))</f>
        <v xml:space="preserve"> </v>
      </c>
      <c r="T9" s="476" t="s">
        <v>472</v>
      </c>
      <c r="U9" s="476"/>
      <c r="V9" s="476"/>
      <c r="W9" s="502"/>
      <c r="X9" s="292" t="s">
        <v>470</v>
      </c>
      <c r="Y9" s="297">
        <f t="shared" si="3"/>
        <v>14</v>
      </c>
      <c r="Z9" s="307"/>
      <c r="AA9" s="287"/>
      <c r="AB9" s="487"/>
      <c r="AC9" s="343" t="s">
        <v>470</v>
      </c>
      <c r="AD9" s="487"/>
      <c r="AE9" s="348"/>
      <c r="AF9" s="297">
        <f t="shared" ref="AF9:AF23" si="7">C9</f>
        <v>14</v>
      </c>
      <c r="AG9" s="387" t="str">
        <f t="shared" si="4"/>
        <v xml:space="preserve"> </v>
      </c>
      <c r="AH9" s="280"/>
      <c r="AI9" s="279"/>
      <c r="AJ9" s="351"/>
      <c r="AK9" s="297">
        <f t="shared" si="5"/>
        <v>14</v>
      </c>
      <c r="AL9" s="258">
        <f>1+2+2</f>
        <v>5</v>
      </c>
      <c r="AM9" s="391" t="s">
        <v>471</v>
      </c>
      <c r="AN9" s="393"/>
      <c r="AO9" s="425"/>
      <c r="AP9" s="297">
        <f t="shared" ref="AP9:AP23" si="8">C9</f>
        <v>14</v>
      </c>
      <c r="AQ9" s="293">
        <f>1+1+2</f>
        <v>4</v>
      </c>
      <c r="AR9" s="391"/>
      <c r="AS9" s="393"/>
      <c r="AT9" s="351"/>
      <c r="AU9" s="423">
        <f t="shared" ref="AU9:AU23" si="9">C9</f>
        <v>14</v>
      </c>
      <c r="AV9" s="258">
        <f>1+1+2</f>
        <v>4</v>
      </c>
      <c r="AW9" s="425"/>
      <c r="AX9" s="430">
        <f t="shared" ref="AX9:AX23" si="10">C9</f>
        <v>14</v>
      </c>
      <c r="AY9" s="293">
        <v>3</v>
      </c>
      <c r="AZ9" s="425"/>
      <c r="BA9" s="430">
        <f t="shared" ref="BA9:BA23" si="11">C9</f>
        <v>14</v>
      </c>
      <c r="BB9" s="367">
        <f>6+3</f>
        <v>9</v>
      </c>
      <c r="BC9" s="430">
        <f t="shared" ref="BC9:BC23" si="12">C9</f>
        <v>14</v>
      </c>
      <c r="BD9" s="393">
        <v>5</v>
      </c>
      <c r="BE9" s="430">
        <f t="shared" ref="BE9:BE23" si="13">C9</f>
        <v>14</v>
      </c>
      <c r="BF9" s="393">
        <v>5</v>
      </c>
      <c r="BG9" s="391"/>
      <c r="BH9" s="393"/>
    </row>
    <row r="10" spans="1:60" s="277" customFormat="1" ht="18.75">
      <c r="A10" s="339">
        <v>3</v>
      </c>
      <c r="B10" s="443" t="s">
        <v>457</v>
      </c>
      <c r="C10" s="341">
        <v>13</v>
      </c>
      <c r="D10" s="439">
        <f t="shared" si="6"/>
        <v>0</v>
      </c>
      <c r="E10" s="368">
        <f t="shared" si="0"/>
        <v>0</v>
      </c>
      <c r="F10" s="382"/>
      <c r="G10" s="291"/>
      <c r="H10" s="343"/>
      <c r="I10" s="278"/>
      <c r="J10" s="343" t="s">
        <v>470</v>
      </c>
      <c r="K10" s="278"/>
      <c r="L10" s="292"/>
      <c r="M10" s="341">
        <f t="shared" si="1"/>
        <v>13</v>
      </c>
      <c r="N10" s="309"/>
      <c r="O10" s="292"/>
      <c r="P10" s="278"/>
      <c r="Q10" s="348"/>
      <c r="R10" s="297">
        <f t="shared" si="2"/>
        <v>13</v>
      </c>
      <c r="S10" s="384" t="str">
        <f t="shared" ref="S10:S19" si="14">IF(R10=0,"",VLOOKUP(R10,Підс,2,FALSE))</f>
        <v xml:space="preserve"> </v>
      </c>
      <c r="T10" s="476" t="s">
        <v>472</v>
      </c>
      <c r="U10" s="476"/>
      <c r="V10" s="476"/>
      <c r="W10" s="502"/>
      <c r="X10" s="292" t="s">
        <v>470</v>
      </c>
      <c r="Y10" s="297">
        <f t="shared" si="3"/>
        <v>13</v>
      </c>
      <c r="Z10" s="307"/>
      <c r="AA10" s="287"/>
      <c r="AB10" s="487"/>
      <c r="AC10" s="343" t="s">
        <v>471</v>
      </c>
      <c r="AD10" s="487"/>
      <c r="AE10" s="348"/>
      <c r="AF10" s="297">
        <f t="shared" si="7"/>
        <v>13</v>
      </c>
      <c r="AG10" s="387" t="str">
        <f t="shared" si="4"/>
        <v xml:space="preserve"> </v>
      </c>
      <c r="AH10" s="280"/>
      <c r="AI10" s="279"/>
      <c r="AJ10" s="351"/>
      <c r="AK10" s="297">
        <f t="shared" si="5"/>
        <v>13</v>
      </c>
      <c r="AL10" s="258"/>
      <c r="AM10" s="391" t="s">
        <v>471</v>
      </c>
      <c r="AN10" s="393"/>
      <c r="AO10" s="425"/>
      <c r="AP10" s="297">
        <f t="shared" si="8"/>
        <v>13</v>
      </c>
      <c r="AQ10" s="293"/>
      <c r="AR10" s="391"/>
      <c r="AS10" s="393"/>
      <c r="AT10" s="351"/>
      <c r="AU10" s="423">
        <f t="shared" si="9"/>
        <v>13</v>
      </c>
      <c r="AV10" s="258"/>
      <c r="AW10" s="425"/>
      <c r="AX10" s="430">
        <f t="shared" si="10"/>
        <v>13</v>
      </c>
      <c r="AY10" s="293"/>
      <c r="AZ10" s="425"/>
      <c r="BA10" s="430">
        <f t="shared" si="11"/>
        <v>13</v>
      </c>
      <c r="BB10" s="367"/>
      <c r="BC10" s="430">
        <f t="shared" si="12"/>
        <v>13</v>
      </c>
      <c r="BD10" s="393"/>
      <c r="BE10" s="430">
        <f t="shared" si="13"/>
        <v>13</v>
      </c>
      <c r="BF10" s="393"/>
      <c r="BG10" s="391"/>
      <c r="BH10" s="393"/>
    </row>
    <row r="11" spans="1:60" s="277" customFormat="1" ht="18.75">
      <c r="A11" s="338">
        <v>4</v>
      </c>
      <c r="B11" s="443" t="s">
        <v>458</v>
      </c>
      <c r="C11" s="341">
        <v>12</v>
      </c>
      <c r="D11" s="439">
        <f t="shared" si="6"/>
        <v>39.5</v>
      </c>
      <c r="E11" s="368">
        <f t="shared" si="0"/>
        <v>39.5</v>
      </c>
      <c r="F11" s="382"/>
      <c r="G11" s="291"/>
      <c r="H11" s="343"/>
      <c r="I11" s="278"/>
      <c r="J11" s="343" t="s">
        <v>470</v>
      </c>
      <c r="K11" s="278"/>
      <c r="L11" s="292"/>
      <c r="M11" s="341">
        <f t="shared" si="1"/>
        <v>12</v>
      </c>
      <c r="N11" s="309">
        <v>0.5</v>
      </c>
      <c r="O11" s="292"/>
      <c r="P11" s="278"/>
      <c r="Q11" s="348"/>
      <c r="R11" s="297">
        <f t="shared" si="2"/>
        <v>12</v>
      </c>
      <c r="S11" s="384">
        <f t="shared" si="14"/>
        <v>8</v>
      </c>
      <c r="T11" s="476" t="s">
        <v>470</v>
      </c>
      <c r="U11" s="476"/>
      <c r="V11" s="476"/>
      <c r="W11" s="502"/>
      <c r="X11" s="292" t="s">
        <v>470</v>
      </c>
      <c r="Y11" s="297">
        <f t="shared" si="3"/>
        <v>12</v>
      </c>
      <c r="Z11" s="307">
        <v>0.5</v>
      </c>
      <c r="AA11" s="287"/>
      <c r="AB11" s="487"/>
      <c r="AC11" s="343" t="s">
        <v>470</v>
      </c>
      <c r="AD11" s="487"/>
      <c r="AE11" s="348"/>
      <c r="AF11" s="297">
        <f t="shared" si="7"/>
        <v>12</v>
      </c>
      <c r="AG11" s="387">
        <f t="shared" si="4"/>
        <v>11</v>
      </c>
      <c r="AH11" s="280"/>
      <c r="AI11" s="279"/>
      <c r="AJ11" s="351"/>
      <c r="AK11" s="297">
        <f t="shared" si="5"/>
        <v>12</v>
      </c>
      <c r="AL11" s="258">
        <f>1+3+1.5</f>
        <v>5.5</v>
      </c>
      <c r="AM11" s="391" t="s">
        <v>470</v>
      </c>
      <c r="AN11" s="393"/>
      <c r="AO11" s="425"/>
      <c r="AP11" s="297">
        <f t="shared" si="8"/>
        <v>12</v>
      </c>
      <c r="AQ11" s="293">
        <f>1+1+3.5</f>
        <v>5.5</v>
      </c>
      <c r="AR11" s="391"/>
      <c r="AS11" s="393"/>
      <c r="AT11" s="351"/>
      <c r="AU11" s="423">
        <f t="shared" si="9"/>
        <v>12</v>
      </c>
      <c r="AV11" s="258">
        <f>1+1.5+2</f>
        <v>4.5</v>
      </c>
      <c r="AW11" s="425"/>
      <c r="AX11" s="430">
        <f t="shared" si="10"/>
        <v>12</v>
      </c>
      <c r="AY11" s="293">
        <v>4</v>
      </c>
      <c r="AZ11" s="425"/>
      <c r="BA11" s="430">
        <f t="shared" si="11"/>
        <v>12</v>
      </c>
      <c r="BB11" s="367"/>
      <c r="BC11" s="430">
        <f t="shared" si="12"/>
        <v>12</v>
      </c>
      <c r="BD11" s="393"/>
      <c r="BE11" s="430">
        <f t="shared" si="13"/>
        <v>12</v>
      </c>
      <c r="BF11" s="393"/>
      <c r="BG11" s="391"/>
      <c r="BH11" s="393"/>
    </row>
    <row r="12" spans="1:60" s="277" customFormat="1" ht="18.75">
      <c r="A12" s="339">
        <v>5</v>
      </c>
      <c r="B12" s="443" t="s">
        <v>459</v>
      </c>
      <c r="C12" s="341">
        <v>11</v>
      </c>
      <c r="D12" s="439">
        <f t="shared" si="6"/>
        <v>56.900000000000006</v>
      </c>
      <c r="E12" s="368">
        <f t="shared" si="0"/>
        <v>56.900000000000006</v>
      </c>
      <c r="F12" s="382"/>
      <c r="G12" s="291"/>
      <c r="H12" s="343"/>
      <c r="I12" s="278"/>
      <c r="J12" s="343" t="s">
        <v>470</v>
      </c>
      <c r="K12" s="278"/>
      <c r="L12" s="292"/>
      <c r="M12" s="341">
        <f t="shared" si="1"/>
        <v>11</v>
      </c>
      <c r="N12" s="309">
        <v>2</v>
      </c>
      <c r="O12" s="292"/>
      <c r="P12" s="278"/>
      <c r="Q12" s="348"/>
      <c r="R12" s="297">
        <f t="shared" si="2"/>
        <v>11</v>
      </c>
      <c r="S12" s="384">
        <f t="shared" si="14"/>
        <v>9.8000000000000007</v>
      </c>
      <c r="T12" s="476" t="s">
        <v>470</v>
      </c>
      <c r="U12" s="476"/>
      <c r="V12" s="476"/>
      <c r="W12" s="502"/>
      <c r="X12" s="292" t="s">
        <v>470</v>
      </c>
      <c r="Y12" s="297">
        <f t="shared" si="3"/>
        <v>11</v>
      </c>
      <c r="Z12" s="307"/>
      <c r="AA12" s="287"/>
      <c r="AB12" s="487"/>
      <c r="AC12" s="343" t="s">
        <v>470</v>
      </c>
      <c r="AD12" s="487"/>
      <c r="AE12" s="348"/>
      <c r="AF12" s="297">
        <f t="shared" si="7"/>
        <v>11</v>
      </c>
      <c r="AG12" s="387">
        <f t="shared" si="4"/>
        <v>12.100000000000001</v>
      </c>
      <c r="AH12" s="280"/>
      <c r="AI12" s="279"/>
      <c r="AJ12" s="351"/>
      <c r="AK12" s="297">
        <f t="shared" si="5"/>
        <v>11</v>
      </c>
      <c r="AL12" s="258">
        <f>1+3+2</f>
        <v>6</v>
      </c>
      <c r="AM12" s="391" t="s">
        <v>470</v>
      </c>
      <c r="AN12" s="393"/>
      <c r="AO12" s="351"/>
      <c r="AP12" s="297">
        <f t="shared" si="8"/>
        <v>11</v>
      </c>
      <c r="AQ12" s="293">
        <f>1+1+0</f>
        <v>2</v>
      </c>
      <c r="AR12" s="391"/>
      <c r="AS12" s="393"/>
      <c r="AT12" s="351"/>
      <c r="AU12" s="423">
        <f t="shared" si="9"/>
        <v>11</v>
      </c>
      <c r="AV12" s="258">
        <f>1+1+1</f>
        <v>3</v>
      </c>
      <c r="AW12" s="351"/>
      <c r="AX12" s="430">
        <f t="shared" si="10"/>
        <v>11</v>
      </c>
      <c r="AY12" s="293">
        <v>4</v>
      </c>
      <c r="AZ12" s="351"/>
      <c r="BA12" s="430">
        <f t="shared" si="11"/>
        <v>11</v>
      </c>
      <c r="BB12" s="367">
        <f>5+3</f>
        <v>8</v>
      </c>
      <c r="BC12" s="430">
        <f t="shared" si="12"/>
        <v>11</v>
      </c>
      <c r="BD12" s="393">
        <v>5</v>
      </c>
      <c r="BE12" s="430">
        <f t="shared" si="13"/>
        <v>11</v>
      </c>
      <c r="BF12" s="393">
        <v>5</v>
      </c>
      <c r="BG12" s="391"/>
      <c r="BH12" s="393"/>
    </row>
    <row r="13" spans="1:60" s="277" customFormat="1" ht="18.75">
      <c r="A13" s="338">
        <v>6</v>
      </c>
      <c r="B13" s="443" t="s">
        <v>460</v>
      </c>
      <c r="C13" s="341">
        <v>10</v>
      </c>
      <c r="D13" s="439">
        <f t="shared" si="6"/>
        <v>58</v>
      </c>
      <c r="E13" s="368">
        <f t="shared" si="0"/>
        <v>58</v>
      </c>
      <c r="F13" s="382"/>
      <c r="G13" s="291"/>
      <c r="H13" s="343"/>
      <c r="I13" s="278"/>
      <c r="J13" s="343" t="s">
        <v>470</v>
      </c>
      <c r="K13" s="278"/>
      <c r="L13" s="292"/>
      <c r="M13" s="341">
        <f t="shared" si="1"/>
        <v>10</v>
      </c>
      <c r="N13" s="309">
        <v>1</v>
      </c>
      <c r="O13" s="292"/>
      <c r="P13" s="278"/>
      <c r="Q13" s="348"/>
      <c r="R13" s="297">
        <f t="shared" si="2"/>
        <v>10</v>
      </c>
      <c r="S13" s="384">
        <f t="shared" si="14"/>
        <v>8.5</v>
      </c>
      <c r="T13" s="476" t="s">
        <v>470</v>
      </c>
      <c r="U13" s="476"/>
      <c r="V13" s="476"/>
      <c r="W13" s="502"/>
      <c r="X13" s="292" t="s">
        <v>470</v>
      </c>
      <c r="Y13" s="297">
        <f t="shared" si="3"/>
        <v>10</v>
      </c>
      <c r="Z13" s="307">
        <v>1</v>
      </c>
      <c r="AA13" s="287"/>
      <c r="AB13" s="487"/>
      <c r="AC13" s="343" t="s">
        <v>470</v>
      </c>
      <c r="AD13" s="487"/>
      <c r="AE13" s="348"/>
      <c r="AF13" s="297">
        <f t="shared" si="7"/>
        <v>10</v>
      </c>
      <c r="AG13" s="387">
        <f t="shared" si="4"/>
        <v>13.5</v>
      </c>
      <c r="AH13" s="280"/>
      <c r="AI13" s="279"/>
      <c r="AJ13" s="351"/>
      <c r="AK13" s="297">
        <f t="shared" si="5"/>
        <v>10</v>
      </c>
      <c r="AL13" s="258">
        <f>1+3+0</f>
        <v>4</v>
      </c>
      <c r="AM13" s="391" t="s">
        <v>470</v>
      </c>
      <c r="AN13" s="393"/>
      <c r="AO13" s="351"/>
      <c r="AP13" s="297">
        <f t="shared" si="8"/>
        <v>10</v>
      </c>
      <c r="AQ13" s="293">
        <f>1+1+4</f>
        <v>6</v>
      </c>
      <c r="AR13" s="391"/>
      <c r="AS13" s="393"/>
      <c r="AT13" s="351"/>
      <c r="AU13" s="423">
        <f t="shared" si="9"/>
        <v>10</v>
      </c>
      <c r="AV13" s="258">
        <f>1+2+2</f>
        <v>5</v>
      </c>
      <c r="AW13" s="351"/>
      <c r="AX13" s="430">
        <f t="shared" si="10"/>
        <v>10</v>
      </c>
      <c r="AY13" s="293">
        <v>4</v>
      </c>
      <c r="AZ13" s="351"/>
      <c r="BA13" s="430">
        <f t="shared" si="11"/>
        <v>10</v>
      </c>
      <c r="BB13" s="367">
        <f>7</f>
        <v>7</v>
      </c>
      <c r="BC13" s="430">
        <f t="shared" si="12"/>
        <v>10</v>
      </c>
      <c r="BD13" s="393">
        <v>4</v>
      </c>
      <c r="BE13" s="430">
        <f t="shared" si="13"/>
        <v>10</v>
      </c>
      <c r="BF13" s="393">
        <v>4</v>
      </c>
      <c r="BG13" s="391"/>
      <c r="BH13" s="393"/>
    </row>
    <row r="14" spans="1:60" s="277" customFormat="1" ht="18.75">
      <c r="A14" s="339">
        <v>7</v>
      </c>
      <c r="B14" s="443" t="s">
        <v>461</v>
      </c>
      <c r="C14" s="341">
        <v>9</v>
      </c>
      <c r="D14" s="439">
        <f t="shared" si="6"/>
        <v>34</v>
      </c>
      <c r="E14" s="368">
        <f t="shared" si="0"/>
        <v>34</v>
      </c>
      <c r="F14" s="382"/>
      <c r="G14" s="291"/>
      <c r="H14" s="343"/>
      <c r="I14" s="278"/>
      <c r="J14" s="343" t="s">
        <v>470</v>
      </c>
      <c r="K14" s="278"/>
      <c r="L14" s="292"/>
      <c r="M14" s="341">
        <f t="shared" si="1"/>
        <v>9</v>
      </c>
      <c r="N14" s="309">
        <v>0</v>
      </c>
      <c r="O14" s="292"/>
      <c r="P14" s="278"/>
      <c r="Q14" s="348"/>
      <c r="R14" s="297">
        <f t="shared" si="2"/>
        <v>9</v>
      </c>
      <c r="S14" s="384">
        <f t="shared" si="14"/>
        <v>9</v>
      </c>
      <c r="T14" s="476" t="s">
        <v>470</v>
      </c>
      <c r="U14" s="476"/>
      <c r="V14" s="476"/>
      <c r="W14" s="502"/>
      <c r="X14" s="292" t="s">
        <v>472</v>
      </c>
      <c r="Y14" s="297">
        <f t="shared" si="3"/>
        <v>9</v>
      </c>
      <c r="Z14" s="307">
        <v>3</v>
      </c>
      <c r="AA14" s="287"/>
      <c r="AB14" s="487"/>
      <c r="AC14" s="343" t="s">
        <v>470</v>
      </c>
      <c r="AD14" s="487"/>
      <c r="AE14" s="348"/>
      <c r="AF14" s="297">
        <f t="shared" si="7"/>
        <v>9</v>
      </c>
      <c r="AG14" s="387">
        <f t="shared" si="4"/>
        <v>6.5</v>
      </c>
      <c r="AH14" s="280"/>
      <c r="AI14" s="279"/>
      <c r="AJ14" s="351"/>
      <c r="AK14" s="297">
        <f t="shared" si="5"/>
        <v>9</v>
      </c>
      <c r="AL14" s="258">
        <f>1+2.5+1</f>
        <v>4.5</v>
      </c>
      <c r="AM14" s="391" t="s">
        <v>470</v>
      </c>
      <c r="AN14" s="393"/>
      <c r="AO14" s="351"/>
      <c r="AP14" s="297">
        <f t="shared" si="8"/>
        <v>9</v>
      </c>
      <c r="AQ14" s="293">
        <f>1+1+4</f>
        <v>6</v>
      </c>
      <c r="AR14" s="391"/>
      <c r="AS14" s="393"/>
      <c r="AT14" s="351"/>
      <c r="AU14" s="423">
        <f t="shared" si="9"/>
        <v>9</v>
      </c>
      <c r="AV14" s="258">
        <f>1+2+2</f>
        <v>5</v>
      </c>
      <c r="AW14" s="351"/>
      <c r="AX14" s="430">
        <f t="shared" si="10"/>
        <v>9</v>
      </c>
      <c r="AY14" s="293"/>
      <c r="AZ14" s="351"/>
      <c r="BA14" s="430">
        <f t="shared" si="11"/>
        <v>9</v>
      </c>
      <c r="BB14" s="367"/>
      <c r="BC14" s="430">
        <f t="shared" si="12"/>
        <v>9</v>
      </c>
      <c r="BD14" s="393"/>
      <c r="BE14" s="430">
        <f t="shared" si="13"/>
        <v>9</v>
      </c>
      <c r="BF14" s="393"/>
      <c r="BG14" s="391"/>
      <c r="BH14" s="393"/>
    </row>
    <row r="15" spans="1:60" s="277" customFormat="1" ht="18.75">
      <c r="A15" s="338">
        <v>8</v>
      </c>
      <c r="B15" s="443" t="s">
        <v>462</v>
      </c>
      <c r="C15" s="341">
        <v>8</v>
      </c>
      <c r="D15" s="439">
        <f t="shared" si="6"/>
        <v>43.5</v>
      </c>
      <c r="E15" s="368">
        <f t="shared" si="0"/>
        <v>43.5</v>
      </c>
      <c r="F15" s="382"/>
      <c r="G15" s="291"/>
      <c r="H15" s="343"/>
      <c r="I15" s="278"/>
      <c r="J15" s="343" t="s">
        <v>471</v>
      </c>
      <c r="K15" s="278"/>
      <c r="L15" s="292"/>
      <c r="M15" s="341">
        <f t="shared" si="1"/>
        <v>8</v>
      </c>
      <c r="N15" s="309">
        <v>0</v>
      </c>
      <c r="O15" s="292"/>
      <c r="P15" s="278"/>
      <c r="Q15" s="348"/>
      <c r="R15" s="297">
        <f t="shared" si="2"/>
        <v>8</v>
      </c>
      <c r="S15" s="384">
        <f t="shared" si="14"/>
        <v>6</v>
      </c>
      <c r="T15" s="476" t="s">
        <v>472</v>
      </c>
      <c r="U15" s="476"/>
      <c r="V15" s="476"/>
      <c r="W15" s="502"/>
      <c r="X15" s="292" t="s">
        <v>472</v>
      </c>
      <c r="Y15" s="297">
        <f t="shared" si="3"/>
        <v>8</v>
      </c>
      <c r="Z15" s="307">
        <v>0.5</v>
      </c>
      <c r="AA15" s="287"/>
      <c r="AB15" s="487"/>
      <c r="AC15" s="343" t="s">
        <v>471</v>
      </c>
      <c r="AD15" s="487"/>
      <c r="AE15" s="348"/>
      <c r="AF15" s="297">
        <f t="shared" si="7"/>
        <v>8</v>
      </c>
      <c r="AG15" s="387">
        <f t="shared" si="4"/>
        <v>11.5</v>
      </c>
      <c r="AH15" s="280"/>
      <c r="AI15" s="279"/>
      <c r="AJ15" s="351"/>
      <c r="AK15" s="297">
        <f t="shared" si="5"/>
        <v>8</v>
      </c>
      <c r="AL15" s="258">
        <f>1+2+0</f>
        <v>3</v>
      </c>
      <c r="AM15" s="391" t="s">
        <v>470</v>
      </c>
      <c r="AN15" s="393"/>
      <c r="AO15" s="351"/>
      <c r="AP15" s="297">
        <f t="shared" si="8"/>
        <v>8</v>
      </c>
      <c r="AQ15" s="398">
        <f>1+1+3</f>
        <v>5</v>
      </c>
      <c r="AR15" s="391"/>
      <c r="AS15" s="393"/>
      <c r="AT15" s="351"/>
      <c r="AU15" s="423">
        <f t="shared" si="9"/>
        <v>8</v>
      </c>
      <c r="AV15" s="258">
        <f>1+1.5+2</f>
        <v>4.5</v>
      </c>
      <c r="AW15" s="351"/>
      <c r="AX15" s="430">
        <f t="shared" si="10"/>
        <v>8</v>
      </c>
      <c r="AY15" s="293">
        <v>4</v>
      </c>
      <c r="AZ15" s="351"/>
      <c r="BA15" s="430">
        <f t="shared" si="11"/>
        <v>8</v>
      </c>
      <c r="BB15" s="367">
        <f>7+2</f>
        <v>9</v>
      </c>
      <c r="BC15" s="430">
        <f t="shared" si="12"/>
        <v>8</v>
      </c>
      <c r="BD15" s="393"/>
      <c r="BE15" s="430">
        <f t="shared" si="13"/>
        <v>8</v>
      </c>
      <c r="BF15" s="393"/>
      <c r="BG15" s="391"/>
      <c r="BH15" s="393"/>
    </row>
    <row r="16" spans="1:60" s="277" customFormat="1" ht="18.75">
      <c r="A16" s="339">
        <v>9</v>
      </c>
      <c r="B16" s="443" t="s">
        <v>463</v>
      </c>
      <c r="C16" s="341">
        <v>7</v>
      </c>
      <c r="D16" s="439">
        <f t="shared" si="6"/>
        <v>45.3</v>
      </c>
      <c r="E16" s="368">
        <f t="shared" si="0"/>
        <v>45.3</v>
      </c>
      <c r="F16" s="382"/>
      <c r="G16" s="291"/>
      <c r="H16" s="343"/>
      <c r="I16" s="278"/>
      <c r="J16" s="343" t="s">
        <v>470</v>
      </c>
      <c r="K16" s="278"/>
      <c r="L16" s="292"/>
      <c r="M16" s="341">
        <f t="shared" si="1"/>
        <v>7</v>
      </c>
      <c r="N16" s="309">
        <v>1.5</v>
      </c>
      <c r="O16" s="292"/>
      <c r="P16" s="278"/>
      <c r="Q16" s="348"/>
      <c r="R16" s="297">
        <f t="shared" si="2"/>
        <v>7</v>
      </c>
      <c r="S16" s="384">
        <f t="shared" si="14"/>
        <v>9.8000000000000007</v>
      </c>
      <c r="T16" s="476" t="s">
        <v>470</v>
      </c>
      <c r="U16" s="476"/>
      <c r="V16" s="476"/>
      <c r="W16" s="502"/>
      <c r="X16" s="292" t="s">
        <v>470</v>
      </c>
      <c r="Y16" s="297">
        <f t="shared" si="3"/>
        <v>7</v>
      </c>
      <c r="Z16" s="307">
        <v>3</v>
      </c>
      <c r="AA16" s="287"/>
      <c r="AB16" s="487"/>
      <c r="AC16" s="343" t="s">
        <v>470</v>
      </c>
      <c r="AD16" s="487"/>
      <c r="AE16" s="348"/>
      <c r="AF16" s="297">
        <f t="shared" si="7"/>
        <v>7</v>
      </c>
      <c r="AG16" s="387" t="str">
        <f t="shared" si="4"/>
        <v xml:space="preserve"> </v>
      </c>
      <c r="AH16" s="280"/>
      <c r="AI16" s="279"/>
      <c r="AJ16" s="351"/>
      <c r="AK16" s="297">
        <f t="shared" si="5"/>
        <v>7</v>
      </c>
      <c r="AL16" s="258">
        <f>1+3+2</f>
        <v>6</v>
      </c>
      <c r="AM16" s="391" t="s">
        <v>471</v>
      </c>
      <c r="AN16" s="393"/>
      <c r="AO16" s="351"/>
      <c r="AP16" s="297">
        <f t="shared" si="8"/>
        <v>7</v>
      </c>
      <c r="AQ16" s="293">
        <f>1+1+4</f>
        <v>6</v>
      </c>
      <c r="AR16" s="391"/>
      <c r="AS16" s="393"/>
      <c r="AT16" s="351"/>
      <c r="AU16" s="423">
        <f t="shared" si="9"/>
        <v>7</v>
      </c>
      <c r="AV16" s="258">
        <f>1+2+2</f>
        <v>5</v>
      </c>
      <c r="AW16" s="351"/>
      <c r="AX16" s="430">
        <f t="shared" si="10"/>
        <v>7</v>
      </c>
      <c r="AY16" s="293">
        <v>4</v>
      </c>
      <c r="AZ16" s="351"/>
      <c r="BA16" s="430">
        <f t="shared" si="11"/>
        <v>7</v>
      </c>
      <c r="BB16" s="367">
        <f>7+3</f>
        <v>10</v>
      </c>
      <c r="BC16" s="430">
        <f t="shared" si="12"/>
        <v>7</v>
      </c>
      <c r="BD16" s="393"/>
      <c r="BE16" s="430">
        <f t="shared" si="13"/>
        <v>7</v>
      </c>
      <c r="BF16" s="393"/>
      <c r="BG16" s="391"/>
      <c r="BH16" s="393"/>
    </row>
    <row r="17" spans="1:60" s="277" customFormat="1" ht="18.75">
      <c r="A17" s="338">
        <v>10</v>
      </c>
      <c r="B17" s="443" t="s">
        <v>464</v>
      </c>
      <c r="C17" s="341">
        <v>6</v>
      </c>
      <c r="D17" s="439">
        <f t="shared" si="6"/>
        <v>31.5</v>
      </c>
      <c r="E17" s="368">
        <f t="shared" si="0"/>
        <v>31.5</v>
      </c>
      <c r="F17" s="382"/>
      <c r="G17" s="291"/>
      <c r="H17" s="343"/>
      <c r="I17" s="278"/>
      <c r="J17" s="343" t="s">
        <v>470</v>
      </c>
      <c r="K17" s="278"/>
      <c r="L17" s="292"/>
      <c r="M17" s="341">
        <f t="shared" si="1"/>
        <v>6</v>
      </c>
      <c r="N17" s="309">
        <v>1</v>
      </c>
      <c r="O17" s="292"/>
      <c r="P17" s="278"/>
      <c r="Q17" s="348"/>
      <c r="R17" s="297">
        <f t="shared" si="2"/>
        <v>6</v>
      </c>
      <c r="S17" s="384">
        <f t="shared" si="14"/>
        <v>2.5</v>
      </c>
      <c r="T17" s="476" t="s">
        <v>470</v>
      </c>
      <c r="U17" s="476"/>
      <c r="V17" s="476"/>
      <c r="W17" s="502"/>
      <c r="X17" s="292" t="s">
        <v>472</v>
      </c>
      <c r="Y17" s="297">
        <f t="shared" si="3"/>
        <v>6</v>
      </c>
      <c r="Z17" s="307"/>
      <c r="AA17" s="287"/>
      <c r="AB17" s="487"/>
      <c r="AC17" s="343" t="s">
        <v>470</v>
      </c>
      <c r="AD17" s="487"/>
      <c r="AE17" s="348"/>
      <c r="AF17" s="297">
        <f t="shared" si="7"/>
        <v>6</v>
      </c>
      <c r="AG17" s="387">
        <f t="shared" si="4"/>
        <v>7</v>
      </c>
      <c r="AH17" s="280"/>
      <c r="AI17" s="279"/>
      <c r="AJ17" s="351"/>
      <c r="AK17" s="297">
        <f t="shared" si="5"/>
        <v>6</v>
      </c>
      <c r="AL17" s="258">
        <f>1+2+2</f>
        <v>5</v>
      </c>
      <c r="AM17" s="391" t="s">
        <v>470</v>
      </c>
      <c r="AN17" s="393"/>
      <c r="AO17" s="351"/>
      <c r="AP17" s="297">
        <f t="shared" si="8"/>
        <v>6</v>
      </c>
      <c r="AQ17" s="293">
        <f>1+1+4</f>
        <v>6</v>
      </c>
      <c r="AR17" s="391"/>
      <c r="AS17" s="393"/>
      <c r="AT17" s="351"/>
      <c r="AU17" s="423">
        <f t="shared" si="9"/>
        <v>6</v>
      </c>
      <c r="AV17" s="258">
        <f>0+2+0</f>
        <v>2</v>
      </c>
      <c r="AW17" s="351"/>
      <c r="AX17" s="430">
        <f t="shared" si="10"/>
        <v>6</v>
      </c>
      <c r="AY17" s="293"/>
      <c r="AZ17" s="351"/>
      <c r="BA17" s="430">
        <f t="shared" si="11"/>
        <v>6</v>
      </c>
      <c r="BB17" s="367">
        <f>5+3</f>
        <v>8</v>
      </c>
      <c r="BC17" s="430">
        <f t="shared" si="12"/>
        <v>6</v>
      </c>
      <c r="BD17" s="393"/>
      <c r="BE17" s="430">
        <f t="shared" si="13"/>
        <v>6</v>
      </c>
      <c r="BF17" s="393"/>
      <c r="BG17" s="391"/>
      <c r="BH17" s="393"/>
    </row>
    <row r="18" spans="1:60" s="277" customFormat="1" ht="24.75" customHeight="1">
      <c r="A18" s="339">
        <v>11</v>
      </c>
      <c r="B18" s="443" t="s">
        <v>465</v>
      </c>
      <c r="C18" s="341">
        <v>5</v>
      </c>
      <c r="D18" s="439">
        <f t="shared" si="6"/>
        <v>41</v>
      </c>
      <c r="E18" s="368">
        <f t="shared" si="0"/>
        <v>41</v>
      </c>
      <c r="F18" s="382"/>
      <c r="G18" s="291"/>
      <c r="H18" s="343"/>
      <c r="I18" s="278"/>
      <c r="J18" s="343" t="s">
        <v>471</v>
      </c>
      <c r="K18" s="278"/>
      <c r="L18" s="292"/>
      <c r="M18" s="341">
        <f t="shared" si="1"/>
        <v>5</v>
      </c>
      <c r="N18" s="309"/>
      <c r="O18" s="292"/>
      <c r="P18" s="278"/>
      <c r="Q18" s="348"/>
      <c r="R18" s="297">
        <f t="shared" si="2"/>
        <v>5</v>
      </c>
      <c r="S18" s="384">
        <f t="shared" si="14"/>
        <v>7</v>
      </c>
      <c r="T18" s="476" t="s">
        <v>470</v>
      </c>
      <c r="U18" s="476"/>
      <c r="V18" s="476"/>
      <c r="W18" s="502"/>
      <c r="X18" s="292" t="s">
        <v>472</v>
      </c>
      <c r="Y18" s="297">
        <f t="shared" si="3"/>
        <v>5</v>
      </c>
      <c r="Z18" s="307">
        <v>1.5</v>
      </c>
      <c r="AA18" s="287"/>
      <c r="AB18" s="487"/>
      <c r="AC18" s="343" t="s">
        <v>470</v>
      </c>
      <c r="AD18" s="487"/>
      <c r="AE18" s="348"/>
      <c r="AF18" s="297">
        <f t="shared" si="7"/>
        <v>5</v>
      </c>
      <c r="AG18" s="387">
        <f t="shared" si="4"/>
        <v>6</v>
      </c>
      <c r="AH18" s="280"/>
      <c r="AI18" s="279"/>
      <c r="AJ18" s="351"/>
      <c r="AK18" s="297">
        <f t="shared" si="5"/>
        <v>5</v>
      </c>
      <c r="AL18" s="258">
        <f>1+2+1.5</f>
        <v>4.5</v>
      </c>
      <c r="AM18" s="391" t="s">
        <v>471</v>
      </c>
      <c r="AN18" s="393"/>
      <c r="AO18" s="351"/>
      <c r="AP18" s="297">
        <f t="shared" si="8"/>
        <v>5</v>
      </c>
      <c r="AQ18" s="293">
        <f>1+1+4</f>
        <v>6</v>
      </c>
      <c r="AR18" s="391"/>
      <c r="AS18" s="393"/>
      <c r="AT18" s="351"/>
      <c r="AU18" s="423">
        <f t="shared" si="9"/>
        <v>5</v>
      </c>
      <c r="AV18" s="258">
        <f>1+2+2</f>
        <v>5</v>
      </c>
      <c r="AW18" s="351"/>
      <c r="AX18" s="430">
        <f t="shared" si="10"/>
        <v>5</v>
      </c>
      <c r="AY18" s="293">
        <v>3</v>
      </c>
      <c r="AZ18" s="351"/>
      <c r="BA18" s="430">
        <f t="shared" si="11"/>
        <v>5</v>
      </c>
      <c r="BB18" s="367">
        <f>5+3</f>
        <v>8</v>
      </c>
      <c r="BC18" s="430">
        <f t="shared" si="12"/>
        <v>5</v>
      </c>
      <c r="BD18" s="393"/>
      <c r="BE18" s="430">
        <f t="shared" si="13"/>
        <v>5</v>
      </c>
      <c r="BF18" s="393"/>
      <c r="BG18" s="391"/>
      <c r="BH18" s="393"/>
    </row>
    <row r="19" spans="1:60" s="277" customFormat="1" ht="29.25" customHeight="1">
      <c r="A19" s="338">
        <v>12</v>
      </c>
      <c r="B19" s="443" t="s">
        <v>466</v>
      </c>
      <c r="C19" s="341">
        <v>4</v>
      </c>
      <c r="D19" s="439">
        <f t="shared" si="6"/>
        <v>42.5</v>
      </c>
      <c r="E19" s="368">
        <f t="shared" si="0"/>
        <v>42.5</v>
      </c>
      <c r="F19" s="382"/>
      <c r="G19" s="291"/>
      <c r="H19" s="343"/>
      <c r="I19" s="278"/>
      <c r="J19" s="343" t="s">
        <v>470</v>
      </c>
      <c r="K19" s="278"/>
      <c r="L19" s="292"/>
      <c r="M19" s="341">
        <f t="shared" si="1"/>
        <v>4</v>
      </c>
      <c r="N19" s="309">
        <v>1.5</v>
      </c>
      <c r="O19" s="292"/>
      <c r="P19" s="278"/>
      <c r="Q19" s="348"/>
      <c r="R19" s="297">
        <f t="shared" si="2"/>
        <v>4</v>
      </c>
      <c r="S19" s="384">
        <f t="shared" si="14"/>
        <v>6</v>
      </c>
      <c r="T19" s="476" t="s">
        <v>470</v>
      </c>
      <c r="U19" s="476"/>
      <c r="V19" s="476"/>
      <c r="W19" s="502"/>
      <c r="X19" s="343" t="s">
        <v>472</v>
      </c>
      <c r="Y19" s="297">
        <f t="shared" si="3"/>
        <v>4</v>
      </c>
      <c r="Z19" s="368">
        <v>3</v>
      </c>
      <c r="AA19" s="343"/>
      <c r="AB19" s="487"/>
      <c r="AC19" s="343" t="s">
        <v>470</v>
      </c>
      <c r="AD19" s="487"/>
      <c r="AE19" s="343"/>
      <c r="AF19" s="297">
        <f t="shared" si="7"/>
        <v>4</v>
      </c>
      <c r="AG19" s="384">
        <f t="shared" si="4"/>
        <v>6.5</v>
      </c>
      <c r="AH19" s="510"/>
      <c r="AI19" s="487"/>
      <c r="AJ19" s="487"/>
      <c r="AK19" s="297">
        <f t="shared" ref="AK19:AK23" si="15">C19</f>
        <v>4</v>
      </c>
      <c r="AL19" s="367">
        <f>1+3+1.5</f>
        <v>5.5</v>
      </c>
      <c r="AM19" s="511" t="s">
        <v>470</v>
      </c>
      <c r="AN19" s="393"/>
      <c r="AO19" s="351"/>
      <c r="AP19" s="297">
        <f t="shared" si="8"/>
        <v>4</v>
      </c>
      <c r="AQ19" s="293">
        <f>1+1+4</f>
        <v>6</v>
      </c>
      <c r="AR19" s="394"/>
      <c r="AS19" s="393"/>
      <c r="AT19" s="351"/>
      <c r="AU19" s="423">
        <f t="shared" si="9"/>
        <v>4</v>
      </c>
      <c r="AV19" s="258">
        <f>1+1.5+1.5</f>
        <v>4</v>
      </c>
      <c r="AW19" s="351"/>
      <c r="AX19" s="430">
        <f t="shared" si="10"/>
        <v>4</v>
      </c>
      <c r="AY19" s="293">
        <v>3</v>
      </c>
      <c r="AZ19" s="351"/>
      <c r="BA19" s="430">
        <f t="shared" si="11"/>
        <v>4</v>
      </c>
      <c r="BB19" s="367">
        <f>7+0</f>
        <v>7</v>
      </c>
      <c r="BC19" s="430">
        <f t="shared" si="12"/>
        <v>4</v>
      </c>
      <c r="BD19" s="393"/>
      <c r="BE19" s="430">
        <f t="shared" si="13"/>
        <v>4</v>
      </c>
      <c r="BF19" s="393"/>
      <c r="BG19" s="394"/>
      <c r="BH19" s="393"/>
    </row>
    <row r="20" spans="1:60" s="277" customFormat="1" ht="29.25" customHeight="1">
      <c r="A20" s="339">
        <v>13</v>
      </c>
      <c r="B20" s="443"/>
      <c r="C20" s="297"/>
      <c r="D20" s="439">
        <f t="shared" si="6"/>
        <v>0</v>
      </c>
      <c r="E20" s="368">
        <f t="shared" si="0"/>
        <v>0</v>
      </c>
      <c r="F20" s="382"/>
      <c r="G20" s="291"/>
      <c r="H20" s="343"/>
      <c r="I20" s="278"/>
      <c r="J20" s="343"/>
      <c r="K20" s="278"/>
      <c r="L20" s="292"/>
      <c r="M20" s="341">
        <f t="shared" si="1"/>
        <v>0</v>
      </c>
      <c r="N20" s="309"/>
      <c r="O20" s="292"/>
      <c r="P20" s="278"/>
      <c r="Q20" s="348"/>
      <c r="R20" s="297">
        <f t="shared" si="2"/>
        <v>0</v>
      </c>
      <c r="S20" s="384" t="str">
        <f t="shared" ref="S20:S23" si="16">IF(R20=0,"",VLOOKUP(R20,Підс,2,FALSE))</f>
        <v/>
      </c>
      <c r="T20" s="476"/>
      <c r="U20" s="476"/>
      <c r="V20" s="476"/>
      <c r="W20" s="491"/>
      <c r="X20" s="343"/>
      <c r="Y20" s="297">
        <f t="shared" si="3"/>
        <v>0</v>
      </c>
      <c r="Z20" s="368"/>
      <c r="AA20" s="343"/>
      <c r="AB20" s="487"/>
      <c r="AC20" s="343"/>
      <c r="AD20" s="487"/>
      <c r="AE20" s="343"/>
      <c r="AF20" s="297">
        <f t="shared" si="7"/>
        <v>0</v>
      </c>
      <c r="AG20" s="384" t="str">
        <f t="shared" si="4"/>
        <v/>
      </c>
      <c r="AH20" s="510"/>
      <c r="AI20" s="487"/>
      <c r="AJ20" s="487"/>
      <c r="AK20" s="297">
        <f t="shared" si="15"/>
        <v>0</v>
      </c>
      <c r="AL20" s="367"/>
      <c r="AM20" s="511"/>
      <c r="AN20" s="393"/>
      <c r="AO20" s="351"/>
      <c r="AP20" s="297">
        <f t="shared" si="8"/>
        <v>0</v>
      </c>
      <c r="AQ20" s="293"/>
      <c r="AR20" s="394"/>
      <c r="AS20" s="393"/>
      <c r="AT20" s="351"/>
      <c r="AU20" s="423">
        <f t="shared" si="9"/>
        <v>0</v>
      </c>
      <c r="AV20" s="258"/>
      <c r="AW20" s="351"/>
      <c r="AX20" s="430">
        <f t="shared" si="10"/>
        <v>0</v>
      </c>
      <c r="AY20" s="293"/>
      <c r="AZ20" s="351"/>
      <c r="BA20" s="430">
        <f t="shared" si="11"/>
        <v>0</v>
      </c>
      <c r="BB20" s="367"/>
      <c r="BC20" s="430">
        <f t="shared" si="12"/>
        <v>0</v>
      </c>
      <c r="BD20" s="393"/>
      <c r="BE20" s="430">
        <f t="shared" si="13"/>
        <v>0</v>
      </c>
      <c r="BF20" s="393"/>
      <c r="BG20" s="394"/>
      <c r="BH20" s="393"/>
    </row>
    <row r="21" spans="1:60" s="277" customFormat="1" ht="29.25" customHeight="1">
      <c r="A21" s="338">
        <v>14</v>
      </c>
      <c r="B21" s="435"/>
      <c r="C21" s="297"/>
      <c r="D21" s="439">
        <f t="shared" si="6"/>
        <v>0</v>
      </c>
      <c r="E21" s="368">
        <f t="shared" si="0"/>
        <v>0</v>
      </c>
      <c r="F21" s="382"/>
      <c r="G21" s="291"/>
      <c r="H21" s="343"/>
      <c r="I21" s="278"/>
      <c r="J21" s="343"/>
      <c r="K21" s="278"/>
      <c r="L21" s="292"/>
      <c r="M21" s="341">
        <f t="shared" si="1"/>
        <v>0</v>
      </c>
      <c r="N21" s="309"/>
      <c r="O21" s="292"/>
      <c r="P21" s="278"/>
      <c r="Q21" s="348"/>
      <c r="R21" s="297">
        <f t="shared" si="2"/>
        <v>0</v>
      </c>
      <c r="S21" s="384" t="str">
        <f t="shared" si="16"/>
        <v/>
      </c>
      <c r="T21" s="476"/>
      <c r="U21" s="476"/>
      <c r="V21" s="476"/>
      <c r="W21" s="491"/>
      <c r="X21" s="343"/>
      <c r="Y21" s="297">
        <f t="shared" si="3"/>
        <v>0</v>
      </c>
      <c r="Z21" s="368"/>
      <c r="AA21" s="343"/>
      <c r="AB21" s="487"/>
      <c r="AC21" s="343"/>
      <c r="AD21" s="487"/>
      <c r="AE21" s="343"/>
      <c r="AF21" s="297">
        <f t="shared" si="7"/>
        <v>0</v>
      </c>
      <c r="AG21" s="384" t="str">
        <f t="shared" si="4"/>
        <v/>
      </c>
      <c r="AH21" s="510"/>
      <c r="AI21" s="487"/>
      <c r="AJ21" s="487"/>
      <c r="AK21" s="297">
        <f t="shared" si="15"/>
        <v>0</v>
      </c>
      <c r="AL21" s="367"/>
      <c r="AM21" s="511"/>
      <c r="AN21" s="393"/>
      <c r="AO21" s="351"/>
      <c r="AP21" s="297">
        <f t="shared" si="8"/>
        <v>0</v>
      </c>
      <c r="AQ21" s="293"/>
      <c r="AR21" s="394"/>
      <c r="AS21" s="393"/>
      <c r="AT21" s="351"/>
      <c r="AU21" s="423">
        <f t="shared" si="9"/>
        <v>0</v>
      </c>
      <c r="AV21" s="258"/>
      <c r="AW21" s="351"/>
      <c r="AX21" s="430">
        <f t="shared" si="10"/>
        <v>0</v>
      </c>
      <c r="AY21" s="293"/>
      <c r="AZ21" s="351"/>
      <c r="BA21" s="430">
        <f t="shared" si="11"/>
        <v>0</v>
      </c>
      <c r="BB21" s="367"/>
      <c r="BC21" s="430">
        <f t="shared" si="12"/>
        <v>0</v>
      </c>
      <c r="BD21" s="393"/>
      <c r="BE21" s="430">
        <f t="shared" si="13"/>
        <v>0</v>
      </c>
      <c r="BF21" s="393"/>
      <c r="BG21" s="394"/>
      <c r="BH21" s="393"/>
    </row>
    <row r="22" spans="1:60" s="277" customFormat="1" ht="18" customHeight="1">
      <c r="A22" s="339">
        <v>15</v>
      </c>
      <c r="B22" s="435"/>
      <c r="C22" s="297"/>
      <c r="D22" s="439">
        <f t="shared" si="6"/>
        <v>0</v>
      </c>
      <c r="E22" s="368">
        <f t="shared" si="0"/>
        <v>0</v>
      </c>
      <c r="F22" s="382"/>
      <c r="G22" s="291"/>
      <c r="H22" s="343"/>
      <c r="I22" s="278"/>
      <c r="J22" s="343"/>
      <c r="K22" s="278"/>
      <c r="L22" s="292"/>
      <c r="M22" s="341">
        <f t="shared" si="1"/>
        <v>0</v>
      </c>
      <c r="N22" s="309"/>
      <c r="O22" s="292"/>
      <c r="P22" s="278"/>
      <c r="Q22" s="348"/>
      <c r="R22" s="297">
        <f t="shared" si="2"/>
        <v>0</v>
      </c>
      <c r="S22" s="384" t="str">
        <f t="shared" si="16"/>
        <v/>
      </c>
      <c r="T22" s="476"/>
      <c r="U22" s="476"/>
      <c r="V22" s="476"/>
      <c r="W22" s="491"/>
      <c r="X22" s="343"/>
      <c r="Y22" s="297">
        <f t="shared" si="3"/>
        <v>0</v>
      </c>
      <c r="Z22" s="367"/>
      <c r="AA22" s="343"/>
      <c r="AB22" s="487"/>
      <c r="AC22" s="343"/>
      <c r="AD22" s="487"/>
      <c r="AE22" s="343"/>
      <c r="AF22" s="297">
        <f t="shared" si="7"/>
        <v>0</v>
      </c>
      <c r="AG22" s="384" t="str">
        <f t="shared" si="4"/>
        <v/>
      </c>
      <c r="AH22" s="510"/>
      <c r="AI22" s="487"/>
      <c r="AJ22" s="487"/>
      <c r="AK22" s="297">
        <f t="shared" si="15"/>
        <v>0</v>
      </c>
      <c r="AL22" s="367"/>
      <c r="AM22" s="511"/>
      <c r="AN22" s="393"/>
      <c r="AO22" s="351"/>
      <c r="AP22" s="297">
        <f t="shared" si="8"/>
        <v>0</v>
      </c>
      <c r="AQ22" s="293"/>
      <c r="AR22" s="394"/>
      <c r="AS22" s="393"/>
      <c r="AT22" s="351"/>
      <c r="AU22" s="423">
        <f t="shared" si="9"/>
        <v>0</v>
      </c>
      <c r="AV22" s="258"/>
      <c r="AW22" s="351"/>
      <c r="AX22" s="430">
        <f t="shared" si="10"/>
        <v>0</v>
      </c>
      <c r="AY22" s="293"/>
      <c r="AZ22" s="351"/>
      <c r="BA22" s="430">
        <f t="shared" si="11"/>
        <v>0</v>
      </c>
      <c r="BB22" s="367"/>
      <c r="BC22" s="430">
        <f t="shared" si="12"/>
        <v>0</v>
      </c>
      <c r="BD22" s="393"/>
      <c r="BE22" s="430">
        <f t="shared" si="13"/>
        <v>0</v>
      </c>
      <c r="BF22" s="393"/>
      <c r="BG22" s="394"/>
      <c r="BH22" s="393"/>
    </row>
    <row r="23" spans="1:60" s="277" customFormat="1" ht="18.75" thickBot="1">
      <c r="A23" s="399"/>
      <c r="B23" s="401"/>
      <c r="C23" s="364"/>
      <c r="D23" s="439">
        <f t="shared" si="6"/>
        <v>0</v>
      </c>
      <c r="E23" s="441">
        <f t="shared" si="0"/>
        <v>0</v>
      </c>
      <c r="F23" s="383"/>
      <c r="G23" s="380"/>
      <c r="H23" s="300"/>
      <c r="I23" s="283"/>
      <c r="J23" s="300"/>
      <c r="K23" s="283"/>
      <c r="L23" s="300"/>
      <c r="M23" s="363">
        <f t="shared" si="1"/>
        <v>0</v>
      </c>
      <c r="N23" s="310"/>
      <c r="O23" s="300"/>
      <c r="P23" s="283"/>
      <c r="Q23" s="349"/>
      <c r="R23" s="364">
        <f t="shared" si="2"/>
        <v>0</v>
      </c>
      <c r="S23" s="386" t="str">
        <f t="shared" si="16"/>
        <v/>
      </c>
      <c r="T23" s="477"/>
      <c r="U23" s="477"/>
      <c r="V23" s="477"/>
      <c r="W23" s="492"/>
      <c r="X23" s="343"/>
      <c r="Y23" s="297">
        <f t="shared" si="3"/>
        <v>0</v>
      </c>
      <c r="Z23" s="367"/>
      <c r="AA23" s="343"/>
      <c r="AB23" s="487"/>
      <c r="AC23" s="343"/>
      <c r="AD23" s="487"/>
      <c r="AE23" s="343"/>
      <c r="AF23" s="297">
        <f t="shared" si="7"/>
        <v>0</v>
      </c>
      <c r="AG23" s="384" t="str">
        <f t="shared" si="4"/>
        <v/>
      </c>
      <c r="AH23" s="510"/>
      <c r="AI23" s="487"/>
      <c r="AJ23" s="487"/>
      <c r="AK23" s="297">
        <f t="shared" si="15"/>
        <v>0</v>
      </c>
      <c r="AL23" s="367"/>
      <c r="AM23" s="511"/>
      <c r="AN23" s="395"/>
      <c r="AO23" s="352"/>
      <c r="AP23" s="364">
        <f t="shared" si="8"/>
        <v>0</v>
      </c>
      <c r="AQ23" s="299"/>
      <c r="AR23" s="397"/>
      <c r="AS23" s="395"/>
      <c r="AT23" s="285"/>
      <c r="AU23" s="426">
        <f t="shared" si="9"/>
        <v>0</v>
      </c>
      <c r="AV23" s="301"/>
      <c r="AW23" s="285"/>
      <c r="AX23" s="436">
        <f t="shared" si="10"/>
        <v>0</v>
      </c>
      <c r="AY23" s="299"/>
      <c r="AZ23" s="285"/>
      <c r="BA23" s="436">
        <f t="shared" si="11"/>
        <v>0</v>
      </c>
      <c r="BB23" s="437"/>
      <c r="BC23" s="430">
        <f t="shared" si="12"/>
        <v>0</v>
      </c>
      <c r="BD23" s="395"/>
      <c r="BE23" s="430">
        <f t="shared" si="13"/>
        <v>0</v>
      </c>
      <c r="BF23" s="395"/>
      <c r="BG23" s="397"/>
      <c r="BH23" s="395"/>
    </row>
    <row r="24" spans="1:60" ht="36">
      <c r="A24" s="76"/>
      <c r="B24" s="357"/>
      <c r="C24" s="77"/>
      <c r="D24" s="78"/>
      <c r="E24" s="78"/>
      <c r="F24" s="79"/>
      <c r="G24" s="79"/>
      <c r="H24" s="79"/>
      <c r="I24" s="79"/>
      <c r="J24" s="79"/>
      <c r="K24" s="79"/>
      <c r="L24" s="79">
        <f>COUNT(N8:N23)</f>
        <v>8</v>
      </c>
      <c r="M24" s="79"/>
      <c r="N24" s="79"/>
      <c r="O24" s="79"/>
      <c r="P24" s="474"/>
      <c r="Q24" s="79"/>
      <c r="R24" s="79">
        <f>COUNT(Z8:Z23)</f>
        <v>8</v>
      </c>
      <c r="S24" s="20"/>
      <c r="T24" s="20"/>
      <c r="U24" s="75"/>
      <c r="V24" s="79">
        <f>COUNT(#REF!)</f>
        <v>0</v>
      </c>
      <c r="W24" s="79" t="s">
        <v>474</v>
      </c>
      <c r="X24" s="71"/>
      <c r="Y24" s="71"/>
      <c r="Z24" s="71"/>
      <c r="AA24" s="478"/>
      <c r="AB24" s="71"/>
      <c r="AC24" s="71"/>
      <c r="AD24" s="71"/>
      <c r="AE24" s="71"/>
      <c r="AF24" s="79">
        <f>COUNT(AL8:AL23)</f>
        <v>11</v>
      </c>
      <c r="AG24" s="71"/>
      <c r="AH24" s="71"/>
      <c r="AI24" s="79">
        <f>COUNT(AQ8:AQ23)</f>
        <v>11</v>
      </c>
      <c r="AJ24" s="71"/>
      <c r="AK24" s="71"/>
      <c r="AL24" s="71"/>
      <c r="AM24" s="20"/>
      <c r="AN24" s="71"/>
      <c r="AO24" s="40"/>
      <c r="AP24" s="41"/>
      <c r="AQ24" s="40"/>
      <c r="AU24" s="20">
        <f>COUNT(AQ8:AQ23)</f>
        <v>11</v>
      </c>
      <c r="BA24" s="20">
        <f>COUNT(AU8:AU23)</f>
        <v>16</v>
      </c>
    </row>
    <row r="25" spans="1:60" ht="18">
      <c r="A25" s="76"/>
      <c r="B25" s="357"/>
      <c r="C25" s="77"/>
      <c r="D25" s="78"/>
      <c r="E25" s="78"/>
      <c r="F25" s="79"/>
      <c r="G25" s="71"/>
      <c r="H25" s="71"/>
      <c r="I25" s="71"/>
      <c r="J25" s="71"/>
      <c r="K25" s="71"/>
      <c r="L25" s="80"/>
      <c r="M25" s="20"/>
      <c r="N25" s="71"/>
      <c r="O25" s="71"/>
      <c r="P25" s="71"/>
      <c r="Q25" s="75"/>
      <c r="R25" s="71"/>
      <c r="S25" s="71"/>
      <c r="T25" s="75"/>
      <c r="U25" s="71"/>
      <c r="V25" s="71"/>
      <c r="W25" s="75"/>
      <c r="X25" s="71"/>
      <c r="Y25" s="75"/>
      <c r="Z25" s="71"/>
      <c r="AA25" s="71"/>
      <c r="AB25" s="71"/>
      <c r="AC25" s="71"/>
      <c r="AD25" s="71"/>
      <c r="AE25" s="71"/>
      <c r="AF25" s="71"/>
      <c r="AG25" s="75"/>
      <c r="AH25" s="71"/>
      <c r="AI25" s="71"/>
      <c r="AJ25" s="71"/>
      <c r="AK25" s="71"/>
      <c r="AL25" s="75"/>
      <c r="AM25" s="75"/>
      <c r="AN25" s="75"/>
      <c r="AO25" s="71"/>
      <c r="AP25" s="71"/>
      <c r="AQ25" s="71"/>
      <c r="AR25" s="40"/>
      <c r="AS25" s="41"/>
      <c r="AT25" s="40"/>
      <c r="AU25" s="25"/>
    </row>
    <row r="26" spans="1:60" ht="18">
      <c r="A26" s="76"/>
      <c r="B26" s="357"/>
      <c r="C26" s="77"/>
      <c r="D26" s="78"/>
      <c r="E26" s="78"/>
      <c r="F26" s="79"/>
      <c r="G26" s="71"/>
      <c r="H26" s="71"/>
      <c r="I26" s="71"/>
      <c r="J26" s="71"/>
      <c r="K26" s="71"/>
      <c r="L26" s="80"/>
      <c r="M26" s="20"/>
      <c r="N26" s="71"/>
      <c r="O26" s="71"/>
      <c r="P26" s="71"/>
      <c r="Q26" s="75"/>
      <c r="R26" s="71"/>
      <c r="S26" s="71"/>
      <c r="T26" s="75"/>
      <c r="U26" s="71"/>
      <c r="V26" s="71"/>
      <c r="W26" s="75"/>
      <c r="X26" s="71"/>
      <c r="Y26" s="75"/>
      <c r="Z26" s="71"/>
      <c r="AA26" s="71"/>
      <c r="AB26" s="71"/>
      <c r="AC26" s="71"/>
      <c r="AD26" s="71"/>
      <c r="AE26" s="71"/>
      <c r="AF26" s="71"/>
      <c r="AG26" s="75"/>
      <c r="AH26" s="71"/>
      <c r="AI26" s="71"/>
      <c r="AJ26" s="71"/>
      <c r="AK26" s="71"/>
      <c r="AL26" s="75"/>
      <c r="AM26" s="75"/>
      <c r="AN26" s="75"/>
      <c r="AO26" s="71"/>
      <c r="AP26" s="71"/>
      <c r="AQ26" s="71"/>
      <c r="AR26" s="40"/>
      <c r="AS26" s="41"/>
      <c r="AT26" s="40"/>
      <c r="AU26" s="25"/>
    </row>
    <row r="27" spans="1:60" ht="15">
      <c r="A27" s="48"/>
      <c r="B27" s="358"/>
      <c r="C27" s="26"/>
      <c r="D27" s="26"/>
      <c r="E27" s="26"/>
      <c r="F27" s="45"/>
      <c r="G27" s="20"/>
      <c r="H27" s="20"/>
      <c r="I27" s="20"/>
      <c r="J27" s="20"/>
      <c r="K27" s="20"/>
      <c r="L27" s="5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AH27" s="31"/>
      <c r="AJ27" s="31"/>
    </row>
    <row r="28" spans="1:60" ht="15.75">
      <c r="A28" s="48"/>
      <c r="B28" s="358"/>
      <c r="C28" s="26"/>
      <c r="D28" s="26"/>
      <c r="E28" s="26"/>
      <c r="F28" s="26"/>
      <c r="G28" s="20"/>
      <c r="H28" s="27" t="s">
        <v>153</v>
      </c>
      <c r="I28" s="20"/>
      <c r="J28" s="20"/>
      <c r="K28" s="20"/>
      <c r="L28" s="20"/>
      <c r="M28" s="20"/>
      <c r="N28" s="24"/>
      <c r="O28" s="24"/>
      <c r="P28" s="20"/>
      <c r="Q28" s="20"/>
      <c r="R28" s="20"/>
      <c r="S28" s="20"/>
      <c r="T28" s="20"/>
      <c r="U28" s="20"/>
      <c r="V28" s="20"/>
      <c r="W28" s="20"/>
      <c r="X28" s="20"/>
    </row>
    <row r="29" spans="1:60" ht="15.75">
      <c r="A29" s="48"/>
      <c r="B29" s="358"/>
      <c r="C29" s="26"/>
      <c r="D29" s="26"/>
      <c r="E29" s="26"/>
      <c r="F29" s="26"/>
      <c r="G29" s="20"/>
      <c r="H29" s="20" t="s">
        <v>358</v>
      </c>
      <c r="I29" s="20"/>
      <c r="J29" s="20"/>
      <c r="K29" s="28">
        <v>60</v>
      </c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</row>
    <row r="30" spans="1:60" ht="15.75">
      <c r="A30" s="48"/>
      <c r="B30" s="358"/>
      <c r="C30" s="26"/>
      <c r="D30" s="26"/>
      <c r="E30" s="26"/>
      <c r="F30" s="26"/>
      <c r="G30" s="20"/>
      <c r="H30" s="20" t="s">
        <v>358</v>
      </c>
      <c r="I30" s="20"/>
      <c r="J30" s="20"/>
      <c r="K30" s="28">
        <v>10</v>
      </c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</row>
    <row r="31" spans="1:60" ht="15.75">
      <c r="A31" s="48"/>
      <c r="B31" s="358"/>
      <c r="C31" s="26"/>
      <c r="D31" s="26"/>
      <c r="E31" s="26"/>
      <c r="F31" s="26"/>
      <c r="G31" s="20"/>
      <c r="H31" s="20" t="s">
        <v>357</v>
      </c>
      <c r="I31" s="20"/>
      <c r="J31" s="20"/>
      <c r="K31" s="28">
        <v>30</v>
      </c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</row>
    <row r="32" spans="1:60" ht="15.75">
      <c r="A32" s="48"/>
      <c r="B32" s="358"/>
      <c r="C32" s="26"/>
      <c r="D32" s="26"/>
      <c r="E32" s="26"/>
      <c r="F32" s="26"/>
      <c r="G32" s="20"/>
      <c r="H32" s="20" t="s">
        <v>154</v>
      </c>
      <c r="I32" s="20"/>
      <c r="J32" s="20"/>
      <c r="K32" s="28">
        <f>SUM(K29:K31)</f>
        <v>100</v>
      </c>
      <c r="L32" s="20"/>
      <c r="M32" s="20"/>
      <c r="N32" s="20"/>
      <c r="O32" s="20"/>
      <c r="P32" s="20"/>
      <c r="Q32" s="20"/>
      <c r="R32" s="20"/>
      <c r="S32" s="20" t="s">
        <v>235</v>
      </c>
      <c r="T32" s="20"/>
      <c r="U32" s="20"/>
      <c r="V32" s="20"/>
      <c r="W32" s="20"/>
      <c r="X32" s="20"/>
    </row>
    <row r="33" spans="1:53" ht="15.75">
      <c r="A33" s="48"/>
      <c r="B33" s="358"/>
      <c r="C33" s="26"/>
      <c r="D33" s="26"/>
      <c r="E33" s="26"/>
      <c r="F33" s="26"/>
      <c r="G33" s="20"/>
      <c r="H33" s="20"/>
      <c r="I33" s="20"/>
      <c r="J33" s="20"/>
      <c r="K33" s="28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</row>
    <row r="34" spans="1:53" ht="15.75">
      <c r="A34" s="48"/>
      <c r="B34" s="358"/>
      <c r="C34" s="26"/>
      <c r="D34" s="26"/>
      <c r="E34" s="26"/>
      <c r="F34" s="26"/>
      <c r="G34" s="20"/>
      <c r="H34" s="20"/>
      <c r="I34" s="20"/>
      <c r="J34" s="20"/>
      <c r="K34" s="28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</row>
    <row r="35" spans="1:53" ht="96.75" customHeight="1">
      <c r="A35" s="48"/>
      <c r="B35" s="358"/>
      <c r="C35" s="26"/>
      <c r="D35" s="345"/>
      <c r="E35" s="345"/>
      <c r="F35" s="345"/>
      <c r="G35" s="345" t="s">
        <v>466</v>
      </c>
      <c r="H35" s="345" t="s">
        <v>465</v>
      </c>
      <c r="I35" s="345" t="s">
        <v>464</v>
      </c>
      <c r="J35" s="345" t="s">
        <v>463</v>
      </c>
      <c r="K35" s="345" t="s">
        <v>462</v>
      </c>
      <c r="L35" s="345" t="s">
        <v>461</v>
      </c>
      <c r="M35" s="345" t="s">
        <v>460</v>
      </c>
      <c r="N35" s="345" t="s">
        <v>459</v>
      </c>
      <c r="O35" s="345" t="s">
        <v>458</v>
      </c>
      <c r="P35" s="345" t="s">
        <v>457</v>
      </c>
      <c r="Q35" s="434" t="s">
        <v>456</v>
      </c>
      <c r="R35" s="344" t="s">
        <v>455</v>
      </c>
      <c r="S35" s="20"/>
      <c r="T35" s="20"/>
      <c r="U35" s="20"/>
      <c r="V35" s="20"/>
      <c r="W35" s="20"/>
      <c r="X35" s="20"/>
    </row>
    <row r="36" spans="1:53" ht="26.25" customHeight="1">
      <c r="A36" s="48"/>
      <c r="B36" s="359" t="s">
        <v>232</v>
      </c>
      <c r="C36" s="88" t="s">
        <v>152</v>
      </c>
      <c r="D36" s="89">
        <v>1</v>
      </c>
      <c r="E36" s="89">
        <v>2</v>
      </c>
      <c r="F36" s="89">
        <v>3</v>
      </c>
      <c r="G36" s="89">
        <v>4</v>
      </c>
      <c r="H36" s="90">
        <v>5</v>
      </c>
      <c r="I36" s="90">
        <v>6</v>
      </c>
      <c r="J36" s="90">
        <v>7</v>
      </c>
      <c r="K36" s="90">
        <v>8</v>
      </c>
      <c r="L36" s="90">
        <v>9</v>
      </c>
      <c r="M36" s="90">
        <v>10</v>
      </c>
      <c r="N36" s="90">
        <v>11</v>
      </c>
      <c r="O36" s="90">
        <v>12</v>
      </c>
      <c r="P36" s="90">
        <v>13</v>
      </c>
      <c r="Q36" s="90">
        <v>14</v>
      </c>
      <c r="R36" s="91">
        <v>15</v>
      </c>
      <c r="S36" s="92" t="s">
        <v>233</v>
      </c>
      <c r="T36" s="92" t="s">
        <v>168</v>
      </c>
      <c r="U36" s="92" t="s">
        <v>234</v>
      </c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9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9"/>
      <c r="AX36" s="46"/>
      <c r="AY36" s="46"/>
      <c r="AZ36" s="29"/>
      <c r="BA36" s="29"/>
    </row>
    <row r="37" spans="1:53" ht="15.75">
      <c r="A37" s="47"/>
      <c r="B37" s="93" t="s">
        <v>230</v>
      </c>
      <c r="C37" s="94"/>
      <c r="D37" s="95"/>
      <c r="E37" s="95"/>
      <c r="F37" s="95"/>
      <c r="G37" s="95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7"/>
      <c r="S37" s="107">
        <v>1</v>
      </c>
      <c r="T37" s="82" t="str">
        <f>IF($D45=0," ",$D45)</f>
        <v xml:space="preserve"> </v>
      </c>
      <c r="U37" s="82" t="str">
        <f>IF($D51=0," ",$D51)</f>
        <v xml:space="preserve"> </v>
      </c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29"/>
      <c r="BA37" s="29"/>
    </row>
    <row r="38" spans="1:53" ht="15.75" customHeight="1">
      <c r="A38" s="47"/>
      <c r="B38" s="93" t="s">
        <v>1</v>
      </c>
      <c r="C38" s="125">
        <v>1</v>
      </c>
      <c r="D38" s="259"/>
      <c r="E38" s="260"/>
      <c r="F38" s="260"/>
      <c r="G38" s="260">
        <v>1</v>
      </c>
      <c r="H38" s="260">
        <v>1</v>
      </c>
      <c r="I38" s="265">
        <v>1</v>
      </c>
      <c r="J38" s="260">
        <v>1</v>
      </c>
      <c r="K38" s="265">
        <v>1</v>
      </c>
      <c r="L38" s="265">
        <v>1</v>
      </c>
      <c r="M38" s="265">
        <v>1</v>
      </c>
      <c r="N38" s="265">
        <v>1</v>
      </c>
      <c r="O38" s="260">
        <v>1</v>
      </c>
      <c r="P38" s="265"/>
      <c r="Q38" s="265"/>
      <c r="R38" s="266">
        <v>1</v>
      </c>
      <c r="S38" s="107">
        <v>2</v>
      </c>
      <c r="T38" s="82" t="str">
        <f>IF($E45=0," ",$E45)</f>
        <v xml:space="preserve"> </v>
      </c>
      <c r="U38" s="82" t="str">
        <f>IF($E51=0," ",$E51)</f>
        <v xml:space="preserve"> </v>
      </c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29"/>
      <c r="BA38" s="29"/>
    </row>
    <row r="39" spans="1:53" ht="18">
      <c r="A39" s="47"/>
      <c r="B39" s="93" t="s">
        <v>3</v>
      </c>
      <c r="C39" s="125">
        <v>1</v>
      </c>
      <c r="D39" s="259"/>
      <c r="E39" s="260"/>
      <c r="F39" s="260"/>
      <c r="G39" s="260">
        <v>1</v>
      </c>
      <c r="H39" s="260">
        <v>1</v>
      </c>
      <c r="I39" s="265">
        <v>0.5</v>
      </c>
      <c r="J39" s="260">
        <v>1</v>
      </c>
      <c r="K39" s="265">
        <v>1</v>
      </c>
      <c r="L39" s="265">
        <v>1</v>
      </c>
      <c r="M39" s="265">
        <v>1</v>
      </c>
      <c r="N39" s="265">
        <v>1</v>
      </c>
      <c r="O39" s="260">
        <v>1</v>
      </c>
      <c r="P39" s="265"/>
      <c r="Q39" s="265"/>
      <c r="R39" s="266">
        <v>1</v>
      </c>
      <c r="S39" s="107">
        <v>3</v>
      </c>
      <c r="T39" s="82" t="str">
        <f>IF($F45=0," ",$F45)</f>
        <v xml:space="preserve"> </v>
      </c>
      <c r="U39" s="82" t="str">
        <f>IF($F51=0," ",$F51)</f>
        <v xml:space="preserve"> </v>
      </c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29"/>
      <c r="BA39" s="29"/>
    </row>
    <row r="40" spans="1:53" ht="18">
      <c r="A40" s="47"/>
      <c r="B40" s="93" t="s">
        <v>5</v>
      </c>
      <c r="C40" s="125">
        <v>1</v>
      </c>
      <c r="D40" s="259"/>
      <c r="E40" s="260"/>
      <c r="F40" s="260"/>
      <c r="G40" s="260">
        <v>1</v>
      </c>
      <c r="H40" s="260">
        <v>1</v>
      </c>
      <c r="I40" s="265">
        <v>1</v>
      </c>
      <c r="J40" s="260">
        <v>1</v>
      </c>
      <c r="K40" s="265">
        <v>1</v>
      </c>
      <c r="L40" s="265">
        <v>1</v>
      </c>
      <c r="M40" s="265">
        <v>0.5</v>
      </c>
      <c r="N40" s="265">
        <v>1</v>
      </c>
      <c r="O40" s="260">
        <v>1</v>
      </c>
      <c r="P40" s="265"/>
      <c r="Q40" s="265"/>
      <c r="R40" s="266">
        <v>1</v>
      </c>
      <c r="S40" s="107">
        <v>4</v>
      </c>
      <c r="T40" s="82">
        <f>IF($G45=0," ",$G45)</f>
        <v>6</v>
      </c>
      <c r="U40" s="82">
        <f>IF($G51=0," ",$G51)</f>
        <v>6.5</v>
      </c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29"/>
      <c r="BA40" s="29"/>
    </row>
    <row r="41" spans="1:53" ht="18">
      <c r="A41" s="47"/>
      <c r="B41" s="93" t="s">
        <v>6</v>
      </c>
      <c r="C41" s="125">
        <v>2</v>
      </c>
      <c r="D41" s="259"/>
      <c r="E41" s="260"/>
      <c r="F41" s="260"/>
      <c r="G41" s="260">
        <v>1</v>
      </c>
      <c r="H41" s="260">
        <v>1</v>
      </c>
      <c r="I41" s="265"/>
      <c r="J41" s="261">
        <v>1.8</v>
      </c>
      <c r="K41" s="265">
        <v>1</v>
      </c>
      <c r="L41" s="265">
        <v>1.8</v>
      </c>
      <c r="M41" s="265">
        <v>1.5</v>
      </c>
      <c r="N41" s="265">
        <v>1.8</v>
      </c>
      <c r="O41" s="260">
        <v>1.5</v>
      </c>
      <c r="P41" s="265"/>
      <c r="Q41" s="265"/>
      <c r="R41" s="266">
        <v>1</v>
      </c>
      <c r="S41" s="107">
        <v>5</v>
      </c>
      <c r="T41" s="82">
        <f>IF($H45=0," ",$H45)</f>
        <v>7</v>
      </c>
      <c r="U41" s="82">
        <f>IF($H51=0," ",$H51)</f>
        <v>6</v>
      </c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29"/>
      <c r="BA41" s="29"/>
    </row>
    <row r="42" spans="1:53" ht="18">
      <c r="A42" s="47"/>
      <c r="B42" s="93" t="s">
        <v>7</v>
      </c>
      <c r="C42" s="125">
        <v>2</v>
      </c>
      <c r="D42" s="259"/>
      <c r="E42" s="260"/>
      <c r="F42" s="260"/>
      <c r="G42" s="260">
        <v>1</v>
      </c>
      <c r="H42" s="260">
        <v>1.5</v>
      </c>
      <c r="I42" s="265"/>
      <c r="J42" s="261">
        <v>2</v>
      </c>
      <c r="K42" s="265">
        <v>1</v>
      </c>
      <c r="L42" s="265">
        <v>2</v>
      </c>
      <c r="M42" s="265">
        <v>2</v>
      </c>
      <c r="N42" s="265">
        <v>2</v>
      </c>
      <c r="O42" s="260">
        <v>1.5</v>
      </c>
      <c r="P42" s="265"/>
      <c r="Q42" s="265"/>
      <c r="R42" s="266">
        <v>1</v>
      </c>
      <c r="S42" s="107">
        <v>6</v>
      </c>
      <c r="T42" s="82">
        <f>IF($I45=0," ",$I45)</f>
        <v>2.5</v>
      </c>
      <c r="U42" s="82">
        <f>IF($I51=0," ",$I51)</f>
        <v>7</v>
      </c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29"/>
      <c r="BA42" s="29"/>
    </row>
    <row r="43" spans="1:53" ht="18">
      <c r="A43" s="47"/>
      <c r="B43" s="93" t="s">
        <v>8</v>
      </c>
      <c r="C43" s="125">
        <v>2</v>
      </c>
      <c r="D43" s="259"/>
      <c r="E43" s="260"/>
      <c r="F43" s="260"/>
      <c r="G43" s="260">
        <v>1</v>
      </c>
      <c r="H43" s="260">
        <v>1.5</v>
      </c>
      <c r="I43" s="265"/>
      <c r="J43" s="260">
        <v>2</v>
      </c>
      <c r="K43" s="265">
        <v>1</v>
      </c>
      <c r="L43" s="265">
        <v>1.5</v>
      </c>
      <c r="M43" s="265">
        <v>1.5</v>
      </c>
      <c r="N43" s="265">
        <v>2</v>
      </c>
      <c r="O43" s="260">
        <v>1</v>
      </c>
      <c r="P43" s="265"/>
      <c r="Q43" s="265"/>
      <c r="R43" s="266">
        <v>1</v>
      </c>
      <c r="S43" s="107">
        <v>7</v>
      </c>
      <c r="T43" s="82">
        <f>IF($J45=0," ",$J45)</f>
        <v>9.8000000000000007</v>
      </c>
      <c r="U43" s="82" t="str">
        <f>IF($J51=0," ",$J51)</f>
        <v xml:space="preserve"> </v>
      </c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29"/>
      <c r="BA43" s="29"/>
    </row>
    <row r="44" spans="1:53" ht="18">
      <c r="A44" s="47"/>
      <c r="B44" s="93" t="s">
        <v>158</v>
      </c>
      <c r="C44" s="125">
        <v>1</v>
      </c>
      <c r="D44" s="259"/>
      <c r="E44" s="260"/>
      <c r="F44" s="260"/>
      <c r="G44" s="260">
        <v>0</v>
      </c>
      <c r="H44" s="260">
        <v>0</v>
      </c>
      <c r="I44" s="265"/>
      <c r="J44" s="260">
        <v>1</v>
      </c>
      <c r="K44" s="265">
        <v>0</v>
      </c>
      <c r="L44" s="265">
        <v>0.7</v>
      </c>
      <c r="M44" s="265">
        <v>1</v>
      </c>
      <c r="N44" s="265">
        <v>1</v>
      </c>
      <c r="O44" s="260">
        <v>1</v>
      </c>
      <c r="P44" s="265"/>
      <c r="Q44" s="265"/>
      <c r="R44" s="266">
        <v>1</v>
      </c>
      <c r="S44" s="107">
        <v>8</v>
      </c>
      <c r="T44" s="82">
        <f>IF($K45=0," ",$K45)</f>
        <v>6</v>
      </c>
      <c r="U44" s="82">
        <f>IF($K51=0," ",$K51)</f>
        <v>11.5</v>
      </c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29"/>
      <c r="BA44" s="29"/>
    </row>
    <row r="45" spans="1:53" ht="15.75">
      <c r="A45" s="47"/>
      <c r="B45" s="98" t="s">
        <v>38</v>
      </c>
      <c r="C45" s="99">
        <f t="shared" ref="C45" si="17">SUM(C38:C44)</f>
        <v>10</v>
      </c>
      <c r="D45" s="83">
        <f t="shared" ref="D45:R45" si="18">SUM(D38:D44)</f>
        <v>0</v>
      </c>
      <c r="E45" s="83">
        <f t="shared" si="18"/>
        <v>0</v>
      </c>
      <c r="F45" s="83">
        <f t="shared" si="18"/>
        <v>0</v>
      </c>
      <c r="G45" s="83">
        <f t="shared" si="18"/>
        <v>6</v>
      </c>
      <c r="H45" s="83">
        <f t="shared" si="18"/>
        <v>7</v>
      </c>
      <c r="I45" s="83">
        <f t="shared" si="18"/>
        <v>2.5</v>
      </c>
      <c r="J45" s="83">
        <f t="shared" si="18"/>
        <v>9.8000000000000007</v>
      </c>
      <c r="K45" s="83">
        <f t="shared" si="18"/>
        <v>6</v>
      </c>
      <c r="L45" s="83">
        <f t="shared" si="18"/>
        <v>9</v>
      </c>
      <c r="M45" s="83">
        <f t="shared" si="18"/>
        <v>8.5</v>
      </c>
      <c r="N45" s="83">
        <f t="shared" si="18"/>
        <v>9.8000000000000007</v>
      </c>
      <c r="O45" s="83">
        <f t="shared" si="18"/>
        <v>8</v>
      </c>
      <c r="P45" s="294">
        <f t="shared" si="18"/>
        <v>0</v>
      </c>
      <c r="Q45" s="83">
        <f t="shared" si="18"/>
        <v>0</v>
      </c>
      <c r="R45" s="84">
        <f t="shared" si="18"/>
        <v>7</v>
      </c>
      <c r="S45" s="107">
        <v>9</v>
      </c>
      <c r="T45" s="82">
        <f>IF($L45=0," ",$L45)</f>
        <v>9</v>
      </c>
      <c r="U45" s="82">
        <f>IF($L51=0," ",$L51)</f>
        <v>6.5</v>
      </c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29"/>
      <c r="BA45" s="29"/>
    </row>
    <row r="46" spans="1:53" ht="15.75">
      <c r="A46" s="47"/>
      <c r="B46" s="100" t="s">
        <v>10</v>
      </c>
      <c r="C46" s="101"/>
      <c r="D46" s="85"/>
      <c r="E46" s="85"/>
      <c r="F46" s="85"/>
      <c r="G46" s="86"/>
      <c r="H46" s="86"/>
      <c r="I46" s="86"/>
      <c r="J46" s="86"/>
      <c r="K46" s="86"/>
      <c r="L46" s="86"/>
      <c r="M46" s="86"/>
      <c r="N46" s="86"/>
      <c r="O46" s="86"/>
      <c r="P46" s="295"/>
      <c r="Q46" s="86"/>
      <c r="R46" s="87"/>
      <c r="S46" s="107">
        <v>10</v>
      </c>
      <c r="T46" s="82">
        <f>IF($M45=0," ",$M45)</f>
        <v>8.5</v>
      </c>
      <c r="U46" s="82">
        <f>IF($M51=0," ",$M51)</f>
        <v>13.5</v>
      </c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29"/>
      <c r="AZ46" s="29"/>
    </row>
    <row r="47" spans="1:53" ht="18">
      <c r="A47" s="47"/>
      <c r="B47" s="102" t="s">
        <v>13</v>
      </c>
      <c r="C47" s="125">
        <v>7</v>
      </c>
      <c r="D47" s="267"/>
      <c r="E47" s="268"/>
      <c r="F47" s="268"/>
      <c r="G47" s="269">
        <v>6.5</v>
      </c>
      <c r="H47" s="269">
        <v>6</v>
      </c>
      <c r="I47" s="269"/>
      <c r="J47" s="269"/>
      <c r="K47" s="269">
        <v>6.5</v>
      </c>
      <c r="L47" s="269">
        <v>6.5</v>
      </c>
      <c r="M47" s="269">
        <v>7</v>
      </c>
      <c r="N47" s="269">
        <v>6</v>
      </c>
      <c r="O47" s="269">
        <v>5</v>
      </c>
      <c r="P47" s="269"/>
      <c r="Q47" s="269"/>
      <c r="R47" s="270">
        <v>5</v>
      </c>
      <c r="S47" s="107">
        <v>11</v>
      </c>
      <c r="T47" s="82">
        <f>IF($N45=0," ",$N45)</f>
        <v>9.8000000000000007</v>
      </c>
      <c r="U47" s="82">
        <f>IF($N51=0," ",$N51)</f>
        <v>12.100000000000001</v>
      </c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29"/>
      <c r="AZ47" s="29"/>
    </row>
    <row r="48" spans="1:53" ht="18">
      <c r="A48" s="47"/>
      <c r="B48" s="102" t="s">
        <v>159</v>
      </c>
      <c r="C48" s="125">
        <v>1</v>
      </c>
      <c r="D48" s="267"/>
      <c r="E48" s="268"/>
      <c r="F48" s="268"/>
      <c r="G48" s="269"/>
      <c r="H48" s="269"/>
      <c r="I48" s="269">
        <v>1</v>
      </c>
      <c r="J48" s="269"/>
      <c r="K48" s="269">
        <v>1</v>
      </c>
      <c r="L48" s="269"/>
      <c r="M48" s="269">
        <v>1</v>
      </c>
      <c r="N48" s="269">
        <v>0.8</v>
      </c>
      <c r="O48" s="269">
        <v>1</v>
      </c>
      <c r="P48" s="269"/>
      <c r="Q48" s="269"/>
      <c r="R48" s="270">
        <v>1</v>
      </c>
      <c r="S48" s="107">
        <v>12</v>
      </c>
      <c r="T48" s="82">
        <f>IF($O45=0," ",$O45)</f>
        <v>8</v>
      </c>
      <c r="U48" s="82">
        <f>IF($O51=0," ",$O51)</f>
        <v>11</v>
      </c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29"/>
      <c r="AZ48" s="29"/>
    </row>
    <row r="49" spans="1:52" ht="18">
      <c r="A49" s="47"/>
      <c r="B49" s="102" t="s">
        <v>15</v>
      </c>
      <c r="C49" s="125">
        <v>3</v>
      </c>
      <c r="D49" s="271"/>
      <c r="E49" s="272"/>
      <c r="F49" s="272"/>
      <c r="G49" s="273"/>
      <c r="H49" s="273"/>
      <c r="I49" s="273">
        <v>3</v>
      </c>
      <c r="J49" s="273"/>
      <c r="K49" s="273">
        <v>2</v>
      </c>
      <c r="L49" s="273"/>
      <c r="M49" s="273">
        <v>2.5</v>
      </c>
      <c r="N49" s="273">
        <v>2.5</v>
      </c>
      <c r="O49" s="273">
        <v>2.5</v>
      </c>
      <c r="P49" s="273"/>
      <c r="Q49" s="273"/>
      <c r="R49" s="274">
        <v>2</v>
      </c>
      <c r="S49" s="107">
        <v>13</v>
      </c>
      <c r="T49" s="82" t="str">
        <f>IF($P45=0," ",$P45)</f>
        <v xml:space="preserve"> </v>
      </c>
      <c r="U49" s="82" t="str">
        <f>IF($P51=0," ",$P51)</f>
        <v xml:space="preserve"> </v>
      </c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</row>
    <row r="50" spans="1:52" ht="18">
      <c r="A50" s="47"/>
      <c r="B50" s="131" t="s">
        <v>225</v>
      </c>
      <c r="C50" s="125">
        <v>3</v>
      </c>
      <c r="D50" s="271"/>
      <c r="E50" s="272"/>
      <c r="F50" s="272"/>
      <c r="G50" s="273"/>
      <c r="H50" s="273"/>
      <c r="I50" s="273">
        <v>3</v>
      </c>
      <c r="J50" s="273"/>
      <c r="K50" s="273">
        <v>2</v>
      </c>
      <c r="L50" s="273"/>
      <c r="M50" s="273">
        <v>3</v>
      </c>
      <c r="N50" s="273">
        <v>2.8</v>
      </c>
      <c r="O50" s="273">
        <v>2.5</v>
      </c>
      <c r="P50" s="273"/>
      <c r="Q50" s="273"/>
      <c r="R50" s="274">
        <v>2</v>
      </c>
      <c r="S50" s="107">
        <v>14</v>
      </c>
      <c r="T50" s="82" t="str">
        <f>IF($Q45=0," ",$Q45)</f>
        <v xml:space="preserve"> </v>
      </c>
      <c r="U50" s="82" t="str">
        <f>IF($Q51=0," ",$Q51)</f>
        <v xml:space="preserve"> </v>
      </c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</row>
    <row r="51" spans="1:52" ht="15.75">
      <c r="A51" s="47"/>
      <c r="B51" s="98" t="s">
        <v>38</v>
      </c>
      <c r="C51" s="99">
        <f>SUM(C47:C50)</f>
        <v>14</v>
      </c>
      <c r="D51" s="83">
        <f t="shared" ref="D51:R51" si="19">SUM(D47:D50)</f>
        <v>0</v>
      </c>
      <c r="E51" s="83">
        <f t="shared" si="19"/>
        <v>0</v>
      </c>
      <c r="F51" s="83">
        <f t="shared" si="19"/>
        <v>0</v>
      </c>
      <c r="G51" s="83">
        <f t="shared" si="19"/>
        <v>6.5</v>
      </c>
      <c r="H51" s="83">
        <f t="shared" si="19"/>
        <v>6</v>
      </c>
      <c r="I51" s="83">
        <f t="shared" si="19"/>
        <v>7</v>
      </c>
      <c r="J51" s="83">
        <f t="shared" si="19"/>
        <v>0</v>
      </c>
      <c r="K51" s="83">
        <f t="shared" si="19"/>
        <v>11.5</v>
      </c>
      <c r="L51" s="83">
        <f t="shared" si="19"/>
        <v>6.5</v>
      </c>
      <c r="M51" s="83">
        <f t="shared" si="19"/>
        <v>13.5</v>
      </c>
      <c r="N51" s="83">
        <f t="shared" si="19"/>
        <v>12.100000000000001</v>
      </c>
      <c r="O51" s="83">
        <f t="shared" si="19"/>
        <v>11</v>
      </c>
      <c r="P51" s="83">
        <f t="shared" si="19"/>
        <v>0</v>
      </c>
      <c r="Q51" s="83">
        <f t="shared" si="19"/>
        <v>0</v>
      </c>
      <c r="R51" s="84">
        <f t="shared" si="19"/>
        <v>10</v>
      </c>
      <c r="S51" s="107">
        <v>15</v>
      </c>
      <c r="T51" s="82">
        <f>IF($R45=0," ",$R45)</f>
        <v>7</v>
      </c>
      <c r="U51" s="82">
        <f>IF($R51=0," ",$R51)</f>
        <v>10</v>
      </c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</row>
    <row r="52" spans="1:52" ht="15">
      <c r="A52" s="47"/>
      <c r="B52" s="360"/>
      <c r="C52" s="103"/>
      <c r="D52" s="103"/>
      <c r="E52" s="103"/>
      <c r="F52" s="103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8"/>
      <c r="T52" s="20">
        <f>COUNTIF(T37:T51,"&gt;0")</f>
        <v>10</v>
      </c>
      <c r="U52" s="20">
        <f>COUNTIF(U37:U51,"&gt;0")</f>
        <v>9</v>
      </c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</row>
    <row r="53" spans="1:52">
      <c r="A53" s="47"/>
      <c r="B53" s="360"/>
      <c r="C53" s="103"/>
      <c r="D53" s="103"/>
      <c r="E53" s="103"/>
      <c r="F53" s="103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81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</row>
    <row r="54" spans="1:52">
      <c r="A54" s="47"/>
      <c r="B54" s="360"/>
      <c r="C54" s="103"/>
      <c r="D54" s="103"/>
      <c r="E54" s="103"/>
      <c r="F54" s="103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81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</row>
    <row r="55" spans="1:52">
      <c r="A55" s="47"/>
      <c r="B55" s="361"/>
      <c r="C55" s="105"/>
      <c r="D55" s="105"/>
      <c r="E55" s="105"/>
      <c r="F55" s="105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</row>
    <row r="56" spans="1:52">
      <c r="A56" s="47"/>
      <c r="B56" s="361"/>
      <c r="C56" s="105"/>
      <c r="D56" s="105"/>
      <c r="E56" s="105"/>
      <c r="F56" s="105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</row>
    <row r="57" spans="1:52">
      <c r="A57" s="47"/>
      <c r="B57" s="362"/>
    </row>
    <row r="58" spans="1:52">
      <c r="A58" s="47"/>
      <c r="B58" s="362"/>
    </row>
    <row r="59" spans="1:52">
      <c r="A59" s="47"/>
      <c r="B59" s="362"/>
    </row>
    <row r="60" spans="1:52">
      <c r="A60" s="47"/>
      <c r="B60" s="362"/>
    </row>
    <row r="61" spans="1:52">
      <c r="A61" s="47"/>
      <c r="B61" s="362"/>
    </row>
    <row r="62" spans="1:52">
      <c r="A62" s="47"/>
      <c r="B62" s="362"/>
    </row>
    <row r="63" spans="1:52">
      <c r="A63" s="47"/>
      <c r="B63" s="362"/>
    </row>
    <row r="64" spans="1:52">
      <c r="A64" s="47"/>
      <c r="B64" s="362"/>
    </row>
    <row r="65" spans="1:2">
      <c r="A65" s="47"/>
      <c r="B65" s="362"/>
    </row>
    <row r="66" spans="1:2">
      <c r="A66" s="47"/>
      <c r="B66" s="362"/>
    </row>
    <row r="67" spans="1:2">
      <c r="A67" s="47"/>
      <c r="B67" s="362"/>
    </row>
    <row r="68" spans="1:2">
      <c r="A68" s="47"/>
      <c r="B68" s="362"/>
    </row>
    <row r="69" spans="1:2">
      <c r="A69" s="47"/>
      <c r="B69" s="362"/>
    </row>
    <row r="70" spans="1:2">
      <c r="A70" s="47"/>
      <c r="B70" s="362"/>
    </row>
    <row r="71" spans="1:2">
      <c r="A71" s="47"/>
      <c r="B71" s="362"/>
    </row>
    <row r="72" spans="1:2">
      <c r="A72" s="47"/>
      <c r="B72" s="362"/>
    </row>
    <row r="73" spans="1:2">
      <c r="A73" s="47"/>
      <c r="B73" s="362"/>
    </row>
    <row r="74" spans="1:2">
      <c r="A74" s="47"/>
      <c r="B74" s="362"/>
    </row>
    <row r="75" spans="1:2">
      <c r="A75" s="47"/>
      <c r="B75" s="362"/>
    </row>
    <row r="76" spans="1:2">
      <c r="A76" s="47"/>
      <c r="B76" s="362"/>
    </row>
    <row r="77" spans="1:2">
      <c r="A77" s="47"/>
      <c r="B77" s="362"/>
    </row>
    <row r="78" spans="1:2">
      <c r="A78" s="47"/>
      <c r="B78" s="362"/>
    </row>
    <row r="79" spans="1:2">
      <c r="A79" s="47"/>
      <c r="B79" s="362"/>
    </row>
    <row r="80" spans="1:2">
      <c r="A80" s="47"/>
      <c r="B80" s="362"/>
    </row>
    <row r="81" spans="1:2">
      <c r="A81" s="47"/>
      <c r="B81" s="362"/>
    </row>
    <row r="82" spans="1:2">
      <c r="A82" s="47"/>
      <c r="B82" s="362"/>
    </row>
    <row r="83" spans="1:2">
      <c r="A83" s="47"/>
      <c r="B83" s="362"/>
    </row>
    <row r="84" spans="1:2">
      <c r="A84" s="47"/>
      <c r="B84" s="362"/>
    </row>
    <row r="85" spans="1:2">
      <c r="A85" s="47"/>
      <c r="B85" s="362"/>
    </row>
    <row r="86" spans="1:2">
      <c r="A86" s="47"/>
      <c r="B86" s="362"/>
    </row>
    <row r="87" spans="1:2">
      <c r="A87" s="47"/>
      <c r="B87" s="362"/>
    </row>
    <row r="88" spans="1:2">
      <c r="A88" s="47"/>
      <c r="B88" s="362"/>
    </row>
    <row r="89" spans="1:2">
      <c r="A89" s="47"/>
      <c r="B89" s="362"/>
    </row>
    <row r="90" spans="1:2">
      <c r="A90" s="47"/>
      <c r="B90" s="362"/>
    </row>
    <row r="91" spans="1:2">
      <c r="A91" s="47"/>
      <c r="B91" s="362"/>
    </row>
    <row r="92" spans="1:2">
      <c r="A92" s="47"/>
      <c r="B92" s="362"/>
    </row>
    <row r="93" spans="1:2">
      <c r="A93" s="47"/>
      <c r="B93" s="362"/>
    </row>
    <row r="94" spans="1:2">
      <c r="A94" s="47"/>
      <c r="B94" s="362"/>
    </row>
    <row r="95" spans="1:2">
      <c r="A95" s="47"/>
      <c r="B95" s="362"/>
    </row>
    <row r="96" spans="1:2">
      <c r="A96" s="47"/>
      <c r="B96" s="362"/>
    </row>
    <row r="97" spans="1:2">
      <c r="A97" s="47"/>
      <c r="B97" s="362"/>
    </row>
    <row r="98" spans="1:2">
      <c r="A98" s="47"/>
      <c r="B98" s="362"/>
    </row>
    <row r="99" spans="1:2">
      <c r="A99" s="47"/>
      <c r="B99" s="362"/>
    </row>
    <row r="100" spans="1:2">
      <c r="A100" s="47"/>
      <c r="B100" s="362"/>
    </row>
    <row r="101" spans="1:2">
      <c r="A101" s="47"/>
      <c r="B101" s="362"/>
    </row>
    <row r="102" spans="1:2">
      <c r="A102" s="47"/>
      <c r="B102" s="362"/>
    </row>
    <row r="103" spans="1:2">
      <c r="A103" s="47"/>
      <c r="B103" s="362"/>
    </row>
    <row r="104" spans="1:2">
      <c r="A104" s="47"/>
      <c r="B104" s="362"/>
    </row>
    <row r="105" spans="1:2">
      <c r="A105" s="47"/>
      <c r="B105" s="362"/>
    </row>
    <row r="106" spans="1:2">
      <c r="A106" s="47"/>
      <c r="B106" s="362"/>
    </row>
    <row r="107" spans="1:2">
      <c r="A107" s="47"/>
      <c r="B107" s="362"/>
    </row>
    <row r="108" spans="1:2">
      <c r="A108" s="47"/>
      <c r="B108" s="362"/>
    </row>
    <row r="109" spans="1:2">
      <c r="A109" s="47"/>
      <c r="B109" s="362"/>
    </row>
    <row r="110" spans="1:2">
      <c r="A110" s="47"/>
      <c r="B110" s="362"/>
    </row>
    <row r="111" spans="1:2">
      <c r="A111" s="47"/>
      <c r="B111" s="362"/>
    </row>
    <row r="112" spans="1:2">
      <c r="A112" s="47"/>
      <c r="B112" s="362"/>
    </row>
    <row r="113" spans="1:2">
      <c r="A113" s="47"/>
      <c r="B113" s="362"/>
    </row>
    <row r="114" spans="1:2">
      <c r="A114" s="47"/>
      <c r="B114" s="362"/>
    </row>
    <row r="115" spans="1:2">
      <c r="A115" s="47"/>
      <c r="B115" s="362"/>
    </row>
    <row r="116" spans="1:2">
      <c r="A116" s="47"/>
      <c r="B116" s="362"/>
    </row>
    <row r="117" spans="1:2">
      <c r="A117" s="47"/>
      <c r="B117" s="362"/>
    </row>
    <row r="118" spans="1:2">
      <c r="A118" s="47"/>
      <c r="B118" s="362"/>
    </row>
    <row r="119" spans="1:2">
      <c r="A119" s="47"/>
      <c r="B119" s="362"/>
    </row>
    <row r="120" spans="1:2">
      <c r="A120" s="47"/>
      <c r="B120" s="362"/>
    </row>
    <row r="121" spans="1:2">
      <c r="A121" s="47"/>
      <c r="B121" s="362"/>
    </row>
    <row r="122" spans="1:2">
      <c r="A122" s="47"/>
      <c r="B122" s="362"/>
    </row>
    <row r="123" spans="1:2">
      <c r="A123" s="47"/>
      <c r="B123" s="362"/>
    </row>
    <row r="124" spans="1:2">
      <c r="A124" s="47"/>
      <c r="B124" s="362"/>
    </row>
    <row r="125" spans="1:2">
      <c r="A125" s="47"/>
      <c r="B125" s="362"/>
    </row>
    <row r="126" spans="1:2">
      <c r="A126" s="47"/>
      <c r="B126" s="362"/>
    </row>
    <row r="127" spans="1:2">
      <c r="A127" s="47"/>
      <c r="B127" s="362"/>
    </row>
    <row r="128" spans="1:2">
      <c r="A128" s="47"/>
      <c r="B128" s="362"/>
    </row>
    <row r="129" spans="1:2">
      <c r="A129" s="47"/>
      <c r="B129" s="362"/>
    </row>
    <row r="130" spans="1:2">
      <c r="A130" s="47"/>
      <c r="B130" s="362"/>
    </row>
    <row r="131" spans="1:2">
      <c r="A131" s="47"/>
      <c r="B131" s="362"/>
    </row>
    <row r="132" spans="1:2">
      <c r="A132" s="47"/>
      <c r="B132" s="362"/>
    </row>
    <row r="133" spans="1:2">
      <c r="A133" s="47"/>
      <c r="B133" s="362"/>
    </row>
    <row r="134" spans="1:2">
      <c r="A134" s="47"/>
      <c r="B134" s="362"/>
    </row>
    <row r="135" spans="1:2">
      <c r="A135" s="47"/>
      <c r="B135" s="362"/>
    </row>
    <row r="136" spans="1:2">
      <c r="A136" s="47"/>
      <c r="B136" s="362"/>
    </row>
    <row r="137" spans="1:2">
      <c r="A137" s="47"/>
      <c r="B137" s="362"/>
    </row>
    <row r="138" spans="1:2">
      <c r="A138" s="47"/>
      <c r="B138" s="362"/>
    </row>
    <row r="139" spans="1:2">
      <c r="A139" s="47"/>
      <c r="B139" s="362"/>
    </row>
    <row r="140" spans="1:2">
      <c r="A140" s="47"/>
      <c r="B140" s="362"/>
    </row>
    <row r="141" spans="1:2">
      <c r="A141" s="47"/>
      <c r="B141" s="362"/>
    </row>
    <row r="142" spans="1:2">
      <c r="A142" s="47"/>
      <c r="B142" s="362"/>
    </row>
    <row r="143" spans="1:2">
      <c r="A143" s="47"/>
      <c r="B143" s="362"/>
    </row>
    <row r="144" spans="1:2">
      <c r="A144" s="47"/>
      <c r="B144" s="362"/>
    </row>
    <row r="145" spans="1:2">
      <c r="A145" s="47"/>
      <c r="B145" s="362"/>
    </row>
    <row r="146" spans="1:2">
      <c r="A146" s="47"/>
      <c r="B146" s="362"/>
    </row>
    <row r="147" spans="1:2">
      <c r="A147" s="47"/>
      <c r="B147" s="362"/>
    </row>
    <row r="148" spans="1:2">
      <c r="A148" s="47"/>
      <c r="B148" s="362"/>
    </row>
    <row r="149" spans="1:2">
      <c r="A149" s="47"/>
      <c r="B149" s="362"/>
    </row>
  </sheetData>
  <customSheetViews>
    <customSheetView guid="{D122E3EB-3DBD-4170-BBCF-2BB5E0E428A7}" scale="70" showPageBreaks="1" showGridLines="0" fitToPage="1" printArea="1">
      <pane xSplit="5" ySplit="7" topLeftCell="F8" activePane="bottomRight" state="frozen"/>
      <selection pane="bottomRight" activeCell="AV14" sqref="AV14"/>
      <pageMargins left="0.56000000000000005" right="0.39" top="0.64" bottom="0.65" header="0.5" footer="0.5"/>
      <pageSetup paperSize="9" scale="24" fitToWidth="2" orientation="portrait" horizontalDpi="4294967293" r:id="rId1"/>
      <headerFooter alignWithMargins="0">
        <oddHeader>&amp;C</oddHeader>
      </headerFooter>
    </customSheetView>
    <customSheetView guid="{C5D960BD-C1A6-4228-A267-A87ADCF0AB55}" scale="70" showPageBreaks="1" showGridLines="0" fitToPage="1" printArea="1">
      <pane xSplit="5" ySplit="7" topLeftCell="R8" activePane="bottomRight" state="frozen"/>
      <selection pane="bottomRight" activeCell="T24" sqref="T24"/>
      <pageMargins left="0.56000000000000005" right="0.39" top="0.64" bottom="0.65" header="0.5" footer="0.5"/>
      <pageSetup paperSize="9" scale="24" fitToWidth="2" orientation="portrait" horizontalDpi="4294967293" r:id="rId2"/>
      <headerFooter alignWithMargins="0">
        <oddHeader>&amp;C</oddHeader>
      </headerFooter>
    </customSheetView>
    <customSheetView guid="{6C8D603E-9A1B-49F4-AEFE-06707C7BCD53}" scale="70" showGridLines="0" fitToPage="1">
      <pane xSplit="5" ySplit="7" topLeftCell="R8" activePane="bottomRight" state="frozen"/>
      <selection pane="bottomRight" activeCell="T24" sqref="T24"/>
      <pageMargins left="0.56000000000000005" right="0.39" top="0.64" bottom="0.65" header="0.5" footer="0.5"/>
      <pageSetup paperSize="9" scale="24" fitToWidth="2" orientation="portrait" horizontalDpi="4294967293" r:id="rId3"/>
      <headerFooter alignWithMargins="0">
        <oddHeader>&amp;C</oddHeader>
      </headerFooter>
    </customSheetView>
    <customSheetView guid="{30A3BD48-0D1B-46B6-AB52-E6CED733EC31}" scale="70" showPageBreaks="1" showGridLines="0" fitToPage="1" printArea="1">
      <pane xSplit="5" ySplit="7" topLeftCell="F8" activePane="bottomRight" state="frozen"/>
      <selection pane="bottomRight" activeCell="B25" sqref="B25"/>
      <pageMargins left="0.56000000000000005" right="0.39" top="0.64" bottom="0.65" header="0.5" footer="0.5"/>
      <pageSetup paperSize="9" scale="24" fitToWidth="2" orientation="portrait" horizontalDpi="4294967293" r:id="rId4"/>
      <headerFooter alignWithMargins="0">
        <oddHeader>&amp;C</oddHeader>
      </headerFooter>
    </customSheetView>
    <customSheetView guid="{17400EAF-4B0B-49FE-8262-4A59DA70D10F}" scale="70" showPageBreaks="1" showGridLines="0" fitToPage="1" printArea="1" hiddenRows="1">
      <pane xSplit="5" ySplit="7" topLeftCell="AU8" activePane="bottomRight" state="frozen"/>
      <selection pane="bottomRight" activeCell="BB25" sqref="BB25"/>
      <pageMargins left="0.56000000000000005" right="0.39" top="0.64" bottom="0.65" header="0.5" footer="0.5"/>
      <pageSetup paperSize="9" scale="24" fitToWidth="2" orientation="portrait" horizontalDpi="4294967293" r:id="rId5"/>
      <headerFooter alignWithMargins="0">
        <oddHeader>&amp;C</oddHeader>
      </headerFooter>
    </customSheetView>
    <customSheetView guid="{1C44C54F-C0A4-451D-B8A0-B8C17D7E284D}" scale="70" showGridLines="0" fitToPage="1">
      <pane xSplit="5" ySplit="7" topLeftCell="F15" activePane="bottomRight" state="frozen"/>
      <selection pane="bottomRight" activeCell="B8" sqref="B8:B22"/>
      <pageMargins left="0.56000000000000005" right="0.39" top="0.64" bottom="0.65" header="0.5" footer="0.5"/>
      <pageSetup paperSize="9" scale="25" fitToWidth="2" orientation="portrait" horizontalDpi="4294967293" verticalDpi="0" r:id="rId6"/>
      <headerFooter alignWithMargins="0">
        <oddHeader>&amp;C</oddHeader>
      </headerFooter>
    </customSheetView>
    <customSheetView guid="{C2F30B35-D639-4BB4-A50F-41AB6A913442}" scale="70" showPageBreaks="1" showGridLines="0" fitToPage="1" printArea="1">
      <pane xSplit="5" ySplit="7" topLeftCell="R8" activePane="bottomRight" state="frozen"/>
      <selection pane="bottomRight" activeCell="T24" sqref="T24"/>
      <pageMargins left="0.56000000000000005" right="0.39" top="0.64" bottom="0.65" header="0.5" footer="0.5"/>
      <pageSetup paperSize="9" scale="24" fitToWidth="2" orientation="portrait" horizontalDpi="4294967293" r:id="rId7"/>
      <headerFooter alignWithMargins="0">
        <oddHeader>&amp;C</oddHeader>
      </headerFooter>
    </customSheetView>
    <customSheetView guid="{CB17CAF3-1B6A-40BC-8807-382168C7B6AA}" scale="70" showPageBreaks="1" showGridLines="0" fitToPage="1" printArea="1" hiddenRows="1">
      <pane xSplit="5" ySplit="7" topLeftCell="F8" activePane="bottomRight" state="frozen"/>
      <selection pane="bottomRight" activeCell="E13" sqref="E13"/>
      <pageMargins left="0.56000000000000005" right="0.39" top="0.64" bottom="0.65" header="0.5" footer="0.5"/>
      <pageSetup paperSize="9" scale="24" fitToWidth="2" orientation="portrait" horizontalDpi="4294967293" r:id="rId8"/>
      <headerFooter alignWithMargins="0">
        <oddHeader>&amp;C</oddHeader>
      </headerFooter>
    </customSheetView>
  </customSheetViews>
  <mergeCells count="67">
    <mergeCell ref="Q2:R2"/>
    <mergeCell ref="T2:U2"/>
    <mergeCell ref="A3:A7"/>
    <mergeCell ref="C3:C7"/>
    <mergeCell ref="D3:D7"/>
    <mergeCell ref="E3:E7"/>
    <mergeCell ref="F3:G3"/>
    <mergeCell ref="H3:I3"/>
    <mergeCell ref="J3:K3"/>
    <mergeCell ref="O3:P3"/>
    <mergeCell ref="Q5:Q6"/>
    <mergeCell ref="R5:R6"/>
    <mergeCell ref="Q3:S3"/>
    <mergeCell ref="F5:F6"/>
    <mergeCell ref="G5:G6"/>
    <mergeCell ref="H5:H6"/>
    <mergeCell ref="AO3:AQ3"/>
    <mergeCell ref="AR3:AS3"/>
    <mergeCell ref="AT3:AV3"/>
    <mergeCell ref="AZ3:BB3"/>
    <mergeCell ref="I5:I6"/>
    <mergeCell ref="J5:J6"/>
    <mergeCell ref="K5:K6"/>
    <mergeCell ref="L5:L6"/>
    <mergeCell ref="M5:M6"/>
    <mergeCell ref="O5:O6"/>
    <mergeCell ref="AM3:AN3"/>
    <mergeCell ref="AA5:AA6"/>
    <mergeCell ref="AN5:AN6"/>
    <mergeCell ref="AB5:AB6"/>
    <mergeCell ref="AA3:AB3"/>
    <mergeCell ref="AC3:AD3"/>
    <mergeCell ref="Y5:Y6"/>
    <mergeCell ref="AH3:AI3"/>
    <mergeCell ref="AJ3:AL3"/>
    <mergeCell ref="T3:U3"/>
    <mergeCell ref="T5:T6"/>
    <mergeCell ref="U5:U6"/>
    <mergeCell ref="V3:W3"/>
    <mergeCell ref="X5:X6"/>
    <mergeCell ref="V5:V6"/>
    <mergeCell ref="W5:W6"/>
    <mergeCell ref="AJ5:AJ6"/>
    <mergeCell ref="AK5:AK6"/>
    <mergeCell ref="X3:Y3"/>
    <mergeCell ref="AM5:AM6"/>
    <mergeCell ref="AO5:AO6"/>
    <mergeCell ref="AC5:AC6"/>
    <mergeCell ref="AE5:AE6"/>
    <mergeCell ref="AF5:AF6"/>
    <mergeCell ref="AH5:AH6"/>
    <mergeCell ref="AI5:AI6"/>
    <mergeCell ref="Q7:S7"/>
    <mergeCell ref="AE7:AG7"/>
    <mergeCell ref="AH7:AI7"/>
    <mergeCell ref="AJ7:AL7"/>
    <mergeCell ref="AO7:AQ7"/>
    <mergeCell ref="AW7:AY7"/>
    <mergeCell ref="AZ7:BB7"/>
    <mergeCell ref="AZ5:AZ6"/>
    <mergeCell ref="BA5:BA6"/>
    <mergeCell ref="AP5:AP6"/>
    <mergeCell ref="AT7:AV7"/>
    <mergeCell ref="AR5:AR6"/>
    <mergeCell ref="AS5:AS6"/>
    <mergeCell ref="AT5:AT6"/>
    <mergeCell ref="AU5:AU6"/>
  </mergeCells>
  <conditionalFormatting sqref="M31 F24:F26 E8:E23">
    <cfRule type="cellIs" dxfId="0" priority="1" stopIfTrue="1" operator="greaterThan">
      <formula>21</formula>
    </cfRule>
  </conditionalFormatting>
  <pageMargins left="0.56000000000000005" right="0.39" top="0.64" bottom="0.65" header="0.5" footer="0.5"/>
  <pageSetup paperSize="9" scale="24" fitToWidth="2" orientation="portrait" horizontalDpi="4294967293" r:id="rId9"/>
  <headerFooter alignWithMargins="0">
    <oddHeader>&amp;C</oddHeader>
  </headerFooter>
  <legacyDrawing r:id="rId1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13" workbookViewId="0">
      <selection activeCell="B28" sqref="B28:B40"/>
    </sheetView>
  </sheetViews>
  <sheetFormatPr defaultRowHeight="12.75"/>
  <cols>
    <col min="2" max="2" width="37.85546875" customWidth="1"/>
    <col min="5" max="5" width="4.5703125" customWidth="1"/>
  </cols>
  <sheetData>
    <row r="1" spans="1:5">
      <c r="A1">
        <v>1</v>
      </c>
      <c r="B1" t="s">
        <v>310</v>
      </c>
      <c r="C1" s="346">
        <v>0</v>
      </c>
      <c r="D1" s="346">
        <v>1</v>
      </c>
      <c r="E1" s="346">
        <v>1</v>
      </c>
    </row>
    <row r="2" spans="1:5">
      <c r="A2">
        <v>1</v>
      </c>
      <c r="B2" t="s">
        <v>311</v>
      </c>
      <c r="C2" s="346">
        <v>67</v>
      </c>
      <c r="D2" s="346">
        <v>24.847826086956523</v>
      </c>
      <c r="E2" s="346">
        <v>91.84782608695653</v>
      </c>
    </row>
    <row r="3" spans="1:5">
      <c r="A3">
        <v>1</v>
      </c>
      <c r="B3" t="s">
        <v>315</v>
      </c>
      <c r="C3" s="346">
        <v>50.5</v>
      </c>
      <c r="D3" s="346">
        <v>25.978260869565219</v>
      </c>
      <c r="E3" s="346">
        <v>76.478260869565219</v>
      </c>
    </row>
    <row r="4" spans="1:5">
      <c r="A4">
        <v>1</v>
      </c>
      <c r="B4" t="s">
        <v>316</v>
      </c>
      <c r="C4" s="346">
        <v>56</v>
      </c>
      <c r="D4" s="346">
        <v>22.239130434782609</v>
      </c>
      <c r="E4" s="346">
        <v>78.239130434782609</v>
      </c>
    </row>
    <row r="5" spans="1:5">
      <c r="A5">
        <v>1</v>
      </c>
      <c r="B5" t="s">
        <v>317</v>
      </c>
      <c r="C5" s="346">
        <v>0</v>
      </c>
      <c r="D5" s="346">
        <v>16.826086956521738</v>
      </c>
      <c r="E5" s="346">
        <v>16.826086956521738</v>
      </c>
    </row>
    <row r="6" spans="1:5">
      <c r="A6">
        <v>1</v>
      </c>
      <c r="B6" t="s">
        <v>318</v>
      </c>
      <c r="C6" s="346">
        <v>48</v>
      </c>
      <c r="D6" s="346">
        <v>17.5</v>
      </c>
      <c r="E6" s="346">
        <v>65.5</v>
      </c>
    </row>
    <row r="7" spans="1:5">
      <c r="A7">
        <v>1</v>
      </c>
      <c r="B7" t="s">
        <v>319</v>
      </c>
      <c r="C7" s="346">
        <v>67.5</v>
      </c>
      <c r="D7" s="346">
        <v>12.608695652173912</v>
      </c>
      <c r="E7" s="346">
        <v>80.108695652173907</v>
      </c>
    </row>
    <row r="8" spans="1:5">
      <c r="A8">
        <v>1</v>
      </c>
      <c r="B8" t="s">
        <v>322</v>
      </c>
      <c r="C8" s="346">
        <v>70</v>
      </c>
      <c r="D8" s="346">
        <v>19.956521739130434</v>
      </c>
      <c r="E8" s="346">
        <v>89.956521739130437</v>
      </c>
    </row>
    <row r="9" spans="1:5">
      <c r="A9">
        <v>1</v>
      </c>
      <c r="B9" t="s">
        <v>324</v>
      </c>
      <c r="C9" s="346">
        <v>38</v>
      </c>
      <c r="D9" s="346">
        <v>22.239130434782609</v>
      </c>
      <c r="E9" s="346">
        <v>60.239130434782609</v>
      </c>
    </row>
    <row r="10" spans="1:5">
      <c r="A10">
        <v>1</v>
      </c>
      <c r="B10" t="s">
        <v>328</v>
      </c>
      <c r="C10" s="346">
        <v>0</v>
      </c>
      <c r="D10" s="346">
        <v>0</v>
      </c>
      <c r="E10" s="346">
        <v>0</v>
      </c>
    </row>
    <row r="11" spans="1:5">
      <c r="A11">
        <v>1</v>
      </c>
      <c r="B11" t="s">
        <v>332</v>
      </c>
      <c r="C11" s="346">
        <v>70</v>
      </c>
      <c r="D11" s="346">
        <v>28.086956521739129</v>
      </c>
      <c r="E11" s="346">
        <v>98.086956521739125</v>
      </c>
    </row>
    <row r="12" spans="1:5">
      <c r="A12">
        <v>2</v>
      </c>
      <c r="B12" t="s">
        <v>309</v>
      </c>
      <c r="C12" s="346">
        <v>33.5</v>
      </c>
      <c r="D12" s="346">
        <v>5.9130434782608692</v>
      </c>
      <c r="E12" s="346">
        <v>39.413043478260867</v>
      </c>
    </row>
    <row r="13" spans="1:5">
      <c r="A13">
        <v>2</v>
      </c>
      <c r="B13" t="s">
        <v>299</v>
      </c>
      <c r="C13" s="346">
        <v>4</v>
      </c>
      <c r="D13" s="346">
        <v>6.5434782608695654</v>
      </c>
      <c r="E13" s="346">
        <v>10.543478260869566</v>
      </c>
    </row>
    <row r="14" spans="1:5">
      <c r="A14">
        <v>2</v>
      </c>
      <c r="B14" t="s">
        <v>312</v>
      </c>
      <c r="C14" s="346">
        <v>0</v>
      </c>
      <c r="D14" s="346">
        <v>7.1956521739130439</v>
      </c>
      <c r="E14" s="346">
        <v>7.1956521739130439</v>
      </c>
    </row>
    <row r="15" spans="1:5">
      <c r="A15">
        <v>2</v>
      </c>
      <c r="B15" t="s">
        <v>313</v>
      </c>
      <c r="C15" s="346">
        <v>68</v>
      </c>
      <c r="D15" s="346">
        <v>9.3260869565217384</v>
      </c>
      <c r="E15" s="346">
        <v>77.326086956521735</v>
      </c>
    </row>
    <row r="16" spans="1:5">
      <c r="A16">
        <v>2</v>
      </c>
      <c r="B16" t="s">
        <v>314</v>
      </c>
      <c r="C16" s="346">
        <v>0</v>
      </c>
      <c r="D16" s="346">
        <v>14.043478260869565</v>
      </c>
      <c r="E16" s="346">
        <v>14.043478260869565</v>
      </c>
    </row>
    <row r="17" spans="1:5">
      <c r="A17">
        <v>2</v>
      </c>
      <c r="B17" t="s">
        <v>320</v>
      </c>
      <c r="C17" s="346">
        <v>44</v>
      </c>
      <c r="D17" s="346">
        <v>16.195652173913043</v>
      </c>
      <c r="E17" s="346">
        <v>60.195652173913047</v>
      </c>
    </row>
    <row r="18" spans="1:5">
      <c r="A18">
        <v>2</v>
      </c>
      <c r="B18" t="s">
        <v>321</v>
      </c>
      <c r="C18" s="346">
        <v>52</v>
      </c>
      <c r="D18" s="346">
        <v>8.0434782608695663</v>
      </c>
      <c r="E18" s="346">
        <v>60.043478260869563</v>
      </c>
    </row>
    <row r="19" spans="1:5">
      <c r="A19">
        <v>2</v>
      </c>
      <c r="B19" t="s">
        <v>323</v>
      </c>
      <c r="C19" s="346">
        <v>14</v>
      </c>
      <c r="D19" s="346">
        <v>1.8043478260869565</v>
      </c>
      <c r="E19" s="346">
        <v>15.804347826086957</v>
      </c>
    </row>
    <row r="20" spans="1:5">
      <c r="A20">
        <v>2</v>
      </c>
      <c r="B20" t="s">
        <v>325</v>
      </c>
      <c r="C20" s="346">
        <v>15</v>
      </c>
      <c r="D20" s="346">
        <v>7.1956521739130439</v>
      </c>
      <c r="E20" s="346">
        <v>22.195652173913043</v>
      </c>
    </row>
    <row r="21" spans="1:5">
      <c r="A21">
        <v>2</v>
      </c>
      <c r="B21" t="s">
        <v>326</v>
      </c>
      <c r="C21" s="346">
        <v>48</v>
      </c>
      <c r="D21" s="346">
        <v>12.434782608695652</v>
      </c>
      <c r="E21" s="346">
        <v>60.434782608695656</v>
      </c>
    </row>
    <row r="22" spans="1:5">
      <c r="A22">
        <v>2</v>
      </c>
      <c r="B22" t="s">
        <v>327</v>
      </c>
      <c r="C22" s="346">
        <v>48</v>
      </c>
      <c r="D22" s="346">
        <v>1.8043478260869565</v>
      </c>
      <c r="E22" s="346">
        <v>49.804347826086953</v>
      </c>
    </row>
    <row r="23" spans="1:5">
      <c r="A23">
        <v>2</v>
      </c>
      <c r="B23" t="s">
        <v>329</v>
      </c>
      <c r="C23" s="346">
        <v>0</v>
      </c>
      <c r="D23" s="346">
        <v>0</v>
      </c>
      <c r="E23" s="346">
        <v>0</v>
      </c>
    </row>
    <row r="24" spans="1:5">
      <c r="A24">
        <v>2</v>
      </c>
      <c r="B24" t="s">
        <v>330</v>
      </c>
      <c r="C24" s="346">
        <v>62</v>
      </c>
      <c r="D24" s="346">
        <v>14.891304347826088</v>
      </c>
      <c r="E24" s="346">
        <v>76.891304347826093</v>
      </c>
    </row>
    <row r="25" spans="1:5">
      <c r="A25">
        <v>2</v>
      </c>
      <c r="B25" t="s">
        <v>331</v>
      </c>
      <c r="C25" s="346">
        <v>14</v>
      </c>
      <c r="D25" s="346">
        <v>13.086956521739131</v>
      </c>
      <c r="E25" s="346">
        <v>27.086956521739133</v>
      </c>
    </row>
    <row r="27" spans="1:5" ht="13.5" thickBot="1"/>
    <row r="28" spans="1:5" ht="18.75">
      <c r="B28" s="365" t="s">
        <v>333</v>
      </c>
    </row>
    <row r="29" spans="1:5" ht="18.75">
      <c r="B29" s="306" t="s">
        <v>334</v>
      </c>
    </row>
    <row r="30" spans="1:5" ht="18.75">
      <c r="B30" s="306" t="s">
        <v>335</v>
      </c>
    </row>
    <row r="31" spans="1:5" ht="18.75">
      <c r="B31" s="306" t="s">
        <v>336</v>
      </c>
    </row>
    <row r="32" spans="1:5" ht="18.75">
      <c r="B32" s="306" t="s">
        <v>337</v>
      </c>
    </row>
    <row r="33" spans="2:2" ht="18.75">
      <c r="B33" s="306" t="s">
        <v>338</v>
      </c>
    </row>
    <row r="34" spans="2:2" ht="18.75">
      <c r="B34" s="306" t="s">
        <v>339</v>
      </c>
    </row>
    <row r="35" spans="2:2" ht="18.75">
      <c r="B35" s="306" t="s">
        <v>340</v>
      </c>
    </row>
    <row r="36" spans="2:2" ht="18.75">
      <c r="B36" s="306" t="s">
        <v>341</v>
      </c>
    </row>
    <row r="37" spans="2:2" ht="18.75">
      <c r="B37" s="306" t="s">
        <v>342</v>
      </c>
    </row>
    <row r="38" spans="2:2" ht="18.75">
      <c r="B38" s="306" t="s">
        <v>343</v>
      </c>
    </row>
    <row r="39" spans="2:2" ht="18.75">
      <c r="B39" s="342" t="s">
        <v>344</v>
      </c>
    </row>
    <row r="40" spans="2:2" ht="18.75">
      <c r="B40" s="306" t="s">
        <v>345</v>
      </c>
    </row>
  </sheetData>
  <sortState ref="B28:B40">
    <sortCondition ref="B28:B40"/>
  </sortState>
  <customSheetViews>
    <customSheetView guid="{D122E3EB-3DBD-4170-BBCF-2BB5E0E428A7}" state="hidden" topLeftCell="A13">
      <selection activeCell="B28" sqref="B28:B40"/>
      <pageMargins left="0.7" right="0.7" top="0.75" bottom="0.75" header="0.3" footer="0.3"/>
      <pageSetup orientation="portrait" r:id="rId1"/>
    </customSheetView>
    <customSheetView guid="{C5D960BD-C1A6-4228-A267-A87ADCF0AB55}" state="hidden" topLeftCell="A13">
      <selection activeCell="B28" sqref="B28:B40"/>
      <pageMargins left="0.7" right="0.7" top="0.75" bottom="0.75" header="0.3" footer="0.3"/>
      <pageSetup orientation="portrait" r:id="rId2"/>
    </customSheetView>
    <customSheetView guid="{6C8D603E-9A1B-49F4-AEFE-06707C7BCD53}" state="hidden" topLeftCell="A13">
      <selection activeCell="B28" sqref="B28:B40"/>
      <pageMargins left="0.7" right="0.7" top="0.75" bottom="0.75" header="0.3" footer="0.3"/>
      <pageSetup orientation="portrait" r:id="rId3"/>
    </customSheetView>
    <customSheetView guid="{30A3BD48-0D1B-46B6-AB52-E6CED733EC31}" state="hidden" topLeftCell="A13">
      <selection activeCell="B28" sqref="B28:B40"/>
      <pageMargins left="0.7" right="0.7" top="0.75" bottom="0.75" header="0.3" footer="0.3"/>
      <pageSetup orientation="portrait" r:id="rId4"/>
    </customSheetView>
    <customSheetView guid="{17400EAF-4B0B-49FE-8262-4A59DA70D10F}" state="hidden" topLeftCell="A13">
      <selection activeCell="B28" sqref="B28:B40"/>
      <pageMargins left="0.7" right="0.7" top="0.75" bottom="0.75" header="0.3" footer="0.3"/>
      <pageSetup orientation="portrait" r:id="rId5"/>
    </customSheetView>
    <customSheetView guid="{1C44C54F-C0A4-451D-B8A0-B8C17D7E284D}" state="hidden" topLeftCell="A13">
      <selection activeCell="B28" sqref="B28:B40"/>
      <pageMargins left="0.7" right="0.7" top="0.75" bottom="0.75" header="0.3" footer="0.3"/>
      <pageSetup orientation="portrait" r:id="rId6"/>
    </customSheetView>
    <customSheetView guid="{B1194D16-FC6C-47F9-9935-F16FF2F45C20}" state="hidden" topLeftCell="A13">
      <selection activeCell="B28" sqref="B28:B40"/>
      <pageMargins left="0.7" right="0.7" top="0.75" bottom="0.75" header="0.3" footer="0.3"/>
      <pageSetup orientation="portrait" r:id="rId7"/>
    </customSheetView>
    <customSheetView guid="{1721CD95-9859-4B1B-8D0F-DFE373BD846C}" state="hidden" topLeftCell="A13">
      <selection activeCell="B28" sqref="B28:B40"/>
      <pageMargins left="0.7" right="0.7" top="0.75" bottom="0.75" header="0.3" footer="0.3"/>
      <pageSetup orientation="portrait" r:id="rId8"/>
    </customSheetView>
    <customSheetView guid="{C2F30B35-D639-4BB4-A50F-41AB6A913442}" state="hidden" topLeftCell="A13">
      <selection activeCell="B28" sqref="B28:B40"/>
      <pageMargins left="0.7" right="0.7" top="0.75" bottom="0.75" header="0.3" footer="0.3"/>
      <pageSetup orientation="portrait" r:id="rId9"/>
    </customSheetView>
    <customSheetView guid="{CB17CAF3-1B6A-40BC-8807-382168C7B6AA}" state="hidden" topLeftCell="A13">
      <selection activeCell="B28" sqref="B28:B40"/>
      <pageMargins left="0.7" right="0.7" top="0.75" bottom="0.75" header="0.3" footer="0.3"/>
      <pageSetup orientation="portrait" r:id="rId10"/>
    </customSheetView>
  </customSheetViews>
  <pageMargins left="0.7" right="0.7" top="0.75" bottom="0.75" header="0.3" footer="0.3"/>
  <pageSetup orientation="portrait" r:id="rId1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A13"/>
    </sheetView>
  </sheetViews>
  <sheetFormatPr defaultRowHeight="12.75"/>
  <cols>
    <col min="1" max="1" width="37" customWidth="1"/>
  </cols>
  <sheetData>
    <row r="1" spans="1:2" ht="18">
      <c r="A1" s="366" t="s">
        <v>345</v>
      </c>
      <c r="B1" s="340">
        <v>3</v>
      </c>
    </row>
    <row r="2" spans="1:2" ht="18">
      <c r="A2" s="366" t="s">
        <v>344</v>
      </c>
      <c r="B2" s="341">
        <v>4</v>
      </c>
    </row>
    <row r="3" spans="1:2" ht="18">
      <c r="A3" s="366" t="s">
        <v>343</v>
      </c>
      <c r="B3" s="341">
        <v>5</v>
      </c>
    </row>
    <row r="4" spans="1:2" ht="18">
      <c r="A4" s="366" t="s">
        <v>342</v>
      </c>
      <c r="B4" s="341">
        <v>6</v>
      </c>
    </row>
    <row r="5" spans="1:2" ht="18">
      <c r="A5" s="366" t="s">
        <v>341</v>
      </c>
      <c r="B5" s="341">
        <v>7</v>
      </c>
    </row>
    <row r="6" spans="1:2" ht="18">
      <c r="A6" s="366" t="s">
        <v>340</v>
      </c>
      <c r="B6" s="341">
        <v>8</v>
      </c>
    </row>
    <row r="7" spans="1:2" ht="18">
      <c r="A7" s="366" t="s">
        <v>339</v>
      </c>
      <c r="B7" s="341">
        <v>9</v>
      </c>
    </row>
    <row r="8" spans="1:2" ht="18">
      <c r="A8" s="366" t="s">
        <v>338</v>
      </c>
      <c r="B8" s="341">
        <v>10</v>
      </c>
    </row>
    <row r="9" spans="1:2" ht="18">
      <c r="A9" s="366" t="s">
        <v>337</v>
      </c>
      <c r="B9" s="341">
        <v>11</v>
      </c>
    </row>
    <row r="10" spans="1:2" ht="18">
      <c r="A10" s="366" t="s">
        <v>336</v>
      </c>
      <c r="B10" s="341">
        <v>12</v>
      </c>
    </row>
    <row r="11" spans="1:2" ht="18">
      <c r="A11" s="366" t="s">
        <v>346</v>
      </c>
      <c r="B11" s="341">
        <v>13</v>
      </c>
    </row>
    <row r="12" spans="1:2" ht="18">
      <c r="A12" s="366" t="s">
        <v>334</v>
      </c>
      <c r="B12" s="341">
        <v>14</v>
      </c>
    </row>
    <row r="13" spans="1:2" ht="31.5">
      <c r="A13" s="366" t="s">
        <v>333</v>
      </c>
      <c r="B13" s="341">
        <v>15</v>
      </c>
    </row>
  </sheetData>
  <sortState ref="A1:B13">
    <sortCondition ref="B1:B13"/>
  </sortState>
  <customSheetViews>
    <customSheetView guid="{D122E3EB-3DBD-4170-BBCF-2BB5E0E428A7}" state="hidden">
      <selection sqref="A1:A13"/>
      <pageMargins left="0.7" right="0.7" top="0.75" bottom="0.75" header="0.3" footer="0.3"/>
    </customSheetView>
    <customSheetView guid="{C5D960BD-C1A6-4228-A267-A87ADCF0AB55}" state="hidden">
      <selection sqref="A1:A13"/>
      <pageMargins left="0.7" right="0.7" top="0.75" bottom="0.75" header="0.3" footer="0.3"/>
    </customSheetView>
    <customSheetView guid="{6C8D603E-9A1B-49F4-AEFE-06707C7BCD53}" state="hidden">
      <selection sqref="A1:A13"/>
      <pageMargins left="0.7" right="0.7" top="0.75" bottom="0.75" header="0.3" footer="0.3"/>
    </customSheetView>
    <customSheetView guid="{30A3BD48-0D1B-46B6-AB52-E6CED733EC31}" state="hidden">
      <selection sqref="A1:A13"/>
      <pageMargins left="0.7" right="0.7" top="0.75" bottom="0.75" header="0.3" footer="0.3"/>
    </customSheetView>
    <customSheetView guid="{17400EAF-4B0B-49FE-8262-4A59DA70D10F}" state="hidden">
      <selection sqref="A1:A13"/>
      <pageMargins left="0.7" right="0.7" top="0.75" bottom="0.75" header="0.3" footer="0.3"/>
    </customSheetView>
    <customSheetView guid="{1C44C54F-C0A4-451D-B8A0-B8C17D7E284D}" state="hidden">
      <selection sqref="A1:A13"/>
      <pageMargins left="0.7" right="0.7" top="0.75" bottom="0.75" header="0.3" footer="0.3"/>
    </customSheetView>
    <customSheetView guid="{B1194D16-FC6C-47F9-9935-F16FF2F45C20}" state="hidden">
      <selection sqref="A1:A13"/>
      <pageMargins left="0.7" right="0.7" top="0.75" bottom="0.75" header="0.3" footer="0.3"/>
    </customSheetView>
    <customSheetView guid="{1721CD95-9859-4B1B-8D0F-DFE373BD846C}" state="hidden">
      <selection sqref="A1:A13"/>
      <pageMargins left="0.7" right="0.7" top="0.75" bottom="0.75" header="0.3" footer="0.3"/>
    </customSheetView>
    <customSheetView guid="{C2F30B35-D639-4BB4-A50F-41AB6A913442}" state="hidden">
      <selection sqref="A1:A13"/>
      <pageMargins left="0.7" right="0.7" top="0.75" bottom="0.75" header="0.3" footer="0.3"/>
    </customSheetView>
    <customSheetView guid="{CB17CAF3-1B6A-40BC-8807-382168C7B6AA}" state="hidden">
      <selection sqref="A1:A1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customSheetViews>
    <customSheetView guid="{D122E3EB-3DBD-4170-BBCF-2BB5E0E428A7}">
      <pageMargins left="0.7" right="0.7" top="0.75" bottom="0.75" header="0.3" footer="0.3"/>
    </customSheetView>
    <customSheetView guid="{C5D960BD-C1A6-4228-A267-A87ADCF0AB55}" state="hidden">
      <pageMargins left="0.7" right="0.7" top="0.75" bottom="0.75" header="0.3" footer="0.3"/>
    </customSheetView>
    <customSheetView guid="{6C8D603E-9A1B-49F4-AEFE-06707C7BCD53}" state="hidden">
      <pageMargins left="0.7" right="0.7" top="0.75" bottom="0.75" header="0.3" footer="0.3"/>
    </customSheetView>
    <customSheetView guid="{30A3BD48-0D1B-46B6-AB52-E6CED733EC31}">
      <pageMargins left="0.7" right="0.7" top="0.75" bottom="0.75" header="0.3" footer="0.3"/>
    </customSheetView>
    <customSheetView guid="{17400EAF-4B0B-49FE-8262-4A59DA70D10F}" state="hidden">
      <pageMargins left="0.7" right="0.7" top="0.75" bottom="0.75" header="0.3" footer="0.3"/>
    </customSheetView>
    <customSheetView guid="{C2F30B35-D639-4BB4-A50F-41AB6A913442}" state="hidden">
      <pageMargins left="0.7" right="0.7" top="0.75" bottom="0.75" header="0.3" footer="0.3"/>
    </customSheetView>
    <customSheetView guid="{CB17CAF3-1B6A-40BC-8807-382168C7B6AA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8"/>
  <sheetViews>
    <sheetView topLeftCell="B3" workbookViewId="0">
      <pane xSplit="2" ySplit="2" topLeftCell="D25" activePane="bottomRight" state="frozen"/>
      <selection activeCell="B3" sqref="B3"/>
      <selection pane="topRight" activeCell="D3" sqref="D3"/>
      <selection pane="bottomLeft" activeCell="B5" sqref="B5"/>
      <selection pane="bottomRight" activeCell="J42" sqref="J42"/>
    </sheetView>
  </sheetViews>
  <sheetFormatPr defaultColWidth="9.28515625" defaultRowHeight="15"/>
  <cols>
    <col min="1" max="1" width="9.28515625" style="213"/>
    <col min="2" max="2" width="9.28515625" style="209"/>
    <col min="3" max="3" width="14.42578125" style="209" customWidth="1"/>
    <col min="4" max="4" width="30.42578125" style="243" customWidth="1"/>
    <col min="5" max="5" width="9.28515625" style="209"/>
    <col min="6" max="6" width="9" style="212" customWidth="1"/>
    <col min="7" max="7" width="8.7109375" style="209" customWidth="1"/>
    <col min="8" max="8" width="13.5703125" style="211" customWidth="1"/>
    <col min="9" max="16384" width="9.28515625" style="213"/>
  </cols>
  <sheetData>
    <row r="1" spans="2:11" ht="18.75">
      <c r="C1" s="210" t="s">
        <v>260</v>
      </c>
    </row>
    <row r="2" spans="2:11" ht="20.25" customHeight="1">
      <c r="C2" s="214" t="s">
        <v>259</v>
      </c>
      <c r="D2" s="244"/>
    </row>
    <row r="3" spans="2:11" ht="15.75" thickBot="1">
      <c r="C3" s="215"/>
      <c r="D3" s="244"/>
      <c r="G3" s="216">
        <f>SUM(G5:G39)</f>
        <v>130</v>
      </c>
    </row>
    <row r="4" spans="2:11" s="209" customFormat="1" ht="51">
      <c r="B4" s="254" t="s">
        <v>176</v>
      </c>
      <c r="C4" s="217" t="s">
        <v>177</v>
      </c>
      <c r="D4" s="255" t="s">
        <v>178</v>
      </c>
      <c r="E4" s="217" t="s">
        <v>179</v>
      </c>
      <c r="F4" s="256" t="s">
        <v>169</v>
      </c>
      <c r="G4" s="217" t="s">
        <v>180</v>
      </c>
      <c r="H4" s="218" t="s">
        <v>181</v>
      </c>
    </row>
    <row r="5" spans="2:11" ht="15.75">
      <c r="B5" s="221">
        <v>1</v>
      </c>
      <c r="C5" s="222" t="s">
        <v>0</v>
      </c>
      <c r="D5" s="245"/>
      <c r="E5" s="222"/>
      <c r="F5" s="257">
        <v>1</v>
      </c>
      <c r="G5" s="222">
        <f>SUM(E6:E8)</f>
        <v>6</v>
      </c>
      <c r="H5" s="219"/>
      <c r="I5" s="213">
        <v>6</v>
      </c>
    </row>
    <row r="6" spans="2:11" ht="15.75">
      <c r="B6" s="221"/>
      <c r="C6" s="222"/>
      <c r="D6" s="245" t="s">
        <v>182</v>
      </c>
      <c r="E6" s="222">
        <v>2</v>
      </c>
      <c r="F6" s="257"/>
      <c r="G6" s="220"/>
      <c r="H6" s="219"/>
    </row>
    <row r="7" spans="2:11" ht="30">
      <c r="B7" s="221"/>
      <c r="C7" s="222"/>
      <c r="D7" s="245" t="s">
        <v>183</v>
      </c>
      <c r="E7" s="222">
        <v>2</v>
      </c>
      <c r="F7" s="257"/>
      <c r="G7" s="220"/>
      <c r="H7" s="219"/>
    </row>
    <row r="8" spans="2:11" ht="15.75">
      <c r="B8" s="221"/>
      <c r="C8" s="222"/>
      <c r="D8" s="245" t="s">
        <v>184</v>
      </c>
      <c r="E8" s="222">
        <v>2</v>
      </c>
      <c r="F8" s="257"/>
      <c r="G8" s="220"/>
      <c r="H8" s="219"/>
    </row>
    <row r="9" spans="2:11" ht="15.75">
      <c r="B9" s="221">
        <v>2</v>
      </c>
      <c r="C9" s="222" t="s">
        <v>165</v>
      </c>
      <c r="D9" s="245"/>
      <c r="E9" s="222"/>
      <c r="F9" s="257">
        <v>2</v>
      </c>
      <c r="G9" s="222">
        <f>SUM(E10:E16)</f>
        <v>16</v>
      </c>
      <c r="H9" s="219"/>
      <c r="I9" s="213">
        <v>16</v>
      </c>
    </row>
    <row r="10" spans="2:11" ht="15.75">
      <c r="B10" s="221" t="s">
        <v>1</v>
      </c>
      <c r="C10" s="222"/>
      <c r="D10" s="245" t="s">
        <v>2</v>
      </c>
      <c r="E10" s="222">
        <v>2</v>
      </c>
      <c r="F10" s="257"/>
      <c r="G10" s="220"/>
      <c r="H10" s="219"/>
    </row>
    <row r="11" spans="2:11" ht="15.75">
      <c r="B11" s="221" t="s">
        <v>3</v>
      </c>
      <c r="C11" s="222"/>
      <c r="D11" s="245" t="s">
        <v>4</v>
      </c>
      <c r="E11" s="222">
        <v>2</v>
      </c>
      <c r="F11" s="257"/>
      <c r="G11" s="220"/>
      <c r="H11" s="219"/>
    </row>
    <row r="12" spans="2:11" ht="31.15" customHeight="1">
      <c r="B12" s="221" t="s">
        <v>5</v>
      </c>
      <c r="C12" s="222"/>
      <c r="D12" s="245" t="s">
        <v>185</v>
      </c>
      <c r="E12" s="222">
        <v>2</v>
      </c>
      <c r="F12" s="257"/>
      <c r="G12" s="220"/>
      <c r="H12" s="219"/>
    </row>
    <row r="13" spans="2:11" ht="15.75">
      <c r="B13" s="221" t="s">
        <v>6</v>
      </c>
      <c r="C13" s="222"/>
      <c r="D13" s="245" t="s">
        <v>156</v>
      </c>
      <c r="E13" s="222">
        <v>2</v>
      </c>
      <c r="F13" s="257"/>
      <c r="G13" s="220"/>
      <c r="H13" s="219"/>
      <c r="K13" s="213">
        <f>34/70</f>
        <v>0.48571428571428571</v>
      </c>
    </row>
    <row r="14" spans="2:11" ht="15.75">
      <c r="B14" s="221" t="s">
        <v>7</v>
      </c>
      <c r="C14" s="222"/>
      <c r="D14" s="246" t="s">
        <v>157</v>
      </c>
      <c r="E14" s="222">
        <v>4</v>
      </c>
      <c r="F14" s="257"/>
      <c r="G14" s="220"/>
      <c r="H14" s="219"/>
    </row>
    <row r="15" spans="2:11" ht="15.75">
      <c r="B15" s="221" t="s">
        <v>8</v>
      </c>
      <c r="C15" s="222"/>
      <c r="D15" s="245" t="s">
        <v>163</v>
      </c>
      <c r="E15" s="222">
        <v>2</v>
      </c>
      <c r="F15" s="257"/>
      <c r="G15" s="220"/>
      <c r="H15" s="219"/>
    </row>
    <row r="16" spans="2:11" ht="15.75">
      <c r="B16" s="221" t="s">
        <v>158</v>
      </c>
      <c r="C16" s="222"/>
      <c r="D16" s="245" t="s">
        <v>186</v>
      </c>
      <c r="E16" s="222">
        <v>2</v>
      </c>
      <c r="F16" s="257"/>
      <c r="G16" s="220"/>
      <c r="H16" s="219"/>
    </row>
    <row r="17" spans="2:10" ht="15.75">
      <c r="B17" s="221" t="s">
        <v>9</v>
      </c>
      <c r="C17" s="222" t="s">
        <v>187</v>
      </c>
      <c r="D17" s="245"/>
      <c r="E17" s="222"/>
      <c r="F17" s="257">
        <v>3</v>
      </c>
      <c r="G17" s="222">
        <f>SUM(E18)</f>
        <v>6</v>
      </c>
      <c r="H17" s="219"/>
      <c r="I17" s="213">
        <v>6</v>
      </c>
    </row>
    <row r="18" spans="2:10" ht="30">
      <c r="B18" s="221" t="s">
        <v>220</v>
      </c>
      <c r="C18" s="222"/>
      <c r="D18" s="245" t="s">
        <v>221</v>
      </c>
      <c r="E18" s="222">
        <v>6</v>
      </c>
      <c r="F18" s="223"/>
      <c r="G18" s="220"/>
      <c r="H18" s="219"/>
    </row>
    <row r="19" spans="2:10" ht="15.75">
      <c r="B19" s="221" t="s">
        <v>11</v>
      </c>
      <c r="C19" s="222" t="s">
        <v>10</v>
      </c>
      <c r="D19" s="245"/>
      <c r="E19" s="222"/>
      <c r="F19" s="257"/>
      <c r="G19" s="222">
        <f>SUM(E20:E23)</f>
        <v>20</v>
      </c>
      <c r="H19" s="219"/>
      <c r="I19" s="213">
        <v>20</v>
      </c>
    </row>
    <row r="20" spans="2:10" ht="30">
      <c r="B20" s="221" t="s">
        <v>13</v>
      </c>
      <c r="C20" s="222"/>
      <c r="D20" s="245" t="s">
        <v>229</v>
      </c>
      <c r="E20" s="222">
        <v>10</v>
      </c>
      <c r="F20" s="257">
        <v>4</v>
      </c>
      <c r="G20" s="220"/>
      <c r="H20" s="219"/>
    </row>
    <row r="21" spans="2:10" ht="30">
      <c r="B21" s="221" t="s">
        <v>159</v>
      </c>
      <c r="C21" s="223"/>
      <c r="D21" s="247" t="s">
        <v>226</v>
      </c>
      <c r="E21" s="222">
        <v>2</v>
      </c>
      <c r="F21" s="257">
        <v>4</v>
      </c>
      <c r="G21" s="220"/>
      <c r="H21" s="219"/>
    </row>
    <row r="22" spans="2:10" ht="75">
      <c r="B22" s="221" t="s">
        <v>15</v>
      </c>
      <c r="C22" s="222"/>
      <c r="D22" s="248" t="s">
        <v>227</v>
      </c>
      <c r="E22" s="222">
        <v>4</v>
      </c>
      <c r="F22" s="257">
        <v>4</v>
      </c>
      <c r="G22" s="220"/>
      <c r="H22" s="219"/>
    </row>
    <row r="23" spans="2:10" ht="45">
      <c r="B23" s="221" t="s">
        <v>225</v>
      </c>
      <c r="C23" s="222"/>
      <c r="D23" s="248" t="s">
        <v>228</v>
      </c>
      <c r="E23" s="222">
        <v>4</v>
      </c>
      <c r="F23" s="257">
        <v>4</v>
      </c>
      <c r="G23" s="220"/>
      <c r="H23" s="219"/>
    </row>
    <row r="24" spans="2:10" ht="15.75">
      <c r="B24" s="221" t="s">
        <v>17</v>
      </c>
      <c r="C24" s="222" t="s">
        <v>12</v>
      </c>
      <c r="D24" s="245"/>
      <c r="E24" s="222"/>
      <c r="F24" s="257"/>
      <c r="G24" s="222">
        <f>SUM(E25:E27)</f>
        <v>11</v>
      </c>
      <c r="H24" s="219"/>
      <c r="I24" s="213">
        <v>11</v>
      </c>
    </row>
    <row r="25" spans="2:10" ht="15.75">
      <c r="B25" s="221" t="s">
        <v>19</v>
      </c>
      <c r="C25" s="222"/>
      <c r="D25" s="245" t="s">
        <v>14</v>
      </c>
      <c r="E25" s="222">
        <v>2</v>
      </c>
      <c r="F25" s="257">
        <v>5</v>
      </c>
      <c r="G25" s="220"/>
      <c r="H25" s="219"/>
    </row>
    <row r="26" spans="2:10" ht="15.75">
      <c r="B26" s="221" t="s">
        <v>21</v>
      </c>
      <c r="C26" s="222"/>
      <c r="D26" s="245" t="s">
        <v>16</v>
      </c>
      <c r="E26" s="222">
        <v>3</v>
      </c>
      <c r="F26" s="257">
        <v>5</v>
      </c>
      <c r="G26" s="220"/>
      <c r="H26" s="219"/>
    </row>
    <row r="27" spans="2:10" ht="15.75">
      <c r="B27" s="221" t="s">
        <v>23</v>
      </c>
      <c r="C27" s="222"/>
      <c r="D27" s="245" t="s">
        <v>188</v>
      </c>
      <c r="E27" s="222">
        <v>6</v>
      </c>
      <c r="F27" s="257">
        <v>5</v>
      </c>
      <c r="G27" s="220"/>
      <c r="H27" s="219"/>
    </row>
    <row r="28" spans="2:10" ht="15.75">
      <c r="B28" s="221" t="s">
        <v>25</v>
      </c>
      <c r="C28" s="222" t="s">
        <v>18</v>
      </c>
      <c r="D28" s="245"/>
      <c r="E28" s="222"/>
      <c r="F28" s="257"/>
      <c r="G28" s="222">
        <f>SUM(E29:E31)</f>
        <v>11</v>
      </c>
      <c r="H28" s="219"/>
    </row>
    <row r="29" spans="2:10" ht="15.75">
      <c r="B29" s="221" t="s">
        <v>27</v>
      </c>
      <c r="C29" s="222"/>
      <c r="D29" s="245" t="s">
        <v>20</v>
      </c>
      <c r="E29" s="222">
        <v>3</v>
      </c>
      <c r="F29" s="257">
        <v>6</v>
      </c>
      <c r="G29" s="220"/>
      <c r="H29" s="219"/>
    </row>
    <row r="30" spans="2:10" ht="15.75">
      <c r="B30" s="221" t="s">
        <v>29</v>
      </c>
      <c r="C30" s="222"/>
      <c r="D30" s="245" t="s">
        <v>22</v>
      </c>
      <c r="E30" s="222">
        <v>2</v>
      </c>
      <c r="F30" s="257">
        <v>6</v>
      </c>
      <c r="G30" s="220"/>
      <c r="H30" s="219"/>
    </row>
    <row r="31" spans="2:10" ht="16.5" thickBot="1">
      <c r="B31" s="319" t="s">
        <v>30</v>
      </c>
      <c r="C31" s="224"/>
      <c r="D31" s="249" t="s">
        <v>24</v>
      </c>
      <c r="E31" s="224">
        <v>6</v>
      </c>
      <c r="F31" s="320">
        <v>6</v>
      </c>
      <c r="G31" s="226"/>
      <c r="H31" s="227"/>
      <c r="I31" s="213" t="s">
        <v>303</v>
      </c>
      <c r="J31" s="213">
        <f>SUM(G5:G31)</f>
        <v>70</v>
      </c>
    </row>
    <row r="32" spans="2:10" ht="15.75">
      <c r="B32" s="314" t="s">
        <v>32</v>
      </c>
      <c r="C32" s="315" t="s">
        <v>26</v>
      </c>
      <c r="D32" s="316"/>
      <c r="E32" s="315"/>
      <c r="F32" s="317"/>
      <c r="G32" s="315">
        <f>SUM(E33:E35)</f>
        <v>15</v>
      </c>
      <c r="H32" s="318"/>
    </row>
    <row r="33" spans="2:29">
      <c r="B33" s="221" t="s">
        <v>34</v>
      </c>
      <c r="C33" s="222"/>
      <c r="D33" s="245" t="s">
        <v>28</v>
      </c>
      <c r="E33" s="222">
        <v>4</v>
      </c>
      <c r="F33" s="223">
        <v>7</v>
      </c>
      <c r="G33" s="220"/>
      <c r="H33" s="219"/>
    </row>
    <row r="34" spans="2:29" ht="30">
      <c r="B34" s="221" t="s">
        <v>36</v>
      </c>
      <c r="C34" s="222"/>
      <c r="D34" s="245" t="s">
        <v>162</v>
      </c>
      <c r="E34" s="222">
        <v>5</v>
      </c>
      <c r="F34" s="223">
        <v>7</v>
      </c>
      <c r="G34" s="220"/>
      <c r="H34" s="219"/>
    </row>
    <row r="35" spans="2:29">
      <c r="B35" s="221" t="s">
        <v>189</v>
      </c>
      <c r="C35" s="222"/>
      <c r="D35" s="245" t="s">
        <v>31</v>
      </c>
      <c r="E35" s="222">
        <v>6</v>
      </c>
      <c r="F35" s="223">
        <v>7</v>
      </c>
      <c r="G35" s="220"/>
      <c r="H35" s="219"/>
    </row>
    <row r="36" spans="2:29" ht="15.75">
      <c r="B36" s="221" t="s">
        <v>166</v>
      </c>
      <c r="C36" s="228" t="s">
        <v>160</v>
      </c>
      <c r="D36" s="245" t="s">
        <v>161</v>
      </c>
      <c r="E36" s="228">
        <v>10</v>
      </c>
      <c r="F36" s="257">
        <v>8</v>
      </c>
      <c r="G36" s="220">
        <f>E36</f>
        <v>10</v>
      </c>
      <c r="H36" s="219"/>
    </row>
    <row r="37" spans="2:29">
      <c r="B37" s="221" t="s">
        <v>190</v>
      </c>
      <c r="C37" s="222" t="s">
        <v>33</v>
      </c>
      <c r="D37" s="245"/>
      <c r="E37" s="222"/>
      <c r="F37" s="223"/>
      <c r="G37" s="222">
        <f>SUM(E38:E39)</f>
        <v>35</v>
      </c>
      <c r="H37" s="219"/>
    </row>
    <row r="38" spans="2:29">
      <c r="B38" s="221" t="s">
        <v>294</v>
      </c>
      <c r="C38" s="222"/>
      <c r="D38" s="245" t="s">
        <v>35</v>
      </c>
      <c r="E38" s="222">
        <v>20</v>
      </c>
      <c r="F38" s="223">
        <v>9</v>
      </c>
      <c r="G38" s="220"/>
      <c r="H38" s="219"/>
    </row>
    <row r="39" spans="2:29">
      <c r="B39" s="221" t="s">
        <v>295</v>
      </c>
      <c r="C39" s="222"/>
      <c r="D39" s="245" t="s">
        <v>37</v>
      </c>
      <c r="E39" s="222">
        <v>15</v>
      </c>
      <c r="F39" s="223">
        <v>9</v>
      </c>
      <c r="G39" s="220"/>
      <c r="H39" s="219"/>
    </row>
    <row r="40" spans="2:29" ht="16.5" thickBot="1">
      <c r="B40" s="229"/>
      <c r="C40" s="224"/>
      <c r="D40" s="249"/>
      <c r="E40" s="224"/>
      <c r="F40" s="225"/>
      <c r="G40" s="226"/>
      <c r="H40" s="227"/>
      <c r="I40" s="213" t="s">
        <v>304</v>
      </c>
      <c r="J40" s="213">
        <f>SUM(G32:G40)</f>
        <v>60</v>
      </c>
    </row>
    <row r="41" spans="2:29" ht="15.75" thickBot="1">
      <c r="B41" s="230"/>
      <c r="C41" s="231"/>
      <c r="D41" s="250" t="s">
        <v>38</v>
      </c>
      <c r="E41" s="232">
        <f>SUM(E5:E39)</f>
        <v>130</v>
      </c>
      <c r="F41" s="233"/>
      <c r="G41" s="234">
        <f>SUM(G5:G39)</f>
        <v>130</v>
      </c>
      <c r="H41" s="235"/>
    </row>
    <row r="42" spans="2:29">
      <c r="B42" s="236"/>
      <c r="C42" s="236"/>
    </row>
    <row r="43" spans="2:29">
      <c r="B43" s="237"/>
      <c r="C43" s="237"/>
    </row>
    <row r="44" spans="2:29">
      <c r="B44" s="236"/>
      <c r="C44" s="236"/>
    </row>
    <row r="45" spans="2:29">
      <c r="C45" s="211"/>
      <c r="D45" s="251"/>
      <c r="E45" s="236"/>
      <c r="F45" s="214"/>
      <c r="G45" s="236"/>
      <c r="H45" s="238"/>
      <c r="I45" s="239"/>
      <c r="J45" s="239"/>
      <c r="K45" s="239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39"/>
      <c r="AA45" s="239"/>
      <c r="AB45" s="239"/>
      <c r="AC45" s="239"/>
    </row>
    <row r="46" spans="2:29">
      <c r="D46" s="252"/>
      <c r="E46" s="237"/>
      <c r="F46" s="240"/>
      <c r="G46" s="237"/>
      <c r="H46" s="241"/>
      <c r="I46" s="242"/>
      <c r="J46" s="242"/>
      <c r="K46" s="242"/>
      <c r="L46" s="242"/>
      <c r="M46" s="242"/>
      <c r="N46" s="242"/>
      <c r="O46" s="242"/>
      <c r="P46" s="242"/>
      <c r="Q46" s="242"/>
      <c r="R46" s="242"/>
      <c r="S46" s="242"/>
      <c r="T46" s="242"/>
      <c r="U46" s="242"/>
      <c r="V46" s="242"/>
      <c r="W46" s="242"/>
      <c r="X46" s="242"/>
      <c r="Y46" s="242"/>
      <c r="Z46" s="242"/>
      <c r="AA46" s="242"/>
      <c r="AB46" s="242"/>
      <c r="AC46" s="242"/>
    </row>
    <row r="47" spans="2:29">
      <c r="D47" s="251"/>
      <c r="E47" s="236"/>
      <c r="F47" s="214"/>
      <c r="G47" s="236"/>
      <c r="H47" s="238"/>
      <c r="I47" s="239"/>
      <c r="J47" s="239"/>
      <c r="K47" s="239"/>
      <c r="L47" s="239"/>
      <c r="M47" s="239"/>
      <c r="N47" s="239"/>
      <c r="O47" s="239"/>
      <c r="P47" s="239"/>
      <c r="Q47" s="239"/>
      <c r="R47" s="239"/>
      <c r="S47" s="239"/>
      <c r="T47" s="239"/>
      <c r="U47" s="239"/>
      <c r="V47" s="239"/>
      <c r="W47" s="239"/>
      <c r="X47" s="239"/>
      <c r="Y47" s="239"/>
      <c r="Z47" s="239"/>
      <c r="AA47" s="239"/>
      <c r="AB47" s="239"/>
      <c r="AC47" s="239"/>
    </row>
    <row r="48" spans="2:29">
      <c r="D48" s="253"/>
    </row>
  </sheetData>
  <customSheetViews>
    <customSheetView guid="{D122E3EB-3DBD-4170-BBCF-2BB5E0E428A7}" topLeftCell="B3">
      <pane xSplit="2" ySplit="2" topLeftCell="D25" activePane="bottomRight" state="frozen"/>
      <selection pane="bottomRight" activeCell="J42" sqref="J42"/>
      <pageMargins left="0.75" right="0.75" top="1" bottom="1" header="0.5" footer="0.5"/>
      <pageSetup paperSize="9" orientation="portrait" r:id="rId1"/>
      <headerFooter alignWithMargins="0"/>
    </customSheetView>
    <customSheetView guid="{C5D960BD-C1A6-4228-A267-A87ADCF0AB55}" topLeftCell="B3">
      <pane xSplit="2" ySplit="2" topLeftCell="D25" activePane="bottomRight" state="frozen"/>
      <selection pane="bottomRight" activeCell="J42" sqref="J42"/>
      <pageMargins left="0.75" right="0.75" top="1" bottom="1" header="0.5" footer="0.5"/>
      <pageSetup paperSize="0" orientation="portrait" horizontalDpi="0" verticalDpi="0" copies="0" r:id="rId2"/>
      <headerFooter alignWithMargins="0"/>
    </customSheetView>
    <customSheetView guid="{6C8D603E-9A1B-49F4-AEFE-06707C7BCD53}" showPageBreaks="1" topLeftCell="B3">
      <pane xSplit="2" ySplit="2" topLeftCell="D5" activePane="bottomRight" state="frozen"/>
      <selection pane="bottomRight" activeCell="E6" sqref="E6:E39"/>
      <pageMargins left="0.75" right="0.75" top="1" bottom="1" header="0.5" footer="0.5"/>
      <pageSetup orientation="portrait" r:id="rId3"/>
      <headerFooter alignWithMargins="0"/>
    </customSheetView>
    <customSheetView guid="{30A3BD48-0D1B-46B6-AB52-E6CED733EC31}" topLeftCell="B3">
      <pane xSplit="2" ySplit="2" topLeftCell="D25" activePane="bottomRight" state="frozen"/>
      <selection pane="bottomRight" activeCell="J42" sqref="J42"/>
      <pageMargins left="0.75" right="0.75" top="1" bottom="1" header="0.5" footer="0.5"/>
      <pageSetup paperSize="0" orientation="portrait" horizontalDpi="0" verticalDpi="0" copies="0" r:id="rId4"/>
      <headerFooter alignWithMargins="0"/>
    </customSheetView>
    <customSheetView guid="{17400EAF-4B0B-49FE-8262-4A59DA70D10F}" topLeftCell="B3">
      <pane xSplit="2" ySplit="2" topLeftCell="D25" activePane="bottomRight" state="frozen"/>
      <selection pane="bottomRight" activeCell="J42" sqref="J42"/>
      <pageMargins left="0.75" right="0.75" top="1" bottom="1" header="0.5" footer="0.5"/>
      <pageSetup paperSize="0" orientation="portrait" horizontalDpi="0" verticalDpi="0" copies="0" r:id="rId5"/>
      <headerFooter alignWithMargins="0"/>
    </customSheetView>
    <customSheetView guid="{1C44C54F-C0A4-451D-B8A0-B8C17D7E284D}" topLeftCell="B3">
      <pane xSplit="2" ySplit="2" topLeftCell="D25" activePane="bottomRight" state="frozen"/>
      <selection pane="bottomRight" activeCell="J42" sqref="J42"/>
      <pageMargins left="0.75" right="0.75" top="1" bottom="1" header="0.5" footer="0.5"/>
      <pageSetup paperSize="0" orientation="portrait" horizontalDpi="0" verticalDpi="0" copies="0" r:id="rId6"/>
      <headerFooter alignWithMargins="0"/>
    </customSheetView>
    <customSheetView guid="{B1194D16-FC6C-47F9-9935-F16FF2F45C20}" topLeftCell="B3">
      <pane xSplit="2" ySplit="2" topLeftCell="D25" activePane="bottomRight" state="frozen"/>
      <selection pane="bottomRight" activeCell="J42" sqref="J42"/>
      <pageMargins left="0.75" right="0.75" top="1" bottom="1" header="0.5" footer="0.5"/>
      <pageSetup paperSize="0" orientation="portrait" horizontalDpi="0" verticalDpi="0" copies="0" r:id="rId7"/>
      <headerFooter alignWithMargins="0"/>
    </customSheetView>
    <customSheetView guid="{4BCF288A-A595-4C42-82E7-535EDC2AC415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0" orientation="portrait" horizontalDpi="0" verticalDpi="0" copies="0" r:id="rId8"/>
      <headerFooter alignWithMargins="0"/>
    </customSheetView>
    <customSheetView guid="{33A37079-C128-4ED3-AE01-CFA8F2347C5B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9"/>
      <headerFooter alignWithMargins="0"/>
    </customSheetView>
    <customSheetView guid="{96BFE75B-9E94-4DC9-803C-D5A288E717C0}" showPageBreaks="1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10"/>
      <headerFooter alignWithMargins="0"/>
    </customSheetView>
    <customSheetView guid="{9581BC83-4638-4839-B4A7-A6430282DE49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11"/>
      <headerFooter alignWithMargins="0"/>
    </customSheetView>
    <customSheetView guid="{7DAD0CBB-837D-490E-8AD8-C7F6F6026BC2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12"/>
      <headerFooter alignWithMargins="0"/>
    </customSheetView>
    <customSheetView guid="{DD783D5A-D326-44F8-82C1-529ADF80E68D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13"/>
      <headerFooter alignWithMargins="0"/>
    </customSheetView>
    <customSheetView guid="{63677729-B220-4674-B8DA-E23D188A7DD0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14"/>
      <headerFooter alignWithMargins="0"/>
    </customSheetView>
    <customSheetView guid="{5FE79F59-D06C-47E9-A091-8A454305106D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15"/>
      <headerFooter alignWithMargins="0"/>
    </customSheetView>
    <customSheetView guid="{4A4E10B3-98EA-434A-B904-9D953C49E914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16"/>
      <headerFooter alignWithMargins="0"/>
    </customSheetView>
    <customSheetView guid="{639E5188-D90A-45C8-B0E7-531B3D055CC4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17"/>
      <headerFooter alignWithMargins="0"/>
    </customSheetView>
    <customSheetView guid="{1F0D860E-98B2-498A-824D-8FEF04055655}" showRuler="0">
      <selection activeCell="D2" sqref="D2"/>
      <pageMargins left="0.75" right="0.75" top="1" bottom="1" header="0.5" footer="0.5"/>
      <pageSetup paperSize="9" orientation="portrait" r:id="rId18"/>
      <headerFooter alignWithMargins="0"/>
    </customSheetView>
    <customSheetView guid="{75769618-2852-4512-8EF1-DEA65DE197E1}" showRuler="0">
      <selection activeCell="D2" sqref="D2"/>
      <pageMargins left="0.75" right="0.75" top="1" bottom="1" header="0.5" footer="0.5"/>
      <pageSetup paperSize="9" orientation="portrait" r:id="rId19"/>
      <headerFooter alignWithMargins="0"/>
    </customSheetView>
    <customSheetView guid="{6FD4170C-FF34-4F29-9D4F-E51601E8E054}" showRuler="0" topLeftCell="B3">
      <pane xSplit="2" ySplit="2" topLeftCell="D31" activePane="bottomRight" state="frozen"/>
      <selection pane="bottomRight" activeCell="G5" sqref="G5"/>
      <pageMargins left="0.75" right="0.75" top="1" bottom="1" header="0.5" footer="0.5"/>
      <pageSetup paperSize="9" orientation="portrait" r:id="rId20"/>
      <headerFooter alignWithMargins="0"/>
    </customSheetView>
    <customSheetView guid="{DB247C62-AD53-4E02-85BF-C5978A17182C}" showRuler="0" topLeftCell="B3">
      <pane xSplit="2" ySplit="2" topLeftCell="D26" activePane="bottomRight" state="frozen"/>
      <selection pane="bottomRight" activeCell="E16" sqref="E16"/>
      <pageMargins left="0.75" right="0.75" top="1" bottom="1" header="0.5" footer="0.5"/>
      <pageSetup paperSize="9" orientation="portrait" r:id="rId21"/>
      <headerFooter alignWithMargins="0"/>
    </customSheetView>
    <customSheetView guid="{CCC0C40E-6D64-44D7-9C77-D75A2E2899A6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22"/>
      <headerFooter alignWithMargins="0"/>
    </customSheetView>
    <customSheetView guid="{BA384526-2B52-499B-A6CB-A20D93F7D458}" showRuler="0" topLeftCell="B3">
      <pane xSplit="2" ySplit="2" topLeftCell="D27" activePane="bottomRight" state="frozen"/>
      <selection pane="bottomRight" activeCell="F44" sqref="F44"/>
      <pageMargins left="0.75" right="0.75" top="1" bottom="1" header="0.5" footer="0.5"/>
      <pageSetup paperSize="9" orientation="portrait" r:id="rId23"/>
      <headerFooter alignWithMargins="0"/>
    </customSheetView>
    <customSheetView guid="{9441459E-E2AF-4712-941E-3718915AA278}" showRuler="0" topLeftCell="B3">
      <pane xSplit="2" ySplit="2" topLeftCell="D29" activePane="bottomRight" state="frozen"/>
      <selection pane="bottomRight" activeCell="F44" sqref="F44"/>
      <pageMargins left="0.75" right="0.75" top="1" bottom="1" header="0.5" footer="0.5"/>
      <pageSetup paperSize="9" orientation="portrait" r:id="rId24"/>
      <headerFooter alignWithMargins="0"/>
    </customSheetView>
    <customSheetView guid="{2B1F19F5-DDBC-46F8-92CB-9A790CB7FD61}" showRuler="0" topLeftCell="B3">
      <pane xSplit="2" ySplit="2" topLeftCell="D29" activePane="bottomRight" state="frozen"/>
      <selection pane="bottomRight" activeCell="F44" sqref="F44"/>
      <pageMargins left="0.75" right="0.75" top="1" bottom="1" header="0.5" footer="0.5"/>
      <pageSetup paperSize="9" orientation="portrait" r:id="rId25"/>
      <headerFooter alignWithMargins="0"/>
    </customSheetView>
    <customSheetView guid="{6EA0E7B6-C486-4B39-8128-16821F7A9C03}" showRuler="0" topLeftCell="B3">
      <pane xSplit="2" ySplit="2" topLeftCell="D29" activePane="bottomRight" state="frozen"/>
      <selection pane="bottomRight" activeCell="F44" sqref="F44"/>
      <pageMargins left="0.75" right="0.75" top="1" bottom="1" header="0.5" footer="0.5"/>
      <pageSetup paperSize="9" orientation="portrait" r:id="rId26"/>
      <headerFooter alignWithMargins="0"/>
    </customSheetView>
    <customSheetView guid="{BE29CB45-C44C-4909-A8C9-0850A17CCE3A}" showRuler="0" topLeftCell="B3">
      <pane xSplit="2" ySplit="2" topLeftCell="D27" activePane="bottomRight" state="frozen"/>
      <selection pane="bottomRight" activeCell="F44" sqref="F44"/>
      <pageMargins left="0.75" right="0.75" top="1" bottom="1" header="0.5" footer="0.5"/>
      <pageSetup paperSize="9" orientation="portrait" r:id="rId27"/>
      <headerFooter alignWithMargins="0"/>
    </customSheetView>
    <customSheetView guid="{8DFD9D66-8B11-4E3E-B614-03CD90A02DAE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28"/>
      <headerFooter alignWithMargins="0"/>
    </customSheetView>
    <customSheetView guid="{F5BB156E-46BF-4970-8BDC-FACCC2530DB4}" showRuler="0" topLeftCell="B3">
      <pane xSplit="2" ySplit="2" topLeftCell="D26" activePane="bottomRight" state="frozen"/>
      <selection pane="bottomRight" activeCell="E16" sqref="E16"/>
      <pageMargins left="0.75" right="0.75" top="1" bottom="1" header="0.5" footer="0.5"/>
      <pageSetup paperSize="9" orientation="portrait" r:id="rId29"/>
      <headerFooter alignWithMargins="0"/>
    </customSheetView>
    <customSheetView guid="{BFDDA753-D9FF-405A-BBB3-8EC16FDB9500}" showRuler="0">
      <selection activeCell="D2" sqref="D2"/>
      <pageMargins left="0.75" right="0.75" top="1" bottom="1" header="0.5" footer="0.5"/>
      <pageSetup paperSize="9" orientation="portrait" r:id="rId30"/>
      <headerFooter alignWithMargins="0"/>
    </customSheetView>
    <customSheetView guid="{8FD84C4E-2C18-420F-8708-98FB7EED86F5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1"/>
      <headerFooter alignWithMargins="0"/>
    </customSheetView>
    <customSheetView guid="{D36C8CE2-BD51-473C-907A-C6FC583FFDFD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2"/>
      <headerFooter alignWithMargins="0"/>
    </customSheetView>
    <customSheetView guid="{30318990-97FA-4B74-8A96-20B9CEE7B653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3"/>
      <headerFooter alignWithMargins="0"/>
    </customSheetView>
    <customSheetView guid="{3EF0F3E9-9201-4028-86FF-6B06B2998A48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4"/>
      <headerFooter alignWithMargins="0"/>
    </customSheetView>
    <customSheetView guid="{54CA7618-6F98-4F47-B371-BA051FE75870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5"/>
      <headerFooter alignWithMargins="0"/>
    </customSheetView>
    <customSheetView guid="{0DACDB9F-1DED-4CA1-A223-ED8CF3AAE059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6"/>
      <headerFooter alignWithMargins="0"/>
    </customSheetView>
    <customSheetView guid="{575DD556-2391-4DD2-B247-D76EB2E70299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7"/>
      <headerFooter alignWithMargins="0"/>
    </customSheetView>
    <customSheetView guid="{52C4EB7E-D421-4F3C-9418-E2E13C53098F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8"/>
      <headerFooter alignWithMargins="0"/>
    </customSheetView>
    <customSheetView guid="{1431BB82-382B-49E3-A435-36D988AC7FF6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9"/>
      <headerFooter alignWithMargins="0"/>
    </customSheetView>
    <customSheetView guid="{E3076869-5D4E-4B4E-B56C-23BD0053E0A2}" topLeftCell="B3">
      <pane xSplit="2" ySplit="2" topLeftCell="D5" activePane="bottomRight" state="frozen"/>
      <selection pane="bottomRight" activeCell="E6" sqref="E6:E39"/>
      <pageMargins left="0.75" right="0.75" top="1" bottom="1" header="0.5" footer="0.5"/>
      <pageSetup paperSize="0" orientation="portrait" horizontalDpi="0" verticalDpi="0" copies="0" r:id="rId40"/>
      <headerFooter alignWithMargins="0"/>
    </customSheetView>
    <customSheetView guid="{134EDDCA-7309-47EE-BAAB-632C7B2A96A3}" topLeftCell="B3">
      <pane xSplit="2" ySplit="2" topLeftCell="D5" activePane="bottomRight" state="frozen"/>
      <selection pane="bottomRight" activeCell="E6" sqref="E6:E39"/>
      <pageMargins left="0.75" right="0.75" top="1" bottom="1" header="0.5" footer="0.5"/>
      <pageSetup paperSize="0" orientation="portrait" horizontalDpi="0" verticalDpi="0" copies="0" r:id="rId41"/>
      <headerFooter alignWithMargins="0"/>
    </customSheetView>
    <customSheetView guid="{1721CD95-9859-4B1B-8D0F-DFE373BD846C}" topLeftCell="B3">
      <pane xSplit="2" ySplit="2" topLeftCell="D25" activePane="bottomRight" state="frozen"/>
      <selection pane="bottomRight" activeCell="J42" sqref="J42"/>
      <pageMargins left="0.75" right="0.75" top="1" bottom="1" header="0.5" footer="0.5"/>
      <pageSetup paperSize="0" orientation="portrait" horizontalDpi="0" verticalDpi="0" copies="0" r:id="rId42"/>
      <headerFooter alignWithMargins="0"/>
    </customSheetView>
    <customSheetView guid="{C2F30B35-D639-4BB4-A50F-41AB6A913442}" topLeftCell="B3">
      <pane xSplit="2" ySplit="2" topLeftCell="D5" activePane="bottomRight" state="frozen"/>
      <selection pane="bottomRight" activeCell="E6" sqref="E6:E39"/>
      <pageMargins left="0.75" right="0.75" top="1" bottom="1" header="0.5" footer="0.5"/>
      <pageSetup paperSize="9" orientation="portrait" r:id="rId43"/>
      <headerFooter alignWithMargins="0"/>
    </customSheetView>
    <customSheetView guid="{CB17CAF3-1B6A-40BC-8807-382168C7B6AA}" topLeftCell="B3">
      <pane xSplit="2" ySplit="2" topLeftCell="D25" activePane="bottomRight" state="frozen"/>
      <selection pane="bottomRight" activeCell="J42" sqref="J42"/>
      <pageMargins left="0.75" right="0.75" top="1" bottom="1" header="0.5" footer="0.5"/>
      <pageSetup paperSize="9" orientation="portrait" r:id="rId44"/>
      <headerFooter alignWithMargins="0"/>
    </customSheetView>
  </customSheetViews>
  <phoneticPr fontId="0" type="noConversion"/>
  <pageMargins left="0.75" right="0.75" top="1" bottom="1" header="0.5" footer="0.5"/>
  <pageSetup paperSize="9" orientation="portrait" r:id="rId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14" sqref="A14"/>
    </sheetView>
  </sheetViews>
  <sheetFormatPr defaultRowHeight="12.75"/>
  <sheetData>
    <row r="1" spans="1:2">
      <c r="A1" s="109" t="s">
        <v>269</v>
      </c>
      <c r="B1" s="109"/>
    </row>
    <row r="2" spans="1:2">
      <c r="A2" s="109">
        <v>0</v>
      </c>
      <c r="B2" s="109" t="s">
        <v>270</v>
      </c>
    </row>
    <row r="3" spans="1:2">
      <c r="A3" s="109">
        <v>35</v>
      </c>
      <c r="B3" s="109" t="s">
        <v>271</v>
      </c>
    </row>
    <row r="4" spans="1:2">
      <c r="A4" s="109">
        <v>60</v>
      </c>
      <c r="B4" s="109" t="s">
        <v>272</v>
      </c>
    </row>
    <row r="5" spans="1:2">
      <c r="A5" s="109">
        <v>67</v>
      </c>
      <c r="B5" s="109" t="s">
        <v>273</v>
      </c>
    </row>
    <row r="6" spans="1:2">
      <c r="A6" s="109">
        <v>74</v>
      </c>
      <c r="B6" s="109" t="s">
        <v>274</v>
      </c>
    </row>
    <row r="7" spans="1:2">
      <c r="A7" s="109">
        <v>82</v>
      </c>
      <c r="B7" s="109" t="s">
        <v>275</v>
      </c>
    </row>
    <row r="8" spans="1:2">
      <c r="A8" s="109">
        <v>89</v>
      </c>
      <c r="B8" s="109" t="s">
        <v>276</v>
      </c>
    </row>
    <row r="9" spans="1:2">
      <c r="A9" s="109">
        <v>100</v>
      </c>
      <c r="B9" s="109" t="s">
        <v>276</v>
      </c>
    </row>
  </sheetData>
  <customSheetViews>
    <customSheetView guid="{D122E3EB-3DBD-4170-BBCF-2BB5E0E428A7}">
      <selection activeCell="A14" sqref="A14"/>
      <pageMargins left="0.7" right="0.7" top="0.75" bottom="0.75" header="0.3" footer="0.3"/>
      <pageSetup paperSize="0" orientation="portrait" horizontalDpi="0" verticalDpi="0" copies="0" r:id="rId1"/>
    </customSheetView>
    <customSheetView guid="{C5D960BD-C1A6-4228-A267-A87ADCF0AB55}">
      <selection activeCell="A14" sqref="A14"/>
      <pageMargins left="0.7" right="0.7" top="0.75" bottom="0.75" header="0.3" footer="0.3"/>
    </customSheetView>
    <customSheetView guid="{6C8D603E-9A1B-49F4-AEFE-06707C7BCD53}" showPageBreaks="1">
      <selection sqref="A1:B9"/>
      <pageMargins left="0.7" right="0.7" top="0.75" bottom="0.75" header="0.3" footer="0.3"/>
      <pageSetup paperSize="9" orientation="portrait" r:id="rId2"/>
    </customSheetView>
    <customSheetView guid="{30A3BD48-0D1B-46B6-AB52-E6CED733EC31}">
      <selection activeCell="A14" sqref="A14"/>
      <pageMargins left="0.7" right="0.7" top="0.75" bottom="0.75" header="0.3" footer="0.3"/>
    </customSheetView>
    <customSheetView guid="{17400EAF-4B0B-49FE-8262-4A59DA70D10F}">
      <selection activeCell="A14" sqref="A14"/>
      <pageMargins left="0.7" right="0.7" top="0.75" bottom="0.75" header="0.3" footer="0.3"/>
    </customSheetView>
    <customSheetView guid="{1C44C54F-C0A4-451D-B8A0-B8C17D7E284D}">
      <selection sqref="A1:B9"/>
      <pageMargins left="0.7" right="0.7" top="0.75" bottom="0.75" header="0.3" footer="0.3"/>
    </customSheetView>
    <customSheetView guid="{B1194D16-FC6C-47F9-9935-F16FF2F45C20}">
      <selection activeCell="A14" sqref="A14"/>
      <pageMargins left="0.7" right="0.7" top="0.75" bottom="0.75" header="0.3" footer="0.3"/>
    </customSheetView>
    <customSheetView guid="{4BCF288A-A595-4C42-82E7-535EDC2AC415}">
      <selection sqref="A1:B9"/>
      <pageMargins left="0.7" right="0.7" top="0.75" bottom="0.75" header="0.3" footer="0.3"/>
    </customSheetView>
    <customSheetView guid="{33A37079-C128-4ED3-AE01-CFA8F2347C5B}">
      <selection sqref="A1:B9"/>
      <pageMargins left="0.7" right="0.7" top="0.75" bottom="0.75" header="0.3" footer="0.3"/>
    </customSheetView>
    <customSheetView guid="{E3076869-5D4E-4B4E-B56C-23BD0053E0A2}">
      <selection sqref="A1:B9"/>
      <pageMargins left="0.7" right="0.7" top="0.75" bottom="0.75" header="0.3" footer="0.3"/>
    </customSheetView>
    <customSheetView guid="{134EDDCA-7309-47EE-BAAB-632C7B2A96A3}">
      <selection sqref="A1:B9"/>
      <pageMargins left="0.7" right="0.7" top="0.75" bottom="0.75" header="0.3" footer="0.3"/>
    </customSheetView>
    <customSheetView guid="{1721CD95-9859-4B1B-8D0F-DFE373BD846C}">
      <selection activeCell="A14" sqref="A14"/>
      <pageMargins left="0.7" right="0.7" top="0.75" bottom="0.75" header="0.3" footer="0.3"/>
    </customSheetView>
    <customSheetView guid="{C2F30B35-D639-4BB4-A50F-41AB6A913442}">
      <selection sqref="A1:B9"/>
      <pageMargins left="0.7" right="0.7" top="0.75" bottom="0.75" header="0.3" footer="0.3"/>
      <pageSetup paperSize="0" orientation="portrait" horizontalDpi="0" verticalDpi="0" copies="0" r:id="rId3"/>
    </customSheetView>
    <customSheetView guid="{CB17CAF3-1B6A-40BC-8807-382168C7B6AA}">
      <selection activeCell="A14" sqref="A14"/>
      <pageMargins left="0.7" right="0.7" top="0.75" bottom="0.75" header="0.3" footer="0.3"/>
      <pageSetup paperSize="0" orientation="portrait" horizontalDpi="0" verticalDpi="0" copies="0" r:id="rId4"/>
    </customSheetView>
  </customSheetViews>
  <pageMargins left="0.7" right="0.7" top="0.75" bottom="0.75" header="0.3" footer="0.3"/>
  <pageSetup paperSize="0" orientation="portrait" horizontalDpi="0" verticalDpi="0" copies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pane ySplit="2" topLeftCell="A16" activePane="bottomLeft" state="frozen"/>
      <selection pane="bottomLeft" activeCell="D24" sqref="D24"/>
    </sheetView>
  </sheetViews>
  <sheetFormatPr defaultRowHeight="12.75"/>
  <cols>
    <col min="1" max="1" width="10.7109375" style="60" customWidth="1"/>
    <col min="2" max="2" width="42.28515625" style="61" customWidth="1"/>
    <col min="3" max="3" width="12" style="66" customWidth="1"/>
    <col min="4" max="4" width="12" style="62" customWidth="1"/>
  </cols>
  <sheetData>
    <row r="1" spans="1:5" ht="13.5" thickBot="1">
      <c r="B1" s="61" t="s">
        <v>265</v>
      </c>
    </row>
    <row r="2" spans="1:5" ht="13.15" customHeight="1">
      <c r="A2" s="977" t="s">
        <v>243</v>
      </c>
      <c r="B2" s="973" t="s">
        <v>191</v>
      </c>
      <c r="C2" s="975" t="s">
        <v>192</v>
      </c>
      <c r="D2" s="971" t="s">
        <v>193</v>
      </c>
      <c r="E2" s="120"/>
    </row>
    <row r="3" spans="1:5" ht="13.5" customHeight="1" thickBot="1">
      <c r="A3" s="978"/>
      <c r="B3" s="974"/>
      <c r="C3" s="976"/>
      <c r="D3" s="972"/>
      <c r="E3" s="119"/>
    </row>
    <row r="4" spans="1:5" ht="44.25" customHeight="1">
      <c r="A4" s="115">
        <v>1</v>
      </c>
      <c r="B4" s="51" t="s">
        <v>215</v>
      </c>
      <c r="C4" s="63" t="s">
        <v>167</v>
      </c>
      <c r="D4" s="52">
        <v>1</v>
      </c>
      <c r="E4" s="205"/>
    </row>
    <row r="5" spans="1:5" ht="39" customHeight="1">
      <c r="A5" s="116" t="s">
        <v>292</v>
      </c>
      <c r="B5" s="53" t="s">
        <v>216</v>
      </c>
      <c r="C5" s="64" t="s">
        <v>0</v>
      </c>
      <c r="D5" s="54">
        <v>2</v>
      </c>
      <c r="E5" s="206"/>
    </row>
    <row r="6" spans="1:5" ht="38.25">
      <c r="A6" s="116" t="s">
        <v>11</v>
      </c>
      <c r="B6" s="53" t="s">
        <v>194</v>
      </c>
      <c r="C6" s="64" t="s">
        <v>195</v>
      </c>
      <c r="D6" s="54">
        <v>3</v>
      </c>
      <c r="E6" s="206"/>
    </row>
    <row r="7" spans="1:5">
      <c r="A7" s="116" t="s">
        <v>11</v>
      </c>
      <c r="B7" s="55" t="s">
        <v>222</v>
      </c>
      <c r="C7" s="197" t="s">
        <v>196</v>
      </c>
      <c r="D7" s="54"/>
      <c r="E7" s="207"/>
    </row>
    <row r="8" spans="1:5" ht="51.75">
      <c r="A8" s="116" t="s">
        <v>249</v>
      </c>
      <c r="B8" s="56" t="s">
        <v>217</v>
      </c>
      <c r="C8" s="64" t="s">
        <v>173</v>
      </c>
      <c r="D8" s="54">
        <v>4</v>
      </c>
      <c r="E8" s="207"/>
    </row>
    <row r="9" spans="1:5" ht="25.5">
      <c r="A9" s="116" t="s">
        <v>32</v>
      </c>
      <c r="B9" s="57" t="s">
        <v>197</v>
      </c>
      <c r="C9" s="64" t="s">
        <v>173</v>
      </c>
      <c r="D9" s="54">
        <v>5</v>
      </c>
      <c r="E9" s="207"/>
    </row>
    <row r="10" spans="1:5">
      <c r="A10" s="116" t="s">
        <v>32</v>
      </c>
      <c r="B10" s="55" t="s">
        <v>223</v>
      </c>
      <c r="C10" s="64" t="s">
        <v>198</v>
      </c>
      <c r="D10" s="54"/>
      <c r="E10" s="207"/>
    </row>
    <row r="11" spans="1:5" ht="51">
      <c r="A11" s="116" t="s">
        <v>166</v>
      </c>
      <c r="B11" s="53" t="s">
        <v>199</v>
      </c>
      <c r="C11" s="64" t="s">
        <v>187</v>
      </c>
      <c r="D11" s="54">
        <v>6</v>
      </c>
      <c r="E11" s="207"/>
    </row>
    <row r="12" spans="1:5">
      <c r="A12" s="116" t="s">
        <v>166</v>
      </c>
      <c r="B12" s="55" t="s">
        <v>224</v>
      </c>
      <c r="C12" s="64" t="s">
        <v>200</v>
      </c>
      <c r="D12" s="54"/>
      <c r="E12" s="207"/>
    </row>
    <row r="13" spans="1:5" ht="25.5">
      <c r="A13" s="116" t="s">
        <v>190</v>
      </c>
      <c r="B13" s="53" t="s">
        <v>201</v>
      </c>
      <c r="C13" s="64" t="s">
        <v>174</v>
      </c>
      <c r="D13" s="54">
        <v>7</v>
      </c>
      <c r="E13" s="207"/>
    </row>
    <row r="14" spans="1:5" ht="25.5">
      <c r="A14" s="116" t="s">
        <v>244</v>
      </c>
      <c r="B14" s="53" t="s">
        <v>202</v>
      </c>
      <c r="C14" s="64" t="s">
        <v>174</v>
      </c>
      <c r="D14" s="54">
        <v>7</v>
      </c>
      <c r="E14" s="207"/>
    </row>
    <row r="15" spans="1:5">
      <c r="A15" s="116" t="s">
        <v>245</v>
      </c>
      <c r="B15" s="53" t="s">
        <v>203</v>
      </c>
      <c r="C15" s="64" t="s">
        <v>174</v>
      </c>
      <c r="D15" s="54">
        <v>7</v>
      </c>
      <c r="E15" s="207"/>
    </row>
    <row r="16" spans="1:5">
      <c r="A16" s="116" t="s">
        <v>245</v>
      </c>
      <c r="B16" s="55" t="s">
        <v>204</v>
      </c>
      <c r="C16" s="64" t="s">
        <v>205</v>
      </c>
      <c r="D16" s="54"/>
      <c r="E16" s="207"/>
    </row>
    <row r="17" spans="1:9" ht="30" customHeight="1">
      <c r="A17" s="116" t="s">
        <v>250</v>
      </c>
      <c r="B17" s="53" t="s">
        <v>206</v>
      </c>
      <c r="C17" s="64" t="s">
        <v>12</v>
      </c>
      <c r="D17" s="54">
        <v>8</v>
      </c>
      <c r="E17" s="207"/>
    </row>
    <row r="18" spans="1:9" ht="30" customHeight="1">
      <c r="A18" s="116" t="s">
        <v>246</v>
      </c>
      <c r="B18" s="53" t="s">
        <v>207</v>
      </c>
      <c r="C18" s="64" t="s">
        <v>18</v>
      </c>
      <c r="D18" s="54">
        <v>9</v>
      </c>
      <c r="E18" s="207"/>
    </row>
    <row r="19" spans="1:9" ht="20.25" customHeight="1">
      <c r="A19" s="116" t="s">
        <v>246</v>
      </c>
      <c r="B19" s="55" t="s">
        <v>208</v>
      </c>
      <c r="C19" s="64" t="s">
        <v>209</v>
      </c>
      <c r="D19" s="54"/>
      <c r="E19" s="207"/>
      <c r="F19" s="198"/>
      <c r="G19" s="199"/>
      <c r="H19" s="199"/>
      <c r="I19" s="199"/>
    </row>
    <row r="20" spans="1:9" ht="21.75" customHeight="1">
      <c r="A20" s="116" t="s">
        <v>247</v>
      </c>
      <c r="B20" s="53" t="s">
        <v>210</v>
      </c>
      <c r="C20" s="64" t="s">
        <v>26</v>
      </c>
      <c r="D20" s="54">
        <v>10</v>
      </c>
      <c r="E20" s="207"/>
      <c r="F20" s="117"/>
    </row>
    <row r="21" spans="1:9" ht="50.25" customHeight="1">
      <c r="A21" s="116" t="s">
        <v>248</v>
      </c>
      <c r="B21" s="53" t="s">
        <v>213</v>
      </c>
      <c r="C21" s="64" t="s">
        <v>212</v>
      </c>
      <c r="D21" s="54">
        <v>11</v>
      </c>
      <c r="E21" s="207"/>
      <c r="F21" s="118"/>
    </row>
    <row r="22" spans="1:9" ht="45.75" customHeight="1">
      <c r="A22" s="116" t="s">
        <v>251</v>
      </c>
      <c r="B22" s="55" t="s">
        <v>231</v>
      </c>
      <c r="C22" s="64" t="s">
        <v>214</v>
      </c>
      <c r="D22" s="54">
        <v>11</v>
      </c>
      <c r="E22" s="207"/>
      <c r="F22" s="117"/>
    </row>
    <row r="23" spans="1:9" ht="21" customHeight="1">
      <c r="A23" s="116" t="s">
        <v>252</v>
      </c>
      <c r="B23" s="53" t="s">
        <v>211</v>
      </c>
      <c r="C23" s="64" t="s">
        <v>175</v>
      </c>
      <c r="D23" s="54">
        <v>12</v>
      </c>
      <c r="E23" s="207"/>
      <c r="F23" s="117"/>
    </row>
    <row r="24" spans="1:9" ht="19.5" thickBot="1">
      <c r="A24" s="114" t="s">
        <v>293</v>
      </c>
      <c r="B24" s="58" t="s">
        <v>266</v>
      </c>
      <c r="C24" s="65" t="s">
        <v>267</v>
      </c>
      <c r="D24" s="59"/>
      <c r="E24" s="208"/>
      <c r="F24" s="198"/>
      <c r="G24" s="199"/>
      <c r="H24" s="199"/>
      <c r="I24" s="199"/>
    </row>
    <row r="25" spans="1:9" ht="13.5" thickBot="1">
      <c r="A25" s="200"/>
      <c r="B25" s="201"/>
      <c r="C25" s="202"/>
      <c r="D25" s="203" t="s">
        <v>38</v>
      </c>
      <c r="E25" s="204"/>
    </row>
    <row r="26" spans="1:9" ht="16.5" customHeight="1"/>
  </sheetData>
  <customSheetViews>
    <customSheetView guid="{D122E3EB-3DBD-4170-BBCF-2BB5E0E428A7}" state="hidden">
      <pane ySplit="2" topLeftCell="A16" activePane="bottomLeft" state="frozen"/>
      <selection pane="bottomLeft" activeCell="D24" sqref="D24"/>
      <pageMargins left="0.75" right="0.75" top="1" bottom="1" header="0.5" footer="0.5"/>
      <pageSetup paperSize="0" orientation="portrait" horizontalDpi="0" verticalDpi="0" copies="0" r:id="rId1"/>
      <headerFooter alignWithMargins="0"/>
    </customSheetView>
    <customSheetView guid="{C5D960BD-C1A6-4228-A267-A87ADCF0AB55}" state="hidden">
      <pane ySplit="2" topLeftCell="A16" activePane="bottomLeft" state="frozen"/>
      <selection pane="bottomLeft" activeCell="D24" sqref="D24"/>
      <pageMargins left="0.75" right="0.75" top="1" bottom="1" header="0.5" footer="0.5"/>
      <pageSetup paperSize="9" orientation="portrait" horizontalDpi="4294967293" verticalDpi="0" r:id="rId2"/>
      <headerFooter alignWithMargins="0"/>
    </customSheetView>
    <customSheetView guid="{6C8D603E-9A1B-49F4-AEFE-06707C7BCD53}" showPageBreaks="1">
      <pane ySplit="2" topLeftCell="A16" activePane="bottomLeft" state="frozen"/>
      <selection pane="bottomLeft" activeCell="C24" sqref="C24"/>
      <pageMargins left="0.75" right="0.75" top="1" bottom="1" header="0.5" footer="0.5"/>
      <pageSetup paperSize="9" orientation="portrait" horizontalDpi="4294967293" r:id="rId3"/>
      <headerFooter alignWithMargins="0"/>
    </customSheetView>
    <customSheetView guid="{30A3BD48-0D1B-46B6-AB52-E6CED733EC31}">
      <pane ySplit="2" topLeftCell="A16" activePane="bottomLeft" state="frozen"/>
      <selection pane="bottomLeft" activeCell="D24" sqref="D24"/>
      <pageMargins left="0.75" right="0.75" top="1" bottom="1" header="0.5" footer="0.5"/>
      <pageSetup paperSize="9" orientation="portrait" horizontalDpi="4294967293" verticalDpi="0" r:id="rId4"/>
      <headerFooter alignWithMargins="0"/>
    </customSheetView>
    <customSheetView guid="{17400EAF-4B0B-49FE-8262-4A59DA70D10F}">
      <pane ySplit="2" topLeftCell="A16" activePane="bottomLeft" state="frozen"/>
      <selection pane="bottomLeft" activeCell="D24" sqref="D24"/>
      <pageMargins left="0.75" right="0.75" top="1" bottom="1" header="0.5" footer="0.5"/>
      <pageSetup paperSize="9" orientation="portrait" horizontalDpi="4294967293" verticalDpi="0" r:id="rId5"/>
      <headerFooter alignWithMargins="0"/>
    </customSheetView>
    <customSheetView guid="{1C44C54F-C0A4-451D-B8A0-B8C17D7E284D}">
      <pane ySplit="2" topLeftCell="A16" activePane="bottomLeft" state="frozen"/>
      <selection pane="bottomLeft" activeCell="D24" sqref="D24"/>
      <pageMargins left="0.75" right="0.75" top="1" bottom="1" header="0.5" footer="0.5"/>
      <pageSetup paperSize="9" orientation="portrait" horizontalDpi="4294967293" verticalDpi="0" r:id="rId6"/>
      <headerFooter alignWithMargins="0"/>
    </customSheetView>
    <customSheetView guid="{B1194D16-FC6C-47F9-9935-F16FF2F45C20}">
      <pane ySplit="2" topLeftCell="A16" activePane="bottomLeft" state="frozen"/>
      <selection pane="bottomLeft" activeCell="D24" sqref="D24"/>
      <pageMargins left="0.75" right="0.75" top="1" bottom="1" header="0.5" footer="0.5"/>
      <pageSetup paperSize="9" orientation="portrait" horizontalDpi="4294967293" verticalDpi="0" r:id="rId7"/>
      <headerFooter alignWithMargins="0"/>
    </customSheetView>
    <customSheetView guid="{4BCF288A-A595-4C42-82E7-535EDC2AC415}">
      <pane ySplit="2" topLeftCell="A13" activePane="bottomLeft" state="frozen"/>
      <selection pane="bottomLeft" activeCell="C24" sqref="C24"/>
      <pageMargins left="0.75" right="0.75" top="1" bottom="1" header="0.5" footer="0.5"/>
      <pageSetup paperSize="9" orientation="portrait" horizontalDpi="4294967293" verticalDpi="0" r:id="rId8"/>
      <headerFooter alignWithMargins="0"/>
    </customSheetView>
    <customSheetView guid="{33A37079-C128-4ED3-AE01-CFA8F2347C5B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96BFE75B-9E94-4DC9-803C-D5A288E717C0}" showPageBreaks="1">
      <pane ySplit="2" topLeftCell="A3" activePane="bottomLeft" state="frozen"/>
      <selection pane="bottomLeft" activeCell="A25" sqref="A25"/>
      <pageMargins left="0.75" right="0.75" top="1" bottom="1" header="0.5" footer="0.5"/>
      <pageSetup paperSize="9" orientation="portrait" r:id="rId9"/>
      <headerFooter alignWithMargins="0"/>
    </customSheetView>
    <customSheetView guid="{9581BC83-4638-4839-B4A7-A6430282DE49}" showRuler="0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7DAD0CBB-837D-490E-8AD8-C7F6F6026BC2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DD783D5A-D326-44F8-82C1-529ADF80E68D}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63677729-B220-4674-B8DA-E23D188A7DD0}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5FE79F59-D06C-47E9-A091-8A454305106D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4A4E10B3-98EA-434A-B904-9D953C49E914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639E5188-D90A-45C8-B0E7-531B3D055CC4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1F0D860E-98B2-498A-824D-8FEF04055655}" showRuler="0">
      <pane ySplit="2" topLeftCell="A3" activePane="bottomLeft" state="frozen"/>
      <selection pane="bottomLeft" activeCell="C2" sqref="C2:C3"/>
      <pageMargins left="0.75" right="0.75" top="1" bottom="1" header="0.5" footer="0.5"/>
      <headerFooter alignWithMargins="0"/>
    </customSheetView>
    <customSheetView guid="{75769618-2852-4512-8EF1-DEA65DE197E1}" showRuler="0">
      <pane ySplit="2" topLeftCell="A3" activePane="bottomLeft" state="frozen"/>
      <selection pane="bottomLeft" activeCell="C2" sqref="C2:C3"/>
      <pageMargins left="0.75" right="0.75" top="1" bottom="1" header="0.5" footer="0.5"/>
      <headerFooter alignWithMargins="0"/>
    </customSheetView>
    <customSheetView guid="{6FD4170C-FF34-4F29-9D4F-E51601E8E054}" showRuler="0">
      <pane ySplit="3" topLeftCell="A4" activePane="bottomLeft" state="frozen"/>
      <selection pane="bottomLeft" activeCell="J27" sqref="J27"/>
      <pageMargins left="0.75" right="0.75" top="1" bottom="1" header="0.5" footer="0.5"/>
      <pageSetup paperSize="9" orientation="portrait" horizontalDpi="300" verticalDpi="300" r:id="rId10"/>
      <headerFooter alignWithMargins="0"/>
    </customSheetView>
    <customSheetView guid="{DB247C62-AD53-4E02-85BF-C5978A17182C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CCC0C40E-6D64-44D7-9C77-D75A2E2899A6}" showRuler="0">
      <pane ySplit="2" topLeftCell="A8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BA384526-2B52-499B-A6CB-A20D93F7D458}" showRuler="0">
      <pane ySplit="2" topLeftCell="A12" activePane="bottomLeft" state="frozen"/>
      <selection pane="bottomLeft" activeCell="B15" sqref="B15"/>
      <pageMargins left="0.75" right="0.75" top="1" bottom="1" header="0.5" footer="0.5"/>
      <headerFooter alignWithMargins="0"/>
    </customSheetView>
    <customSheetView guid="{9441459E-E2AF-4712-941E-3718915AA278}" showRuler="0">
      <pane ySplit="2" topLeftCell="A13" activePane="bottomLeft" state="frozen"/>
      <selection pane="bottomLeft" activeCell="B15" sqref="B15"/>
      <pageMargins left="0.75" right="0.75" top="1" bottom="1" header="0.5" footer="0.5"/>
      <headerFooter alignWithMargins="0"/>
    </customSheetView>
    <customSheetView guid="{2B1F19F5-DDBC-46F8-92CB-9A790CB7FD61}" showRuler="0">
      <pane ySplit="2" topLeftCell="A13" activePane="bottomLeft" state="frozen"/>
      <selection pane="bottomLeft" activeCell="B15" sqref="B15"/>
      <pageMargins left="0.75" right="0.75" top="1" bottom="1" header="0.5" footer="0.5"/>
      <headerFooter alignWithMargins="0"/>
    </customSheetView>
    <customSheetView guid="{6EA0E7B6-C486-4B39-8128-16821F7A9C03}" showRuler="0">
      <pane ySplit="2" topLeftCell="A13" activePane="bottomLeft" state="frozen"/>
      <selection pane="bottomLeft" activeCell="B15" sqref="B15"/>
      <pageMargins left="0.75" right="0.75" top="1" bottom="1" header="0.5" footer="0.5"/>
      <headerFooter alignWithMargins="0"/>
    </customSheetView>
    <customSheetView guid="{BE29CB45-C44C-4909-A8C9-0850A17CCE3A}" showRuler="0">
      <pane ySplit="2" topLeftCell="A12" activePane="bottomLeft" state="frozen"/>
      <selection pane="bottomLeft" activeCell="B15" sqref="B15"/>
      <pageMargins left="0.75" right="0.75" top="1" bottom="1" header="0.5" footer="0.5"/>
      <headerFooter alignWithMargins="0"/>
    </customSheetView>
    <customSheetView guid="{8DFD9D66-8B11-4E3E-B614-03CD90A02DAE}" showRuler="0">
      <pane ySplit="2" topLeftCell="A8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F5BB156E-46BF-4970-8BDC-FACCC2530DB4}" showRuler="0">
      <pane ySplit="2" topLeftCell="A3" activePane="bottomLeft" state="frozen"/>
      <selection pane="bottomLeft" activeCell="G18" sqref="G18"/>
      <pageMargins left="0.75" right="0.75" top="1" bottom="1" header="0.5" footer="0.5"/>
      <pageSetup paperSize="9" orientation="portrait" horizontalDpi="4294967293" verticalDpi="0" r:id="rId11"/>
      <headerFooter alignWithMargins="0"/>
    </customSheetView>
    <customSheetView guid="{BFDDA753-D9FF-405A-BBB3-8EC16FDB9500}" showRuler="0">
      <pane ySplit="2" topLeftCell="A3" activePane="bottomLeft" state="frozen"/>
      <selection pane="bottomLeft" activeCell="C2" sqref="C2:C3"/>
      <pageMargins left="0.75" right="0.75" top="1" bottom="1" header="0.5" footer="0.5"/>
      <headerFooter alignWithMargins="0"/>
    </customSheetView>
    <customSheetView guid="{8FD84C4E-2C18-420F-8708-98FB7EED86F5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D36C8CE2-BD51-473C-907A-C6FC583FFDFD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30318990-97FA-4B74-8A96-20B9CEE7B653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3EF0F3E9-9201-4028-86FF-6B06B2998A48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54CA7618-6F98-4F47-B371-BA051FE75870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0DACDB9F-1DED-4CA1-A223-ED8CF3AAE059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575DD556-2391-4DD2-B247-D76EB2E70299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52C4EB7E-D421-4F3C-9418-E2E13C53098F}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1431BB82-382B-49E3-A435-36D988AC7FF6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E3076869-5D4E-4B4E-B56C-23BD0053E0A2}">
      <pane ySplit="2" topLeftCell="A16" activePane="bottomLeft" state="frozen"/>
      <selection pane="bottomLeft" activeCell="C24" sqref="C24"/>
      <pageMargins left="0.75" right="0.75" top="1" bottom="1" header="0.5" footer="0.5"/>
      <pageSetup paperSize="9" orientation="portrait" horizontalDpi="4294967293" verticalDpi="0" r:id="rId12"/>
      <headerFooter alignWithMargins="0"/>
    </customSheetView>
    <customSheetView guid="{134EDDCA-7309-47EE-BAAB-632C7B2A96A3}">
      <pane ySplit="2" topLeftCell="A16" activePane="bottomLeft" state="frozen"/>
      <selection pane="bottomLeft" activeCell="C24" sqref="C24"/>
      <pageMargins left="0.75" right="0.75" top="1" bottom="1" header="0.5" footer="0.5"/>
      <pageSetup paperSize="9" orientation="portrait" horizontalDpi="4294967293" verticalDpi="0" r:id="rId13"/>
      <headerFooter alignWithMargins="0"/>
    </customSheetView>
    <customSheetView guid="{1721CD95-9859-4B1B-8D0F-DFE373BD846C}">
      <pane ySplit="2" topLeftCell="A16" activePane="bottomLeft" state="frozen"/>
      <selection pane="bottomLeft" activeCell="D24" sqref="D24"/>
      <pageMargins left="0.75" right="0.75" top="1" bottom="1" header="0.5" footer="0.5"/>
      <pageSetup paperSize="9" orientation="portrait" horizontalDpi="4294967293" verticalDpi="0" r:id="rId14"/>
      <headerFooter alignWithMargins="0"/>
    </customSheetView>
    <customSheetView guid="{C2F30B35-D639-4BB4-A50F-41AB6A913442}">
      <pane ySplit="2" topLeftCell="A21" activePane="bottomLeft" state="frozen"/>
      <selection pane="bottomLeft" activeCell="C29" sqref="C29"/>
      <pageMargins left="0.75" right="0.75" top="1" bottom="1" header="0.5" footer="0.5"/>
      <pageSetup paperSize="0" orientation="portrait" horizontalDpi="0" verticalDpi="0" copies="0" r:id="rId15"/>
      <headerFooter alignWithMargins="0"/>
    </customSheetView>
    <customSheetView guid="{CB17CAF3-1B6A-40BC-8807-382168C7B6AA}">
      <pane ySplit="2" topLeftCell="A16" activePane="bottomLeft" state="frozen"/>
      <selection pane="bottomLeft" activeCell="D24" sqref="D24"/>
      <pageMargins left="0.75" right="0.75" top="1" bottom="1" header="0.5" footer="0.5"/>
      <pageSetup paperSize="0" orientation="portrait" horizontalDpi="0" verticalDpi="0" copies="0" r:id="rId16"/>
      <headerFooter alignWithMargins="0"/>
    </customSheetView>
  </customSheetViews>
  <mergeCells count="4">
    <mergeCell ref="D2:D3"/>
    <mergeCell ref="B2:B3"/>
    <mergeCell ref="C2:C3"/>
    <mergeCell ref="A2:A3"/>
  </mergeCells>
  <phoneticPr fontId="0" type="noConversion"/>
  <pageMargins left="0.75" right="0.75" top="1" bottom="1" header="0.5" footer="0.5"/>
  <pageSetup paperSize="0" orientation="portrait" horizontalDpi="0" verticalDpi="0" copies="0" r:id="rId17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89"/>
  <sheetViews>
    <sheetView workbookViewId="0">
      <selection activeCell="E19" sqref="E19"/>
    </sheetView>
  </sheetViews>
  <sheetFormatPr defaultColWidth="9.28515625" defaultRowHeight="12.75"/>
  <cols>
    <col min="1" max="1" width="9.28515625" style="1"/>
    <col min="2" max="2" width="37.7109375" style="1" customWidth="1"/>
    <col min="3" max="16384" width="9.28515625" style="1"/>
  </cols>
  <sheetData>
    <row r="1" spans="1:4">
      <c r="B1" s="1">
        <v>201</v>
      </c>
    </row>
    <row r="2" spans="1:4" ht="16.5" thickBot="1">
      <c r="B2" s="2"/>
    </row>
    <row r="3" spans="1:4" ht="16.5" thickBot="1">
      <c r="A3" s="1">
        <v>1</v>
      </c>
      <c r="B3" s="2" t="s">
        <v>53</v>
      </c>
      <c r="C3" s="31" t="s">
        <v>103</v>
      </c>
      <c r="D3" s="1" t="s">
        <v>41</v>
      </c>
    </row>
    <row r="4" spans="1:4" ht="16.5" thickBot="1">
      <c r="A4" s="1">
        <v>2</v>
      </c>
      <c r="B4" s="2" t="s">
        <v>57</v>
      </c>
      <c r="C4" s="31" t="s">
        <v>103</v>
      </c>
    </row>
    <row r="5" spans="1:4" ht="16.5" thickBot="1">
      <c r="A5" s="1">
        <v>3</v>
      </c>
      <c r="B5" s="2" t="s">
        <v>65</v>
      </c>
      <c r="C5" s="32" t="s">
        <v>103</v>
      </c>
    </row>
    <row r="6" spans="1:4" ht="16.5" thickBot="1">
      <c r="A6" s="1">
        <v>4</v>
      </c>
      <c r="B6" s="3" t="s">
        <v>39</v>
      </c>
      <c r="C6" s="4" t="s">
        <v>40</v>
      </c>
    </row>
    <row r="7" spans="1:4" ht="16.5" thickBot="1">
      <c r="A7" s="1">
        <v>5</v>
      </c>
      <c r="B7" s="3" t="s">
        <v>42</v>
      </c>
      <c r="C7" s="4" t="s">
        <v>43</v>
      </c>
    </row>
    <row r="8" spans="1:4" ht="16.5" thickBot="1">
      <c r="A8" s="1">
        <v>6</v>
      </c>
      <c r="B8" s="3" t="s">
        <v>44</v>
      </c>
      <c r="C8" s="4" t="s">
        <v>45</v>
      </c>
    </row>
    <row r="9" spans="1:4" ht="16.5" thickBot="1">
      <c r="A9" s="1">
        <v>7</v>
      </c>
      <c r="B9" s="3" t="s">
        <v>46</v>
      </c>
      <c r="C9" s="4" t="s">
        <v>47</v>
      </c>
    </row>
    <row r="10" spans="1:4" ht="16.5" thickBot="1">
      <c r="A10" s="1">
        <v>8</v>
      </c>
      <c r="B10" s="3" t="s">
        <v>48</v>
      </c>
      <c r="C10" s="4" t="s">
        <v>49</v>
      </c>
    </row>
    <row r="11" spans="1:4" ht="16.5" thickBot="1">
      <c r="A11" s="1">
        <v>9</v>
      </c>
      <c r="B11" s="3" t="s">
        <v>50</v>
      </c>
      <c r="C11" s="4" t="s">
        <v>51</v>
      </c>
    </row>
    <row r="12" spans="1:4" ht="16.5" thickBot="1">
      <c r="A12" s="1">
        <v>10</v>
      </c>
      <c r="B12" s="2" t="s">
        <v>52</v>
      </c>
      <c r="C12" s="31" t="s">
        <v>103</v>
      </c>
    </row>
    <row r="13" spans="1:4" ht="16.5" thickBot="1">
      <c r="A13" s="1">
        <v>11</v>
      </c>
      <c r="B13" s="2" t="s">
        <v>54</v>
      </c>
    </row>
    <row r="14" spans="1:4" ht="16.5" thickBot="1">
      <c r="A14" s="1">
        <v>12</v>
      </c>
      <c r="B14" s="2" t="s">
        <v>55</v>
      </c>
    </row>
    <row r="15" spans="1:4" ht="16.5" thickBot="1">
      <c r="A15" s="1">
        <v>13</v>
      </c>
      <c r="B15" s="2" t="s">
        <v>56</v>
      </c>
    </row>
    <row r="16" spans="1:4" ht="16.5" thickBot="1">
      <c r="A16" s="1">
        <v>14</v>
      </c>
      <c r="B16" s="2" t="s">
        <v>58</v>
      </c>
    </row>
    <row r="17" spans="1:3" ht="16.5" thickBot="1">
      <c r="A17" s="1">
        <v>15</v>
      </c>
      <c r="B17" s="2" t="s">
        <v>59</v>
      </c>
    </row>
    <row r="18" spans="1:3" ht="16.5" thickBot="1">
      <c r="A18" s="1">
        <v>16</v>
      </c>
      <c r="B18" s="2" t="s">
        <v>60</v>
      </c>
    </row>
    <row r="19" spans="1:3" ht="16.5" thickBot="1">
      <c r="A19" s="1">
        <v>17</v>
      </c>
      <c r="B19" s="2" t="s">
        <v>61</v>
      </c>
    </row>
    <row r="20" spans="1:3" ht="16.5" thickBot="1">
      <c r="A20" s="1">
        <v>18</v>
      </c>
      <c r="B20" s="2" t="s">
        <v>62</v>
      </c>
    </row>
    <row r="21" spans="1:3" ht="16.5" thickBot="1">
      <c r="A21" s="1">
        <v>19</v>
      </c>
      <c r="B21" s="2" t="s">
        <v>63</v>
      </c>
    </row>
    <row r="22" spans="1:3" ht="16.5" thickBot="1">
      <c r="A22" s="1">
        <v>20</v>
      </c>
      <c r="B22" s="2" t="s">
        <v>64</v>
      </c>
    </row>
    <row r="23" spans="1:3" ht="16.5" thickBot="1">
      <c r="A23" s="1">
        <v>21</v>
      </c>
      <c r="B23" s="2" t="s">
        <v>66</v>
      </c>
    </row>
    <row r="24" spans="1:3" ht="16.5" thickBot="1">
      <c r="A24" s="1">
        <v>22</v>
      </c>
      <c r="B24" s="2" t="s">
        <v>67</v>
      </c>
    </row>
    <row r="25" spans="1:3" ht="16.5" thickBot="1">
      <c r="A25" s="1">
        <v>23</v>
      </c>
      <c r="B25" s="2" t="s">
        <v>155</v>
      </c>
    </row>
    <row r="26" spans="1:3" ht="16.5" thickBot="1">
      <c r="B26" s="2"/>
    </row>
    <row r="27" spans="1:3" ht="16.5" thickBot="1">
      <c r="B27" s="2"/>
    </row>
    <row r="28" spans="1:3" ht="16.5" thickBot="1">
      <c r="B28" s="2"/>
    </row>
    <row r="29" spans="1:3" ht="16.5" thickBot="1">
      <c r="B29" s="2">
        <v>202</v>
      </c>
    </row>
    <row r="31" spans="1:3" ht="15.75">
      <c r="B31" s="5" t="s">
        <v>68</v>
      </c>
    </row>
    <row r="32" spans="1:3" ht="15.75">
      <c r="A32" s="1">
        <v>1</v>
      </c>
      <c r="B32" s="7" t="s">
        <v>69</v>
      </c>
      <c r="C32" s="6" t="s">
        <v>51</v>
      </c>
    </row>
    <row r="33" spans="1:4" ht="15.75">
      <c r="A33" s="1">
        <v>2</v>
      </c>
      <c r="B33" s="7" t="s">
        <v>70</v>
      </c>
      <c r="C33" s="8" t="s">
        <v>40</v>
      </c>
    </row>
    <row r="34" spans="1:4" ht="15.75">
      <c r="A34" s="1">
        <v>3</v>
      </c>
      <c r="B34" s="7" t="s">
        <v>71</v>
      </c>
      <c r="C34" s="8" t="s">
        <v>43</v>
      </c>
    </row>
    <row r="35" spans="1:4" ht="15.75">
      <c r="A35" s="1">
        <v>4</v>
      </c>
      <c r="B35" s="7" t="s">
        <v>73</v>
      </c>
      <c r="C35" s="8" t="s">
        <v>72</v>
      </c>
    </row>
    <row r="36" spans="1:4" ht="15.75">
      <c r="A36" s="1">
        <v>5</v>
      </c>
      <c r="B36" s="7" t="s">
        <v>75</v>
      </c>
      <c r="C36" s="8" t="s">
        <v>74</v>
      </c>
    </row>
    <row r="37" spans="1:4" ht="15.75">
      <c r="A37" s="1">
        <v>6</v>
      </c>
      <c r="B37" s="7" t="s">
        <v>77</v>
      </c>
      <c r="C37" s="8" t="s">
        <v>76</v>
      </c>
    </row>
    <row r="38" spans="1:4" ht="15.75">
      <c r="A38" s="1">
        <v>7</v>
      </c>
      <c r="B38" s="7" t="s">
        <v>79</v>
      </c>
      <c r="C38" s="8" t="s">
        <v>78</v>
      </c>
    </row>
    <row r="39" spans="1:4" ht="15.75">
      <c r="A39" s="1">
        <v>8</v>
      </c>
      <c r="B39" s="7" t="s">
        <v>81</v>
      </c>
      <c r="C39" s="8" t="s">
        <v>80</v>
      </c>
    </row>
    <row r="40" spans="1:4" ht="15.75">
      <c r="A40" s="1">
        <v>9</v>
      </c>
      <c r="B40" s="7" t="s">
        <v>82</v>
      </c>
      <c r="C40" s="8" t="s">
        <v>45</v>
      </c>
    </row>
    <row r="41" spans="1:4" ht="15.75">
      <c r="A41" s="1">
        <v>10</v>
      </c>
      <c r="B41" s="7" t="s">
        <v>83</v>
      </c>
      <c r="C41" s="8" t="s">
        <v>47</v>
      </c>
      <c r="D41" s="1" t="s">
        <v>41</v>
      </c>
    </row>
    <row r="42" spans="1:4" ht="15.75">
      <c r="A42" s="1">
        <v>11</v>
      </c>
      <c r="B42" s="7" t="s">
        <v>85</v>
      </c>
      <c r="C42" s="8" t="s">
        <v>84</v>
      </c>
    </row>
    <row r="43" spans="1:4" ht="15.75">
      <c r="A43" s="1">
        <v>12</v>
      </c>
      <c r="B43" s="9" t="s">
        <v>87</v>
      </c>
      <c r="C43" s="8" t="s">
        <v>86</v>
      </c>
    </row>
    <row r="44" spans="1:4" ht="15.75">
      <c r="A44" s="1">
        <v>13</v>
      </c>
      <c r="B44" s="11" t="s">
        <v>88</v>
      </c>
      <c r="C44" s="10" t="s">
        <v>49</v>
      </c>
    </row>
    <row r="45" spans="1:4" ht="15.75">
      <c r="A45" s="1">
        <v>14</v>
      </c>
      <c r="B45" s="11" t="s">
        <v>89</v>
      </c>
    </row>
    <row r="46" spans="1:4" ht="15.75">
      <c r="A46" s="1">
        <v>15</v>
      </c>
      <c r="B46" s="11" t="s">
        <v>90</v>
      </c>
    </row>
    <row r="47" spans="1:4" ht="15.75">
      <c r="A47" s="1">
        <v>16</v>
      </c>
      <c r="B47" s="11" t="s">
        <v>91</v>
      </c>
    </row>
    <row r="48" spans="1:4" ht="15.75">
      <c r="A48" s="1">
        <v>17</v>
      </c>
      <c r="B48" s="11" t="s">
        <v>92</v>
      </c>
    </row>
    <row r="49" spans="1:3" ht="15.75">
      <c r="A49" s="1">
        <v>18</v>
      </c>
      <c r="B49" s="11" t="s">
        <v>94</v>
      </c>
      <c r="C49" s="1" t="s">
        <v>93</v>
      </c>
    </row>
    <row r="50" spans="1:3" ht="15.75">
      <c r="A50" s="1">
        <v>19</v>
      </c>
      <c r="B50" s="11" t="s">
        <v>95</v>
      </c>
    </row>
    <row r="51" spans="1:3" ht="15.75">
      <c r="A51" s="1">
        <v>20</v>
      </c>
      <c r="B51" s="11" t="s">
        <v>96</v>
      </c>
    </row>
    <row r="52" spans="1:3" ht="15.75">
      <c r="A52" s="1">
        <v>21</v>
      </c>
      <c r="B52" s="11" t="s">
        <v>97</v>
      </c>
    </row>
    <row r="53" spans="1:3" ht="15.75">
      <c r="A53" s="1">
        <v>22</v>
      </c>
      <c r="B53" s="11" t="s">
        <v>98</v>
      </c>
    </row>
    <row r="54" spans="1:3" ht="15.75">
      <c r="A54" s="1">
        <v>23</v>
      </c>
      <c r="B54" s="11" t="s">
        <v>99</v>
      </c>
    </row>
    <row r="55" spans="1:3" ht="15.75">
      <c r="A55" s="1">
        <v>24</v>
      </c>
      <c r="B55" s="11" t="s">
        <v>100</v>
      </c>
    </row>
    <row r="56" spans="1:3" ht="15.75">
      <c r="A56" s="1">
        <v>25</v>
      </c>
      <c r="B56" s="11" t="s">
        <v>101</v>
      </c>
    </row>
    <row r="57" spans="1:3" ht="16.5" thickBot="1">
      <c r="A57" s="1">
        <v>26</v>
      </c>
      <c r="B57" s="2"/>
    </row>
    <row r="58" spans="1:3" ht="16.5" thickBot="1">
      <c r="B58" s="2"/>
    </row>
    <row r="59" spans="1:3" ht="15.75">
      <c r="B59" s="12"/>
    </row>
    <row r="60" spans="1:3">
      <c r="B60" s="1">
        <v>203</v>
      </c>
    </row>
    <row r="61" spans="1:3" ht="15.75">
      <c r="B61" s="13" t="s">
        <v>102</v>
      </c>
    </row>
    <row r="62" spans="1:3" ht="15.75">
      <c r="A62" s="1">
        <v>1</v>
      </c>
      <c r="B62" s="13" t="s">
        <v>104</v>
      </c>
      <c r="C62" s="14" t="s">
        <v>103</v>
      </c>
    </row>
    <row r="63" spans="1:3" ht="15.75">
      <c r="A63" s="1">
        <v>2</v>
      </c>
      <c r="B63" s="13" t="s">
        <v>105</v>
      </c>
      <c r="C63" s="14" t="s">
        <v>103</v>
      </c>
    </row>
    <row r="64" spans="1:3" ht="15.75">
      <c r="A64" s="1">
        <v>3</v>
      </c>
      <c r="B64" s="13" t="s">
        <v>106</v>
      </c>
      <c r="C64" s="14" t="s">
        <v>103</v>
      </c>
    </row>
    <row r="65" spans="1:4" ht="15.75">
      <c r="A65" s="1">
        <v>4</v>
      </c>
      <c r="B65" s="13" t="s">
        <v>107</v>
      </c>
      <c r="C65" s="14" t="s">
        <v>103</v>
      </c>
    </row>
    <row r="66" spans="1:4" ht="15.75">
      <c r="A66" s="1">
        <v>5</v>
      </c>
      <c r="B66" s="13" t="s">
        <v>108</v>
      </c>
      <c r="C66" s="14" t="s">
        <v>103</v>
      </c>
    </row>
    <row r="67" spans="1:4" ht="15.75">
      <c r="A67" s="1">
        <v>6</v>
      </c>
      <c r="B67" s="13" t="s">
        <v>109</v>
      </c>
      <c r="C67" s="14" t="s">
        <v>103</v>
      </c>
    </row>
    <row r="68" spans="1:4" ht="15.75">
      <c r="A68" s="1">
        <v>7</v>
      </c>
      <c r="B68" s="13" t="s">
        <v>110</v>
      </c>
      <c r="C68" s="14" t="s">
        <v>103</v>
      </c>
    </row>
    <row r="69" spans="1:4" ht="15.75">
      <c r="A69" s="1">
        <v>8</v>
      </c>
      <c r="B69" s="13" t="s">
        <v>112</v>
      </c>
      <c r="C69" s="14" t="s">
        <v>103</v>
      </c>
      <c r="D69" s="1" t="s">
        <v>111</v>
      </c>
    </row>
    <row r="70" spans="1:4" ht="15.75">
      <c r="A70" s="1">
        <v>9</v>
      </c>
      <c r="B70" s="13" t="s">
        <v>113</v>
      </c>
      <c r="C70" s="14" t="s">
        <v>103</v>
      </c>
    </row>
    <row r="71" spans="1:4" ht="15.75">
      <c r="A71" s="1">
        <v>10</v>
      </c>
      <c r="B71" s="13" t="s">
        <v>114</v>
      </c>
      <c r="C71" s="14" t="s">
        <v>103</v>
      </c>
    </row>
    <row r="72" spans="1:4" ht="15.75">
      <c r="A72" s="1">
        <v>11</v>
      </c>
      <c r="B72" s="13" t="s">
        <v>115</v>
      </c>
      <c r="C72" s="14" t="s">
        <v>103</v>
      </c>
    </row>
    <row r="73" spans="1:4" ht="15.75">
      <c r="A73" s="1">
        <v>12</v>
      </c>
      <c r="B73" s="13" t="s">
        <v>116</v>
      </c>
      <c r="C73" s="14" t="s">
        <v>103</v>
      </c>
    </row>
    <row r="74" spans="1:4" ht="15.75">
      <c r="A74" s="1">
        <v>13</v>
      </c>
      <c r="B74" s="13" t="s">
        <v>117</v>
      </c>
      <c r="C74" s="14" t="s">
        <v>103</v>
      </c>
    </row>
    <row r="75" spans="1:4" ht="15.75">
      <c r="A75" s="1">
        <v>14</v>
      </c>
      <c r="B75" s="15" t="s">
        <v>118</v>
      </c>
      <c r="C75" s="14" t="s">
        <v>103</v>
      </c>
    </row>
    <row r="76" spans="1:4" ht="15.75">
      <c r="A76" s="1">
        <v>15</v>
      </c>
      <c r="B76" s="15" t="s">
        <v>119</v>
      </c>
      <c r="C76" s="16" t="s">
        <v>40</v>
      </c>
    </row>
    <row r="77" spans="1:4" ht="15.75">
      <c r="A77" s="1">
        <v>16</v>
      </c>
      <c r="B77" s="17" t="s">
        <v>120</v>
      </c>
      <c r="C77" s="16" t="s">
        <v>43</v>
      </c>
    </row>
    <row r="78" spans="1:4" ht="15.75">
      <c r="A78" s="1">
        <v>17</v>
      </c>
      <c r="B78" s="15" t="s">
        <v>121</v>
      </c>
      <c r="C78" s="16" t="s">
        <v>45</v>
      </c>
      <c r="D78" s="1" t="s">
        <v>41</v>
      </c>
    </row>
    <row r="79" spans="1:4" ht="15.75">
      <c r="A79" s="1">
        <v>18</v>
      </c>
      <c r="B79" s="15" t="s">
        <v>122</v>
      </c>
      <c r="C79" s="16" t="s">
        <v>47</v>
      </c>
    </row>
    <row r="80" spans="1:4" ht="15.75">
      <c r="A80" s="1">
        <v>19</v>
      </c>
      <c r="B80" s="15" t="s">
        <v>123</v>
      </c>
      <c r="C80" s="16" t="s">
        <v>49</v>
      </c>
    </row>
    <row r="81" spans="1:3" ht="15.75">
      <c r="A81" s="1">
        <v>20</v>
      </c>
      <c r="B81" s="15" t="s">
        <v>124</v>
      </c>
      <c r="C81" s="16" t="s">
        <v>51</v>
      </c>
    </row>
    <row r="82" spans="1:3" ht="15.75">
      <c r="A82" s="1">
        <v>21</v>
      </c>
      <c r="B82" s="15" t="s">
        <v>125</v>
      </c>
      <c r="C82" s="16" t="s">
        <v>72</v>
      </c>
    </row>
    <row r="83" spans="1:3" ht="15.75">
      <c r="A83" s="1">
        <v>22</v>
      </c>
      <c r="B83" s="15" t="s">
        <v>126</v>
      </c>
      <c r="C83" s="16" t="s">
        <v>74</v>
      </c>
    </row>
    <row r="84" spans="1:3" ht="15.75">
      <c r="A84" s="1">
        <v>23</v>
      </c>
      <c r="B84" s="15" t="s">
        <v>127</v>
      </c>
      <c r="C84" s="16" t="s">
        <v>76</v>
      </c>
    </row>
    <row r="85" spans="1:3" ht="15.75">
      <c r="A85" s="1">
        <v>24</v>
      </c>
      <c r="B85" s="15" t="s">
        <v>128</v>
      </c>
      <c r="C85" s="16" t="s">
        <v>78</v>
      </c>
    </row>
    <row r="86" spans="1:3" ht="15.75">
      <c r="A86" s="1">
        <v>25</v>
      </c>
      <c r="B86" s="15" t="s">
        <v>129</v>
      </c>
      <c r="C86" s="16" t="s">
        <v>80</v>
      </c>
    </row>
    <row r="87" spans="1:3" ht="15.75">
      <c r="A87" s="1">
        <v>26</v>
      </c>
      <c r="B87" s="15" t="s">
        <v>130</v>
      </c>
      <c r="C87" s="16" t="s">
        <v>84</v>
      </c>
    </row>
    <row r="88" spans="1:3" ht="15.75">
      <c r="A88" s="1">
        <v>27</v>
      </c>
      <c r="B88" s="19"/>
      <c r="C88" s="18" t="s">
        <v>86</v>
      </c>
    </row>
    <row r="89" spans="1:3">
      <c r="C89" s="14"/>
    </row>
  </sheetData>
  <customSheetViews>
    <customSheetView guid="{D122E3EB-3DBD-4170-BBCF-2BB5E0E428A7}" state="hidden">
      <selection activeCell="E19" sqref="E19"/>
      <pageMargins left="0.75" right="0.75" top="1" bottom="1" header="0.5" footer="0.5"/>
      <pageSetup paperSize="9" orientation="portrait" r:id="rId1"/>
      <headerFooter alignWithMargins="0"/>
    </customSheetView>
    <customSheetView guid="{C5D960BD-C1A6-4228-A267-A87ADCF0AB55}" state="hidden">
      <selection activeCell="E19" sqref="E19"/>
      <pageMargins left="0.75" right="0.75" top="1" bottom="1" header="0.5" footer="0.5"/>
      <pageSetup paperSize="0" orientation="portrait" horizontalDpi="0" verticalDpi="0" copies="0" r:id="rId2"/>
      <headerFooter alignWithMargins="0"/>
    </customSheetView>
    <customSheetView guid="{6C8D603E-9A1B-49F4-AEFE-06707C7BCD53}" showPageBreaks="1" state="hidden">
      <selection activeCell="E19" sqref="E19"/>
      <pageMargins left="0.75" right="0.75" top="1" bottom="1" header="0.5" footer="0.5"/>
      <pageSetup orientation="portrait" r:id="rId3"/>
      <headerFooter alignWithMargins="0"/>
    </customSheetView>
    <customSheetView guid="{30A3BD48-0D1B-46B6-AB52-E6CED733EC31}" state="hidden">
      <selection activeCell="E19" sqref="E19"/>
      <pageMargins left="0.75" right="0.75" top="1" bottom="1" header="0.5" footer="0.5"/>
      <pageSetup paperSize="0" orientation="portrait" horizontalDpi="0" verticalDpi="0" copies="0" r:id="rId4"/>
      <headerFooter alignWithMargins="0"/>
    </customSheetView>
    <customSheetView guid="{17400EAF-4B0B-49FE-8262-4A59DA70D10F}" state="hidden">
      <selection activeCell="E19" sqref="E19"/>
      <pageMargins left="0.75" right="0.75" top="1" bottom="1" header="0.5" footer="0.5"/>
      <pageSetup paperSize="0" orientation="portrait" horizontalDpi="0" verticalDpi="0" copies="0" r:id="rId5"/>
      <headerFooter alignWithMargins="0"/>
    </customSheetView>
    <customSheetView guid="{1C44C54F-C0A4-451D-B8A0-B8C17D7E284D}" state="hidden">
      <selection activeCell="E19" sqref="E19"/>
      <pageMargins left="0.75" right="0.75" top="1" bottom="1" header="0.5" footer="0.5"/>
      <pageSetup paperSize="0" orientation="portrait" horizontalDpi="0" verticalDpi="0" copies="0" r:id="rId6"/>
      <headerFooter alignWithMargins="0"/>
    </customSheetView>
    <customSheetView guid="{B1194D16-FC6C-47F9-9935-F16FF2F45C20}" state="hidden">
      <selection activeCell="E19" sqref="E19"/>
      <pageMargins left="0.75" right="0.75" top="1" bottom="1" header="0.5" footer="0.5"/>
      <pageSetup paperSize="0" orientation="portrait" horizontalDpi="0" verticalDpi="0" copies="0" r:id="rId7"/>
      <headerFooter alignWithMargins="0"/>
    </customSheetView>
    <customSheetView guid="{4BCF288A-A595-4C42-82E7-535EDC2AC415}" state="hidden">
      <selection activeCell="E19" sqref="E19"/>
      <pageMargins left="0.75" right="0.75" top="1" bottom="1" header="0.5" footer="0.5"/>
      <pageSetup paperSize="0" orientation="portrait" horizontalDpi="0" verticalDpi="0" copies="0" r:id="rId8"/>
      <headerFooter alignWithMargins="0"/>
    </customSheetView>
    <customSheetView guid="{33A37079-C128-4ED3-AE01-CFA8F2347C5B}" state="hidden">
      <selection activeCell="E19" sqref="E19"/>
      <pageMargins left="0.75" right="0.75" top="1" bottom="1" header="0.5" footer="0.5"/>
      <pageSetup paperSize="9" orientation="portrait" r:id="rId9"/>
      <headerFooter alignWithMargins="0"/>
    </customSheetView>
    <customSheetView guid="{96BFE75B-9E94-4DC9-803C-D5A288E717C0}" showPageBreaks="1" state="hidden">
      <selection activeCell="E19" sqref="E19"/>
      <pageMargins left="0.75" right="0.75" top="1" bottom="1" header="0.5" footer="0.5"/>
      <pageSetup paperSize="9" orientation="portrait" r:id="rId10"/>
      <headerFooter alignWithMargins="0"/>
    </customSheetView>
    <customSheetView guid="{9581BC83-4638-4839-B4A7-A6430282DE49}" state="hidden" showRuler="0">
      <selection activeCell="E19" sqref="E19"/>
      <pageMargins left="0.75" right="0.75" top="1" bottom="1" header="0.5" footer="0.5"/>
      <pageSetup paperSize="9" orientation="portrait" r:id="rId11"/>
      <headerFooter alignWithMargins="0"/>
    </customSheetView>
    <customSheetView guid="{7DAD0CBB-837D-490E-8AD8-C7F6F6026BC2}" state="hidden">
      <selection activeCell="E19" sqref="E19"/>
      <pageMargins left="0.75" right="0.75" top="1" bottom="1" header="0.5" footer="0.5"/>
      <pageSetup paperSize="9" orientation="portrait" r:id="rId12"/>
      <headerFooter alignWithMargins="0"/>
    </customSheetView>
    <customSheetView guid="{DD783D5A-D326-44F8-82C1-529ADF80E68D}" state="hidden">
      <selection activeCell="E19" sqref="E19"/>
      <pageMargins left="0.75" right="0.75" top="1" bottom="1" header="0.5" footer="0.5"/>
      <pageSetup paperSize="9" orientation="portrait" r:id="rId13"/>
      <headerFooter alignWithMargins="0"/>
    </customSheetView>
    <customSheetView guid="{63677729-B220-4674-B8DA-E23D188A7DD0}" state="hidden">
      <selection activeCell="E19" sqref="E19"/>
      <pageMargins left="0.75" right="0.75" top="1" bottom="1" header="0.5" footer="0.5"/>
      <pageSetup paperSize="9" orientation="portrait" r:id="rId14"/>
      <headerFooter alignWithMargins="0"/>
    </customSheetView>
    <customSheetView guid="{5FE79F59-D06C-47E9-A091-8A454305106D}" state="hidden" showRuler="0">
      <selection activeCell="E19" sqref="E19"/>
      <pageMargins left="0.75" right="0.75" top="1" bottom="1" header="0.5" footer="0.5"/>
      <pageSetup paperSize="9" orientation="portrait" r:id="rId15"/>
      <headerFooter alignWithMargins="0"/>
    </customSheetView>
    <customSheetView guid="{4A4E10B3-98EA-434A-B904-9D953C49E914}" state="hidden" showRuler="0">
      <selection activeCell="E19" sqref="E19"/>
      <pageMargins left="0.75" right="0.75" top="1" bottom="1" header="0.5" footer="0.5"/>
      <pageSetup paperSize="9" orientation="portrait" r:id="rId16"/>
      <headerFooter alignWithMargins="0"/>
    </customSheetView>
    <customSheetView guid="{639E5188-D90A-45C8-B0E7-531B3D055CC4}" state="hidden" showRuler="0">
      <selection activeCell="E19" sqref="E19"/>
      <pageMargins left="0.75" right="0.75" top="1" bottom="1" header="0.5" footer="0.5"/>
      <pageSetup paperSize="9" orientation="portrait" r:id="rId17"/>
      <headerFooter alignWithMargins="0"/>
    </customSheetView>
    <customSheetView guid="{1F0D860E-98B2-498A-824D-8FEF04055655}" state="hidden" showRuler="0">
      <selection activeCell="E19" sqref="E19"/>
      <pageMargins left="0.75" right="0.75" top="1" bottom="1" header="0.5" footer="0.5"/>
      <pageSetup paperSize="9" orientation="portrait" r:id="rId18"/>
      <headerFooter alignWithMargins="0"/>
    </customSheetView>
    <customSheetView guid="{75769618-2852-4512-8EF1-DEA65DE197E1}" state="hidden" showRuler="0">
      <selection activeCell="E19" sqref="E19"/>
      <pageMargins left="0.75" right="0.75" top="1" bottom="1" header="0.5" footer="0.5"/>
      <pageSetup paperSize="9" orientation="portrait" r:id="rId19"/>
      <headerFooter alignWithMargins="0"/>
    </customSheetView>
    <customSheetView guid="{6FD4170C-FF34-4F29-9D4F-E51601E8E054}" state="hidden" showRuler="0">
      <selection activeCell="E19" sqref="E19"/>
      <pageMargins left="0.75" right="0.75" top="1" bottom="1" header="0.5" footer="0.5"/>
      <pageSetup paperSize="9" orientation="portrait" r:id="rId20"/>
      <headerFooter alignWithMargins="0"/>
    </customSheetView>
    <customSheetView guid="{DB247C62-AD53-4E02-85BF-C5978A17182C}" state="hidden" showRuler="0">
      <selection activeCell="E19" sqref="E19"/>
      <pageMargins left="0.75" right="0.75" top="1" bottom="1" header="0.5" footer="0.5"/>
      <pageSetup paperSize="9" orientation="portrait" r:id="rId21"/>
      <headerFooter alignWithMargins="0"/>
    </customSheetView>
    <customSheetView guid="{CCC0C40E-6D64-44D7-9C77-D75A2E2899A6}" state="hidden" showRuler="0">
      <selection activeCell="E19" sqref="E19"/>
      <pageMargins left="0.75" right="0.75" top="1" bottom="1" header="0.5" footer="0.5"/>
      <pageSetup paperSize="9" orientation="portrait" r:id="rId22"/>
      <headerFooter alignWithMargins="0"/>
    </customSheetView>
    <customSheetView guid="{BA384526-2B52-499B-A6CB-A20D93F7D458}" state="hidden" showRuler="0">
      <selection activeCell="E19" sqref="E19"/>
      <pageMargins left="0.75" right="0.75" top="1" bottom="1" header="0.5" footer="0.5"/>
      <pageSetup paperSize="9" orientation="portrait" r:id="rId23"/>
      <headerFooter alignWithMargins="0"/>
    </customSheetView>
    <customSheetView guid="{9441459E-E2AF-4712-941E-3718915AA278}" state="hidden" showRuler="0">
      <selection activeCell="E19" sqref="E19"/>
      <pageMargins left="0.75" right="0.75" top="1" bottom="1" header="0.5" footer="0.5"/>
      <pageSetup paperSize="9" orientation="portrait" r:id="rId24"/>
      <headerFooter alignWithMargins="0"/>
    </customSheetView>
    <customSheetView guid="{AAE6FF24-C1F0-4266-B899-2398D5DAFFD0}" state="hidden" showRuler="0">
      <selection activeCell="E19" sqref="E19"/>
      <pageMargins left="0.75" right="0.75" top="1" bottom="1" header="0.5" footer="0.5"/>
      <pageSetup paperSize="9" orientation="portrait" r:id="rId25"/>
      <headerFooter alignWithMargins="0"/>
    </customSheetView>
    <customSheetView guid="{85387D8F-322B-4575-A31F-6C67D6D60B03}" state="hidden" showRuler="0">
      <selection activeCell="E19" sqref="E19"/>
      <pageMargins left="0.75" right="0.75" top="1" bottom="1" header="0.5" footer="0.5"/>
      <pageSetup paperSize="9" orientation="portrait" r:id="rId26"/>
      <headerFooter alignWithMargins="0"/>
    </customSheetView>
    <customSheetView guid="{F6031743-2EF4-4963-B0D7-9FFF72490A27}" state="hidden" showRuler="0">
      <selection activeCell="E19" sqref="E19"/>
      <pageMargins left="0.75" right="0.75" top="1" bottom="1" header="0.5" footer="0.5"/>
      <pageSetup paperSize="9" orientation="portrait" r:id="rId27"/>
      <headerFooter alignWithMargins="0"/>
    </customSheetView>
    <customSheetView guid="{86E46D09-7AE0-4152-9FFC-C08D0784D8A7}" state="hidden" showRuler="0">
      <selection activeCell="E19" sqref="E19"/>
      <pageMargins left="0.75" right="0.75" top="1" bottom="1" header="0.5" footer="0.5"/>
      <pageSetup paperSize="9" orientation="portrait" r:id="rId28"/>
      <headerFooter alignWithMargins="0"/>
    </customSheetView>
    <customSheetView guid="{93F6C3DE-1F92-4632-8907-1A4A95278937}" state="hidden" showRuler="0">
      <selection activeCell="E19" sqref="E19"/>
      <pageMargins left="0.75" right="0.75" top="1" bottom="1" header="0.5" footer="0.5"/>
      <pageSetup paperSize="9" orientation="portrait" r:id="rId29"/>
      <headerFooter alignWithMargins="0"/>
    </customSheetView>
    <customSheetView guid="{6328EA24-1FA5-4B94-9ABC-245F045AD520}" state="hidden" showRuler="0">
      <selection activeCell="E19" sqref="E19"/>
      <pageMargins left="0.75" right="0.75" top="1" bottom="1" header="0.5" footer="0.5"/>
      <pageSetup paperSize="9" orientation="portrait" r:id="rId30"/>
      <headerFooter alignWithMargins="0"/>
    </customSheetView>
    <customSheetView guid="{7828284E-5BC2-4532-AE4F-135B19275FE1}" state="hidden" showRuler="0">
      <selection activeCell="E19" sqref="E19"/>
      <pageMargins left="0.75" right="0.75" top="1" bottom="1" header="0.5" footer="0.5"/>
      <pageSetup paperSize="9" orientation="portrait" r:id="rId31"/>
      <headerFooter alignWithMargins="0"/>
    </customSheetView>
    <customSheetView guid="{DC418718-8A23-11D8-9B08-00605205386C}" state="hidden" showRuler="0">
      <selection activeCell="E19" sqref="E19"/>
      <pageMargins left="0.75" right="0.75" top="1" bottom="1" header="0.5" footer="0.5"/>
      <pageSetup paperSize="9" orientation="portrait" r:id="rId32"/>
      <headerFooter alignWithMargins="0"/>
    </customSheetView>
    <customSheetView guid="{24E4B1B0-BD46-442E-9239-4999257F794B}" state="hidden" showRuler="0">
      <selection activeCell="E19" sqref="E19"/>
      <pageMargins left="0.75" right="0.75" top="1" bottom="1" header="0.5" footer="0.5"/>
      <pageSetup paperSize="9" orientation="portrait" r:id="rId33"/>
      <headerFooter alignWithMargins="0"/>
    </customSheetView>
    <customSheetView guid="{2B1F19F5-DDBC-46F8-92CB-9A790CB7FD61}" state="hidden" showRuler="0">
      <selection activeCell="E19" sqref="E19"/>
      <pageMargins left="0.75" right="0.75" top="1" bottom="1" header="0.5" footer="0.5"/>
      <pageSetup paperSize="9" orientation="portrait" r:id="rId34"/>
      <headerFooter alignWithMargins="0"/>
    </customSheetView>
    <customSheetView guid="{6EA0E7B6-C486-4B39-8128-16821F7A9C03}" state="hidden" showRuler="0">
      <selection activeCell="E19" sqref="E19"/>
      <pageMargins left="0.75" right="0.75" top="1" bottom="1" header="0.5" footer="0.5"/>
      <pageSetup paperSize="9" orientation="portrait" r:id="rId35"/>
      <headerFooter alignWithMargins="0"/>
    </customSheetView>
    <customSheetView guid="{BE29CB45-C44C-4909-A8C9-0850A17CCE3A}" state="hidden" showRuler="0">
      <selection activeCell="E19" sqref="E19"/>
      <pageMargins left="0.75" right="0.75" top="1" bottom="1" header="0.5" footer="0.5"/>
      <pageSetup paperSize="9" orientation="portrait" r:id="rId36"/>
      <headerFooter alignWithMargins="0"/>
    </customSheetView>
    <customSheetView guid="{8DFD9D66-8B11-4E3E-B614-03CD90A02DAE}" state="hidden" showRuler="0">
      <selection activeCell="E19" sqref="E19"/>
      <pageMargins left="0.75" right="0.75" top="1" bottom="1" header="0.5" footer="0.5"/>
      <pageSetup paperSize="9" orientation="portrait" r:id="rId37"/>
      <headerFooter alignWithMargins="0"/>
    </customSheetView>
    <customSheetView guid="{F5BB156E-46BF-4970-8BDC-FACCC2530DB4}" state="hidden" showRuler="0">
      <selection activeCell="E19" sqref="E19"/>
      <pageMargins left="0.75" right="0.75" top="1" bottom="1" header="0.5" footer="0.5"/>
      <pageSetup paperSize="9" orientation="portrait" r:id="rId38"/>
      <headerFooter alignWithMargins="0"/>
    </customSheetView>
    <customSheetView guid="{BFDDA753-D9FF-405A-BBB3-8EC16FDB9500}" state="hidden" showRuler="0">
      <selection activeCell="E19" sqref="E19"/>
      <pageMargins left="0.75" right="0.75" top="1" bottom="1" header="0.5" footer="0.5"/>
      <pageSetup paperSize="9" orientation="portrait" r:id="rId39"/>
      <headerFooter alignWithMargins="0"/>
    </customSheetView>
    <customSheetView guid="{8FD84C4E-2C18-420F-8708-98FB7EED86F5}" state="hidden" showRuler="0">
      <selection activeCell="E19" sqref="E19"/>
      <pageMargins left="0.75" right="0.75" top="1" bottom="1" header="0.5" footer="0.5"/>
      <pageSetup paperSize="9" orientation="portrait" r:id="rId40"/>
      <headerFooter alignWithMargins="0"/>
    </customSheetView>
    <customSheetView guid="{D36C8CE2-BD51-473C-907A-C6FC583FFDFD}" state="hidden" showRuler="0">
      <selection activeCell="E19" sqref="E19"/>
      <pageMargins left="0.75" right="0.75" top="1" bottom="1" header="0.5" footer="0.5"/>
      <pageSetup paperSize="9" orientation="portrait" r:id="rId41"/>
      <headerFooter alignWithMargins="0"/>
    </customSheetView>
    <customSheetView guid="{30318990-97FA-4B74-8A96-20B9CEE7B653}" state="hidden" showRuler="0">
      <selection activeCell="E19" sqref="E19"/>
      <pageMargins left="0.75" right="0.75" top="1" bottom="1" header="0.5" footer="0.5"/>
      <pageSetup paperSize="9" orientation="portrait" r:id="rId42"/>
      <headerFooter alignWithMargins="0"/>
    </customSheetView>
    <customSheetView guid="{3EF0F3E9-9201-4028-86FF-6B06B2998A48}" state="hidden">
      <selection activeCell="E19" sqref="E19"/>
      <pageMargins left="0.75" right="0.75" top="1" bottom="1" header="0.5" footer="0.5"/>
      <pageSetup paperSize="9" orientation="portrait" r:id="rId43"/>
      <headerFooter alignWithMargins="0"/>
    </customSheetView>
    <customSheetView guid="{54CA7618-6F98-4F47-B371-BA051FE75870}" state="hidden">
      <selection activeCell="E19" sqref="E19"/>
      <pageMargins left="0.75" right="0.75" top="1" bottom="1" header="0.5" footer="0.5"/>
      <pageSetup paperSize="9" orientation="portrait" r:id="rId44"/>
      <headerFooter alignWithMargins="0"/>
    </customSheetView>
    <customSheetView guid="{0DACDB9F-1DED-4CA1-A223-ED8CF3AAE059}" state="hidden" showRuler="0">
      <selection activeCell="E19" sqref="E19"/>
      <pageMargins left="0.75" right="0.75" top="1" bottom="1" header="0.5" footer="0.5"/>
      <pageSetup paperSize="9" orientation="portrait" r:id="rId45"/>
      <headerFooter alignWithMargins="0"/>
    </customSheetView>
    <customSheetView guid="{575DD556-2391-4DD2-B247-D76EB2E70299}" state="hidden" showRuler="0">
      <selection activeCell="E19" sqref="E19"/>
      <pageMargins left="0.75" right="0.75" top="1" bottom="1" header="0.5" footer="0.5"/>
      <pageSetup paperSize="9" orientation="portrait" r:id="rId46"/>
      <headerFooter alignWithMargins="0"/>
    </customSheetView>
    <customSheetView guid="{52C4EB7E-D421-4F3C-9418-E2E13C53098F}" state="hidden">
      <selection activeCell="E19" sqref="E19"/>
      <pageMargins left="0.75" right="0.75" top="1" bottom="1" header="0.5" footer="0.5"/>
      <pageSetup paperSize="9" orientation="portrait" r:id="rId47"/>
      <headerFooter alignWithMargins="0"/>
    </customSheetView>
    <customSheetView guid="{1431BB82-382B-49E3-A435-36D988AC7FF6}" state="hidden">
      <selection activeCell="E19" sqref="E19"/>
      <pageMargins left="0.75" right="0.75" top="1" bottom="1" header="0.5" footer="0.5"/>
      <pageSetup paperSize="9" orientation="portrait" r:id="rId48"/>
      <headerFooter alignWithMargins="0"/>
    </customSheetView>
    <customSheetView guid="{E3076869-5D4E-4B4E-B56C-23BD0053E0A2}" state="hidden">
      <selection activeCell="E19" sqref="E19"/>
      <pageMargins left="0.75" right="0.75" top="1" bottom="1" header="0.5" footer="0.5"/>
      <pageSetup paperSize="0" orientation="portrait" horizontalDpi="0" verticalDpi="0" copies="0" r:id="rId49"/>
      <headerFooter alignWithMargins="0"/>
    </customSheetView>
    <customSheetView guid="{134EDDCA-7309-47EE-BAAB-632C7B2A96A3}" state="hidden">
      <selection activeCell="E19" sqref="E19"/>
      <pageMargins left="0.75" right="0.75" top="1" bottom="1" header="0.5" footer="0.5"/>
      <pageSetup paperSize="0" orientation="portrait" horizontalDpi="0" verticalDpi="0" copies="0" r:id="rId50"/>
      <headerFooter alignWithMargins="0"/>
    </customSheetView>
    <customSheetView guid="{1721CD95-9859-4B1B-8D0F-DFE373BD846C}" state="hidden">
      <selection activeCell="E19" sqref="E19"/>
      <pageMargins left="0.75" right="0.75" top="1" bottom="1" header="0.5" footer="0.5"/>
      <pageSetup paperSize="0" orientation="portrait" horizontalDpi="0" verticalDpi="0" copies="0" r:id="rId51"/>
      <headerFooter alignWithMargins="0"/>
    </customSheetView>
    <customSheetView guid="{C2F30B35-D639-4BB4-A50F-41AB6A913442}" state="hidden">
      <selection activeCell="E19" sqref="E19"/>
      <pageMargins left="0.75" right="0.75" top="1" bottom="1" header="0.5" footer="0.5"/>
      <pageSetup paperSize="9" orientation="portrait" r:id="rId52"/>
      <headerFooter alignWithMargins="0"/>
    </customSheetView>
    <customSheetView guid="{CB17CAF3-1B6A-40BC-8807-382168C7B6AA}" state="hidden">
      <selection activeCell="E19" sqref="E19"/>
      <pageMargins left="0.75" right="0.75" top="1" bottom="1" header="0.5" footer="0.5"/>
      <pageSetup paperSize="9" orientation="portrait" r:id="rId53"/>
      <headerFooter alignWithMargins="0"/>
    </customSheetView>
  </customSheetViews>
  <phoneticPr fontId="1" type="noConversion"/>
  <pageMargins left="0.75" right="0.75" top="1" bottom="1" header="0.5" footer="0.5"/>
  <pageSetup paperSize="9" orientation="portrait" r:id="rId54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0"/>
  <sheetViews>
    <sheetView zoomScaleNormal="85" workbookViewId="0">
      <pane ySplit="2" topLeftCell="A3" activePane="bottomLeft" state="frozen"/>
      <selection pane="bottomLeft" activeCell="N71" sqref="N71"/>
    </sheetView>
  </sheetViews>
  <sheetFormatPr defaultRowHeight="12.75" outlineLevelCol="2"/>
  <cols>
    <col min="1" max="1" width="4.5703125" customWidth="1"/>
    <col min="2" max="2" width="4.7109375" customWidth="1"/>
    <col min="3" max="3" width="37.28515625" customWidth="1"/>
    <col min="4" max="4" width="7" customWidth="1" outlineLevel="1"/>
    <col min="5" max="5" width="11.42578125" customWidth="1" outlineLevel="1"/>
    <col min="6" max="6" width="6.42578125" hidden="1" customWidth="1" outlineLevel="2"/>
    <col min="7" max="7" width="6.28515625" hidden="1" customWidth="1" outlineLevel="2"/>
    <col min="8" max="8" width="7" hidden="1" customWidth="1" outlineLevel="2"/>
    <col min="9" max="9" width="6.85546875" hidden="1" customWidth="1" outlineLevel="2"/>
    <col min="10" max="10" width="8.5703125" hidden="1" customWidth="1" outlineLevel="2"/>
    <col min="11" max="11" width="18.5703125" style="262" customWidth="1" outlineLevel="1"/>
    <col min="12" max="12" width="8.85546875"/>
    <col min="13" max="13" width="7.42578125" style="262" customWidth="1"/>
    <col min="14" max="14" width="10.140625" bestFit="1" customWidth="1"/>
    <col min="15" max="15" width="31.140625" customWidth="1"/>
    <col min="16" max="16" width="11.7109375" customWidth="1"/>
    <col min="17" max="17" width="11.28515625" style="346" customWidth="1"/>
  </cols>
  <sheetData>
    <row r="1" spans="1:17" ht="13.5" thickBot="1">
      <c r="C1" s="181" t="s">
        <v>467</v>
      </c>
      <c r="K1" s="321"/>
    </row>
    <row r="2" spans="1:17" ht="51.75" thickBot="1">
      <c r="A2" s="330" t="s">
        <v>236</v>
      </c>
      <c r="B2" s="328" t="s">
        <v>237</v>
      </c>
      <c r="C2" s="331" t="s">
        <v>238</v>
      </c>
      <c r="D2" s="328" t="s">
        <v>239</v>
      </c>
      <c r="E2" s="334" t="s">
        <v>240</v>
      </c>
      <c r="F2" s="327" t="s">
        <v>347</v>
      </c>
      <c r="G2" s="327" t="s">
        <v>306</v>
      </c>
      <c r="H2" s="327" t="s">
        <v>307</v>
      </c>
      <c r="I2" s="327" t="s">
        <v>308</v>
      </c>
      <c r="J2" s="328" t="s">
        <v>296</v>
      </c>
      <c r="K2" s="328" t="s">
        <v>348</v>
      </c>
      <c r="L2" s="335" t="s">
        <v>154</v>
      </c>
      <c r="M2" s="332" t="s">
        <v>268</v>
      </c>
      <c r="N2" s="333" t="s">
        <v>349</v>
      </c>
    </row>
    <row r="3" spans="1:17" s="133" customFormat="1" ht="15.75">
      <c r="A3" s="370">
        <v>1</v>
      </c>
      <c r="B3" s="184">
        <v>201</v>
      </c>
      <c r="C3" s="189" t="e">
        <f>'201_1'!#REF!</f>
        <v>#REF!</v>
      </c>
      <c r="D3" s="171" t="e">
        <f>'201_1'!#REF!</f>
        <v>#REF!</v>
      </c>
      <c r="E3" s="128" t="e">
        <f>D3</f>
        <v>#REF!</v>
      </c>
      <c r="F3" s="174" t="e">
        <f>E3*6/7</f>
        <v>#REF!</v>
      </c>
      <c r="G3" s="175"/>
      <c r="H3" s="174"/>
      <c r="I3" s="174"/>
      <c r="J3" s="174"/>
      <c r="K3" s="322"/>
      <c r="L3" s="172" t="e">
        <f t="shared" ref="L3:L27" si="0">IF((E3+K3)&gt;100,100,E3+K3)</f>
        <v>#REF!</v>
      </c>
      <c r="M3" s="136" t="e">
        <f t="shared" ref="M3:M27" si="1">VLOOKUP(L3,ESTC,2)</f>
        <v>#REF!</v>
      </c>
      <c r="N3" s="444"/>
      <c r="O3" s="452"/>
      <c r="P3" s="369"/>
      <c r="Q3" s="453"/>
    </row>
    <row r="4" spans="1:17" ht="15.75">
      <c r="A4" s="371">
        <v>2</v>
      </c>
      <c r="B4" s="109">
        <v>201</v>
      </c>
      <c r="C4" s="189" t="str">
        <f>'201_1'!B8</f>
        <v xml:space="preserve">Альохін Євгеній Володимирович </v>
      </c>
      <c r="D4" s="171">
        <f>'201_1'!E8</f>
        <v>0</v>
      </c>
      <c r="E4" s="128">
        <f t="shared" ref="E4:E27" si="2">D4</f>
        <v>0</v>
      </c>
      <c r="F4" s="174">
        <f>E4*6/7</f>
        <v>0</v>
      </c>
      <c r="G4" s="111"/>
      <c r="H4" s="176"/>
      <c r="I4" s="176"/>
      <c r="J4" s="176"/>
      <c r="K4" s="322"/>
      <c r="L4" s="113">
        <f t="shared" si="0"/>
        <v>0</v>
      </c>
      <c r="M4" s="139" t="str">
        <f t="shared" si="1"/>
        <v>F</v>
      </c>
      <c r="N4" s="445"/>
      <c r="O4" s="452"/>
      <c r="P4" s="369"/>
      <c r="Q4" s="453"/>
    </row>
    <row r="5" spans="1:17" s="133" customFormat="1" ht="15.75">
      <c r="A5" s="372">
        <v>3</v>
      </c>
      <c r="B5" s="170">
        <v>201</v>
      </c>
      <c r="C5" s="189" t="str">
        <f>'201_1'!B9</f>
        <v>Базарний Андрій Вікторович</v>
      </c>
      <c r="D5" s="171">
        <f>'201_1'!E9</f>
        <v>0</v>
      </c>
      <c r="E5" s="128">
        <f t="shared" si="2"/>
        <v>0</v>
      </c>
      <c r="F5" s="174">
        <f t="shared" ref="F5:F15" si="3">E5*6/7</f>
        <v>0</v>
      </c>
      <c r="G5" s="150"/>
      <c r="H5" s="176"/>
      <c r="I5" s="176"/>
      <c r="J5" s="176"/>
      <c r="K5" s="322"/>
      <c r="L5" s="113">
        <f t="shared" si="0"/>
        <v>0</v>
      </c>
      <c r="M5" s="139" t="str">
        <f t="shared" si="1"/>
        <v>F</v>
      </c>
      <c r="N5" s="445"/>
      <c r="O5" s="452"/>
      <c r="P5" s="369"/>
      <c r="Q5" s="453"/>
    </row>
    <row r="6" spans="1:17" ht="15.75">
      <c r="A6" s="371">
        <v>4</v>
      </c>
      <c r="B6" s="109">
        <v>201</v>
      </c>
      <c r="C6" s="189" t="str">
        <f>'201_1'!B10</f>
        <v>Борсукевич Михайло Вікторович</v>
      </c>
      <c r="D6" s="171">
        <f>'201_1'!E10</f>
        <v>64</v>
      </c>
      <c r="E6" s="128">
        <f t="shared" si="2"/>
        <v>64</v>
      </c>
      <c r="F6" s="174">
        <f t="shared" si="3"/>
        <v>54.857142857142854</v>
      </c>
      <c r="G6" s="111"/>
      <c r="H6" s="176"/>
      <c r="I6" s="176"/>
      <c r="J6" s="176"/>
      <c r="K6" s="322"/>
      <c r="L6" s="113">
        <f t="shared" si="0"/>
        <v>64</v>
      </c>
      <c r="M6" s="139" t="str">
        <f t="shared" si="1"/>
        <v>E</v>
      </c>
      <c r="N6" s="457"/>
      <c r="O6" s="452"/>
      <c r="P6" s="369"/>
      <c r="Q6" s="453"/>
    </row>
    <row r="7" spans="1:17" ht="15.75">
      <c r="A7" s="372">
        <v>5</v>
      </c>
      <c r="B7" s="109">
        <v>201</v>
      </c>
      <c r="C7" s="189" t="str">
        <f>'201_1'!B11</f>
        <v>Воробйова Аліна Владиславівна</v>
      </c>
      <c r="D7" s="171">
        <f>'201_1'!E11</f>
        <v>58</v>
      </c>
      <c r="E7" s="128">
        <f t="shared" si="2"/>
        <v>58</v>
      </c>
      <c r="F7" s="174">
        <f t="shared" si="3"/>
        <v>49.714285714285715</v>
      </c>
      <c r="G7" s="111"/>
      <c r="H7" s="176"/>
      <c r="I7" s="176"/>
      <c r="J7" s="176"/>
      <c r="K7" s="322"/>
      <c r="L7" s="113">
        <f t="shared" si="0"/>
        <v>58</v>
      </c>
      <c r="M7" s="139" t="str">
        <f t="shared" si="1"/>
        <v>FX</v>
      </c>
      <c r="N7" s="445"/>
      <c r="O7" s="452"/>
      <c r="P7" s="369"/>
      <c r="Q7" s="453"/>
    </row>
    <row r="8" spans="1:17" ht="15.75">
      <c r="A8" s="371">
        <v>6</v>
      </c>
      <c r="B8" s="109">
        <v>201</v>
      </c>
      <c r="C8" s="189" t="str">
        <f>'201_1'!B12</f>
        <v>Голощапова Вікторія Володимирівна</v>
      </c>
      <c r="D8" s="171">
        <f>'201_1'!E12</f>
        <v>0</v>
      </c>
      <c r="E8" s="128">
        <f t="shared" si="2"/>
        <v>0</v>
      </c>
      <c r="F8" s="174">
        <f t="shared" si="3"/>
        <v>0</v>
      </c>
      <c r="G8" s="111"/>
      <c r="H8" s="176"/>
      <c r="I8" s="176"/>
      <c r="J8" s="176"/>
      <c r="K8" s="322"/>
      <c r="L8" s="113">
        <f t="shared" si="0"/>
        <v>0</v>
      </c>
      <c r="M8" s="139" t="str">
        <f t="shared" si="1"/>
        <v>F</v>
      </c>
      <c r="N8" s="445"/>
      <c r="O8" s="452"/>
      <c r="P8" s="369"/>
      <c r="Q8" s="453"/>
    </row>
    <row r="9" spans="1:17" ht="15.75">
      <c r="A9" s="372">
        <v>7</v>
      </c>
      <c r="B9" s="109">
        <v>201</v>
      </c>
      <c r="C9" s="189" t="str">
        <f>'201_1'!B13</f>
        <v>Дуюн Владислав Володимирович</v>
      </c>
      <c r="D9" s="171">
        <f>'201_1'!E13</f>
        <v>0</v>
      </c>
      <c r="E9" s="128">
        <f t="shared" si="2"/>
        <v>0</v>
      </c>
      <c r="F9" s="174">
        <f t="shared" si="3"/>
        <v>0</v>
      </c>
      <c r="G9" s="111"/>
      <c r="H9" s="176"/>
      <c r="I9" s="176"/>
      <c r="J9" s="176"/>
      <c r="K9" s="322"/>
      <c r="L9" s="113">
        <f t="shared" si="0"/>
        <v>0</v>
      </c>
      <c r="M9" s="139" t="str">
        <f t="shared" si="1"/>
        <v>F</v>
      </c>
      <c r="N9" s="445"/>
      <c r="O9" s="452"/>
      <c r="P9" s="369"/>
      <c r="Q9" s="453"/>
    </row>
    <row r="10" spans="1:17" ht="15.75">
      <c r="A10" s="371">
        <v>8</v>
      </c>
      <c r="B10" s="109">
        <v>201</v>
      </c>
      <c r="C10" s="189" t="str">
        <f>'201_1'!B14</f>
        <v>Канатьєв Максим Юрійович</v>
      </c>
      <c r="D10" s="171">
        <f>'201_1'!E14</f>
        <v>0</v>
      </c>
      <c r="E10" s="128">
        <f t="shared" si="2"/>
        <v>0</v>
      </c>
      <c r="F10" s="174">
        <f t="shared" si="3"/>
        <v>0</v>
      </c>
      <c r="G10" s="111"/>
      <c r="H10" s="176"/>
      <c r="I10" s="176"/>
      <c r="J10" s="176"/>
      <c r="K10" s="322"/>
      <c r="L10" s="113">
        <f t="shared" si="0"/>
        <v>0</v>
      </c>
      <c r="M10" s="139" t="str">
        <f t="shared" si="1"/>
        <v>F</v>
      </c>
      <c r="N10" s="445"/>
      <c r="O10" s="452"/>
      <c r="P10" s="369"/>
      <c r="Q10" s="453"/>
    </row>
    <row r="11" spans="1:17" ht="15.75">
      <c r="A11" s="372">
        <v>9</v>
      </c>
      <c r="B11" s="109">
        <v>201</v>
      </c>
      <c r="C11" s="189" t="str">
        <f>'201_1'!B15</f>
        <v>Карцева Єлизавета Сергіївна</v>
      </c>
      <c r="D11" s="171">
        <f>'201_1'!E15</f>
        <v>55</v>
      </c>
      <c r="E11" s="128">
        <f t="shared" si="2"/>
        <v>55</v>
      </c>
      <c r="F11" s="174">
        <f t="shared" si="3"/>
        <v>47.142857142857146</v>
      </c>
      <c r="G11" s="111"/>
      <c r="H11" s="176"/>
      <c r="I11" s="176"/>
      <c r="J11" s="176"/>
      <c r="K11" s="322"/>
      <c r="L11" s="113">
        <f t="shared" si="0"/>
        <v>55</v>
      </c>
      <c r="M11" s="139" t="str">
        <f t="shared" si="1"/>
        <v>FX</v>
      </c>
      <c r="N11" s="445"/>
      <c r="O11" s="452"/>
      <c r="P11" s="369"/>
      <c r="Q11" s="453"/>
    </row>
    <row r="12" spans="1:17" ht="15.75">
      <c r="A12" s="371">
        <v>10</v>
      </c>
      <c r="B12" s="109">
        <v>201</v>
      </c>
      <c r="C12" s="189" t="str">
        <f>'201_1'!B16</f>
        <v>Кладка Сергій  Ігорович</v>
      </c>
      <c r="D12" s="171">
        <f>'201_1'!E16</f>
        <v>0</v>
      </c>
      <c r="E12" s="128">
        <f t="shared" si="2"/>
        <v>0</v>
      </c>
      <c r="F12" s="174">
        <f t="shared" si="3"/>
        <v>0</v>
      </c>
      <c r="G12" s="111"/>
      <c r="H12" s="176"/>
      <c r="I12" s="176"/>
      <c r="J12" s="176"/>
      <c r="K12" s="322"/>
      <c r="L12" s="113">
        <f t="shared" si="0"/>
        <v>0</v>
      </c>
      <c r="M12" s="139" t="str">
        <f t="shared" si="1"/>
        <v>F</v>
      </c>
      <c r="N12" s="445"/>
      <c r="O12" s="452"/>
      <c r="P12" s="369"/>
      <c r="Q12" s="453"/>
    </row>
    <row r="13" spans="1:17" ht="15.75">
      <c r="A13" s="372">
        <v>11</v>
      </c>
      <c r="B13" s="109">
        <v>201</v>
      </c>
      <c r="C13" s="189" t="str">
        <f>'201_1'!B17</f>
        <v>Костиря Михайло  Андрійович</v>
      </c>
      <c r="D13" s="171">
        <f>'201_1'!E17</f>
        <v>46</v>
      </c>
      <c r="E13" s="128">
        <f t="shared" si="2"/>
        <v>46</v>
      </c>
      <c r="F13" s="174">
        <f t="shared" si="3"/>
        <v>39.428571428571431</v>
      </c>
      <c r="G13" s="111"/>
      <c r="H13" s="176"/>
      <c r="I13" s="176"/>
      <c r="J13" s="176"/>
      <c r="K13" s="322"/>
      <c r="L13" s="113">
        <f t="shared" si="0"/>
        <v>46</v>
      </c>
      <c r="M13" s="139" t="str">
        <f t="shared" si="1"/>
        <v>FX</v>
      </c>
      <c r="N13" s="445"/>
      <c r="O13" s="452"/>
      <c r="P13" s="369"/>
      <c r="Q13" s="453"/>
    </row>
    <row r="14" spans="1:17" ht="15.75">
      <c r="A14" s="371">
        <v>12</v>
      </c>
      <c r="B14" s="109">
        <v>201</v>
      </c>
      <c r="C14" s="189" t="str">
        <f>'201_1'!B18</f>
        <v>Куліковська Крістіна Сергіївна</v>
      </c>
      <c r="D14" s="171">
        <f>'201_1'!E18</f>
        <v>68</v>
      </c>
      <c r="E14" s="128">
        <f t="shared" si="2"/>
        <v>68</v>
      </c>
      <c r="F14" s="174">
        <f t="shared" si="3"/>
        <v>58.285714285714285</v>
      </c>
      <c r="G14" s="111"/>
      <c r="H14" s="176"/>
      <c r="I14" s="176"/>
      <c r="J14" s="176"/>
      <c r="K14" s="322"/>
      <c r="L14" s="113">
        <f t="shared" si="0"/>
        <v>68</v>
      </c>
      <c r="M14" s="139" t="str">
        <f t="shared" si="1"/>
        <v>D</v>
      </c>
      <c r="N14" s="445"/>
      <c r="O14" s="452"/>
      <c r="P14" s="369"/>
      <c r="Q14" s="453"/>
    </row>
    <row r="15" spans="1:17" ht="15.75">
      <c r="A15" s="372">
        <v>13</v>
      </c>
      <c r="B15" s="109">
        <v>201</v>
      </c>
      <c r="C15" s="189" t="str">
        <f>'201_1'!B19</f>
        <v>Литвиненко Владислав  Олексійович</v>
      </c>
      <c r="D15" s="171">
        <f>'201_1'!E19</f>
        <v>47</v>
      </c>
      <c r="E15" s="128">
        <f t="shared" ref="E15" si="4">D15</f>
        <v>47</v>
      </c>
      <c r="F15" s="174">
        <f t="shared" si="3"/>
        <v>40.285714285714285</v>
      </c>
      <c r="G15" s="111"/>
      <c r="H15" s="176"/>
      <c r="I15" s="176"/>
      <c r="J15" s="176"/>
      <c r="K15" s="322"/>
      <c r="L15" s="113">
        <f t="shared" ref="L15" si="5">IF((E15+K15)&gt;100,100,E15+K15)</f>
        <v>47</v>
      </c>
      <c r="M15" s="139" t="str">
        <f t="shared" ref="M15" si="6">VLOOKUP(L15,ESTC,2)</f>
        <v>FX</v>
      </c>
      <c r="N15" s="445"/>
      <c r="O15" s="452"/>
      <c r="P15" s="369"/>
      <c r="Q15" s="453"/>
    </row>
    <row r="16" spans="1:17" ht="15.75">
      <c r="A16" s="371">
        <v>14</v>
      </c>
      <c r="B16" s="109"/>
      <c r="C16" s="189" t="str">
        <f>'201_1'!B20</f>
        <v>Малімон Олександр Олегович</v>
      </c>
      <c r="D16" s="171">
        <f>'201_1'!E20</f>
        <v>70</v>
      </c>
      <c r="E16" s="128">
        <f t="shared" ref="E16:E18" si="7">D16</f>
        <v>70</v>
      </c>
      <c r="F16" s="174">
        <f t="shared" ref="F16:F18" si="8">E16*6/7</f>
        <v>60</v>
      </c>
      <c r="G16" s="111"/>
      <c r="H16" s="176"/>
      <c r="I16" s="176"/>
      <c r="J16" s="176"/>
      <c r="K16" s="322"/>
      <c r="L16" s="113">
        <f t="shared" ref="L16:L18" si="9">IF((E16+K16)&gt;100,100,E16+K16)</f>
        <v>70</v>
      </c>
      <c r="M16" s="139" t="str">
        <f t="shared" ref="M16:M18" si="10">VLOOKUP(L16,ESTC,2)</f>
        <v>D</v>
      </c>
      <c r="N16" s="445"/>
      <c r="O16" s="452"/>
      <c r="P16" s="369"/>
      <c r="Q16" s="453"/>
    </row>
    <row r="17" spans="1:17" ht="15.75">
      <c r="A17" s="372">
        <v>15</v>
      </c>
      <c r="B17" s="109">
        <v>201</v>
      </c>
      <c r="C17" s="189" t="str">
        <f>'201_1'!B21</f>
        <v>Петрович Валентин Іванович</v>
      </c>
      <c r="D17" s="171">
        <f>'201_1'!E21</f>
        <v>66</v>
      </c>
      <c r="E17" s="128">
        <f t="shared" si="7"/>
        <v>66</v>
      </c>
      <c r="F17" s="174">
        <f t="shared" si="8"/>
        <v>56.571428571428569</v>
      </c>
      <c r="G17" s="111"/>
      <c r="H17" s="176"/>
      <c r="I17" s="176"/>
      <c r="J17" s="176"/>
      <c r="K17" s="322"/>
      <c r="L17" s="113">
        <f t="shared" si="9"/>
        <v>66</v>
      </c>
      <c r="M17" s="139" t="str">
        <f t="shared" si="10"/>
        <v>E</v>
      </c>
      <c r="N17" s="445"/>
      <c r="O17" s="452"/>
      <c r="P17" s="369"/>
      <c r="Q17" s="453"/>
    </row>
    <row r="18" spans="1:17" ht="15.75">
      <c r="A18" s="371">
        <v>16</v>
      </c>
      <c r="B18" s="109">
        <v>201</v>
      </c>
      <c r="C18" s="189" t="e">
        <f>'201_1'!#REF!</f>
        <v>#REF!</v>
      </c>
      <c r="D18" s="171" t="e">
        <f>'201_1'!#REF!</f>
        <v>#REF!</v>
      </c>
      <c r="E18" s="128" t="e">
        <f t="shared" si="7"/>
        <v>#REF!</v>
      </c>
      <c r="F18" s="174" t="e">
        <f t="shared" si="8"/>
        <v>#REF!</v>
      </c>
      <c r="G18" s="111"/>
      <c r="H18" s="176"/>
      <c r="I18" s="176"/>
      <c r="J18" s="176"/>
      <c r="K18" s="322"/>
      <c r="L18" s="113" t="e">
        <f t="shared" si="9"/>
        <v>#REF!</v>
      </c>
      <c r="M18" s="139" t="e">
        <f t="shared" si="10"/>
        <v>#REF!</v>
      </c>
      <c r="N18" s="446"/>
      <c r="O18" s="452"/>
      <c r="P18" s="447"/>
      <c r="Q18" s="453"/>
    </row>
    <row r="19" spans="1:17" ht="15.75">
      <c r="A19" s="372">
        <v>17</v>
      </c>
      <c r="B19" s="109">
        <v>201</v>
      </c>
      <c r="C19" s="189" t="str">
        <f>'201_1'!B22</f>
        <v>Савчук Олексій Андрійович</v>
      </c>
      <c r="D19" s="171">
        <f>'201_1'!E22</f>
        <v>70</v>
      </c>
      <c r="E19" s="128">
        <f t="shared" si="2"/>
        <v>70</v>
      </c>
      <c r="F19" s="174">
        <f t="shared" ref="F19:F30" si="11">E19*6/7</f>
        <v>60</v>
      </c>
      <c r="G19" s="111"/>
      <c r="H19" s="111"/>
      <c r="I19" s="111"/>
      <c r="J19" s="111"/>
      <c r="K19" s="322"/>
      <c r="L19" s="113">
        <f t="shared" si="0"/>
        <v>70</v>
      </c>
      <c r="M19" s="139" t="str">
        <f t="shared" si="1"/>
        <v>D</v>
      </c>
      <c r="N19" s="445"/>
      <c r="O19" s="452"/>
      <c r="P19" s="447"/>
      <c r="Q19" s="453"/>
    </row>
    <row r="20" spans="1:17" ht="15.75">
      <c r="A20" s="371">
        <v>18</v>
      </c>
      <c r="B20" s="109">
        <v>201</v>
      </c>
      <c r="C20" s="189" t="e">
        <f>#REF!</f>
        <v>#REF!</v>
      </c>
      <c r="D20" s="171" t="e">
        <f>#REF!</f>
        <v>#REF!</v>
      </c>
      <c r="E20" s="128" t="e">
        <f t="shared" si="2"/>
        <v>#REF!</v>
      </c>
      <c r="F20" s="174" t="e">
        <f t="shared" si="11"/>
        <v>#REF!</v>
      </c>
      <c r="G20" s="111"/>
      <c r="H20" s="111"/>
      <c r="I20" s="111"/>
      <c r="J20" s="111"/>
      <c r="K20" s="322"/>
      <c r="L20" s="113" t="e">
        <f t="shared" si="0"/>
        <v>#REF!</v>
      </c>
      <c r="M20" s="139" t="e">
        <f t="shared" si="1"/>
        <v>#REF!</v>
      </c>
      <c r="N20" s="445"/>
      <c r="O20" s="452"/>
      <c r="P20" s="447"/>
      <c r="Q20" s="453"/>
    </row>
    <row r="21" spans="1:17" ht="15.75">
      <c r="A21" s="372">
        <v>19</v>
      </c>
      <c r="B21" s="109">
        <v>201</v>
      </c>
      <c r="C21" s="189" t="e">
        <f>#REF!</f>
        <v>#REF!</v>
      </c>
      <c r="D21" s="171" t="e">
        <f>#REF!</f>
        <v>#REF!</v>
      </c>
      <c r="E21" s="128" t="e">
        <f t="shared" si="2"/>
        <v>#REF!</v>
      </c>
      <c r="F21" s="174" t="e">
        <f t="shared" si="11"/>
        <v>#REF!</v>
      </c>
      <c r="G21" s="111"/>
      <c r="H21" s="111"/>
      <c r="I21" s="111"/>
      <c r="J21" s="111"/>
      <c r="K21" s="322"/>
      <c r="L21" s="113" t="e">
        <f t="shared" si="0"/>
        <v>#REF!</v>
      </c>
      <c r="M21" s="139" t="e">
        <f t="shared" si="1"/>
        <v>#REF!</v>
      </c>
      <c r="N21" s="445"/>
      <c r="O21" s="452"/>
      <c r="P21" s="447"/>
      <c r="Q21" s="453"/>
    </row>
    <row r="22" spans="1:17" ht="15.75">
      <c r="A22" s="371">
        <v>20</v>
      </c>
      <c r="B22" s="109">
        <v>201</v>
      </c>
      <c r="C22" s="189" t="e">
        <f>#REF!</f>
        <v>#REF!</v>
      </c>
      <c r="D22" s="171" t="e">
        <f>#REF!</f>
        <v>#REF!</v>
      </c>
      <c r="E22" s="128" t="e">
        <f t="shared" si="2"/>
        <v>#REF!</v>
      </c>
      <c r="F22" s="174" t="e">
        <f t="shared" si="11"/>
        <v>#REF!</v>
      </c>
      <c r="G22" s="111"/>
      <c r="H22" s="111"/>
      <c r="I22" s="111"/>
      <c r="J22" s="111"/>
      <c r="K22" s="322"/>
      <c r="L22" s="113" t="e">
        <f t="shared" si="0"/>
        <v>#REF!</v>
      </c>
      <c r="M22" s="139" t="e">
        <f t="shared" si="1"/>
        <v>#REF!</v>
      </c>
      <c r="N22" s="445"/>
      <c r="O22" s="452"/>
      <c r="P22" s="447"/>
      <c r="Q22" s="453"/>
    </row>
    <row r="23" spans="1:17" ht="15.75">
      <c r="A23" s="372">
        <v>21</v>
      </c>
      <c r="B23" s="109">
        <v>201</v>
      </c>
      <c r="C23" s="189" t="e">
        <f>#REF!</f>
        <v>#REF!</v>
      </c>
      <c r="D23" s="171" t="e">
        <f>#REF!</f>
        <v>#REF!</v>
      </c>
      <c r="E23" s="128" t="e">
        <f t="shared" si="2"/>
        <v>#REF!</v>
      </c>
      <c r="F23" s="174" t="e">
        <f t="shared" si="11"/>
        <v>#REF!</v>
      </c>
      <c r="G23" s="111"/>
      <c r="H23" s="111"/>
      <c r="I23" s="111"/>
      <c r="J23" s="111"/>
      <c r="K23" s="322"/>
      <c r="L23" s="113" t="e">
        <f t="shared" si="0"/>
        <v>#REF!</v>
      </c>
      <c r="M23" s="139" t="e">
        <f t="shared" si="1"/>
        <v>#REF!</v>
      </c>
      <c r="N23" s="445"/>
      <c r="O23" s="452"/>
      <c r="P23" s="447"/>
      <c r="Q23" s="453"/>
    </row>
    <row r="24" spans="1:17" s="133" customFormat="1" ht="15.75">
      <c r="A24" s="371">
        <v>22</v>
      </c>
      <c r="B24" s="170">
        <v>201</v>
      </c>
      <c r="C24" s="189" t="e">
        <f>#REF!</f>
        <v>#REF!</v>
      </c>
      <c r="D24" s="171" t="e">
        <f>#REF!</f>
        <v>#REF!</v>
      </c>
      <c r="E24" s="128" t="e">
        <f t="shared" si="2"/>
        <v>#REF!</v>
      </c>
      <c r="F24" s="174" t="e">
        <f t="shared" si="11"/>
        <v>#REF!</v>
      </c>
      <c r="G24" s="150"/>
      <c r="H24" s="150"/>
      <c r="I24" s="150"/>
      <c r="J24" s="150"/>
      <c r="K24" s="322"/>
      <c r="L24" s="113" t="e">
        <f t="shared" si="0"/>
        <v>#REF!</v>
      </c>
      <c r="M24" s="139" t="e">
        <f t="shared" si="1"/>
        <v>#REF!</v>
      </c>
      <c r="N24" s="445"/>
      <c r="O24" s="452"/>
      <c r="P24" s="447"/>
      <c r="Q24" s="453"/>
    </row>
    <row r="25" spans="1:17" s="133" customFormat="1" ht="15.75">
      <c r="A25" s="372">
        <v>23</v>
      </c>
      <c r="B25" s="170">
        <v>201</v>
      </c>
      <c r="C25" s="189" t="e">
        <f>#REF!</f>
        <v>#REF!</v>
      </c>
      <c r="D25" s="171" t="e">
        <f>#REF!</f>
        <v>#REF!</v>
      </c>
      <c r="E25" s="128" t="e">
        <f t="shared" si="2"/>
        <v>#REF!</v>
      </c>
      <c r="F25" s="174" t="e">
        <f t="shared" si="11"/>
        <v>#REF!</v>
      </c>
      <c r="G25" s="150"/>
      <c r="H25" s="150"/>
      <c r="I25" s="150"/>
      <c r="J25" s="150"/>
      <c r="K25" s="322"/>
      <c r="L25" s="113" t="e">
        <f t="shared" si="0"/>
        <v>#REF!</v>
      </c>
      <c r="M25" s="139" t="e">
        <f t="shared" si="1"/>
        <v>#REF!</v>
      </c>
      <c r="N25" s="445"/>
      <c r="O25" s="452"/>
      <c r="P25" s="447"/>
      <c r="Q25" s="453"/>
    </row>
    <row r="26" spans="1:17" ht="15.75">
      <c r="A26" s="371">
        <v>24</v>
      </c>
      <c r="B26" s="109">
        <v>201</v>
      </c>
      <c r="C26" s="189" t="e">
        <f>#REF!</f>
        <v>#REF!</v>
      </c>
      <c r="D26" s="171" t="e">
        <f>#REF!</f>
        <v>#REF!</v>
      </c>
      <c r="E26" s="128" t="e">
        <f t="shared" si="2"/>
        <v>#REF!</v>
      </c>
      <c r="F26" s="174" t="e">
        <f t="shared" si="11"/>
        <v>#REF!</v>
      </c>
      <c r="G26" s="111"/>
      <c r="H26" s="111"/>
      <c r="I26" s="111"/>
      <c r="J26" s="111"/>
      <c r="K26" s="322"/>
      <c r="L26" s="113" t="e">
        <f t="shared" si="0"/>
        <v>#REF!</v>
      </c>
      <c r="M26" s="139" t="e">
        <f t="shared" si="1"/>
        <v>#REF!</v>
      </c>
      <c r="N26" s="445"/>
      <c r="O26" s="452"/>
      <c r="P26" s="447"/>
      <c r="Q26" s="453"/>
    </row>
    <row r="27" spans="1:17" ht="15.75">
      <c r="A27" s="372">
        <v>25</v>
      </c>
      <c r="B27" s="109">
        <v>201</v>
      </c>
      <c r="C27" s="189" t="e">
        <f>#REF!</f>
        <v>#REF!</v>
      </c>
      <c r="D27" s="171" t="e">
        <f>#REF!</f>
        <v>#REF!</v>
      </c>
      <c r="E27" s="128" t="e">
        <f t="shared" si="2"/>
        <v>#REF!</v>
      </c>
      <c r="F27" s="174" t="e">
        <f t="shared" si="11"/>
        <v>#REF!</v>
      </c>
      <c r="G27" s="112"/>
      <c r="H27" s="112"/>
      <c r="I27" s="112"/>
      <c r="J27" s="112"/>
      <c r="K27" s="322"/>
      <c r="L27" s="404" t="e">
        <f t="shared" si="0"/>
        <v>#REF!</v>
      </c>
      <c r="M27" s="139" t="e">
        <f t="shared" si="1"/>
        <v>#REF!</v>
      </c>
      <c r="N27" s="445"/>
      <c r="O27" s="452"/>
      <c r="P27" s="447"/>
      <c r="Q27" s="453"/>
    </row>
    <row r="28" spans="1:17" ht="15.75">
      <c r="A28" s="371">
        <v>26</v>
      </c>
      <c r="B28" s="109">
        <v>201</v>
      </c>
      <c r="C28" s="189" t="e">
        <f>#REF!</f>
        <v>#REF!</v>
      </c>
      <c r="D28" s="171" t="e">
        <f>#REF!</f>
        <v>#REF!</v>
      </c>
      <c r="E28" s="128" t="e">
        <f t="shared" ref="E28" si="12">D28</f>
        <v>#REF!</v>
      </c>
      <c r="F28" s="174" t="e">
        <f t="shared" si="11"/>
        <v>#REF!</v>
      </c>
      <c r="G28" s="112"/>
      <c r="H28" s="112"/>
      <c r="I28" s="112"/>
      <c r="J28" s="112"/>
      <c r="K28" s="322"/>
      <c r="L28" s="404" t="e">
        <f t="shared" ref="L28" si="13">IF((E28+K28)&gt;100,100,E28+K28)</f>
        <v>#REF!</v>
      </c>
      <c r="M28" s="139" t="e">
        <f t="shared" ref="M28" si="14">VLOOKUP(L28,ESTC,2)</f>
        <v>#REF!</v>
      </c>
      <c r="N28" s="445"/>
      <c r="O28" s="452"/>
      <c r="P28" s="447"/>
      <c r="Q28" s="453"/>
    </row>
    <row r="29" spans="1:17" ht="15.75">
      <c r="A29" s="372">
        <v>27</v>
      </c>
      <c r="B29" s="109">
        <v>201</v>
      </c>
      <c r="C29" s="189" t="e">
        <f>#REF!</f>
        <v>#REF!</v>
      </c>
      <c r="D29" s="171" t="e">
        <f>#REF!</f>
        <v>#REF!</v>
      </c>
      <c r="E29" s="128" t="e">
        <f t="shared" ref="E29" si="15">D29</f>
        <v>#REF!</v>
      </c>
      <c r="F29" s="174" t="e">
        <f t="shared" si="11"/>
        <v>#REF!</v>
      </c>
      <c r="G29" s="112"/>
      <c r="H29" s="112"/>
      <c r="I29" s="112"/>
      <c r="J29" s="112"/>
      <c r="K29" s="322"/>
      <c r="L29" s="404" t="e">
        <f t="shared" ref="L29" si="16">IF((E29+K29)&gt;100,100,E29+K29)</f>
        <v>#REF!</v>
      </c>
      <c r="M29" s="139" t="e">
        <f t="shared" ref="M29" si="17">VLOOKUP(L29,ESTC,2)</f>
        <v>#REF!</v>
      </c>
      <c r="N29" s="447"/>
      <c r="O29" s="452"/>
      <c r="P29" s="447"/>
      <c r="Q29" s="453"/>
    </row>
    <row r="30" spans="1:17" ht="16.5" thickBot="1">
      <c r="A30" s="371">
        <v>28</v>
      </c>
      <c r="B30" s="109">
        <v>201</v>
      </c>
      <c r="C30" s="189" t="e">
        <f>#REF!</f>
        <v>#REF!</v>
      </c>
      <c r="D30" s="171" t="e">
        <f>#REF!</f>
        <v>#REF!</v>
      </c>
      <c r="E30" s="128" t="e">
        <f t="shared" ref="E30" si="18">D30</f>
        <v>#REF!</v>
      </c>
      <c r="F30" s="174" t="e">
        <f t="shared" si="11"/>
        <v>#REF!</v>
      </c>
      <c r="G30" s="112"/>
      <c r="H30" s="112"/>
      <c r="I30" s="112"/>
      <c r="J30" s="112"/>
      <c r="K30" s="322"/>
      <c r="L30" s="404" t="e">
        <f t="shared" ref="L30" si="19">IF((E30+K30)&gt;100,100,E30+K30)</f>
        <v>#REF!</v>
      </c>
      <c r="M30" s="139" t="e">
        <f t="shared" ref="M30" si="20">VLOOKUP(L30,ESTC,2)</f>
        <v>#REF!</v>
      </c>
      <c r="N30" s="447"/>
      <c r="O30" s="452"/>
      <c r="P30" s="447"/>
      <c r="Q30" s="453"/>
    </row>
    <row r="31" spans="1:17" ht="51.75" thickBot="1">
      <c r="A31" s="185" t="s">
        <v>236</v>
      </c>
      <c r="B31" s="129" t="s">
        <v>237</v>
      </c>
      <c r="C31" s="188" t="s">
        <v>238</v>
      </c>
      <c r="D31" s="129" t="s">
        <v>239</v>
      </c>
      <c r="E31" s="186" t="s">
        <v>240</v>
      </c>
      <c r="F31" s="327" t="s">
        <v>305</v>
      </c>
      <c r="G31" s="327" t="s">
        <v>306</v>
      </c>
      <c r="H31" s="327" t="s">
        <v>307</v>
      </c>
      <c r="I31" s="327" t="s">
        <v>308</v>
      </c>
      <c r="J31" s="328" t="s">
        <v>296</v>
      </c>
      <c r="K31" s="328" t="s">
        <v>348</v>
      </c>
      <c r="L31" s="402" t="s">
        <v>154</v>
      </c>
      <c r="M31" s="403" t="s">
        <v>268</v>
      </c>
      <c r="N31" s="458"/>
      <c r="O31" s="447"/>
      <c r="P31" s="447"/>
      <c r="Q31" s="453"/>
    </row>
    <row r="32" spans="1:17" ht="15.75">
      <c r="A32" s="371">
        <v>1</v>
      </c>
      <c r="B32" s="110">
        <v>202</v>
      </c>
      <c r="C32" s="127" t="str">
        <f>'202_1'!B8</f>
        <v>Агафонов Артем Сергійович</v>
      </c>
      <c r="D32" s="127">
        <f>'202_1'!D8</f>
        <v>51</v>
      </c>
      <c r="E32" s="128">
        <f t="shared" ref="E32:E45" si="21">D32</f>
        <v>51</v>
      </c>
      <c r="F32" s="174"/>
      <c r="G32" s="148"/>
      <c r="H32" s="182"/>
      <c r="I32" s="148"/>
      <c r="J32" s="148"/>
      <c r="K32" s="322"/>
      <c r="L32" s="323">
        <f t="shared" ref="L32:L56" si="22">IF((E32+K32)&gt;100,100,E32+K32)</f>
        <v>51</v>
      </c>
      <c r="M32" s="139" t="str">
        <f t="shared" ref="M32:M56" si="23">VLOOKUP(L32,ESTC,2)</f>
        <v>FX</v>
      </c>
      <c r="N32" s="448"/>
      <c r="O32" s="452"/>
      <c r="P32" s="447"/>
      <c r="Q32" s="453"/>
    </row>
    <row r="33" spans="1:17" ht="15.75">
      <c r="A33" s="371">
        <v>2</v>
      </c>
      <c r="B33" s="109">
        <v>202</v>
      </c>
      <c r="C33" s="127" t="str">
        <f>'202_1'!B9</f>
        <v>Бірюк В`ячеслав Миколайович</v>
      </c>
      <c r="D33" s="127">
        <f>'202_1'!D9</f>
        <v>54</v>
      </c>
      <c r="E33" s="128">
        <f t="shared" ref="E33:E40" si="24">D33</f>
        <v>54</v>
      </c>
      <c r="F33" s="174">
        <f t="shared" ref="F33:F93" si="25">E33*6/7</f>
        <v>46.285714285714285</v>
      </c>
      <c r="G33" s="149"/>
      <c r="H33" s="183"/>
      <c r="I33" s="149"/>
      <c r="J33" s="149"/>
      <c r="K33" s="322"/>
      <c r="L33" s="323">
        <f t="shared" si="22"/>
        <v>54</v>
      </c>
      <c r="M33" s="139" t="str">
        <f t="shared" si="23"/>
        <v>FX</v>
      </c>
      <c r="N33" s="449"/>
      <c r="O33" s="452"/>
      <c r="P33" s="447"/>
      <c r="Q33" s="453"/>
    </row>
    <row r="34" spans="1:17" ht="15.75">
      <c r="A34" s="371">
        <v>3</v>
      </c>
      <c r="B34" s="109">
        <v>202</v>
      </c>
      <c r="C34" s="127" t="str">
        <f>'202_1'!B10</f>
        <v>Бондаренко Карина Олегівна</v>
      </c>
      <c r="D34" s="127">
        <f>'202_1'!D10</f>
        <v>68</v>
      </c>
      <c r="E34" s="128">
        <f t="shared" si="24"/>
        <v>68</v>
      </c>
      <c r="F34" s="174">
        <f t="shared" si="25"/>
        <v>58.285714285714285</v>
      </c>
      <c r="G34" s="149"/>
      <c r="H34" s="183"/>
      <c r="I34" s="149"/>
      <c r="J34" s="149"/>
      <c r="K34" s="322"/>
      <c r="L34" s="323">
        <f t="shared" si="22"/>
        <v>68</v>
      </c>
      <c r="M34" s="139" t="str">
        <f t="shared" si="23"/>
        <v>D</v>
      </c>
      <c r="N34" s="449"/>
      <c r="O34" s="452"/>
      <c r="P34" s="447"/>
      <c r="Q34" s="453"/>
    </row>
    <row r="35" spans="1:17" ht="15.75">
      <c r="A35" s="371">
        <v>4</v>
      </c>
      <c r="B35" s="109">
        <v>202</v>
      </c>
      <c r="C35" s="127" t="str">
        <f>'202_1'!B11</f>
        <v xml:space="preserve">Борисюк Анастасія Сергіївна </v>
      </c>
      <c r="D35" s="127">
        <f>'202_1'!D11</f>
        <v>0</v>
      </c>
      <c r="E35" s="128">
        <f t="shared" si="24"/>
        <v>0</v>
      </c>
      <c r="F35" s="174">
        <f t="shared" si="25"/>
        <v>0</v>
      </c>
      <c r="G35" s="149"/>
      <c r="H35" s="183"/>
      <c r="I35" s="149"/>
      <c r="J35" s="149"/>
      <c r="K35" s="322"/>
      <c r="L35" s="323">
        <f t="shared" si="22"/>
        <v>0</v>
      </c>
      <c r="M35" s="139" t="str">
        <f t="shared" si="23"/>
        <v>F</v>
      </c>
      <c r="N35" s="449"/>
      <c r="O35" s="452"/>
      <c r="P35" s="447"/>
      <c r="Q35" s="453"/>
    </row>
    <row r="36" spans="1:17" ht="15.75">
      <c r="A36" s="371">
        <v>5</v>
      </c>
      <c r="B36" s="109">
        <v>202</v>
      </c>
      <c r="C36" s="127" t="str">
        <f>'202_1'!B12</f>
        <v>Булатов Владислав Ігорович</v>
      </c>
      <c r="D36" s="127">
        <f>'202_1'!D12</f>
        <v>31</v>
      </c>
      <c r="E36" s="128">
        <f t="shared" si="24"/>
        <v>31</v>
      </c>
      <c r="F36" s="174">
        <f t="shared" si="25"/>
        <v>26.571428571428573</v>
      </c>
      <c r="G36" s="149"/>
      <c r="H36" s="183"/>
      <c r="I36" s="149"/>
      <c r="J36" s="149"/>
      <c r="K36" s="322"/>
      <c r="L36" s="323">
        <f t="shared" si="22"/>
        <v>31</v>
      </c>
      <c r="M36" s="139" t="str">
        <f t="shared" si="23"/>
        <v>F</v>
      </c>
      <c r="N36" s="449"/>
      <c r="O36" s="452"/>
      <c r="P36" s="447"/>
      <c r="Q36" s="453"/>
    </row>
    <row r="37" spans="1:17" ht="15.75">
      <c r="A37" s="371">
        <v>6</v>
      </c>
      <c r="B37" s="109">
        <v>202</v>
      </c>
      <c r="C37" s="127" t="str">
        <f>'202_1'!B13</f>
        <v>Восков Костянтин Петрович</v>
      </c>
      <c r="D37" s="127">
        <f>'202_1'!D13</f>
        <v>67</v>
      </c>
      <c r="E37" s="128">
        <f t="shared" si="24"/>
        <v>67</v>
      </c>
      <c r="F37" s="174">
        <f t="shared" si="25"/>
        <v>57.428571428571431</v>
      </c>
      <c r="G37" s="149"/>
      <c r="H37" s="183"/>
      <c r="I37" s="149"/>
      <c r="J37" s="149"/>
      <c r="K37" s="322"/>
      <c r="L37" s="323">
        <f t="shared" si="22"/>
        <v>67</v>
      </c>
      <c r="M37" s="139" t="str">
        <f t="shared" si="23"/>
        <v>D</v>
      </c>
      <c r="N37" s="449"/>
      <c r="O37" s="452"/>
      <c r="P37" s="447"/>
      <c r="Q37" s="453"/>
    </row>
    <row r="38" spans="1:17" ht="15.75">
      <c r="A38" s="371">
        <v>7</v>
      </c>
      <c r="B38" s="109">
        <v>202</v>
      </c>
      <c r="C38" s="127" t="str">
        <f>'202_1'!B14</f>
        <v>Грохольська Анастасія Ігорівна</v>
      </c>
      <c r="D38" s="127">
        <f>'202_1'!D14</f>
        <v>70</v>
      </c>
      <c r="E38" s="128">
        <f t="shared" si="24"/>
        <v>70</v>
      </c>
      <c r="F38" s="174">
        <f t="shared" si="25"/>
        <v>60</v>
      </c>
      <c r="G38" s="149"/>
      <c r="H38" s="183"/>
      <c r="I38" s="149"/>
      <c r="J38" s="149"/>
      <c r="K38" s="322"/>
      <c r="L38" s="323">
        <f t="shared" si="22"/>
        <v>70</v>
      </c>
      <c r="M38" s="139" t="str">
        <f t="shared" si="23"/>
        <v>D</v>
      </c>
      <c r="N38" s="450"/>
      <c r="O38" s="452"/>
      <c r="P38" s="447"/>
      <c r="Q38" s="453"/>
    </row>
    <row r="39" spans="1:17" ht="15.75">
      <c r="A39" s="371">
        <v>8</v>
      </c>
      <c r="B39" s="109">
        <v>202</v>
      </c>
      <c r="C39" s="127" t="str">
        <f>'202_1'!B15</f>
        <v>Івченко Іван Олександрович</v>
      </c>
      <c r="D39" s="127">
        <f>'202_1'!D15</f>
        <v>70</v>
      </c>
      <c r="E39" s="128">
        <f t="shared" si="24"/>
        <v>70</v>
      </c>
      <c r="F39" s="174">
        <f t="shared" si="25"/>
        <v>60</v>
      </c>
      <c r="G39" s="149"/>
      <c r="H39" s="183"/>
      <c r="I39" s="149"/>
      <c r="J39" s="149"/>
      <c r="K39" s="322"/>
      <c r="L39" s="323">
        <f t="shared" si="22"/>
        <v>70</v>
      </c>
      <c r="M39" s="139" t="str">
        <f t="shared" si="23"/>
        <v>D</v>
      </c>
      <c r="N39" s="449"/>
      <c r="O39" s="452"/>
      <c r="P39" s="447"/>
      <c r="Q39" s="453"/>
    </row>
    <row r="40" spans="1:17" ht="15.75">
      <c r="A40" s="371">
        <v>9</v>
      </c>
      <c r="B40" s="109">
        <v>202</v>
      </c>
      <c r="C40" s="127" t="str">
        <f>'202_1'!B16</f>
        <v>Кирилова Анастасія Володимирівна</v>
      </c>
      <c r="D40" s="127">
        <f>'202_1'!D16</f>
        <v>54</v>
      </c>
      <c r="E40" s="128">
        <f t="shared" si="24"/>
        <v>54</v>
      </c>
      <c r="F40" s="174">
        <f t="shared" si="25"/>
        <v>46.285714285714285</v>
      </c>
      <c r="G40" s="149"/>
      <c r="H40" s="183"/>
      <c r="I40" s="149"/>
      <c r="J40" s="149"/>
      <c r="K40" s="322"/>
      <c r="L40" s="323">
        <f t="shared" si="22"/>
        <v>54</v>
      </c>
      <c r="M40" s="139" t="str">
        <f t="shared" si="23"/>
        <v>FX</v>
      </c>
      <c r="N40" s="449"/>
      <c r="O40" s="452"/>
      <c r="P40" s="447"/>
      <c r="Q40" s="453"/>
    </row>
    <row r="41" spans="1:17" ht="15.75">
      <c r="A41" s="371">
        <v>10</v>
      </c>
      <c r="B41" s="109">
        <v>202</v>
      </c>
      <c r="C41" s="127" t="str">
        <f>'202_1'!B17</f>
        <v>Кондратюк Ігор Володимирович</v>
      </c>
      <c r="D41" s="127">
        <f>'202_1'!D17</f>
        <v>50.5</v>
      </c>
      <c r="E41" s="128">
        <f t="shared" ref="E41:E43" si="26">D41</f>
        <v>50.5</v>
      </c>
      <c r="F41" s="174">
        <f t="shared" si="25"/>
        <v>43.285714285714285</v>
      </c>
      <c r="G41" s="149"/>
      <c r="H41" s="183"/>
      <c r="I41" s="149"/>
      <c r="J41" s="149"/>
      <c r="K41" s="322"/>
      <c r="L41" s="323">
        <f t="shared" si="22"/>
        <v>50.5</v>
      </c>
      <c r="M41" s="139" t="str">
        <f t="shared" si="23"/>
        <v>FX</v>
      </c>
      <c r="N41" s="449"/>
      <c r="O41" s="452"/>
      <c r="P41" s="447"/>
      <c r="Q41" s="453"/>
    </row>
    <row r="42" spans="1:17" ht="15.75">
      <c r="A42" s="371">
        <v>11</v>
      </c>
      <c r="B42" s="109">
        <v>202</v>
      </c>
      <c r="C42" s="127" t="str">
        <f>'202_1'!B18</f>
        <v>Костюк Владислав Сергійович</v>
      </c>
      <c r="D42" s="127">
        <f>'202_1'!D18</f>
        <v>53.5</v>
      </c>
      <c r="E42" s="128">
        <f t="shared" si="26"/>
        <v>53.5</v>
      </c>
      <c r="F42" s="174">
        <f t="shared" si="25"/>
        <v>45.857142857142854</v>
      </c>
      <c r="G42" s="149"/>
      <c r="H42" s="183"/>
      <c r="I42" s="149"/>
      <c r="J42" s="149"/>
      <c r="K42" s="322"/>
      <c r="L42" s="323">
        <f t="shared" si="22"/>
        <v>53.5</v>
      </c>
      <c r="M42" s="139" t="str">
        <f t="shared" si="23"/>
        <v>FX</v>
      </c>
      <c r="N42" s="449"/>
      <c r="O42" s="452"/>
      <c r="P42" s="454"/>
      <c r="Q42" s="453"/>
    </row>
    <row r="43" spans="1:17" ht="15.75">
      <c r="A43" s="371">
        <v>12</v>
      </c>
      <c r="B43" s="109">
        <v>202</v>
      </c>
      <c r="C43" s="127" t="str">
        <f>'202_1'!B19</f>
        <v>Куроп'ятник Анастасія Віталіївнва</v>
      </c>
      <c r="D43" s="127">
        <f>'202_1'!D19</f>
        <v>70</v>
      </c>
      <c r="E43" s="128">
        <f t="shared" si="26"/>
        <v>70</v>
      </c>
      <c r="F43" s="174">
        <f t="shared" si="25"/>
        <v>60</v>
      </c>
      <c r="G43" s="149"/>
      <c r="H43" s="183"/>
      <c r="I43" s="149"/>
      <c r="J43" s="149"/>
      <c r="K43" s="322"/>
      <c r="L43" s="323">
        <f t="shared" si="22"/>
        <v>70</v>
      </c>
      <c r="M43" s="139" t="str">
        <f t="shared" si="23"/>
        <v>D</v>
      </c>
      <c r="N43" s="450"/>
      <c r="O43" s="452"/>
      <c r="P43" s="447"/>
      <c r="Q43" s="453"/>
    </row>
    <row r="44" spans="1:17" ht="15.75">
      <c r="A44" s="371">
        <v>13</v>
      </c>
      <c r="B44" s="109">
        <v>202</v>
      </c>
      <c r="C44" s="127" t="str">
        <f>'202_1'!B20</f>
        <v>Лістов Спартак Ілліч 5 вариант</v>
      </c>
      <c r="D44" s="127">
        <f>'202_1'!D20</f>
        <v>50</v>
      </c>
      <c r="E44" s="128">
        <f t="shared" ref="E44" si="27">D44</f>
        <v>50</v>
      </c>
      <c r="F44" s="174">
        <f t="shared" ref="F44" si="28">E44*6/7</f>
        <v>42.857142857142854</v>
      </c>
      <c r="G44" s="149"/>
      <c r="H44" s="183"/>
      <c r="I44" s="149"/>
      <c r="J44" s="149"/>
      <c r="K44" s="322"/>
      <c r="L44" s="323">
        <f t="shared" ref="L44" si="29">IF((E44+K44)&gt;100,100,E44+K44)</f>
        <v>50</v>
      </c>
      <c r="M44" s="139" t="str">
        <f t="shared" si="23"/>
        <v>FX</v>
      </c>
      <c r="N44" s="449"/>
      <c r="O44" s="452"/>
      <c r="P44" s="447"/>
      <c r="Q44" s="453"/>
    </row>
    <row r="45" spans="1:17" ht="15.75">
      <c r="A45" s="371">
        <v>14</v>
      </c>
      <c r="B45" s="109">
        <v>202</v>
      </c>
      <c r="C45" s="127" t="str">
        <f>'202_2'!B8</f>
        <v>Матійчук Владислав Рустамович</v>
      </c>
      <c r="D45" s="127">
        <f>'202_2'!D8</f>
        <v>33.200000000000003</v>
      </c>
      <c r="E45" s="128">
        <f t="shared" si="21"/>
        <v>33.200000000000003</v>
      </c>
      <c r="F45" s="174">
        <f t="shared" si="25"/>
        <v>28.457142857142859</v>
      </c>
      <c r="G45" s="149"/>
      <c r="H45" s="183"/>
      <c r="I45" s="149"/>
      <c r="J45" s="149"/>
      <c r="K45" s="322"/>
      <c r="L45" s="323">
        <f t="shared" si="22"/>
        <v>33.200000000000003</v>
      </c>
      <c r="M45" s="139" t="str">
        <f t="shared" si="23"/>
        <v>F</v>
      </c>
      <c r="N45" s="449"/>
      <c r="O45" s="452"/>
      <c r="P45" s="453"/>
      <c r="Q45" s="453"/>
    </row>
    <row r="46" spans="1:17" ht="15.75">
      <c r="A46" s="371">
        <v>15</v>
      </c>
      <c r="B46" s="109">
        <v>202</v>
      </c>
      <c r="C46" s="127" t="str">
        <f>'202_2'!B9</f>
        <v>Монахов Станіслав Дмитрович</v>
      </c>
      <c r="D46" s="127">
        <f>'202_2'!D9</f>
        <v>25.1</v>
      </c>
      <c r="E46" s="128">
        <f t="shared" ref="E46:E56" si="30">D46</f>
        <v>25.1</v>
      </c>
      <c r="F46" s="174">
        <f t="shared" si="25"/>
        <v>21.514285714285716</v>
      </c>
      <c r="G46" s="149"/>
      <c r="H46" s="183"/>
      <c r="I46" s="149"/>
      <c r="J46" s="149"/>
      <c r="K46" s="322"/>
      <c r="L46" s="324">
        <f t="shared" si="22"/>
        <v>25.1</v>
      </c>
      <c r="M46" s="139" t="str">
        <f t="shared" si="23"/>
        <v>F</v>
      </c>
      <c r="N46" s="449"/>
      <c r="O46" s="455"/>
      <c r="P46" s="453"/>
      <c r="Q46" s="453"/>
    </row>
    <row r="47" spans="1:17" ht="15.75">
      <c r="A47" s="371">
        <v>16</v>
      </c>
      <c r="B47" s="109">
        <v>202</v>
      </c>
      <c r="C47" s="127" t="str">
        <f>'202_2'!B10</f>
        <v>Островська Анна Едуардівна</v>
      </c>
      <c r="D47" s="127">
        <f>'202_2'!D10</f>
        <v>33</v>
      </c>
      <c r="E47" s="128">
        <f t="shared" si="30"/>
        <v>33</v>
      </c>
      <c r="F47" s="174">
        <f t="shared" si="25"/>
        <v>28.285714285714285</v>
      </c>
      <c r="G47" s="149"/>
      <c r="H47" s="183"/>
      <c r="I47" s="149"/>
      <c r="J47" s="149"/>
      <c r="K47" s="322"/>
      <c r="L47" s="323">
        <f t="shared" si="22"/>
        <v>33</v>
      </c>
      <c r="M47" s="139" t="str">
        <f t="shared" si="23"/>
        <v>F</v>
      </c>
      <c r="N47" s="449"/>
      <c r="O47" s="452"/>
      <c r="P47" s="453"/>
      <c r="Q47" s="453"/>
    </row>
    <row r="48" spans="1:17" ht="15.75">
      <c r="A48" s="371">
        <v>17</v>
      </c>
      <c r="B48" s="109">
        <v>202</v>
      </c>
      <c r="C48" s="127" t="str">
        <f>'202_2'!B11</f>
        <v xml:space="preserve">Рагуліна Світлана Олександрівна </v>
      </c>
      <c r="D48" s="127">
        <f>'202_2'!D11</f>
        <v>63</v>
      </c>
      <c r="E48" s="128">
        <f t="shared" si="30"/>
        <v>63</v>
      </c>
      <c r="F48" s="174">
        <f t="shared" si="25"/>
        <v>54</v>
      </c>
      <c r="G48" s="149"/>
      <c r="H48" s="183"/>
      <c r="I48" s="149"/>
      <c r="J48" s="149"/>
      <c r="K48" s="322"/>
      <c r="L48" s="323">
        <f t="shared" si="22"/>
        <v>63</v>
      </c>
      <c r="M48" s="139" t="str">
        <f t="shared" si="23"/>
        <v>E</v>
      </c>
      <c r="N48" s="450"/>
      <c r="O48" s="452"/>
      <c r="P48" s="453"/>
      <c r="Q48" s="453"/>
    </row>
    <row r="49" spans="1:17" s="133" customFormat="1" ht="15.75">
      <c r="A49" s="371">
        <v>18</v>
      </c>
      <c r="B49" s="170">
        <v>202</v>
      </c>
      <c r="C49" s="127" t="str">
        <f>'202_2'!B12</f>
        <v>Рубан Андрій Олександровтч</v>
      </c>
      <c r="D49" s="127">
        <f>'202_2'!D12</f>
        <v>55.1</v>
      </c>
      <c r="E49" s="128">
        <f t="shared" si="30"/>
        <v>55.1</v>
      </c>
      <c r="F49" s="174">
        <f t="shared" si="25"/>
        <v>47.228571428571435</v>
      </c>
      <c r="G49" s="173"/>
      <c r="H49" s="183"/>
      <c r="I49" s="173"/>
      <c r="J49" s="173"/>
      <c r="K49" s="322"/>
      <c r="L49" s="323">
        <f t="shared" si="22"/>
        <v>55.1</v>
      </c>
      <c r="M49" s="139" t="str">
        <f t="shared" si="23"/>
        <v>FX</v>
      </c>
      <c r="N49" s="449"/>
      <c r="O49" s="452"/>
      <c r="P49" s="453"/>
      <c r="Q49" s="453"/>
    </row>
    <row r="50" spans="1:17" ht="15.75">
      <c r="A50" s="371">
        <v>19</v>
      </c>
      <c r="B50" s="109">
        <v>202</v>
      </c>
      <c r="C50" s="127" t="str">
        <f>'202_2'!B13</f>
        <v>Сапонько Микола Володимирович</v>
      </c>
      <c r="D50" s="127">
        <f>'202_2'!D13</f>
        <v>8</v>
      </c>
      <c r="E50" s="128">
        <f t="shared" si="30"/>
        <v>8</v>
      </c>
      <c r="F50" s="174">
        <f t="shared" si="25"/>
        <v>6.8571428571428568</v>
      </c>
      <c r="G50" s="149"/>
      <c r="H50" s="183"/>
      <c r="I50" s="149"/>
      <c r="J50" s="149"/>
      <c r="K50" s="322"/>
      <c r="L50" s="323">
        <f t="shared" si="22"/>
        <v>8</v>
      </c>
      <c r="M50" s="139" t="str">
        <f t="shared" si="23"/>
        <v>F</v>
      </c>
      <c r="N50" s="449"/>
      <c r="O50" s="452"/>
      <c r="P50" s="453"/>
      <c r="Q50" s="453"/>
    </row>
    <row r="51" spans="1:17" ht="15.75">
      <c r="A51" s="371">
        <v>20</v>
      </c>
      <c r="B51" s="109">
        <v>202</v>
      </c>
      <c r="C51" s="127" t="str">
        <f>'202_2'!B14</f>
        <v>Скубак Олександр Дмитрович</v>
      </c>
      <c r="D51" s="127">
        <f>'202_2'!D14</f>
        <v>43.900000000000006</v>
      </c>
      <c r="E51" s="128">
        <f t="shared" si="30"/>
        <v>43.900000000000006</v>
      </c>
      <c r="F51" s="174">
        <f t="shared" si="25"/>
        <v>37.628571428571433</v>
      </c>
      <c r="G51" s="149"/>
      <c r="H51" s="183"/>
      <c r="I51" s="149"/>
      <c r="J51" s="149"/>
      <c r="K51" s="322"/>
      <c r="L51" s="323">
        <f t="shared" si="22"/>
        <v>43.900000000000006</v>
      </c>
      <c r="M51" s="139" t="str">
        <f t="shared" si="23"/>
        <v>FX</v>
      </c>
      <c r="N51" s="449"/>
      <c r="O51" s="452"/>
      <c r="P51" s="453"/>
      <c r="Q51" s="453"/>
    </row>
    <row r="52" spans="1:17" ht="15.75">
      <c r="A52" s="371">
        <v>21</v>
      </c>
      <c r="B52" s="109">
        <v>202</v>
      </c>
      <c r="C52" s="127" t="str">
        <f>'202_2'!B15</f>
        <v>Скубак Микита Дмитрович</v>
      </c>
      <c r="D52" s="127">
        <f>'202_2'!D15</f>
        <v>39.9</v>
      </c>
      <c r="E52" s="128">
        <f t="shared" si="30"/>
        <v>39.9</v>
      </c>
      <c r="F52" s="174">
        <f t="shared" si="25"/>
        <v>34.199999999999996</v>
      </c>
      <c r="G52" s="149"/>
      <c r="H52" s="183"/>
      <c r="I52" s="149"/>
      <c r="J52" s="149"/>
      <c r="K52" s="322"/>
      <c r="L52" s="323">
        <f t="shared" si="22"/>
        <v>39.9</v>
      </c>
      <c r="M52" s="139" t="str">
        <f t="shared" si="23"/>
        <v>FX</v>
      </c>
      <c r="N52" s="450"/>
      <c r="O52" s="452"/>
      <c r="P52" s="453"/>
      <c r="Q52" s="453"/>
    </row>
    <row r="53" spans="1:17" ht="15.75">
      <c r="A53" s="371">
        <v>22</v>
      </c>
      <c r="B53" s="109">
        <v>202</v>
      </c>
      <c r="C53" s="127" t="str">
        <f>'202_2'!B16</f>
        <v>Таранчук Дмитро Олександрович</v>
      </c>
      <c r="D53" s="127">
        <f>'202_2'!D16</f>
        <v>51</v>
      </c>
      <c r="E53" s="128">
        <f t="shared" si="30"/>
        <v>51</v>
      </c>
      <c r="F53" s="174">
        <f t="shared" si="25"/>
        <v>43.714285714285715</v>
      </c>
      <c r="G53" s="149"/>
      <c r="H53" s="183"/>
      <c r="I53" s="149"/>
      <c r="J53" s="149"/>
      <c r="K53" s="322"/>
      <c r="L53" s="323">
        <f t="shared" si="22"/>
        <v>51</v>
      </c>
      <c r="M53" s="139" t="str">
        <f t="shared" si="23"/>
        <v>FX</v>
      </c>
      <c r="N53" s="449"/>
      <c r="O53" s="452"/>
      <c r="P53" s="453"/>
      <c r="Q53" s="453"/>
    </row>
    <row r="54" spans="1:17" ht="15.75">
      <c r="A54" s="371">
        <v>23</v>
      </c>
      <c r="B54" s="109">
        <v>202</v>
      </c>
      <c r="C54" s="127" t="str">
        <f>'202_2'!B17</f>
        <v>Царинська Анастасія  Іванівна</v>
      </c>
      <c r="D54" s="127">
        <f>'202_2'!D17</f>
        <v>28.5</v>
      </c>
      <c r="E54" s="128">
        <f t="shared" si="30"/>
        <v>28.5</v>
      </c>
      <c r="F54" s="174">
        <f t="shared" si="25"/>
        <v>24.428571428571427</v>
      </c>
      <c r="G54" s="149"/>
      <c r="H54" s="183"/>
      <c r="I54" s="149"/>
      <c r="J54" s="149"/>
      <c r="K54" s="322"/>
      <c r="L54" s="323">
        <f t="shared" si="22"/>
        <v>28.5</v>
      </c>
      <c r="M54" s="139" t="str">
        <f t="shared" si="23"/>
        <v>F</v>
      </c>
      <c r="N54" s="449"/>
      <c r="O54" s="452"/>
      <c r="P54" s="453"/>
      <c r="Q54" s="453"/>
    </row>
    <row r="55" spans="1:17" ht="15.75">
      <c r="A55" s="371">
        <v>24</v>
      </c>
      <c r="B55" s="109">
        <v>202</v>
      </c>
      <c r="C55" s="127" t="str">
        <f>'202_1'!B20</f>
        <v>Лістов Спартак Ілліч 5 вариант</v>
      </c>
      <c r="D55" s="127">
        <f>'202_2'!D18</f>
        <v>0</v>
      </c>
      <c r="E55" s="128">
        <f t="shared" si="30"/>
        <v>0</v>
      </c>
      <c r="F55" s="174">
        <f t="shared" si="25"/>
        <v>0</v>
      </c>
      <c r="G55" s="149"/>
      <c r="H55" s="149"/>
      <c r="I55" s="149"/>
      <c r="J55" s="149"/>
      <c r="K55" s="322"/>
      <c r="L55" s="323">
        <f t="shared" si="22"/>
        <v>0</v>
      </c>
      <c r="M55" s="139" t="str">
        <f t="shared" si="23"/>
        <v>F</v>
      </c>
      <c r="N55" s="449"/>
      <c r="O55" s="452"/>
      <c r="P55" s="453"/>
      <c r="Q55" s="453"/>
    </row>
    <row r="56" spans="1:17" ht="15.75">
      <c r="A56" s="371">
        <v>25</v>
      </c>
      <c r="B56" s="109">
        <v>202</v>
      </c>
      <c r="C56" s="127">
        <f>'202_2'!B19</f>
        <v>0</v>
      </c>
      <c r="D56" s="127">
        <f>'202_2'!D19</f>
        <v>0</v>
      </c>
      <c r="E56" s="128">
        <f t="shared" si="30"/>
        <v>0</v>
      </c>
      <c r="F56" s="174">
        <f t="shared" si="25"/>
        <v>0</v>
      </c>
      <c r="G56" s="149"/>
      <c r="H56" s="149"/>
      <c r="I56" s="149"/>
      <c r="J56" s="149"/>
      <c r="K56" s="322"/>
      <c r="L56" s="323">
        <f t="shared" si="22"/>
        <v>0</v>
      </c>
      <c r="M56" s="139" t="str">
        <f t="shared" si="23"/>
        <v>F</v>
      </c>
      <c r="N56" s="449"/>
      <c r="O56" s="452"/>
      <c r="P56" s="453"/>
      <c r="Q56" s="453"/>
    </row>
    <row r="57" spans="1:17" ht="15.75">
      <c r="A57" s="371">
        <v>26</v>
      </c>
      <c r="B57" s="109">
        <v>202</v>
      </c>
      <c r="C57" s="127"/>
      <c r="D57" s="127"/>
      <c r="E57" s="128"/>
      <c r="F57" s="174"/>
      <c r="G57" s="149"/>
      <c r="H57" s="149"/>
      <c r="I57" s="149"/>
      <c r="J57" s="149"/>
      <c r="K57" s="322"/>
      <c r="L57" s="323"/>
      <c r="M57" s="139"/>
      <c r="N57" s="449"/>
      <c r="O57" s="452"/>
      <c r="P57" s="447"/>
      <c r="Q57" s="453"/>
    </row>
    <row r="58" spans="1:17" ht="16.5" thickBot="1">
      <c r="A58" s="371">
        <v>27</v>
      </c>
      <c r="B58" s="109">
        <v>202</v>
      </c>
      <c r="C58" s="127"/>
      <c r="D58" s="127"/>
      <c r="E58" s="128"/>
      <c r="F58" s="174"/>
      <c r="G58" s="326"/>
      <c r="H58" s="326"/>
      <c r="I58" s="326"/>
      <c r="J58" s="326"/>
      <c r="K58" s="322"/>
      <c r="L58" s="323"/>
      <c r="M58" s="139"/>
      <c r="N58" s="449"/>
      <c r="O58" s="453"/>
      <c r="P58" s="447"/>
      <c r="Q58" s="453"/>
    </row>
    <row r="59" spans="1:17" ht="51.75" thickBot="1">
      <c r="A59" s="185" t="s">
        <v>236</v>
      </c>
      <c r="B59" s="129" t="s">
        <v>237</v>
      </c>
      <c r="C59" s="188" t="s">
        <v>238</v>
      </c>
      <c r="D59" s="129" t="s">
        <v>239</v>
      </c>
      <c r="E59" s="186" t="s">
        <v>240</v>
      </c>
      <c r="F59" s="327" t="s">
        <v>305</v>
      </c>
      <c r="G59" s="327" t="s">
        <v>306</v>
      </c>
      <c r="H59" s="327" t="s">
        <v>307</v>
      </c>
      <c r="I59" s="327" t="s">
        <v>308</v>
      </c>
      <c r="J59" s="328" t="s">
        <v>296</v>
      </c>
      <c r="K59" s="328" t="s">
        <v>348</v>
      </c>
      <c r="L59" s="329" t="s">
        <v>154</v>
      </c>
      <c r="M59" s="264" t="s">
        <v>268</v>
      </c>
      <c r="N59" s="458"/>
      <c r="O59" s="447"/>
      <c r="P59" s="447"/>
      <c r="Q59" s="453"/>
    </row>
    <row r="60" spans="1:17" ht="15.75">
      <c r="A60" s="371">
        <v>1</v>
      </c>
      <c r="B60" s="110">
        <v>203</v>
      </c>
      <c r="C60" s="127" t="str">
        <f>'203_1'!B8</f>
        <v>Бабін Олександр Сергійович</v>
      </c>
      <c r="D60" s="127">
        <f>'203_1'!D8</f>
        <v>40.049999999999997</v>
      </c>
      <c r="E60" s="128">
        <f t="shared" ref="E60" si="31">D60</f>
        <v>40.049999999999997</v>
      </c>
      <c r="F60" s="174">
        <f t="shared" si="25"/>
        <v>34.328571428571429</v>
      </c>
      <c r="G60" s="148"/>
      <c r="H60" s="182"/>
      <c r="I60" s="148"/>
      <c r="J60" s="263"/>
      <c r="K60" s="322"/>
      <c r="L60" s="113">
        <f t="shared" ref="L60:L73" si="32">IF((E60+K60)&gt;100,100,E60+K60)</f>
        <v>40.049999999999997</v>
      </c>
      <c r="M60" s="139" t="str">
        <f t="shared" ref="M60:M73" si="33">VLOOKUP(L60,ESTC,2)</f>
        <v>FX</v>
      </c>
      <c r="N60" s="448"/>
      <c r="O60" s="452"/>
      <c r="P60" s="453"/>
      <c r="Q60" s="453"/>
    </row>
    <row r="61" spans="1:17" ht="15.75">
      <c r="A61" s="371">
        <v>2</v>
      </c>
      <c r="B61" s="109">
        <v>203</v>
      </c>
      <c r="C61" s="127" t="str">
        <f>'203_1'!B9</f>
        <v>Бойчук Валерій  Юрійович</v>
      </c>
      <c r="D61" s="127">
        <f>'203_1'!D9</f>
        <v>5</v>
      </c>
      <c r="E61" s="128">
        <f t="shared" ref="E61:E74" si="34">D61</f>
        <v>5</v>
      </c>
      <c r="F61" s="174">
        <f t="shared" si="25"/>
        <v>4.2857142857142856</v>
      </c>
      <c r="G61" s="149"/>
      <c r="H61" s="183"/>
      <c r="I61" s="149"/>
      <c r="J61" s="149"/>
      <c r="K61" s="322"/>
      <c r="L61" s="113">
        <f t="shared" si="32"/>
        <v>5</v>
      </c>
      <c r="M61" s="139" t="str">
        <f t="shared" si="33"/>
        <v>F</v>
      </c>
      <c r="N61" s="449"/>
      <c r="O61" s="452"/>
      <c r="P61" s="453"/>
      <c r="Q61" s="453"/>
    </row>
    <row r="62" spans="1:17" ht="15.75">
      <c r="A62" s="371">
        <v>3</v>
      </c>
      <c r="B62" s="109">
        <v>203</v>
      </c>
      <c r="C62" s="127" t="str">
        <f>'203_1'!B10</f>
        <v>Волков Андрій Михайлович</v>
      </c>
      <c r="D62" s="127">
        <f>'203_1'!D10</f>
        <v>57.35</v>
      </c>
      <c r="E62" s="128">
        <f t="shared" si="34"/>
        <v>57.35</v>
      </c>
      <c r="F62" s="174">
        <f t="shared" si="25"/>
        <v>49.157142857142858</v>
      </c>
      <c r="G62" s="149"/>
      <c r="H62" s="183"/>
      <c r="I62" s="149"/>
      <c r="J62" s="149"/>
      <c r="K62" s="405"/>
      <c r="L62" s="113">
        <f t="shared" si="32"/>
        <v>57.35</v>
      </c>
      <c r="M62" s="139" t="str">
        <f t="shared" si="33"/>
        <v>FX</v>
      </c>
      <c r="N62" s="449"/>
      <c r="O62" s="452"/>
      <c r="P62" s="453"/>
      <c r="Q62" s="453"/>
    </row>
    <row r="63" spans="1:17" ht="15.75">
      <c r="A63" s="371">
        <v>4</v>
      </c>
      <c r="B63" s="109">
        <v>203</v>
      </c>
      <c r="C63" s="127" t="str">
        <f>'203_1'!B11</f>
        <v>Гапішко Дмитро Олександрович</v>
      </c>
      <c r="D63" s="127">
        <f>'203_1'!D11</f>
        <v>69.8</v>
      </c>
      <c r="E63" s="128">
        <f t="shared" si="34"/>
        <v>69.8</v>
      </c>
      <c r="F63" s="174">
        <f t="shared" si="25"/>
        <v>59.828571428571422</v>
      </c>
      <c r="G63" s="149"/>
      <c r="H63" s="183"/>
      <c r="I63" s="149"/>
      <c r="J63" s="149"/>
      <c r="K63" s="322"/>
      <c r="L63" s="113">
        <f t="shared" si="32"/>
        <v>69.8</v>
      </c>
      <c r="M63" s="139" t="str">
        <f t="shared" si="33"/>
        <v>D</v>
      </c>
      <c r="N63" s="449"/>
      <c r="O63" s="452"/>
      <c r="P63" s="453"/>
      <c r="Q63" s="453"/>
    </row>
    <row r="64" spans="1:17" ht="15.75">
      <c r="A64" s="371">
        <v>5</v>
      </c>
      <c r="B64" s="109">
        <v>203</v>
      </c>
      <c r="C64" s="127" t="str">
        <f>'203_1'!B12</f>
        <v>Горчакова Олександра Андріївна</v>
      </c>
      <c r="D64" s="127">
        <f>'203_1'!D12</f>
        <v>33.75</v>
      </c>
      <c r="E64" s="128">
        <f t="shared" si="34"/>
        <v>33.75</v>
      </c>
      <c r="F64" s="174">
        <f t="shared" si="25"/>
        <v>28.928571428571427</v>
      </c>
      <c r="G64" s="149"/>
      <c r="H64" s="183"/>
      <c r="I64" s="149"/>
      <c r="J64" s="149"/>
      <c r="K64" s="322"/>
      <c r="L64" s="113">
        <f t="shared" si="32"/>
        <v>33.75</v>
      </c>
      <c r="M64" s="139" t="str">
        <f t="shared" si="33"/>
        <v>F</v>
      </c>
      <c r="N64" s="449"/>
      <c r="O64" s="452"/>
      <c r="P64" s="453"/>
      <c r="Q64" s="453"/>
    </row>
    <row r="65" spans="1:17" ht="15.75">
      <c r="A65" s="371">
        <v>6</v>
      </c>
      <c r="B65" s="109">
        <v>203</v>
      </c>
      <c r="C65" s="127" t="str">
        <f>'203_1'!B13</f>
        <v>Кір`якіді Анна  Володимирівна</v>
      </c>
      <c r="D65" s="127">
        <f>'203_1'!D13</f>
        <v>52.55</v>
      </c>
      <c r="E65" s="128">
        <f t="shared" si="34"/>
        <v>52.55</v>
      </c>
      <c r="F65" s="174">
        <f t="shared" si="25"/>
        <v>45.042857142857137</v>
      </c>
      <c r="G65" s="149"/>
      <c r="H65" s="183"/>
      <c r="I65" s="149"/>
      <c r="J65" s="149"/>
      <c r="K65" s="322"/>
      <c r="L65" s="113">
        <f t="shared" si="32"/>
        <v>52.55</v>
      </c>
      <c r="M65" s="139" t="str">
        <f t="shared" si="33"/>
        <v>FX</v>
      </c>
      <c r="N65" s="449"/>
      <c r="O65" s="452"/>
      <c r="P65" s="453"/>
      <c r="Q65" s="453"/>
    </row>
    <row r="66" spans="1:17" ht="15.75">
      <c r="A66" s="371">
        <v>7</v>
      </c>
      <c r="B66" s="109">
        <v>203</v>
      </c>
      <c r="C66" s="127" t="str">
        <f>'203_1'!B14</f>
        <v>Косолап Ілля  Денисович</v>
      </c>
      <c r="D66" s="127">
        <f>'203_1'!D14</f>
        <v>43</v>
      </c>
      <c r="E66" s="128">
        <f t="shared" si="34"/>
        <v>43</v>
      </c>
      <c r="F66" s="174">
        <f t="shared" si="25"/>
        <v>36.857142857142854</v>
      </c>
      <c r="G66" s="149"/>
      <c r="H66" s="183"/>
      <c r="I66" s="149"/>
      <c r="J66" s="149"/>
      <c r="K66" s="322"/>
      <c r="L66" s="113">
        <f t="shared" si="32"/>
        <v>43</v>
      </c>
      <c r="M66" s="139" t="str">
        <f t="shared" si="33"/>
        <v>FX</v>
      </c>
      <c r="N66" s="450"/>
      <c r="O66" s="452"/>
      <c r="P66" s="453"/>
      <c r="Q66" s="453"/>
    </row>
    <row r="67" spans="1:17" ht="15.75">
      <c r="A67" s="371">
        <v>8</v>
      </c>
      <c r="B67" s="109">
        <v>203</v>
      </c>
      <c r="C67" s="127" t="str">
        <f>'203_1'!B15</f>
        <v>Кузьменко Анастасія  Андріївна</v>
      </c>
      <c r="D67" s="127">
        <f>'203_1'!D15</f>
        <v>67</v>
      </c>
      <c r="E67" s="128">
        <f t="shared" si="34"/>
        <v>67</v>
      </c>
      <c r="F67" s="174">
        <f t="shared" si="25"/>
        <v>57.428571428571431</v>
      </c>
      <c r="G67" s="149"/>
      <c r="H67" s="183"/>
      <c r="I67" s="149"/>
      <c r="J67" s="149"/>
      <c r="K67" s="322"/>
      <c r="L67" s="336">
        <f t="shared" si="32"/>
        <v>67</v>
      </c>
      <c r="M67" s="139" t="str">
        <f t="shared" si="33"/>
        <v>D</v>
      </c>
      <c r="N67" s="449"/>
      <c r="O67" s="452"/>
      <c r="P67" s="453"/>
      <c r="Q67" s="453"/>
    </row>
    <row r="68" spans="1:17" ht="15.75">
      <c r="A68" s="371">
        <v>9</v>
      </c>
      <c r="B68" s="109">
        <v>203</v>
      </c>
      <c r="C68" s="127" t="str">
        <f>'203_1'!B16</f>
        <v>Малєєва Ірина Петрівна</v>
      </c>
      <c r="D68" s="127">
        <f>'203_1'!D16</f>
        <v>55.75</v>
      </c>
      <c r="E68" s="128">
        <f t="shared" si="34"/>
        <v>55.75</v>
      </c>
      <c r="F68" s="174">
        <f t="shared" si="25"/>
        <v>47.785714285714285</v>
      </c>
      <c r="G68" s="149"/>
      <c r="H68" s="183"/>
      <c r="I68" s="149"/>
      <c r="J68" s="149"/>
      <c r="K68" s="322"/>
      <c r="L68" s="113">
        <f t="shared" si="32"/>
        <v>55.75</v>
      </c>
      <c r="M68" s="139" t="str">
        <f t="shared" si="33"/>
        <v>FX</v>
      </c>
      <c r="N68" s="449"/>
      <c r="O68" s="452"/>
      <c r="P68" s="453"/>
      <c r="Q68" s="453"/>
    </row>
    <row r="69" spans="1:17" ht="15.75">
      <c r="A69" s="371">
        <v>10</v>
      </c>
      <c r="B69" s="109">
        <v>203</v>
      </c>
      <c r="C69" s="127" t="str">
        <f>'203_1'!B17</f>
        <v>Медведєв Владислав Сергійович</v>
      </c>
      <c r="D69" s="127">
        <f>'203_1'!D17</f>
        <v>0</v>
      </c>
      <c r="E69" s="128">
        <f t="shared" si="34"/>
        <v>0</v>
      </c>
      <c r="F69" s="174">
        <f t="shared" si="25"/>
        <v>0</v>
      </c>
      <c r="G69" s="149"/>
      <c r="H69" s="183"/>
      <c r="I69" s="149"/>
      <c r="J69" s="149"/>
      <c r="K69" s="322"/>
      <c r="L69" s="113">
        <f t="shared" si="32"/>
        <v>0</v>
      </c>
      <c r="M69" s="139" t="str">
        <f t="shared" si="33"/>
        <v>F</v>
      </c>
      <c r="N69" s="449"/>
      <c r="O69" s="452"/>
      <c r="P69" s="453"/>
      <c r="Q69" s="453"/>
    </row>
    <row r="70" spans="1:17" ht="15.75">
      <c r="A70" s="371">
        <v>11</v>
      </c>
      <c r="B70" s="109">
        <v>203</v>
      </c>
      <c r="C70" s="127" t="str">
        <f>'203_1'!B18</f>
        <v>Медвінський Сергій Віталійович</v>
      </c>
      <c r="D70" s="127">
        <f>'203_1'!D18</f>
        <v>40.35</v>
      </c>
      <c r="E70" s="128">
        <f t="shared" si="34"/>
        <v>40.35</v>
      </c>
      <c r="F70" s="174">
        <f t="shared" si="25"/>
        <v>34.585714285714289</v>
      </c>
      <c r="G70" s="149"/>
      <c r="H70" s="183"/>
      <c r="I70" s="149"/>
      <c r="J70" s="149"/>
      <c r="K70" s="322"/>
      <c r="L70" s="113">
        <f t="shared" si="32"/>
        <v>40.35</v>
      </c>
      <c r="M70" s="139" t="str">
        <f t="shared" si="33"/>
        <v>FX</v>
      </c>
      <c r="N70" s="459"/>
      <c r="O70" s="452"/>
      <c r="P70" s="453"/>
      <c r="Q70" s="453"/>
    </row>
    <row r="71" spans="1:17" ht="15.75">
      <c r="A71" s="371">
        <v>12</v>
      </c>
      <c r="B71" s="109">
        <v>203</v>
      </c>
      <c r="C71" s="127" t="str">
        <f>'203_1'!B19</f>
        <v>Мудрієвський Петро Олегович</v>
      </c>
      <c r="D71" s="127">
        <f>'203_1'!D19</f>
        <v>59.8</v>
      </c>
      <c r="E71" s="128">
        <f t="shared" si="34"/>
        <v>59.8</v>
      </c>
      <c r="F71" s="174">
        <f t="shared" si="25"/>
        <v>51.257142857142853</v>
      </c>
      <c r="G71" s="149"/>
      <c r="H71" s="183"/>
      <c r="I71" s="149"/>
      <c r="J71" s="149"/>
      <c r="K71" s="322"/>
      <c r="L71" s="113">
        <f t="shared" si="32"/>
        <v>59.8</v>
      </c>
      <c r="M71" s="139" t="str">
        <f t="shared" si="33"/>
        <v>FX</v>
      </c>
      <c r="N71" s="450"/>
      <c r="O71" s="452"/>
      <c r="P71" s="453"/>
      <c r="Q71" s="453"/>
    </row>
    <row r="72" spans="1:17" ht="15.75">
      <c r="A72" s="371">
        <v>13</v>
      </c>
      <c r="B72" s="109">
        <v>203</v>
      </c>
      <c r="C72" s="127">
        <f>'203_1'!B20</f>
        <v>0</v>
      </c>
      <c r="D72" s="127">
        <f>'203_1'!D20</f>
        <v>0</v>
      </c>
      <c r="E72" s="128">
        <f t="shared" si="34"/>
        <v>0</v>
      </c>
      <c r="F72" s="174">
        <f t="shared" si="25"/>
        <v>0</v>
      </c>
      <c r="G72" s="149"/>
      <c r="H72" s="183"/>
      <c r="I72" s="149"/>
      <c r="J72" s="149"/>
      <c r="K72" s="322"/>
      <c r="L72" s="113">
        <f t="shared" ref="L72" si="35">IF((E72+K72)&gt;100,100,E72+K72)</f>
        <v>0</v>
      </c>
      <c r="M72" s="139" t="str">
        <f t="shared" ref="M72" si="36">VLOOKUP(L72,ESTC,2)</f>
        <v>F</v>
      </c>
      <c r="N72" s="449"/>
      <c r="O72" s="452"/>
      <c r="P72" s="453"/>
      <c r="Q72" s="453"/>
    </row>
    <row r="73" spans="1:17" ht="15.75">
      <c r="A73" s="371">
        <v>14</v>
      </c>
      <c r="B73" s="109">
        <v>203</v>
      </c>
      <c r="C73" s="127" t="str">
        <f>'203_2'!B8</f>
        <v>Ольховатенко  Дар`я Сергіївна</v>
      </c>
      <c r="D73" s="127">
        <f>'203_2'!D8</f>
        <v>39</v>
      </c>
      <c r="E73" s="128">
        <f t="shared" si="34"/>
        <v>39</v>
      </c>
      <c r="F73" s="174">
        <f t="shared" si="25"/>
        <v>33.428571428571431</v>
      </c>
      <c r="G73" s="149"/>
      <c r="H73" s="183"/>
      <c r="I73" s="149"/>
      <c r="J73" s="149"/>
      <c r="K73" s="322"/>
      <c r="L73" s="113">
        <f t="shared" si="32"/>
        <v>39</v>
      </c>
      <c r="M73" s="139" t="str">
        <f t="shared" si="33"/>
        <v>FX</v>
      </c>
      <c r="N73" s="449"/>
      <c r="O73" s="452"/>
      <c r="P73" s="453"/>
      <c r="Q73" s="453"/>
    </row>
    <row r="74" spans="1:17" ht="15.75">
      <c r="A74" s="371">
        <v>15</v>
      </c>
      <c r="B74" s="109">
        <v>203</v>
      </c>
      <c r="C74" s="127" t="str">
        <f>'203_2'!B9</f>
        <v>Паленко Роман Олегович</v>
      </c>
      <c r="D74" s="127">
        <f>'203_2'!D9</f>
        <v>65.5</v>
      </c>
      <c r="E74" s="128">
        <f t="shared" si="34"/>
        <v>65.5</v>
      </c>
      <c r="F74" s="174">
        <f t="shared" si="25"/>
        <v>56.142857142857146</v>
      </c>
      <c r="G74" s="149"/>
      <c r="H74" s="183"/>
      <c r="I74" s="149"/>
      <c r="J74" s="149"/>
      <c r="K74" s="322"/>
      <c r="L74" s="113">
        <f t="shared" ref="L74:L83" si="37">IF((E74+K74)&gt;100,100,E74+K74)</f>
        <v>65.5</v>
      </c>
      <c r="M74" s="139" t="str">
        <f t="shared" ref="M74:M83" si="38">VLOOKUP(L74,ESTC,2)</f>
        <v>E</v>
      </c>
      <c r="N74" s="449"/>
      <c r="O74" s="452"/>
      <c r="P74" s="453"/>
      <c r="Q74" s="453"/>
    </row>
    <row r="75" spans="1:17" ht="15.75">
      <c r="A75" s="371">
        <v>16</v>
      </c>
      <c r="B75" s="109">
        <v>203</v>
      </c>
      <c r="C75" s="127" t="str">
        <f>'203_2'!B10</f>
        <v>Полосмак Назар В`ячеславович</v>
      </c>
      <c r="D75" s="127">
        <f>'203_2'!D10</f>
        <v>47.5</v>
      </c>
      <c r="E75" s="128">
        <f t="shared" ref="E75:E83" si="39">D75</f>
        <v>47.5</v>
      </c>
      <c r="F75" s="174">
        <f t="shared" si="25"/>
        <v>40.714285714285715</v>
      </c>
      <c r="G75" s="149"/>
      <c r="H75" s="183"/>
      <c r="I75" s="149"/>
      <c r="J75" s="149"/>
      <c r="K75" s="322"/>
      <c r="L75" s="113">
        <f t="shared" si="37"/>
        <v>47.5</v>
      </c>
      <c r="M75" s="139" t="str">
        <f t="shared" si="38"/>
        <v>FX</v>
      </c>
      <c r="N75" s="449"/>
      <c r="O75" s="452"/>
      <c r="P75" s="453"/>
      <c r="Q75" s="453"/>
    </row>
    <row r="76" spans="1:17" ht="15.75">
      <c r="A76" s="371">
        <v>17</v>
      </c>
      <c r="B76" s="109">
        <v>203</v>
      </c>
      <c r="C76" s="127" t="str">
        <f>'203_2'!B11</f>
        <v>Пушняк Іван Анатолійович</v>
      </c>
      <c r="D76" s="127">
        <f>'203_2'!D11</f>
        <v>54.3</v>
      </c>
      <c r="E76" s="128">
        <f t="shared" si="39"/>
        <v>54.3</v>
      </c>
      <c r="F76" s="174">
        <f t="shared" si="25"/>
        <v>46.542857142857137</v>
      </c>
      <c r="G76" s="149"/>
      <c r="H76" s="183"/>
      <c r="I76" s="149"/>
      <c r="J76" s="149"/>
      <c r="K76" s="322"/>
      <c r="L76" s="113">
        <f t="shared" si="37"/>
        <v>54.3</v>
      </c>
      <c r="M76" s="139" t="str">
        <f t="shared" si="38"/>
        <v>FX</v>
      </c>
      <c r="N76" s="449"/>
      <c r="O76" s="452"/>
      <c r="P76" s="453"/>
      <c r="Q76" s="453"/>
    </row>
    <row r="77" spans="1:17" ht="15.75">
      <c r="A77" s="371">
        <v>18</v>
      </c>
      <c r="B77" s="109">
        <v>203</v>
      </c>
      <c r="C77" s="127" t="str">
        <f>'203_2'!B12</f>
        <v>Ромазанов Роман Рофімович</v>
      </c>
      <c r="D77" s="127">
        <f>'203_2'!D12</f>
        <v>54.8</v>
      </c>
      <c r="E77" s="128">
        <f t="shared" si="39"/>
        <v>54.8</v>
      </c>
      <c r="F77" s="174">
        <f t="shared" si="25"/>
        <v>46.971428571428568</v>
      </c>
      <c r="G77" s="149"/>
      <c r="H77" s="183"/>
      <c r="I77" s="149"/>
      <c r="J77" s="149"/>
      <c r="K77" s="322"/>
      <c r="L77" s="113">
        <f t="shared" si="37"/>
        <v>54.8</v>
      </c>
      <c r="M77" s="139" t="str">
        <f t="shared" si="38"/>
        <v>FX</v>
      </c>
      <c r="N77" s="449"/>
      <c r="O77" s="452"/>
      <c r="P77" s="453"/>
      <c r="Q77" s="453"/>
    </row>
    <row r="78" spans="1:17" ht="15.75">
      <c r="A78" s="371">
        <v>19</v>
      </c>
      <c r="B78" s="109">
        <v>203</v>
      </c>
      <c r="C78" s="127" t="str">
        <f>'203_2'!B13</f>
        <v>Сапонько Денис Сергійович</v>
      </c>
      <c r="D78" s="127">
        <f>'203_2'!D13</f>
        <v>42.78</v>
      </c>
      <c r="E78" s="128">
        <f t="shared" si="39"/>
        <v>42.78</v>
      </c>
      <c r="F78" s="174">
        <f t="shared" si="25"/>
        <v>36.668571428571433</v>
      </c>
      <c r="G78" s="149"/>
      <c r="H78" s="183"/>
      <c r="I78" s="149"/>
      <c r="J78" s="149"/>
      <c r="K78" s="322"/>
      <c r="L78" s="113">
        <f t="shared" si="37"/>
        <v>42.78</v>
      </c>
      <c r="M78" s="139" t="str">
        <f t="shared" si="38"/>
        <v>FX</v>
      </c>
      <c r="N78" s="449"/>
      <c r="O78" s="452"/>
      <c r="P78" s="453"/>
      <c r="Q78" s="453"/>
    </row>
    <row r="79" spans="1:17" ht="15.75">
      <c r="A79" s="371">
        <v>20</v>
      </c>
      <c r="B79" s="109">
        <v>203</v>
      </c>
      <c r="C79" s="127" t="str">
        <f>'203_2'!B14</f>
        <v>Стадник Андрій Васильович</v>
      </c>
      <c r="D79" s="127">
        <f>'203_2'!D14</f>
        <v>0</v>
      </c>
      <c r="E79" s="128">
        <f t="shared" si="39"/>
        <v>0</v>
      </c>
      <c r="F79" s="174">
        <f t="shared" si="25"/>
        <v>0</v>
      </c>
      <c r="G79" s="149"/>
      <c r="H79" s="183"/>
      <c r="I79" s="149"/>
      <c r="J79" s="149"/>
      <c r="K79" s="322"/>
      <c r="L79" s="113">
        <f t="shared" si="37"/>
        <v>0</v>
      </c>
      <c r="M79" s="139" t="str">
        <f t="shared" si="38"/>
        <v>F</v>
      </c>
      <c r="N79" s="449"/>
      <c r="O79" s="452"/>
      <c r="P79" s="453"/>
      <c r="Q79" s="453"/>
    </row>
    <row r="80" spans="1:17" ht="15.75">
      <c r="A80" s="371">
        <v>21</v>
      </c>
      <c r="B80" s="109">
        <v>203</v>
      </c>
      <c r="C80" s="127" t="str">
        <f>'203_2'!B15</f>
        <v>Третяк Владислав Олегович</v>
      </c>
      <c r="D80" s="127">
        <f>'203_2'!D15</f>
        <v>34</v>
      </c>
      <c r="E80" s="128">
        <f t="shared" si="39"/>
        <v>34</v>
      </c>
      <c r="F80" s="174">
        <f t="shared" si="25"/>
        <v>29.142857142857142</v>
      </c>
      <c r="G80" s="149"/>
      <c r="H80" s="183"/>
      <c r="I80" s="149"/>
      <c r="J80" s="149"/>
      <c r="K80" s="322"/>
      <c r="L80" s="113">
        <f t="shared" si="37"/>
        <v>34</v>
      </c>
      <c r="M80" s="139" t="str">
        <f t="shared" si="38"/>
        <v>F</v>
      </c>
      <c r="N80" s="449"/>
      <c r="O80" s="452"/>
      <c r="P80" s="453"/>
      <c r="Q80" s="453"/>
    </row>
    <row r="81" spans="1:17" ht="15.75">
      <c r="A81" s="371">
        <v>22</v>
      </c>
      <c r="B81" s="109">
        <v>203</v>
      </c>
      <c r="C81" s="127" t="str">
        <f>'203_2'!B16</f>
        <v>Фішков Євгеній Сергійович</v>
      </c>
      <c r="D81" s="127">
        <f>'203_2'!D16</f>
        <v>45.3</v>
      </c>
      <c r="E81" s="128">
        <f t="shared" si="39"/>
        <v>45.3</v>
      </c>
      <c r="F81" s="174">
        <f t="shared" si="25"/>
        <v>38.828571428571422</v>
      </c>
      <c r="G81" s="149"/>
      <c r="H81" s="183"/>
      <c r="I81" s="149"/>
      <c r="J81" s="149"/>
      <c r="K81" s="322"/>
      <c r="L81" s="113">
        <f t="shared" si="37"/>
        <v>45.3</v>
      </c>
      <c r="M81" s="139" t="str">
        <f t="shared" si="38"/>
        <v>FX</v>
      </c>
      <c r="N81" s="449"/>
      <c r="O81" s="452"/>
      <c r="P81" s="453"/>
      <c r="Q81" s="453"/>
    </row>
    <row r="82" spans="1:17" ht="15.75">
      <c r="A82" s="371">
        <v>23</v>
      </c>
      <c r="B82" s="109">
        <v>203</v>
      </c>
      <c r="C82" s="127" t="str">
        <f>'203_2'!B17</f>
        <v>Юр`єва Анна Олександрівна</v>
      </c>
      <c r="D82" s="127">
        <f>'203_2'!D17</f>
        <v>54.5</v>
      </c>
      <c r="E82" s="128">
        <f t="shared" si="39"/>
        <v>54.5</v>
      </c>
      <c r="F82" s="174">
        <f t="shared" si="25"/>
        <v>46.714285714285715</v>
      </c>
      <c r="G82" s="149"/>
      <c r="H82" s="183"/>
      <c r="I82" s="149"/>
      <c r="J82" s="149"/>
      <c r="K82" s="322"/>
      <c r="L82" s="113">
        <f t="shared" si="37"/>
        <v>54.5</v>
      </c>
      <c r="M82" s="139" t="str">
        <f t="shared" si="38"/>
        <v>FX</v>
      </c>
      <c r="N82" s="449"/>
      <c r="O82" s="452"/>
      <c r="P82" s="453"/>
      <c r="Q82" s="453"/>
    </row>
    <row r="83" spans="1:17" ht="16.5" thickBot="1">
      <c r="A83" s="371">
        <v>24</v>
      </c>
      <c r="B83" s="109">
        <v>203</v>
      </c>
      <c r="C83" s="127">
        <f>'203_2'!B18</f>
        <v>0</v>
      </c>
      <c r="D83" s="127">
        <f>'203_2'!D18</f>
        <v>0</v>
      </c>
      <c r="E83" s="128">
        <f t="shared" si="39"/>
        <v>0</v>
      </c>
      <c r="F83" s="174">
        <f t="shared" si="25"/>
        <v>0</v>
      </c>
      <c r="G83" s="149"/>
      <c r="H83" s="183"/>
      <c r="I83" s="149"/>
      <c r="J83" s="149"/>
      <c r="K83" s="322"/>
      <c r="L83" s="113">
        <f t="shared" si="37"/>
        <v>0</v>
      </c>
      <c r="M83" s="139" t="str">
        <f t="shared" si="38"/>
        <v>F</v>
      </c>
      <c r="N83" s="449"/>
      <c r="O83" s="452"/>
      <c r="P83" s="453"/>
      <c r="Q83" s="453"/>
    </row>
    <row r="84" spans="1:17" ht="51.75" thickBot="1">
      <c r="A84" s="185" t="s">
        <v>236</v>
      </c>
      <c r="B84" s="378" t="s">
        <v>237</v>
      </c>
      <c r="C84" s="188" t="s">
        <v>238</v>
      </c>
      <c r="D84" s="129" t="s">
        <v>239</v>
      </c>
      <c r="E84" s="186" t="s">
        <v>240</v>
      </c>
      <c r="F84" s="327" t="s">
        <v>305</v>
      </c>
      <c r="G84" s="327" t="s">
        <v>306</v>
      </c>
      <c r="H84" s="327" t="s">
        <v>307</v>
      </c>
      <c r="I84" s="327" t="s">
        <v>308</v>
      </c>
      <c r="J84" s="328" t="s">
        <v>296</v>
      </c>
      <c r="K84" s="328" t="s">
        <v>348</v>
      </c>
      <c r="L84" s="329" t="s">
        <v>154</v>
      </c>
      <c r="M84" s="264" t="s">
        <v>268</v>
      </c>
      <c r="N84" s="458"/>
      <c r="O84" s="447"/>
      <c r="P84" s="447"/>
      <c r="Q84" s="453"/>
    </row>
    <row r="85" spans="1:17" ht="15.75">
      <c r="A85" s="371">
        <v>1</v>
      </c>
      <c r="B85" s="109">
        <v>204</v>
      </c>
      <c r="C85" s="127" t="str">
        <f>'204_1'!B8</f>
        <v>Антонюк Микола Олександрович</v>
      </c>
      <c r="D85" s="127">
        <f>'204_1'!D8</f>
        <v>0</v>
      </c>
      <c r="E85" s="128">
        <f t="shared" ref="E85:E110" si="40">D85</f>
        <v>0</v>
      </c>
      <c r="F85" s="174">
        <f t="shared" si="25"/>
        <v>0</v>
      </c>
      <c r="G85" s="148"/>
      <c r="H85" s="182"/>
      <c r="I85" s="148"/>
      <c r="J85" s="263"/>
      <c r="K85" s="322"/>
      <c r="L85" s="113">
        <f t="shared" ref="L85:L110" si="41">IF((E85+K85)&gt;100,100,E85+K85)</f>
        <v>0</v>
      </c>
      <c r="M85" s="139" t="str">
        <f t="shared" ref="M85:M110" si="42">VLOOKUP(L85,ESTC,2)</f>
        <v>F</v>
      </c>
      <c r="N85" s="448"/>
      <c r="O85" s="456"/>
      <c r="P85" s="447"/>
      <c r="Q85" s="453"/>
    </row>
    <row r="86" spans="1:17" ht="15.75">
      <c r="A86" s="371">
        <v>2</v>
      </c>
      <c r="B86" s="109">
        <v>204</v>
      </c>
      <c r="C86" s="127" t="str">
        <f>'204_1'!B9</f>
        <v>Божко Максим Артурович</v>
      </c>
      <c r="D86" s="127">
        <f>'204_1'!D9</f>
        <v>53.349999999999994</v>
      </c>
      <c r="E86" s="128">
        <f t="shared" si="40"/>
        <v>53.349999999999994</v>
      </c>
      <c r="F86" s="174">
        <f t="shared" si="25"/>
        <v>45.728571428571421</v>
      </c>
      <c r="G86" s="149"/>
      <c r="H86" s="183"/>
      <c r="I86" s="149"/>
      <c r="J86" s="149"/>
      <c r="K86" s="322"/>
      <c r="L86" s="113">
        <f t="shared" si="41"/>
        <v>53.349999999999994</v>
      </c>
      <c r="M86" s="139" t="str">
        <f t="shared" si="42"/>
        <v>FX</v>
      </c>
      <c r="N86" s="449"/>
      <c r="O86" s="456"/>
      <c r="P86" s="447"/>
      <c r="Q86" s="453"/>
    </row>
    <row r="87" spans="1:17" ht="15.75">
      <c r="A87" s="371">
        <v>3</v>
      </c>
      <c r="B87" s="109">
        <v>204</v>
      </c>
      <c r="C87" s="127" t="str">
        <f>'204_1'!B10</f>
        <v>Борисенко Андрій Романович</v>
      </c>
      <c r="D87" s="127">
        <f>'204_1'!D10</f>
        <v>65.2</v>
      </c>
      <c r="E87" s="128">
        <f t="shared" si="40"/>
        <v>65.2</v>
      </c>
      <c r="F87" s="174">
        <f t="shared" si="25"/>
        <v>55.885714285714293</v>
      </c>
      <c r="G87" s="149"/>
      <c r="H87" s="183"/>
      <c r="I87" s="149"/>
      <c r="J87" s="149"/>
      <c r="K87" s="322"/>
      <c r="L87" s="113">
        <f t="shared" si="41"/>
        <v>65.2</v>
      </c>
      <c r="M87" s="139" t="str">
        <f t="shared" si="42"/>
        <v>E</v>
      </c>
      <c r="N87" s="449"/>
      <c r="O87" s="456"/>
      <c r="P87" s="447"/>
      <c r="Q87" s="453"/>
    </row>
    <row r="88" spans="1:17" ht="15.75">
      <c r="A88" s="371">
        <v>4</v>
      </c>
      <c r="B88" s="109">
        <v>204</v>
      </c>
      <c r="C88" s="127" t="str">
        <f>'204_1'!B11</f>
        <v>Борисов  Микола Віталійович</v>
      </c>
      <c r="D88" s="127">
        <f>'204_1'!D11</f>
        <v>0</v>
      </c>
      <c r="E88" s="128">
        <f t="shared" si="40"/>
        <v>0</v>
      </c>
      <c r="F88" s="174">
        <f t="shared" si="25"/>
        <v>0</v>
      </c>
      <c r="G88" s="149"/>
      <c r="H88" s="183"/>
      <c r="I88" s="149"/>
      <c r="J88" s="149"/>
      <c r="K88" s="322"/>
      <c r="L88" s="113">
        <f t="shared" si="41"/>
        <v>0</v>
      </c>
      <c r="M88" s="139" t="str">
        <f t="shared" si="42"/>
        <v>F</v>
      </c>
      <c r="N88" s="449"/>
      <c r="O88" s="456"/>
      <c r="P88" s="447"/>
      <c r="Q88" s="453"/>
    </row>
    <row r="89" spans="1:17" ht="15.75">
      <c r="A89" s="371">
        <v>5</v>
      </c>
      <c r="B89" s="109">
        <v>204</v>
      </c>
      <c r="C89" s="127" t="str">
        <f>'204_1'!B12</f>
        <v>Войхевич Анна В`ячеславівна</v>
      </c>
      <c r="D89" s="127">
        <f>'204_1'!D12</f>
        <v>17</v>
      </c>
      <c r="E89" s="128">
        <f t="shared" si="40"/>
        <v>17</v>
      </c>
      <c r="F89" s="174">
        <f t="shared" si="25"/>
        <v>14.571428571428571</v>
      </c>
      <c r="G89" s="149"/>
      <c r="H89" s="183"/>
      <c r="I89" s="149"/>
      <c r="J89" s="149"/>
      <c r="K89" s="322"/>
      <c r="L89" s="113">
        <f t="shared" si="41"/>
        <v>17</v>
      </c>
      <c r="M89" s="139" t="str">
        <f t="shared" si="42"/>
        <v>F</v>
      </c>
      <c r="N89" s="449"/>
      <c r="O89" s="456"/>
      <c r="P89" s="447"/>
      <c r="Q89" s="453"/>
    </row>
    <row r="90" spans="1:17" ht="15.75">
      <c r="A90" s="371">
        <v>6</v>
      </c>
      <c r="B90" s="109">
        <v>204</v>
      </c>
      <c r="C90" s="127" t="str">
        <f>'204_1'!B13</f>
        <v>Вочков В`ячеслав В`ячеславович</v>
      </c>
      <c r="D90" s="127">
        <f>'204_1'!D13</f>
        <v>0</v>
      </c>
      <c r="E90" s="128">
        <f t="shared" si="40"/>
        <v>0</v>
      </c>
      <c r="F90" s="174">
        <f t="shared" si="25"/>
        <v>0</v>
      </c>
      <c r="G90" s="149"/>
      <c r="H90" s="183"/>
      <c r="I90" s="149"/>
      <c r="J90" s="149"/>
      <c r="K90" s="322"/>
      <c r="L90" s="113">
        <f t="shared" si="41"/>
        <v>0</v>
      </c>
      <c r="M90" s="139" t="str">
        <f t="shared" si="42"/>
        <v>F</v>
      </c>
      <c r="N90" s="449"/>
      <c r="O90" s="456"/>
      <c r="P90" s="447"/>
      <c r="Q90" s="453"/>
    </row>
    <row r="91" spans="1:17" ht="15.75">
      <c r="A91" s="371">
        <v>7</v>
      </c>
      <c r="B91" s="109">
        <v>204</v>
      </c>
      <c r="C91" s="127" t="str">
        <f>'204_1'!B14</f>
        <v>Єгоров Сергій Олександрович</v>
      </c>
      <c r="D91" s="127">
        <f>'204_1'!D14</f>
        <v>38.85</v>
      </c>
      <c r="E91" s="128">
        <f t="shared" si="40"/>
        <v>38.85</v>
      </c>
      <c r="F91" s="174">
        <f t="shared" si="25"/>
        <v>33.300000000000004</v>
      </c>
      <c r="G91" s="149"/>
      <c r="H91" s="183"/>
      <c r="I91" s="149"/>
      <c r="J91" s="149"/>
      <c r="K91" s="322"/>
      <c r="L91" s="113">
        <f t="shared" si="41"/>
        <v>38.85</v>
      </c>
      <c r="M91" s="139" t="str">
        <f t="shared" si="42"/>
        <v>FX</v>
      </c>
      <c r="N91" s="450"/>
      <c r="O91" s="456"/>
      <c r="P91" s="447"/>
      <c r="Q91" s="453"/>
    </row>
    <row r="92" spans="1:17" ht="15.75">
      <c r="A92" s="371">
        <v>8</v>
      </c>
      <c r="B92" s="109">
        <v>204</v>
      </c>
      <c r="C92" s="127" t="str">
        <f>'204_1'!B15</f>
        <v>Зеркаль Софія  Миколаївна</v>
      </c>
      <c r="D92" s="127">
        <f>'204_1'!D15</f>
        <v>14.5</v>
      </c>
      <c r="E92" s="128">
        <f t="shared" si="40"/>
        <v>14.5</v>
      </c>
      <c r="F92" s="174">
        <f t="shared" si="25"/>
        <v>12.428571428571429</v>
      </c>
      <c r="G92" s="149"/>
      <c r="H92" s="183"/>
      <c r="I92" s="149"/>
      <c r="J92" s="149"/>
      <c r="K92" s="322"/>
      <c r="L92" s="400">
        <f t="shared" si="41"/>
        <v>14.5</v>
      </c>
      <c r="M92" s="139" t="str">
        <f t="shared" si="42"/>
        <v>F</v>
      </c>
      <c r="N92" s="449"/>
      <c r="O92" s="456"/>
      <c r="P92" s="447"/>
      <c r="Q92" s="453"/>
    </row>
    <row r="93" spans="1:17" ht="15.75">
      <c r="A93" s="371">
        <v>9</v>
      </c>
      <c r="B93" s="109">
        <v>204</v>
      </c>
      <c r="C93" s="127" t="str">
        <f>'204_1'!B16</f>
        <v>Кінах Олександр Володимирович</v>
      </c>
      <c r="D93" s="127">
        <f>'204_1'!D16</f>
        <v>38</v>
      </c>
      <c r="E93" s="128">
        <f t="shared" si="40"/>
        <v>38</v>
      </c>
      <c r="F93" s="174">
        <f t="shared" si="25"/>
        <v>32.571428571428569</v>
      </c>
      <c r="G93" s="149"/>
      <c r="H93" s="183"/>
      <c r="I93" s="149"/>
      <c r="J93" s="149"/>
      <c r="K93" s="322"/>
      <c r="L93" s="113">
        <f t="shared" si="41"/>
        <v>38</v>
      </c>
      <c r="M93" s="139" t="str">
        <f t="shared" si="42"/>
        <v>FX</v>
      </c>
      <c r="N93" s="449"/>
      <c r="O93" s="456"/>
      <c r="P93" s="447"/>
      <c r="Q93" s="453"/>
    </row>
    <row r="94" spans="1:17" ht="15.75">
      <c r="A94" s="371">
        <v>10</v>
      </c>
      <c r="B94" s="109">
        <v>204</v>
      </c>
      <c r="C94" s="127" t="str">
        <f>'204_1'!B17</f>
        <v>Коновалов Євгеній Андрійович</v>
      </c>
      <c r="D94" s="127">
        <f>'204_1'!D17</f>
        <v>1.5</v>
      </c>
      <c r="E94" s="128">
        <f t="shared" si="40"/>
        <v>1.5</v>
      </c>
      <c r="F94" s="174">
        <f t="shared" ref="F94:F110" si="43">E94*6/7</f>
        <v>1.2857142857142858</v>
      </c>
      <c r="G94" s="149"/>
      <c r="H94" s="183"/>
      <c r="I94" s="149"/>
      <c r="J94" s="149"/>
      <c r="K94" s="322"/>
      <c r="L94" s="113">
        <f t="shared" si="41"/>
        <v>1.5</v>
      </c>
      <c r="M94" s="139" t="str">
        <f t="shared" si="42"/>
        <v>F</v>
      </c>
      <c r="N94" s="449"/>
      <c r="O94" s="456"/>
      <c r="P94" s="447"/>
      <c r="Q94" s="453"/>
    </row>
    <row r="95" spans="1:17" ht="15.75">
      <c r="A95" s="371">
        <v>11</v>
      </c>
      <c r="B95" s="109">
        <v>204</v>
      </c>
      <c r="C95" s="127" t="str">
        <f>'204_1'!B18</f>
        <v>Кравченко Владислав Володимирович</v>
      </c>
      <c r="D95" s="127">
        <f>'204_1'!D18</f>
        <v>0</v>
      </c>
      <c r="E95" s="128">
        <f t="shared" si="40"/>
        <v>0</v>
      </c>
      <c r="F95" s="174">
        <f t="shared" si="43"/>
        <v>0</v>
      </c>
      <c r="G95" s="149"/>
      <c r="H95" s="183"/>
      <c r="I95" s="149"/>
      <c r="J95" s="149"/>
      <c r="K95" s="322"/>
      <c r="L95" s="113">
        <f t="shared" si="41"/>
        <v>0</v>
      </c>
      <c r="M95" s="139" t="str">
        <f t="shared" si="42"/>
        <v>F</v>
      </c>
      <c r="N95" s="449"/>
      <c r="O95" s="456"/>
      <c r="P95" s="447"/>
      <c r="Q95" s="453"/>
    </row>
    <row r="96" spans="1:17" ht="15.75">
      <c r="A96" s="371">
        <v>12</v>
      </c>
      <c r="B96" s="109">
        <v>204</v>
      </c>
      <c r="C96" s="127" t="str">
        <f>'204_1'!B19</f>
        <v>Кутняк В`ячеслав Євгенович</v>
      </c>
      <c r="D96" s="127">
        <f>'204_1'!D19</f>
        <v>34.9</v>
      </c>
      <c r="E96" s="128">
        <f t="shared" si="40"/>
        <v>34.9</v>
      </c>
      <c r="F96" s="174">
        <f t="shared" si="43"/>
        <v>29.914285714285711</v>
      </c>
      <c r="G96" s="149"/>
      <c r="H96" s="183"/>
      <c r="I96" s="149"/>
      <c r="J96" s="149"/>
      <c r="K96" s="322"/>
      <c r="L96" s="113">
        <f t="shared" si="41"/>
        <v>34.9</v>
      </c>
      <c r="M96" s="139" t="str">
        <f t="shared" si="42"/>
        <v>F</v>
      </c>
      <c r="N96" s="450"/>
      <c r="O96" s="456"/>
      <c r="P96" s="447"/>
      <c r="Q96" s="453"/>
    </row>
    <row r="97" spans="1:17" ht="15.75">
      <c r="A97" s="371">
        <v>13</v>
      </c>
      <c r="B97" s="109">
        <v>204</v>
      </c>
      <c r="C97" s="127" t="str">
        <f>'204_1'!B20</f>
        <v>Доробанський</v>
      </c>
      <c r="D97" s="127">
        <f>'204_1'!D20</f>
        <v>2.9</v>
      </c>
      <c r="E97" s="128">
        <f t="shared" si="40"/>
        <v>2.9</v>
      </c>
      <c r="F97" s="174">
        <f t="shared" si="43"/>
        <v>2.4857142857142853</v>
      </c>
      <c r="G97" s="149"/>
      <c r="H97" s="183"/>
      <c r="I97" s="149"/>
      <c r="J97" s="149"/>
      <c r="K97" s="322"/>
      <c r="L97" s="113">
        <f t="shared" si="41"/>
        <v>2.9</v>
      </c>
      <c r="M97" s="139" t="str">
        <f t="shared" si="42"/>
        <v>F</v>
      </c>
      <c r="N97" s="449"/>
      <c r="O97" s="456"/>
      <c r="P97" s="447"/>
      <c r="Q97" s="453"/>
    </row>
    <row r="98" spans="1:17" ht="15.75">
      <c r="A98" s="371">
        <v>14</v>
      </c>
      <c r="B98" s="109">
        <v>204</v>
      </c>
      <c r="C98" s="127" t="str">
        <f>'204_2'!B8</f>
        <v>Льговський  Микита Вікторович</v>
      </c>
      <c r="D98" s="127">
        <f>'204_2'!D8</f>
        <v>37</v>
      </c>
      <c r="E98" s="128">
        <f t="shared" ref="E98:E109" si="44">D98</f>
        <v>37</v>
      </c>
      <c r="F98" s="174">
        <f t="shared" ref="F98:F109" si="45">E98*6/7</f>
        <v>31.714285714285715</v>
      </c>
      <c r="G98" s="149"/>
      <c r="H98" s="183"/>
      <c r="I98" s="149"/>
      <c r="J98" s="149"/>
      <c r="K98" s="322"/>
      <c r="L98" s="113">
        <f t="shared" ref="L98:L109" si="46">IF((E98+K98)&gt;100,100,E98+K98)</f>
        <v>37</v>
      </c>
      <c r="M98" s="139" t="str">
        <f t="shared" ref="M98:M109" si="47">VLOOKUP(L98,ESTC,2)</f>
        <v>FX</v>
      </c>
      <c r="N98" s="449"/>
      <c r="O98" s="456"/>
      <c r="P98" s="447"/>
      <c r="Q98" s="453"/>
    </row>
    <row r="99" spans="1:17" ht="15.75">
      <c r="A99" s="371">
        <v>15</v>
      </c>
      <c r="B99" s="109">
        <v>204</v>
      </c>
      <c r="C99" s="127" t="str">
        <f>'204_2'!B9</f>
        <v>Мальнєва Ірина Вікторівна</v>
      </c>
      <c r="D99" s="127">
        <f>'204_2'!D9</f>
        <v>35</v>
      </c>
      <c r="E99" s="128">
        <f t="shared" si="44"/>
        <v>35</v>
      </c>
      <c r="F99" s="174">
        <f t="shared" si="45"/>
        <v>30</v>
      </c>
      <c r="G99" s="149"/>
      <c r="H99" s="183"/>
      <c r="I99" s="149"/>
      <c r="J99" s="149"/>
      <c r="K99" s="322"/>
      <c r="L99" s="113">
        <f t="shared" si="46"/>
        <v>35</v>
      </c>
      <c r="M99" s="139" t="str">
        <f t="shared" si="47"/>
        <v>FX</v>
      </c>
      <c r="N99" s="449"/>
      <c r="O99" s="456"/>
      <c r="P99" s="447"/>
      <c r="Q99" s="453"/>
    </row>
    <row r="100" spans="1:17" ht="15.75">
      <c r="A100" s="371">
        <v>16</v>
      </c>
      <c r="B100" s="109">
        <v>204</v>
      </c>
      <c r="C100" s="127" t="str">
        <f>'204_2'!B10</f>
        <v>Мислицька Іванна Олександрівна</v>
      </c>
      <c r="D100" s="127">
        <f>'204_2'!D10</f>
        <v>0</v>
      </c>
      <c r="E100" s="128">
        <f t="shared" si="44"/>
        <v>0</v>
      </c>
      <c r="F100" s="174">
        <f t="shared" si="45"/>
        <v>0</v>
      </c>
      <c r="G100" s="149"/>
      <c r="H100" s="183"/>
      <c r="I100" s="149"/>
      <c r="J100" s="149"/>
      <c r="K100" s="322"/>
      <c r="L100" s="113">
        <f t="shared" si="46"/>
        <v>0</v>
      </c>
      <c r="M100" s="139" t="str">
        <f t="shared" si="47"/>
        <v>F</v>
      </c>
      <c r="N100" s="449"/>
      <c r="O100" s="456"/>
      <c r="P100" s="447"/>
      <c r="Q100" s="453"/>
    </row>
    <row r="101" spans="1:17" ht="15.75">
      <c r="A101" s="371">
        <v>17</v>
      </c>
      <c r="B101" s="109">
        <v>204</v>
      </c>
      <c r="C101" s="127" t="str">
        <f>'204_2'!B11</f>
        <v>Омельчук Едуард Миколайович</v>
      </c>
      <c r="D101" s="127">
        <f>'204_2'!D11</f>
        <v>39.5</v>
      </c>
      <c r="E101" s="128">
        <f t="shared" si="44"/>
        <v>39.5</v>
      </c>
      <c r="F101" s="174">
        <f t="shared" si="45"/>
        <v>33.857142857142854</v>
      </c>
      <c r="G101" s="149"/>
      <c r="H101" s="183"/>
      <c r="I101" s="149"/>
      <c r="J101" s="149"/>
      <c r="K101" s="322"/>
      <c r="L101" s="113">
        <f t="shared" si="46"/>
        <v>39.5</v>
      </c>
      <c r="M101" s="139" t="str">
        <f t="shared" si="47"/>
        <v>FX</v>
      </c>
      <c r="N101" s="449"/>
      <c r="O101" s="456"/>
      <c r="P101" s="447"/>
      <c r="Q101" s="453"/>
    </row>
    <row r="102" spans="1:17" ht="15.75">
      <c r="A102" s="371">
        <v>18</v>
      </c>
      <c r="B102" s="109">
        <v>204</v>
      </c>
      <c r="C102" s="127" t="str">
        <f>'204_2'!B12</f>
        <v>Под`ячев Андрій Денисович</v>
      </c>
      <c r="D102" s="127">
        <f>'204_2'!D12</f>
        <v>56.900000000000006</v>
      </c>
      <c r="E102" s="128">
        <f t="shared" si="44"/>
        <v>56.900000000000006</v>
      </c>
      <c r="F102" s="174">
        <f t="shared" si="45"/>
        <v>48.771428571428579</v>
      </c>
      <c r="G102" s="149"/>
      <c r="H102" s="183"/>
      <c r="I102" s="149"/>
      <c r="J102" s="149"/>
      <c r="K102" s="322"/>
      <c r="L102" s="113">
        <f t="shared" si="46"/>
        <v>56.900000000000006</v>
      </c>
      <c r="M102" s="139" t="str">
        <f t="shared" si="47"/>
        <v>FX</v>
      </c>
      <c r="N102" s="449"/>
      <c r="O102" s="456"/>
      <c r="P102" s="447"/>
      <c r="Q102" s="453"/>
    </row>
    <row r="103" spans="1:17" ht="15.75">
      <c r="A103" s="371">
        <v>19</v>
      </c>
      <c r="B103" s="109">
        <v>204</v>
      </c>
      <c r="C103" s="127" t="str">
        <f>'204_2'!B13</f>
        <v>Пудла Владислав Русланович</v>
      </c>
      <c r="D103" s="127">
        <f>'204_2'!D13</f>
        <v>58</v>
      </c>
      <c r="E103" s="128">
        <f t="shared" si="44"/>
        <v>58</v>
      </c>
      <c r="F103" s="174">
        <f t="shared" si="45"/>
        <v>49.714285714285715</v>
      </c>
      <c r="G103" s="149"/>
      <c r="H103" s="183"/>
      <c r="I103" s="149"/>
      <c r="J103" s="149"/>
      <c r="K103" s="322"/>
      <c r="L103" s="113">
        <f t="shared" si="46"/>
        <v>58</v>
      </c>
      <c r="M103" s="139" t="str">
        <f t="shared" si="47"/>
        <v>FX</v>
      </c>
      <c r="N103" s="449"/>
      <c r="O103" s="456"/>
      <c r="P103" s="447"/>
      <c r="Q103" s="453"/>
    </row>
    <row r="104" spans="1:17" ht="15.75">
      <c r="A104" s="371">
        <v>20</v>
      </c>
      <c r="B104" s="109">
        <v>204</v>
      </c>
      <c r="C104" s="127" t="str">
        <f>'204_2'!B14</f>
        <v>Робулець Владислав</v>
      </c>
      <c r="D104" s="127">
        <f>'204_2'!D14</f>
        <v>34</v>
      </c>
      <c r="E104" s="128">
        <f t="shared" si="44"/>
        <v>34</v>
      </c>
      <c r="F104" s="174">
        <f t="shared" si="45"/>
        <v>29.142857142857142</v>
      </c>
      <c r="G104" s="149"/>
      <c r="H104" s="183"/>
      <c r="I104" s="149"/>
      <c r="J104" s="149"/>
      <c r="K104" s="322"/>
      <c r="L104" s="113">
        <f t="shared" si="46"/>
        <v>34</v>
      </c>
      <c r="M104" s="139" t="str">
        <f t="shared" si="47"/>
        <v>F</v>
      </c>
      <c r="N104" s="449"/>
      <c r="O104" s="456"/>
      <c r="P104" s="447"/>
      <c r="Q104" s="453"/>
    </row>
    <row r="105" spans="1:17" ht="15.75">
      <c r="A105" s="371">
        <v>21</v>
      </c>
      <c r="B105" s="109">
        <v>204</v>
      </c>
      <c r="C105" s="127" t="str">
        <f>'204_2'!B15</f>
        <v>Сидоренко Олексій Олександрович</v>
      </c>
      <c r="D105" s="127">
        <f>'204_2'!D15</f>
        <v>43.5</v>
      </c>
      <c r="E105" s="128">
        <f t="shared" si="44"/>
        <v>43.5</v>
      </c>
      <c r="F105" s="174">
        <f t="shared" si="45"/>
        <v>37.285714285714285</v>
      </c>
      <c r="G105" s="149"/>
      <c r="H105" s="183"/>
      <c r="I105" s="149"/>
      <c r="J105" s="149"/>
      <c r="K105" s="322"/>
      <c r="L105" s="113">
        <f t="shared" si="46"/>
        <v>43.5</v>
      </c>
      <c r="M105" s="139" t="str">
        <f t="shared" si="47"/>
        <v>FX</v>
      </c>
      <c r="N105" s="449"/>
      <c r="O105" s="456"/>
      <c r="P105" s="447"/>
      <c r="Q105" s="453"/>
    </row>
    <row r="106" spans="1:17" ht="15.75">
      <c r="A106" s="371">
        <v>22</v>
      </c>
      <c r="B106" s="109">
        <v>204</v>
      </c>
      <c r="C106" s="127" t="str">
        <f>'204_2'!B16</f>
        <v>Скоромний Микита Сергійович</v>
      </c>
      <c r="D106" s="127">
        <f>'204_2'!D16</f>
        <v>45.3</v>
      </c>
      <c r="E106" s="128">
        <f t="shared" si="44"/>
        <v>45.3</v>
      </c>
      <c r="F106" s="174">
        <f t="shared" si="45"/>
        <v>38.828571428571422</v>
      </c>
      <c r="G106" s="149"/>
      <c r="H106" s="183"/>
      <c r="I106" s="149"/>
      <c r="J106" s="149"/>
      <c r="K106" s="322"/>
      <c r="L106" s="113">
        <f t="shared" si="46"/>
        <v>45.3</v>
      </c>
      <c r="M106" s="139" t="str">
        <f t="shared" si="47"/>
        <v>FX</v>
      </c>
      <c r="N106" s="449"/>
      <c r="O106" s="456"/>
      <c r="P106" s="447"/>
      <c r="Q106" s="453"/>
    </row>
    <row r="107" spans="1:17" ht="15.75">
      <c r="A107" s="371">
        <v>23</v>
      </c>
      <c r="B107" s="109">
        <v>204</v>
      </c>
      <c r="C107" s="127" t="str">
        <f>'204_2'!B17</f>
        <v>Смирнова Аріна Ігорівна</v>
      </c>
      <c r="D107" s="127">
        <f>'204_2'!D17</f>
        <v>31.5</v>
      </c>
      <c r="E107" s="128">
        <f t="shared" si="44"/>
        <v>31.5</v>
      </c>
      <c r="F107" s="174">
        <f t="shared" si="45"/>
        <v>27</v>
      </c>
      <c r="G107" s="149"/>
      <c r="H107" s="183"/>
      <c r="I107" s="149"/>
      <c r="J107" s="149"/>
      <c r="K107" s="322"/>
      <c r="L107" s="113">
        <f t="shared" si="46"/>
        <v>31.5</v>
      </c>
      <c r="M107" s="139" t="str">
        <f t="shared" si="47"/>
        <v>F</v>
      </c>
      <c r="N107" s="449"/>
      <c r="O107" s="456"/>
      <c r="P107" s="447"/>
      <c r="Q107" s="453"/>
    </row>
    <row r="108" spans="1:17" ht="15.75">
      <c r="A108" s="371">
        <v>24</v>
      </c>
      <c r="B108" s="109">
        <v>204</v>
      </c>
      <c r="C108" s="127" t="str">
        <f>'204_2'!B18</f>
        <v>Шевчук Вікторія Юріївна</v>
      </c>
      <c r="D108" s="127">
        <f>'204_2'!D18</f>
        <v>41</v>
      </c>
      <c r="E108" s="128">
        <f t="shared" si="44"/>
        <v>41</v>
      </c>
      <c r="F108" s="174">
        <f t="shared" si="45"/>
        <v>35.142857142857146</v>
      </c>
      <c r="G108" s="149"/>
      <c r="H108" s="183"/>
      <c r="I108" s="149"/>
      <c r="J108" s="149"/>
      <c r="K108" s="322"/>
      <c r="L108" s="113">
        <f t="shared" si="46"/>
        <v>41</v>
      </c>
      <c r="M108" s="139" t="str">
        <f t="shared" si="47"/>
        <v>FX</v>
      </c>
      <c r="N108" s="449"/>
      <c r="O108" s="456"/>
      <c r="P108" s="447"/>
      <c r="Q108" s="453"/>
    </row>
    <row r="109" spans="1:17" ht="15.75">
      <c r="A109" s="371">
        <v>25</v>
      </c>
      <c r="B109" s="109">
        <v>204</v>
      </c>
      <c r="C109" s="127" t="str">
        <f>'204_2'!B19</f>
        <v>Шеремет Костянтин Олександрович</v>
      </c>
      <c r="D109" s="127">
        <f>'204_2'!D19</f>
        <v>42.5</v>
      </c>
      <c r="E109" s="128">
        <f t="shared" si="44"/>
        <v>42.5</v>
      </c>
      <c r="F109" s="174">
        <f t="shared" si="45"/>
        <v>36.428571428571431</v>
      </c>
      <c r="G109" s="149"/>
      <c r="H109" s="183"/>
      <c r="I109" s="149"/>
      <c r="J109" s="149"/>
      <c r="K109" s="322"/>
      <c r="L109" s="113">
        <f t="shared" si="46"/>
        <v>42.5</v>
      </c>
      <c r="M109" s="139" t="str">
        <f t="shared" si="47"/>
        <v>FX</v>
      </c>
      <c r="N109" s="449"/>
      <c r="O109" s="456"/>
      <c r="P109" s="447"/>
      <c r="Q109" s="453"/>
    </row>
    <row r="110" spans="1:17" ht="15.75">
      <c r="A110" s="371">
        <v>26</v>
      </c>
      <c r="B110" s="109">
        <v>204</v>
      </c>
      <c r="C110" s="127">
        <f>'204_2'!B20</f>
        <v>0</v>
      </c>
      <c r="D110" s="127">
        <f>'204_2'!D20</f>
        <v>0</v>
      </c>
      <c r="E110" s="128">
        <f t="shared" si="40"/>
        <v>0</v>
      </c>
      <c r="F110" s="174">
        <f t="shared" si="43"/>
        <v>0</v>
      </c>
      <c r="G110" s="149"/>
      <c r="H110" s="183"/>
      <c r="I110" s="149"/>
      <c r="J110" s="149"/>
      <c r="K110" s="322"/>
      <c r="L110" s="113">
        <f t="shared" si="41"/>
        <v>0</v>
      </c>
      <c r="M110" s="139" t="str">
        <f t="shared" si="42"/>
        <v>F</v>
      </c>
      <c r="N110" s="449"/>
      <c r="O110" s="456"/>
      <c r="P110" s="447"/>
      <c r="Q110" s="453"/>
    </row>
    <row r="111" spans="1:17" ht="16.5" thickBot="1">
      <c r="A111" s="373"/>
      <c r="B111" s="109"/>
      <c r="C111" s="374"/>
      <c r="D111" s="374"/>
      <c r="E111" s="375"/>
      <c r="F111" s="325"/>
      <c r="G111" s="326"/>
      <c r="H111" s="376"/>
      <c r="I111" s="326"/>
      <c r="J111" s="326"/>
      <c r="K111" s="377"/>
      <c r="L111" s="187"/>
      <c r="M111" s="141"/>
      <c r="N111" s="451"/>
      <c r="O111" s="456"/>
      <c r="P111" s="447"/>
      <c r="Q111" s="453"/>
    </row>
    <row r="112" spans="1:17">
      <c r="N112" s="460"/>
      <c r="O112" s="456"/>
      <c r="P112" s="447"/>
      <c r="Q112" s="453"/>
    </row>
    <row r="113" spans="14:17">
      <c r="N113" s="460"/>
      <c r="O113" s="447"/>
      <c r="P113" s="447"/>
      <c r="Q113" s="453"/>
    </row>
    <row r="114" spans="14:17">
      <c r="N114" s="460"/>
      <c r="O114" s="447"/>
      <c r="P114" s="447"/>
      <c r="Q114" s="453"/>
    </row>
    <row r="115" spans="14:17">
      <c r="N115" s="460"/>
      <c r="O115" s="447"/>
      <c r="P115" s="447"/>
      <c r="Q115" s="453"/>
    </row>
    <row r="116" spans="14:17">
      <c r="N116" s="460"/>
      <c r="O116" s="447"/>
      <c r="P116" s="447"/>
      <c r="Q116" s="453"/>
    </row>
    <row r="117" spans="14:17">
      <c r="N117" s="460"/>
      <c r="O117" s="447"/>
      <c r="P117" s="447"/>
      <c r="Q117" s="453"/>
    </row>
    <row r="118" spans="14:17">
      <c r="N118" s="460"/>
      <c r="O118" s="447"/>
      <c r="P118" s="447"/>
      <c r="Q118" s="453"/>
    </row>
    <row r="119" spans="14:17">
      <c r="N119" s="460"/>
      <c r="O119" s="447"/>
      <c r="P119" s="447"/>
      <c r="Q119" s="453"/>
    </row>
    <row r="120" spans="14:17">
      <c r="N120" s="460"/>
      <c r="O120" s="447"/>
      <c r="P120" s="447"/>
      <c r="Q120" s="453"/>
    </row>
  </sheetData>
  <customSheetViews>
    <customSheetView guid="{D122E3EB-3DBD-4170-BBCF-2BB5E0E428A7}" hiddenColumns="1" state="hidden">
      <pane ySplit="2" topLeftCell="A3" activePane="bottomLeft" state="frozen"/>
      <selection pane="bottomLeft" activeCell="N71" sqref="N71"/>
      <pageMargins left="0.75" right="0.75" top="1" bottom="1" header="0.5" footer="0.5"/>
      <pageSetup paperSize="9" orientation="portrait" horizontalDpi="4294967293" r:id="rId1"/>
      <headerFooter alignWithMargins="0"/>
    </customSheetView>
    <customSheetView guid="{C5D960BD-C1A6-4228-A267-A87ADCF0AB55}" hiddenColumns="1" state="hidden">
      <pane ySplit="2" topLeftCell="A3" activePane="bottomLeft" state="frozen"/>
      <selection pane="bottomLeft" activeCell="N71" sqref="N71"/>
      <pageMargins left="0.75" right="0.75" top="1" bottom="1" header="0.5" footer="0.5"/>
      <pageSetup paperSize="9" orientation="portrait" horizontalDpi="4294967293" verticalDpi="0" r:id="rId2"/>
      <headerFooter alignWithMargins="0"/>
    </customSheetView>
    <customSheetView guid="{6C8D603E-9A1B-49F4-AEFE-06707C7BCD53}" showPageBreaks="1" topLeftCell="A28">
      <selection activeCell="L41" sqref="L41"/>
      <pageMargins left="0.75" right="0.75" top="1" bottom="1" header="0.5" footer="0.5"/>
      <pageSetup paperSize="9" orientation="portrait" horizontalDpi="4294967293" r:id="rId3"/>
      <headerFooter alignWithMargins="0"/>
    </customSheetView>
    <customSheetView guid="{30A3BD48-0D1B-46B6-AB52-E6CED733EC31}" hiddenColumns="1">
      <pane ySplit="2" topLeftCell="A48" activePane="bottomLeft" state="frozen"/>
      <selection pane="bottomLeft" activeCell="N3" sqref="N3"/>
      <pageMargins left="0.75" right="0.75" top="1" bottom="1" header="0.5" footer="0.5"/>
      <pageSetup paperSize="9" orientation="portrait" horizontalDpi="4294967293" verticalDpi="0" r:id="rId4"/>
      <headerFooter alignWithMargins="0"/>
    </customSheetView>
    <customSheetView guid="{17400EAF-4B0B-49FE-8262-4A59DA70D10F}" hiddenColumns="1">
      <pane ySplit="2" topLeftCell="A39" activePane="bottomLeft" state="frozen"/>
      <selection pane="bottomLeft" activeCell="O43" sqref="O43"/>
      <pageMargins left="0.75" right="0.75" top="1" bottom="1" header="0.5" footer="0.5"/>
      <pageSetup paperSize="9" orientation="portrait" horizontalDpi="4294967293" verticalDpi="0" r:id="rId5"/>
      <headerFooter alignWithMargins="0"/>
    </customSheetView>
    <customSheetView guid="{1C44C54F-C0A4-451D-B8A0-B8C17D7E284D}" hiddenColumns="1">
      <pane ySplit="2" topLeftCell="A20" activePane="bottomLeft" state="frozen"/>
      <selection pane="bottomLeft" activeCell="C27" sqref="C27"/>
      <pageMargins left="0.75" right="0.75" top="1" bottom="1" header="0.5" footer="0.5"/>
      <pageSetup paperSize="9" orientation="portrait" horizontalDpi="4294967293" verticalDpi="0" r:id="rId6"/>
      <headerFooter alignWithMargins="0"/>
    </customSheetView>
    <customSheetView guid="{B1194D16-FC6C-47F9-9935-F16FF2F45C20}">
      <pane ySplit="2" topLeftCell="A78" activePane="bottomLeft" state="frozen"/>
      <selection pane="bottomLeft" activeCell="C84" sqref="C84"/>
      <pageMargins left="0.75" right="0.75" top="1" bottom="1" header="0.5" footer="0.5"/>
      <pageSetup paperSize="9" orientation="portrait" horizontalDpi="4294967293" verticalDpi="0" r:id="rId7"/>
      <headerFooter alignWithMargins="0"/>
    </customSheetView>
    <customSheetView guid="{4BCF288A-A595-4C42-82E7-535EDC2AC415}" topLeftCell="A60">
      <selection activeCell="L89" sqref="L89"/>
      <pageMargins left="0.75" right="0.75" top="1" bottom="1" header="0.5" footer="0.5"/>
      <pageSetup paperSize="9" orientation="portrait" horizontalDpi="4294967293" verticalDpi="0" r:id="rId8"/>
      <headerFooter alignWithMargins="0"/>
    </customSheetView>
    <customSheetView guid="{33A37079-C128-4ED3-AE01-CFA8F2347C5B}" topLeftCell="B1">
      <pane xSplit="2" ySplit="1" topLeftCell="G2" activePane="bottomRight" state="frozen"/>
      <selection pane="bottomRight" activeCell="C2" sqref="C2"/>
      <pageMargins left="0.75" right="0.75" top="1" bottom="1" header="0.5" footer="0.5"/>
      <pageSetup paperSize="9" orientation="portrait" horizontalDpi="4294967293" r:id="rId9"/>
      <headerFooter alignWithMargins="0"/>
    </customSheetView>
    <customSheetView guid="{96BFE75B-9E94-4DC9-803C-D5A288E717C0}" showPageBreaks="1" hiddenRows="1" topLeftCell="A57">
      <selection activeCell="L65" sqref="L65"/>
      <pageMargins left="0.75" right="0.75" top="1" bottom="1" header="0.5" footer="0.5"/>
      <pageSetup paperSize="9" orientation="portrait" r:id="rId10"/>
      <headerFooter alignWithMargins="0"/>
    </customSheetView>
    <customSheetView guid="{9581BC83-4638-4839-B4A7-A6430282DE49}" hiddenRows="1" showRuler="0" topLeftCell="A41">
      <selection activeCell="C41" sqref="C41"/>
      <pageMargins left="0.75" right="0.75" top="1" bottom="1" header="0.5" footer="0.5"/>
      <pageSetup paperSize="9" orientation="portrait" horizontalDpi="4294967293" r:id="rId11"/>
      <headerFooter alignWithMargins="0"/>
    </customSheetView>
    <customSheetView guid="{7DAD0CBB-837D-490E-8AD8-C7F6F6026BC2}">
      <selection activeCell="F11" sqref="F11"/>
      <pageMargins left="0.75" right="0.75" top="1" bottom="1" header="0.5" footer="0.5"/>
      <pageSetup paperSize="9" orientation="portrait" horizontalDpi="4294967293" r:id="rId12"/>
      <headerFooter alignWithMargins="0"/>
    </customSheetView>
    <customSheetView guid="{DD783D5A-D326-44F8-82C1-529ADF80E68D}" topLeftCell="A22">
      <selection activeCell="A45" sqref="A45:IV45"/>
      <pageMargins left="0.75" right="0.75" top="1" bottom="1" header="0.5" footer="0.5"/>
      <pageSetup paperSize="9" orientation="portrait" horizontalDpi="4294967293" r:id="rId13"/>
      <headerFooter alignWithMargins="0"/>
    </customSheetView>
    <customSheetView guid="{63677729-B220-4674-B8DA-E23D188A7DD0}" topLeftCell="A22">
      <selection activeCell="A45" sqref="A45:IV45"/>
      <pageMargins left="0.75" right="0.75" top="1" bottom="1" header="0.5" footer="0.5"/>
      <pageSetup paperSize="9" orientation="portrait" horizontalDpi="4294967293" r:id="rId14"/>
      <headerFooter alignWithMargins="0"/>
    </customSheetView>
    <customSheetView guid="{5FE79F59-D06C-47E9-A091-8A454305106D}" showRuler="0" topLeftCell="A22">
      <selection activeCell="A45" sqref="A45:IV45"/>
      <pageMargins left="0.75" right="0.75" top="1" bottom="1" header="0.5" footer="0.5"/>
      <pageSetup paperSize="9" orientation="portrait" horizontalDpi="4294967293" r:id="rId15"/>
      <headerFooter alignWithMargins="0"/>
    </customSheetView>
    <customSheetView guid="{4A4E10B3-98EA-434A-B904-9D953C49E914}" showRuler="0" topLeftCell="A33">
      <selection activeCell="K2" sqref="K2"/>
      <pageMargins left="0.75" right="0.75" top="1" bottom="1" header="0.5" footer="0.5"/>
      <pageSetup paperSize="9" orientation="portrait" horizontalDpi="4294967293" r:id="rId16"/>
      <headerFooter alignWithMargins="0"/>
    </customSheetView>
    <customSheetView guid="{639E5188-D90A-45C8-B0E7-531B3D055CC4}" showRuler="0" topLeftCell="A33">
      <selection activeCell="K2" sqref="K2"/>
      <pageMargins left="0.75" right="0.75" top="1" bottom="1" header="0.5" footer="0.5"/>
      <pageSetup paperSize="9" orientation="portrait" horizontalDpi="4294967293" r:id="rId17"/>
      <headerFooter alignWithMargins="0"/>
    </customSheetView>
    <customSheetView guid="{1F0D860E-98B2-498A-824D-8FEF04055655}" showRuler="0" topLeftCell="A3">
      <selection activeCell="L3" sqref="L3"/>
      <pageMargins left="0.75" right="0.75" top="1" bottom="1" header="0.5" footer="0.5"/>
      <pageSetup paperSize="9" orientation="portrait" horizontalDpi="4294967293" r:id="rId18"/>
      <headerFooter alignWithMargins="0"/>
    </customSheetView>
    <customSheetView guid="{75769618-2852-4512-8EF1-DEA65DE197E1}" showRuler="0">
      <selection activeCell="N4" sqref="N4"/>
      <pageMargins left="0.75" right="0.75" top="1" bottom="1" header="0.5" footer="0.5"/>
      <pageSetup paperSize="9" orientation="portrait" horizontalDpi="4294967293" r:id="rId19"/>
      <headerFooter alignWithMargins="0"/>
    </customSheetView>
    <customSheetView guid="{6FD4170C-FF34-4F29-9D4F-E51601E8E054}" showRuler="0">
      <pane ySplit="1" topLeftCell="A2" activePane="bottomLeft" state="frozen"/>
      <selection pane="bottomLeft" activeCell="D28" sqref="D28:F28"/>
      <pageMargins left="0.75" right="0.75" top="1" bottom="1" header="0.5" footer="0.5"/>
      <pageSetup paperSize="9" orientation="portrait" horizontalDpi="4294967293" verticalDpi="300" r:id="rId20"/>
      <headerFooter alignWithMargins="0"/>
    </customSheetView>
    <customSheetView guid="{DB247C62-AD53-4E02-85BF-C5978A17182C}" scale="70" showRuler="0" topLeftCell="A53">
      <selection activeCell="F58" sqref="F58"/>
      <pageMargins left="0.75" right="0.75" top="1" bottom="1" header="0.5" footer="0.5"/>
      <pageSetup paperSize="9" orientation="portrait" horizontalDpi="4294967293" verticalDpi="0" r:id="rId21"/>
      <headerFooter alignWithMargins="0"/>
    </customSheetView>
    <customSheetView guid="{F5BB156E-46BF-4970-8BDC-FACCC2530DB4}" showRuler="0" topLeftCell="D1">
      <selection activeCell="I9" sqref="I9"/>
      <pageMargins left="0.75" right="0.75" top="1" bottom="1" header="0.5" footer="0.5"/>
      <pageSetup paperSize="9" orientation="portrait" horizontalDpi="4294967293" verticalDpi="0" r:id="rId22"/>
      <headerFooter alignWithMargins="0"/>
    </customSheetView>
    <customSheetView guid="{BFDDA753-D9FF-405A-BBB3-8EC16FDB9500}" showRuler="0" topLeftCell="A41">
      <selection activeCell="A14" sqref="A14:IV14"/>
      <pageMargins left="0.75" right="0.75" top="1" bottom="1" header="0.5" footer="0.5"/>
      <pageSetup paperSize="9" orientation="portrait" horizontalDpi="4294967293" r:id="rId23"/>
      <headerFooter alignWithMargins="0"/>
    </customSheetView>
    <customSheetView guid="{8FD84C4E-2C18-420F-8708-98FB7EED86F5}" showRuler="0" topLeftCell="B12">
      <selection activeCell="F22" sqref="F22"/>
      <pageMargins left="0.75" right="0.75" top="1" bottom="1" header="0.5" footer="0.5"/>
      <pageSetup paperSize="9" orientation="portrait" horizontalDpi="4294967293" r:id="rId24"/>
      <headerFooter alignWithMargins="0"/>
    </customSheetView>
    <customSheetView guid="{D36C8CE2-BD51-473C-907A-C6FC583FFDFD}" showRuler="0" topLeftCell="A93">
      <selection activeCell="D46" sqref="D46"/>
      <pageMargins left="0.75" right="0.75" top="1" bottom="1" header="0.5" footer="0.5"/>
      <pageSetup paperSize="9" orientation="portrait" horizontalDpi="4294967293" r:id="rId25"/>
      <headerFooter alignWithMargins="0"/>
    </customSheetView>
    <customSheetView guid="{30318990-97FA-4B74-8A96-20B9CEE7B653}" showRuler="0" topLeftCell="A86">
      <selection activeCell="L91" sqref="L91"/>
      <pageMargins left="0.75" right="0.75" top="1" bottom="1" header="0.5" footer="0.5"/>
      <pageSetup paperSize="9" orientation="portrait" horizontalDpi="4294967293" r:id="rId26"/>
      <headerFooter alignWithMargins="0"/>
    </customSheetView>
    <customSheetView guid="{3EF0F3E9-9201-4028-86FF-6B06B2998A48}" topLeftCell="A85">
      <selection activeCell="M94" sqref="M94"/>
      <pageMargins left="0.75" right="0.75" top="1" bottom="1" header="0.5" footer="0.5"/>
      <pageSetup paperSize="9" orientation="portrait" horizontalDpi="4294967293" r:id="rId27"/>
      <headerFooter alignWithMargins="0"/>
    </customSheetView>
    <customSheetView guid="{54CA7618-6F98-4F47-B371-BA051FE75870}" topLeftCell="A40">
      <selection activeCell="F91" sqref="F91"/>
      <pageMargins left="0.75" right="0.75" top="1" bottom="1" header="0.5" footer="0.5"/>
      <pageSetup paperSize="9" orientation="portrait" horizontalDpi="4294967293" r:id="rId28"/>
      <headerFooter alignWithMargins="0"/>
    </customSheetView>
    <customSheetView guid="{0DACDB9F-1DED-4CA1-A223-ED8CF3AAE059}" showRuler="0">
      <selection activeCell="L11" sqref="L11"/>
      <pageMargins left="0.75" right="0.75" top="1" bottom="1" header="0.5" footer="0.5"/>
      <pageSetup paperSize="9" orientation="portrait" horizontalDpi="4294967293" r:id="rId29"/>
      <headerFooter alignWithMargins="0"/>
    </customSheetView>
    <customSheetView guid="{575DD556-2391-4DD2-B247-D76EB2E70299}" showRuler="0" topLeftCell="A56">
      <selection activeCell="L63" sqref="L63"/>
      <pageMargins left="0.75" right="0.75" top="1" bottom="1" header="0.5" footer="0.5"/>
      <pageSetup paperSize="9" orientation="portrait" horizontalDpi="4294967293" r:id="rId30"/>
      <headerFooter alignWithMargins="0"/>
    </customSheetView>
    <customSheetView guid="{52C4EB7E-D421-4F3C-9418-E2E13C53098F}" topLeftCell="A85">
      <selection activeCell="H118" sqref="H118"/>
      <pageMargins left="0.75" right="0.75" top="1" bottom="1" header="0.5" footer="0.5"/>
      <pageSetup paperSize="9" orientation="portrait" horizontalDpi="4294967293" r:id="rId31"/>
      <headerFooter alignWithMargins="0"/>
    </customSheetView>
    <customSheetView guid="{1431BB82-382B-49E3-A435-36D988AC7FF6}" topLeftCell="A76">
      <selection activeCell="C93" sqref="C93"/>
      <pageMargins left="0.75" right="0.75" top="1" bottom="1" header="0.5" footer="0.5"/>
      <pageSetup paperSize="0" orientation="portrait" horizontalDpi="0" verticalDpi="0" copies="0"/>
      <headerFooter alignWithMargins="0"/>
    </customSheetView>
    <customSheetView guid="{E3076869-5D4E-4B4E-B56C-23BD0053E0A2}">
      <selection activeCell="G3" sqref="G3"/>
      <pageMargins left="0.75" right="0.75" top="1" bottom="1" header="0.5" footer="0.5"/>
      <pageSetup paperSize="9" orientation="portrait" horizontalDpi="4294967293" verticalDpi="0" r:id="rId32"/>
      <headerFooter alignWithMargins="0"/>
    </customSheetView>
    <customSheetView guid="{134EDDCA-7309-47EE-BAAB-632C7B2A96A3}">
      <selection activeCell="G3" sqref="G3"/>
      <pageMargins left="0.75" right="0.75" top="1" bottom="1" header="0.5" footer="0.5"/>
      <pageSetup paperSize="9" orientation="portrait" horizontalDpi="4294967293" verticalDpi="0" r:id="rId33"/>
      <headerFooter alignWithMargins="0"/>
    </customSheetView>
    <customSheetView guid="{1721CD95-9859-4B1B-8D0F-DFE373BD846C}" hiddenColumns="1">
      <pane ySplit="2" topLeftCell="A48" activePane="bottomLeft" state="frozen"/>
      <selection pane="bottomLeft" activeCell="N3" sqref="N3"/>
      <pageMargins left="0.75" right="0.75" top="1" bottom="1" header="0.5" footer="0.5"/>
      <pageSetup paperSize="9" orientation="portrait" horizontalDpi="4294967293" verticalDpi="0" r:id="rId34"/>
      <headerFooter alignWithMargins="0"/>
    </customSheetView>
    <customSheetView guid="{C2F30B35-D639-4BB4-A50F-41AB6A913442}" topLeftCell="D1">
      <selection activeCell="D5" sqref="A5:XFD5"/>
      <pageMargins left="0.75" right="0.75" top="1" bottom="1" header="0.5" footer="0.5"/>
      <pageSetup paperSize="9" orientation="portrait" horizontalDpi="4294967293" r:id="rId35"/>
      <headerFooter alignWithMargins="0"/>
    </customSheetView>
    <customSheetView guid="{CB17CAF3-1B6A-40BC-8807-382168C7B6AA}" hiddenColumns="1">
      <pane ySplit="2" topLeftCell="A48" activePane="bottomLeft" state="frozen"/>
      <selection pane="bottomLeft" activeCell="N3" sqref="N3"/>
      <pageMargins left="0.75" right="0.75" top="1" bottom="1" header="0.5" footer="0.5"/>
      <pageSetup paperSize="9" orientation="portrait" horizontalDpi="4294967293" r:id="rId36"/>
      <headerFooter alignWithMargins="0"/>
    </customSheetView>
  </customSheetViews>
  <phoneticPr fontId="0" type="noConversion"/>
  <conditionalFormatting sqref="E32:E58 E3:E30 E60:E83">
    <cfRule type="cellIs" dxfId="15" priority="9" operator="greaterThanOrEqual">
      <formula>20</formula>
    </cfRule>
    <cfRule type="cellIs" dxfId="14" priority="10" stopIfTrue="1" operator="lessThan">
      <formula>20</formula>
    </cfRule>
  </conditionalFormatting>
  <conditionalFormatting sqref="L32:L58 L2:L30">
    <cfRule type="cellIs" dxfId="13" priority="11" stopIfTrue="1" operator="lessThan">
      <formula>59.5</formula>
    </cfRule>
    <cfRule type="cellIs" dxfId="12" priority="12" stopIfTrue="1" operator="greaterThanOrEqual">
      <formula>59.5</formula>
    </cfRule>
  </conditionalFormatting>
  <conditionalFormatting sqref="L31 L60:L83">
    <cfRule type="cellIs" dxfId="11" priority="7" stopIfTrue="1" operator="lessThan">
      <formula>60</formula>
    </cfRule>
    <cfRule type="cellIs" dxfId="10" priority="8" stopIfTrue="1" operator="greaterThanOrEqual">
      <formula>60</formula>
    </cfRule>
  </conditionalFormatting>
  <conditionalFormatting sqref="L59">
    <cfRule type="cellIs" dxfId="9" priority="1" stopIfTrue="1" operator="lessThan">
      <formula>60</formula>
    </cfRule>
    <cfRule type="cellIs" dxfId="8" priority="2" stopIfTrue="1" operator="greaterThanOrEqual">
      <formula>60</formula>
    </cfRule>
  </conditionalFormatting>
  <pageMargins left="0.75" right="0.75" top="1" bottom="1" header="0.5" footer="0.5"/>
  <pageSetup paperSize="9" orientation="portrait" horizontalDpi="4294967293" r:id="rId37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BQ147"/>
  <sheetViews>
    <sheetView showGridLines="0" zoomScale="70" zoomScaleNormal="70" workbookViewId="0">
      <pane xSplit="6" ySplit="6" topLeftCell="AV7" activePane="bottomRight" state="frozen"/>
      <selection pane="topRight" activeCell="G1" sqref="G1"/>
      <selection pane="bottomLeft" activeCell="A7" sqref="A7"/>
      <selection pane="bottomRight" activeCell="AT8" sqref="AT8"/>
    </sheetView>
  </sheetViews>
  <sheetFormatPr defaultColWidth="9.28515625" defaultRowHeight="12.75"/>
  <cols>
    <col min="1" max="1" width="4.28515625" style="1" customWidth="1"/>
    <col min="2" max="2" width="44.140625" style="353" customWidth="1"/>
    <col min="3" max="3" width="6.7109375" style="30" customWidth="1"/>
    <col min="4" max="4" width="13" style="30" customWidth="1"/>
    <col min="5" max="5" width="6.7109375" style="30" customWidth="1"/>
    <col min="6" max="6" width="11" style="30" customWidth="1"/>
    <col min="7" max="7" width="12.28515625" style="1" customWidth="1"/>
    <col min="8" max="8" width="10.5703125" style="1" customWidth="1"/>
    <col min="9" max="9" width="10.28515625" style="1" customWidth="1"/>
    <col min="10" max="10" width="10.42578125" style="1" customWidth="1"/>
    <col min="11" max="11" width="9.7109375" style="1" customWidth="1"/>
    <col min="12" max="12" width="10.42578125" style="1" customWidth="1"/>
    <col min="13" max="13" width="9.85546875" style="1" customWidth="1"/>
    <col min="14" max="14" width="10" style="1" customWidth="1"/>
    <col min="15" max="15" width="11.140625" style="1" customWidth="1"/>
    <col min="16" max="16" width="9.7109375" style="1" customWidth="1"/>
    <col min="17" max="17" width="8.42578125" style="1" customWidth="1"/>
    <col min="18" max="18" width="12.7109375" style="1" customWidth="1"/>
    <col min="19" max="19" width="11.5703125" style="1" customWidth="1"/>
    <col min="20" max="20" width="11.7109375" style="1" customWidth="1"/>
    <col min="21" max="21" width="13" style="1" customWidth="1"/>
    <col min="22" max="22" width="13.5703125" style="1" customWidth="1"/>
    <col min="23" max="23" width="12.28515625" style="1" customWidth="1"/>
    <col min="24" max="24" width="11.7109375" style="1" customWidth="1"/>
    <col min="25" max="25" width="14.5703125" style="1" customWidth="1"/>
    <col min="26" max="26" width="10.5703125" style="1" customWidth="1"/>
    <col min="27" max="27" width="16.28515625" style="1" customWidth="1"/>
    <col min="28" max="31" width="10.28515625" style="1" customWidth="1"/>
    <col min="32" max="32" width="10.7109375" style="1" customWidth="1"/>
    <col min="33" max="33" width="11.7109375" style="1" customWidth="1"/>
    <col min="34" max="34" width="11.5703125" style="1" customWidth="1"/>
    <col min="35" max="35" width="11.28515625" style="1" customWidth="1"/>
    <col min="36" max="36" width="13.28515625" style="1" customWidth="1"/>
    <col min="37" max="37" width="9.7109375" style="1" customWidth="1"/>
    <col min="38" max="40" width="10.7109375" style="1" customWidth="1"/>
    <col min="41" max="41" width="13.7109375" style="1" customWidth="1"/>
    <col min="42" max="42" width="9.85546875" style="1" customWidth="1"/>
    <col min="43" max="43" width="10" style="1" customWidth="1"/>
    <col min="44" max="44" width="11.5703125" style="1" customWidth="1"/>
    <col min="45" max="45" width="11.28515625" style="1" customWidth="1"/>
    <col min="46" max="46" width="12.42578125" style="1" customWidth="1"/>
    <col min="47" max="47" width="9.28515625" style="1" customWidth="1"/>
    <col min="48" max="48" width="10.42578125" style="1" bestFit="1" customWidth="1"/>
    <col min="49" max="49" width="9.7109375" style="1" customWidth="1"/>
    <col min="50" max="50" width="11.42578125" style="1" customWidth="1"/>
    <col min="51" max="51" width="10.42578125" style="1" customWidth="1"/>
    <col min="52" max="52" width="11.42578125" style="1" customWidth="1"/>
    <col min="53" max="53" width="9.28515625" style="1"/>
    <col min="54" max="56" width="10.7109375" style="1" customWidth="1"/>
    <col min="57" max="57" width="11.7109375" style="1" customWidth="1"/>
    <col min="58" max="58" width="11.42578125" style="1" customWidth="1"/>
    <col min="59" max="59" width="11" style="1" customWidth="1"/>
    <col min="60" max="60" width="12" style="1" customWidth="1"/>
    <col min="61" max="69" width="12.140625" style="1" bestFit="1" customWidth="1"/>
    <col min="70" max="16384" width="9.28515625" style="1"/>
  </cols>
  <sheetData>
    <row r="1" spans="1:69">
      <c r="V1" s="4"/>
      <c r="W1" s="31" t="s">
        <v>261</v>
      </c>
    </row>
    <row r="2" spans="1:69" ht="26.25" customHeight="1" thickBot="1">
      <c r="A2" s="20"/>
      <c r="B2" s="193"/>
      <c r="C2" s="165" t="s">
        <v>395</v>
      </c>
      <c r="D2" s="21"/>
      <c r="E2" s="21"/>
      <c r="F2" s="21"/>
      <c r="G2" t="s">
        <v>167</v>
      </c>
      <c r="H2"/>
      <c r="I2" t="s">
        <v>0</v>
      </c>
      <c r="J2" t="s">
        <v>195</v>
      </c>
      <c r="K2"/>
      <c r="L2"/>
      <c r="M2"/>
      <c r="N2"/>
      <c r="O2" t="s">
        <v>173</v>
      </c>
      <c r="P2"/>
      <c r="Q2" s="1017" t="s">
        <v>173</v>
      </c>
      <c r="R2" s="1017"/>
      <c r="S2" s="132" t="s">
        <v>198</v>
      </c>
      <c r="T2" s="1017" t="s">
        <v>187</v>
      </c>
      <c r="U2" s="1017"/>
      <c r="V2"/>
      <c r="W2" s="126"/>
      <c r="X2" s="154"/>
      <c r="Y2" s="154"/>
      <c r="Z2" s="37"/>
      <c r="AA2" s="154" t="s">
        <v>174</v>
      </c>
      <c r="AB2" s="488"/>
      <c r="AC2" s="154"/>
      <c r="AD2" s="37"/>
      <c r="AF2" s="39"/>
      <c r="AG2" s="130"/>
      <c r="AH2" s="39" t="s">
        <v>12</v>
      </c>
      <c r="AI2" s="44"/>
      <c r="AJ2" s="39"/>
      <c r="AK2" s="39"/>
      <c r="AL2" s="169"/>
      <c r="AM2" s="433" t="s">
        <v>18</v>
      </c>
      <c r="AN2" s="433"/>
      <c r="AO2" s="74"/>
      <c r="AP2" s="433"/>
      <c r="AQ2" s="38"/>
      <c r="AR2" s="433" t="s">
        <v>26</v>
      </c>
      <c r="AU2" s="1" t="s">
        <v>214</v>
      </c>
      <c r="AX2" s="1" t="s">
        <v>353</v>
      </c>
    </row>
    <row r="3" spans="1:69" ht="22.5" customHeight="1" thickBot="1">
      <c r="A3" s="1024"/>
      <c r="B3" s="354"/>
      <c r="C3" s="1026" t="s">
        <v>131</v>
      </c>
      <c r="D3" s="1032" t="s">
        <v>172</v>
      </c>
      <c r="E3" s="1029" t="s">
        <v>38</v>
      </c>
      <c r="F3" s="989" t="s">
        <v>132</v>
      </c>
      <c r="G3" s="991"/>
      <c r="H3" s="989" t="s">
        <v>133</v>
      </c>
      <c r="I3" s="1018"/>
      <c r="J3" s="989" t="s">
        <v>134</v>
      </c>
      <c r="K3" s="1018"/>
      <c r="L3" s="121" t="s">
        <v>135</v>
      </c>
      <c r="M3" s="122"/>
      <c r="N3" s="123"/>
      <c r="O3" s="989" t="s">
        <v>136</v>
      </c>
      <c r="P3" s="991"/>
      <c r="Q3" s="989" t="s">
        <v>137</v>
      </c>
      <c r="R3" s="1023"/>
      <c r="S3" s="991"/>
      <c r="T3" s="989" t="s">
        <v>138</v>
      </c>
      <c r="U3" s="1018"/>
      <c r="V3" s="989" t="s">
        <v>139</v>
      </c>
      <c r="W3" s="991"/>
      <c r="X3" s="989" t="s">
        <v>140</v>
      </c>
      <c r="Y3" s="991"/>
      <c r="Z3" s="496"/>
      <c r="AA3" s="1021" t="s">
        <v>141</v>
      </c>
      <c r="AB3" s="1022"/>
      <c r="AC3" s="1016" t="s">
        <v>142</v>
      </c>
      <c r="AD3" s="1016"/>
      <c r="AE3" s="122" t="s">
        <v>143</v>
      </c>
      <c r="AF3" s="122"/>
      <c r="AG3" s="194"/>
      <c r="AH3" s="1001" t="s">
        <v>144</v>
      </c>
      <c r="AI3" s="1002"/>
      <c r="AJ3" s="989" t="s">
        <v>242</v>
      </c>
      <c r="AK3" s="990"/>
      <c r="AL3" s="991"/>
      <c r="AM3" s="983" t="s">
        <v>359</v>
      </c>
      <c r="AN3" s="984"/>
      <c r="AO3" s="989" t="s">
        <v>360</v>
      </c>
      <c r="AP3" s="990"/>
      <c r="AQ3" s="991"/>
      <c r="AR3" s="983" t="s">
        <v>361</v>
      </c>
      <c r="AS3" s="984"/>
      <c r="AT3" s="989" t="s">
        <v>362</v>
      </c>
      <c r="AU3" s="990"/>
      <c r="AV3" s="991"/>
      <c r="AW3" s="35" t="s">
        <v>363</v>
      </c>
      <c r="AX3" s="409"/>
      <c r="AY3" s="410"/>
      <c r="AZ3" s="989" t="s">
        <v>364</v>
      </c>
      <c r="BA3" s="990"/>
      <c r="BB3" s="991"/>
      <c r="BC3" s="778"/>
      <c r="BD3" s="778"/>
      <c r="BE3" s="983" t="s">
        <v>365</v>
      </c>
      <c r="BF3" s="984"/>
    </row>
    <row r="4" spans="1:69" ht="22.5" customHeight="1">
      <c r="A4" s="1025"/>
      <c r="B4" s="355"/>
      <c r="C4" s="1027"/>
      <c r="D4" s="1033"/>
      <c r="E4" s="1030"/>
      <c r="F4" s="179" t="s">
        <v>145</v>
      </c>
      <c r="G4" s="33"/>
      <c r="H4" s="179" t="s">
        <v>146</v>
      </c>
      <c r="I4" s="124"/>
      <c r="J4" s="416" t="s">
        <v>146</v>
      </c>
      <c r="K4" s="124"/>
      <c r="L4" s="296" t="s">
        <v>146</v>
      </c>
      <c r="M4" s="36"/>
      <c r="N4" s="42"/>
      <c r="O4" s="416" t="s">
        <v>147</v>
      </c>
      <c r="P4" s="33"/>
      <c r="Q4" s="177" t="s">
        <v>147</v>
      </c>
      <c r="R4" s="178"/>
      <c r="S4" s="23"/>
      <c r="T4" s="469" t="s">
        <v>148</v>
      </c>
      <c r="U4" s="22"/>
      <c r="V4" s="469" t="s">
        <v>149</v>
      </c>
      <c r="W4" s="23"/>
      <c r="X4" s="494"/>
      <c r="Y4" s="480" t="s">
        <v>150</v>
      </c>
      <c r="Z4" s="497"/>
      <c r="AA4" s="494" t="s">
        <v>254</v>
      </c>
      <c r="AB4" s="481"/>
      <c r="AC4" s="480" t="s">
        <v>254</v>
      </c>
      <c r="AD4" s="484"/>
      <c r="AE4" s="34" t="s">
        <v>254</v>
      </c>
      <c r="AF4" s="67" t="s">
        <v>234</v>
      </c>
      <c r="AG4" s="68"/>
      <c r="AH4" s="35" t="s">
        <v>151</v>
      </c>
      <c r="AI4" s="298"/>
      <c r="AJ4" s="35" t="s">
        <v>151</v>
      </c>
      <c r="AK4" s="69"/>
      <c r="AL4" s="37" t="s">
        <v>12</v>
      </c>
      <c r="AM4" s="35" t="s">
        <v>255</v>
      </c>
      <c r="AN4" s="389"/>
      <c r="AO4" s="35" t="s">
        <v>255</v>
      </c>
      <c r="AP4" s="70"/>
      <c r="AQ4" s="44" t="s">
        <v>18</v>
      </c>
      <c r="AR4" s="35" t="s">
        <v>350</v>
      </c>
      <c r="AS4" s="389"/>
      <c r="AT4" s="35" t="s">
        <v>350</v>
      </c>
      <c r="AU4" s="69" t="s">
        <v>351</v>
      </c>
      <c r="AV4" s="421"/>
      <c r="AW4" s="35" t="s">
        <v>370</v>
      </c>
      <c r="AX4" s="421" t="s">
        <v>214</v>
      </c>
      <c r="AY4" s="422"/>
      <c r="AZ4" s="35" t="s">
        <v>352</v>
      </c>
      <c r="BA4" s="70" t="s">
        <v>353</v>
      </c>
      <c r="BB4" s="779"/>
      <c r="BC4" s="785"/>
      <c r="BD4" s="785"/>
      <c r="BE4" s="784" t="s">
        <v>302</v>
      </c>
      <c r="BF4" s="389"/>
    </row>
    <row r="5" spans="1:69" ht="37.35" customHeight="1">
      <c r="A5" s="1025"/>
      <c r="B5" s="355" t="s">
        <v>256</v>
      </c>
      <c r="C5" s="1027"/>
      <c r="D5" s="1033"/>
      <c r="E5" s="1030"/>
      <c r="F5" s="992" t="s">
        <v>170</v>
      </c>
      <c r="G5" s="999" t="s">
        <v>164</v>
      </c>
      <c r="H5" s="992" t="s">
        <v>170</v>
      </c>
      <c r="I5" s="1019" t="s">
        <v>164</v>
      </c>
      <c r="J5" s="992" t="s">
        <v>170</v>
      </c>
      <c r="K5" s="1019" t="s">
        <v>164</v>
      </c>
      <c r="L5" s="992" t="s">
        <v>170</v>
      </c>
      <c r="M5" s="994" t="s">
        <v>219</v>
      </c>
      <c r="N5" s="43" t="s">
        <v>152</v>
      </c>
      <c r="O5" s="992" t="s">
        <v>170</v>
      </c>
      <c r="P5" s="417" t="s">
        <v>164</v>
      </c>
      <c r="Q5" s="992" t="s">
        <v>170</v>
      </c>
      <c r="R5" s="994" t="s">
        <v>218</v>
      </c>
      <c r="S5" s="43" t="s">
        <v>152</v>
      </c>
      <c r="T5" s="992" t="s">
        <v>170</v>
      </c>
      <c r="U5" s="1019" t="s">
        <v>164</v>
      </c>
      <c r="V5" s="992" t="s">
        <v>170</v>
      </c>
      <c r="W5" s="1019" t="s">
        <v>164</v>
      </c>
      <c r="X5" s="1005" t="s">
        <v>170</v>
      </c>
      <c r="Y5" s="1013" t="s">
        <v>253</v>
      </c>
      <c r="Z5" s="43" t="s">
        <v>152</v>
      </c>
      <c r="AA5" s="1014" t="s">
        <v>170</v>
      </c>
      <c r="AB5" s="1011" t="s">
        <v>164</v>
      </c>
      <c r="AC5" s="1007" t="s">
        <v>170</v>
      </c>
      <c r="AD5" s="482" t="s">
        <v>164</v>
      </c>
      <c r="AE5" s="1009" t="s">
        <v>170</v>
      </c>
      <c r="AF5" s="994" t="s">
        <v>171</v>
      </c>
      <c r="AG5" s="195" t="s">
        <v>152</v>
      </c>
      <c r="AH5" s="992" t="s">
        <v>170</v>
      </c>
      <c r="AI5" s="999" t="s">
        <v>164</v>
      </c>
      <c r="AJ5" s="992" t="s">
        <v>170</v>
      </c>
      <c r="AK5" s="994" t="s">
        <v>297</v>
      </c>
      <c r="AL5" s="43" t="s">
        <v>152</v>
      </c>
      <c r="AM5" s="997" t="s">
        <v>170</v>
      </c>
      <c r="AN5" s="987" t="s">
        <v>164</v>
      </c>
      <c r="AO5" s="992" t="s">
        <v>170</v>
      </c>
      <c r="AP5" s="996" t="s">
        <v>298</v>
      </c>
      <c r="AQ5" s="43" t="s">
        <v>152</v>
      </c>
      <c r="AR5" s="997" t="s">
        <v>170</v>
      </c>
      <c r="AS5" s="987" t="s">
        <v>164</v>
      </c>
      <c r="AT5" s="992" t="s">
        <v>170</v>
      </c>
      <c r="AU5" s="994" t="s">
        <v>354</v>
      </c>
      <c r="AV5" s="43" t="s">
        <v>152</v>
      </c>
      <c r="AW5" s="414" t="s">
        <v>170</v>
      </c>
      <c r="AX5" s="406" t="s">
        <v>355</v>
      </c>
      <c r="AY5" s="43" t="s">
        <v>152</v>
      </c>
      <c r="AZ5" s="992" t="s">
        <v>170</v>
      </c>
      <c r="BA5" s="996" t="s">
        <v>356</v>
      </c>
      <c r="BB5" s="782" t="s">
        <v>152</v>
      </c>
      <c r="BC5" s="774" t="s">
        <v>492</v>
      </c>
      <c r="BD5" s="774" t="s">
        <v>493</v>
      </c>
      <c r="BE5" s="985" t="s">
        <v>170</v>
      </c>
      <c r="BF5" s="987" t="s">
        <v>164</v>
      </c>
    </row>
    <row r="6" spans="1:69" ht="35.450000000000003" customHeight="1" thickBot="1">
      <c r="A6" s="1025"/>
      <c r="B6" s="356"/>
      <c r="C6" s="1027"/>
      <c r="D6" s="1033"/>
      <c r="E6" s="1030"/>
      <c r="F6" s="993"/>
      <c r="G6" s="1000"/>
      <c r="H6" s="993"/>
      <c r="I6" s="1020"/>
      <c r="J6" s="993"/>
      <c r="K6" s="1020"/>
      <c r="L6" s="993"/>
      <c r="M6" s="995"/>
      <c r="N6" s="73">
        <v>2</v>
      </c>
      <c r="O6" s="993"/>
      <c r="P6" s="418"/>
      <c r="Q6" s="993"/>
      <c r="R6" s="995"/>
      <c r="S6" s="73">
        <v>10</v>
      </c>
      <c r="T6" s="993"/>
      <c r="U6" s="1020"/>
      <c r="V6" s="993"/>
      <c r="W6" s="1020"/>
      <c r="X6" s="1006"/>
      <c r="Y6" s="1013"/>
      <c r="Z6" s="498">
        <v>3</v>
      </c>
      <c r="AA6" s="1015"/>
      <c r="AB6" s="1012"/>
      <c r="AC6" s="1008"/>
      <c r="AD6" s="485"/>
      <c r="AE6" s="1010"/>
      <c r="AF6" s="995"/>
      <c r="AG6" s="196">
        <v>14</v>
      </c>
      <c r="AH6" s="993"/>
      <c r="AI6" s="1000"/>
      <c r="AJ6" s="993"/>
      <c r="AK6" s="995"/>
      <c r="AL6" s="73" t="s">
        <v>366</v>
      </c>
      <c r="AM6" s="998"/>
      <c r="AN6" s="988"/>
      <c r="AO6" s="993"/>
      <c r="AP6" s="995"/>
      <c r="AQ6" s="73" t="s">
        <v>367</v>
      </c>
      <c r="AR6" s="998"/>
      <c r="AS6" s="988"/>
      <c r="AT6" s="993"/>
      <c r="AU6" s="995"/>
      <c r="AV6" s="73" t="s">
        <v>368</v>
      </c>
      <c r="AW6" s="415"/>
      <c r="AX6" s="407"/>
      <c r="AY6" s="73">
        <v>4</v>
      </c>
      <c r="AZ6" s="993"/>
      <c r="BA6" s="995"/>
      <c r="BB6" s="783" t="s">
        <v>369</v>
      </c>
      <c r="BC6" s="786">
        <v>5</v>
      </c>
      <c r="BD6" s="786">
        <v>5</v>
      </c>
      <c r="BE6" s="986"/>
      <c r="BF6" s="988"/>
    </row>
    <row r="7" spans="1:69" ht="18.75" thickBot="1">
      <c r="A7" s="1025"/>
      <c r="B7" s="440"/>
      <c r="C7" s="1028"/>
      <c r="D7" s="1034"/>
      <c r="E7" s="1031"/>
      <c r="F7" s="304">
        <v>43116</v>
      </c>
      <c r="G7" s="72"/>
      <c r="H7" s="304">
        <v>43116</v>
      </c>
      <c r="I7" s="302"/>
      <c r="J7" s="304">
        <f>F7+7</f>
        <v>43123</v>
      </c>
      <c r="K7" s="302"/>
      <c r="L7" s="166">
        <f>H7+7</f>
        <v>43123</v>
      </c>
      <c r="M7" s="167"/>
      <c r="N7" s="168"/>
      <c r="O7" s="419">
        <f>J7+7</f>
        <v>43130</v>
      </c>
      <c r="P7" s="420"/>
      <c r="Q7" s="979">
        <f>L7+7</f>
        <v>43130</v>
      </c>
      <c r="R7" s="982"/>
      <c r="S7" s="1004"/>
      <c r="T7" s="427">
        <f>O7+7</f>
        <v>43137</v>
      </c>
      <c r="U7" s="428"/>
      <c r="V7" s="427">
        <f>Q7+7</f>
        <v>43137</v>
      </c>
      <c r="W7" s="483"/>
      <c r="X7" s="499">
        <f>T7+7</f>
        <v>43144</v>
      </c>
      <c r="Y7" s="493"/>
      <c r="Z7" s="500"/>
      <c r="AA7" s="495">
        <f>V7+7</f>
        <v>43144</v>
      </c>
      <c r="AB7" s="489"/>
      <c r="AC7" s="486">
        <f>X7+7</f>
        <v>43151</v>
      </c>
      <c r="AD7" s="486"/>
      <c r="AE7" s="980">
        <f>AA7+7</f>
        <v>43151</v>
      </c>
      <c r="AF7" s="982"/>
      <c r="AG7" s="980"/>
      <c r="AH7" s="1003">
        <f>AC7+7</f>
        <v>43158</v>
      </c>
      <c r="AI7" s="981"/>
      <c r="AJ7" s="979">
        <f>AE7+7</f>
        <v>43158</v>
      </c>
      <c r="AK7" s="982"/>
      <c r="AL7" s="1004"/>
      <c r="AM7" s="305">
        <f>AH7+7</f>
        <v>43165</v>
      </c>
      <c r="AN7" s="396"/>
      <c r="AO7" s="979">
        <f>AJ7+7</f>
        <v>43165</v>
      </c>
      <c r="AP7" s="982"/>
      <c r="AQ7" s="1004"/>
      <c r="AR7" s="305">
        <f>AO7+7</f>
        <v>43172</v>
      </c>
      <c r="AS7" s="396"/>
      <c r="AT7" s="979">
        <f>AO7+7</f>
        <v>43172</v>
      </c>
      <c r="AU7" s="982"/>
      <c r="AV7" s="982"/>
      <c r="AW7" s="979">
        <f>AR7+7</f>
        <v>43179</v>
      </c>
      <c r="AX7" s="980"/>
      <c r="AY7" s="981"/>
      <c r="AZ7" s="980">
        <f>AT7+7</f>
        <v>43179</v>
      </c>
      <c r="BA7" s="982"/>
      <c r="BB7" s="981"/>
      <c r="BC7" s="780"/>
      <c r="BD7" s="780"/>
      <c r="BE7" s="305">
        <f>AW7+7</f>
        <v>43186</v>
      </c>
      <c r="BF7" s="704"/>
      <c r="BG7" s="705">
        <v>43193</v>
      </c>
      <c r="BH7" s="706">
        <f>BG7+7</f>
        <v>43200</v>
      </c>
      <c r="BI7" s="706">
        <f t="shared" ref="BI7:BQ7" si="0">BH7+7</f>
        <v>43207</v>
      </c>
      <c r="BJ7" s="706">
        <f t="shared" si="0"/>
        <v>43214</v>
      </c>
      <c r="BK7" s="706">
        <f t="shared" si="0"/>
        <v>43221</v>
      </c>
      <c r="BL7" s="706">
        <f t="shared" si="0"/>
        <v>43228</v>
      </c>
      <c r="BM7" s="706">
        <f t="shared" si="0"/>
        <v>43235</v>
      </c>
      <c r="BN7" s="706">
        <f t="shared" si="0"/>
        <v>43242</v>
      </c>
      <c r="BO7" s="706">
        <f t="shared" si="0"/>
        <v>43249</v>
      </c>
      <c r="BP7" s="706">
        <f t="shared" si="0"/>
        <v>43256</v>
      </c>
      <c r="BQ7" s="706">
        <f t="shared" si="0"/>
        <v>43263</v>
      </c>
    </row>
    <row r="8" spans="1:69" s="277" customFormat="1" ht="24" customHeight="1">
      <c r="A8" s="338">
        <v>1</v>
      </c>
      <c r="B8" s="466" t="s">
        <v>371</v>
      </c>
      <c r="C8" s="341">
        <v>1</v>
      </c>
      <c r="D8" s="303">
        <f t="shared" ref="D8:D16" si="1">SUM(N8,S8,Z8,AG8,AL8,AQ8,AV8,AY8,BB8)</f>
        <v>0</v>
      </c>
      <c r="E8" s="693">
        <f t="shared" ref="E8:E21" si="2">SUM(D8:D8)</f>
        <v>0</v>
      </c>
      <c r="F8" s="694"/>
      <c r="G8" s="695"/>
      <c r="H8" s="686"/>
      <c r="I8" s="687"/>
      <c r="J8" s="683"/>
      <c r="K8" s="656"/>
      <c r="L8" s="653"/>
      <c r="M8" s="341">
        <v>1</v>
      </c>
      <c r="N8" s="309"/>
      <c r="O8" s="292"/>
      <c r="P8" s="279"/>
      <c r="Q8" s="275"/>
      <c r="R8" s="340">
        <v>1</v>
      </c>
      <c r="S8" s="643" t="str">
        <f>IF(R8=0,0,VLOOKUP(R8,Підс,2,FALSE))</f>
        <v xml:space="preserve"> </v>
      </c>
      <c r="T8" s="640"/>
      <c r="U8" s="476"/>
      <c r="V8" s="476"/>
      <c r="W8" s="491"/>
      <c r="X8" s="641"/>
      <c r="Y8" s="341">
        <v>1</v>
      </c>
      <c r="Z8" s="702"/>
      <c r="AA8" s="287"/>
      <c r="AB8" s="487"/>
      <c r="AC8" s="343"/>
      <c r="AD8" s="487"/>
      <c r="AE8" s="348"/>
      <c r="AF8" s="341">
        <v>1</v>
      </c>
      <c r="AG8" s="642" t="str">
        <f t="shared" ref="AG8:AG16" si="3">IF(AF8=0,"",VLOOKUP(AF8,Підс,3,FALSE))</f>
        <v xml:space="preserve"> </v>
      </c>
      <c r="AH8" s="623"/>
      <c r="AI8" s="279"/>
      <c r="AJ8" s="487"/>
      <c r="AK8" s="341">
        <v>1</v>
      </c>
      <c r="AL8" s="258"/>
      <c r="AM8" s="391"/>
      <c r="AN8" s="634"/>
      <c r="AO8" s="670"/>
      <c r="AP8" s="671">
        <v>1</v>
      </c>
      <c r="AQ8" s="290"/>
      <c r="AR8" s="658"/>
      <c r="AS8" s="634"/>
      <c r="AT8" s="663"/>
      <c r="AU8" s="671">
        <v>1</v>
      </c>
      <c r="AV8" s="290"/>
      <c r="AW8" s="680"/>
      <c r="AX8" s="341">
        <v>1</v>
      </c>
      <c r="AY8" s="258"/>
      <c r="AZ8" s="676"/>
      <c r="BA8" s="297">
        <v>1</v>
      </c>
      <c r="BB8" s="367"/>
      <c r="BC8" s="781"/>
      <c r="BD8" s="781"/>
      <c r="BE8" s="391"/>
      <c r="BF8" s="634"/>
      <c r="BG8" s="707"/>
      <c r="BH8" s="707"/>
      <c r="BI8" s="707"/>
      <c r="BJ8" s="707"/>
      <c r="BK8" s="707"/>
      <c r="BL8" s="707"/>
      <c r="BM8" s="707"/>
      <c r="BN8" s="707"/>
      <c r="BO8" s="707"/>
      <c r="BP8" s="707"/>
      <c r="BQ8" s="707"/>
    </row>
    <row r="9" spans="1:69" s="277" customFormat="1" ht="18.75">
      <c r="A9" s="339">
        <f>A8+1</f>
        <v>2</v>
      </c>
      <c r="B9" s="466" t="s">
        <v>372</v>
      </c>
      <c r="C9" s="341">
        <v>2</v>
      </c>
      <c r="D9" s="303">
        <f t="shared" si="1"/>
        <v>0</v>
      </c>
      <c r="E9" s="693">
        <f t="shared" si="2"/>
        <v>0</v>
      </c>
      <c r="F9" s="696"/>
      <c r="G9" s="697"/>
      <c r="H9" s="657"/>
      <c r="I9" s="688"/>
      <c r="J9" s="683"/>
      <c r="K9" s="656"/>
      <c r="L9" s="653"/>
      <c r="M9" s="341">
        <v>2</v>
      </c>
      <c r="N9" s="309"/>
      <c r="O9" s="292"/>
      <c r="P9" s="279"/>
      <c r="Q9" s="292"/>
      <c r="R9" s="341">
        <v>2</v>
      </c>
      <c r="S9" s="642" t="str">
        <f t="shared" ref="S9:S16" si="4">IF(R9=0,"",VLOOKUP(R9,Підс,2,FALSE))</f>
        <v xml:space="preserve"> </v>
      </c>
      <c r="T9" s="640"/>
      <c r="U9" s="476"/>
      <c r="V9" s="476"/>
      <c r="W9" s="491"/>
      <c r="X9" s="641"/>
      <c r="Y9" s="341">
        <v>2</v>
      </c>
      <c r="Z9" s="702"/>
      <c r="AA9" s="287"/>
      <c r="AB9" s="487"/>
      <c r="AC9" s="343"/>
      <c r="AD9" s="487"/>
      <c r="AE9" s="348"/>
      <c r="AF9" s="341">
        <v>2</v>
      </c>
      <c r="AG9" s="642" t="str">
        <f t="shared" si="3"/>
        <v xml:space="preserve"> </v>
      </c>
      <c r="AH9" s="623"/>
      <c r="AI9" s="279"/>
      <c r="AJ9" s="487"/>
      <c r="AK9" s="341">
        <v>2</v>
      </c>
      <c r="AL9" s="258"/>
      <c r="AM9" s="391"/>
      <c r="AN9" s="634"/>
      <c r="AO9" s="672"/>
      <c r="AP9" s="297">
        <v>2</v>
      </c>
      <c r="AQ9" s="258"/>
      <c r="AR9" s="658"/>
      <c r="AS9" s="634"/>
      <c r="AT9" s="664"/>
      <c r="AU9" s="297">
        <v>2</v>
      </c>
      <c r="AV9" s="258"/>
      <c r="AW9" s="680"/>
      <c r="AX9" s="341">
        <v>2</v>
      </c>
      <c r="AY9" s="258"/>
      <c r="AZ9" s="676"/>
      <c r="BA9" s="297">
        <v>2</v>
      </c>
      <c r="BB9" s="367"/>
      <c r="BC9" s="781"/>
      <c r="BD9" s="781"/>
      <c r="BE9" s="391"/>
      <c r="BF9" s="634"/>
      <c r="BG9" s="707"/>
      <c r="BH9" s="707"/>
      <c r="BI9" s="707"/>
      <c r="BJ9" s="707"/>
      <c r="BK9" s="707"/>
      <c r="BL9" s="707"/>
      <c r="BM9" s="707"/>
      <c r="BN9" s="707"/>
      <c r="BO9" s="707"/>
      <c r="BP9" s="707"/>
      <c r="BQ9" s="707"/>
    </row>
    <row r="10" spans="1:69" s="277" customFormat="1" ht="18.75">
      <c r="A10" s="339">
        <f t="shared" ref="A10:A25" si="5">A9+1</f>
        <v>3</v>
      </c>
      <c r="B10" s="470" t="s">
        <v>373</v>
      </c>
      <c r="C10" s="341">
        <v>3</v>
      </c>
      <c r="D10" s="303">
        <f t="shared" ref="D10:D11" si="6">SUM(N10,S10,Z10,AG10,AL10,AQ10,AV10,AY10,BB10,BC10,BD10)</f>
        <v>64</v>
      </c>
      <c r="E10" s="693">
        <f t="shared" si="2"/>
        <v>64</v>
      </c>
      <c r="F10" s="698">
        <v>1</v>
      </c>
      <c r="G10" s="697"/>
      <c r="H10" s="657">
        <v>1</v>
      </c>
      <c r="I10" s="688"/>
      <c r="J10" s="683">
        <v>1</v>
      </c>
      <c r="K10" s="656"/>
      <c r="L10" s="653">
        <v>1</v>
      </c>
      <c r="M10" s="341">
        <v>3</v>
      </c>
      <c r="N10" s="625">
        <v>2</v>
      </c>
      <c r="O10" s="292"/>
      <c r="P10" s="279"/>
      <c r="Q10" s="292"/>
      <c r="R10" s="341">
        <v>3</v>
      </c>
      <c r="S10" s="387">
        <v>9</v>
      </c>
      <c r="T10" s="513">
        <v>1</v>
      </c>
      <c r="U10" s="476"/>
      <c r="V10" s="476"/>
      <c r="W10" s="491"/>
      <c r="X10" s="641">
        <v>1</v>
      </c>
      <c r="Y10" s="341">
        <v>3</v>
      </c>
      <c r="Z10" s="702">
        <v>2</v>
      </c>
      <c r="AA10" s="287"/>
      <c r="AB10" s="487"/>
      <c r="AC10" s="343"/>
      <c r="AD10" s="487"/>
      <c r="AE10" s="348"/>
      <c r="AF10" s="341">
        <v>3</v>
      </c>
      <c r="AG10" s="387">
        <v>14</v>
      </c>
      <c r="AH10" s="623">
        <v>1</v>
      </c>
      <c r="AI10" s="279"/>
      <c r="AJ10" s="487"/>
      <c r="AK10" s="341">
        <v>3</v>
      </c>
      <c r="AL10" s="258">
        <v>5</v>
      </c>
      <c r="AM10" s="650">
        <v>1</v>
      </c>
      <c r="AN10" s="634"/>
      <c r="AO10" s="672"/>
      <c r="AP10" s="297">
        <v>3</v>
      </c>
      <c r="AQ10" s="258">
        <v>5</v>
      </c>
      <c r="AR10" s="658"/>
      <c r="AS10" s="634"/>
      <c r="AT10" s="664"/>
      <c r="AU10" s="297">
        <v>3</v>
      </c>
      <c r="AV10" s="258">
        <v>5</v>
      </c>
      <c r="AW10" s="680">
        <v>1</v>
      </c>
      <c r="AX10" s="341">
        <v>3</v>
      </c>
      <c r="AY10" s="258">
        <v>3</v>
      </c>
      <c r="AZ10" s="676"/>
      <c r="BA10" s="297">
        <v>3</v>
      </c>
      <c r="BB10" s="367">
        <v>9</v>
      </c>
      <c r="BC10" s="781">
        <v>5</v>
      </c>
      <c r="BD10" s="781">
        <v>5</v>
      </c>
      <c r="BE10" s="698">
        <v>1</v>
      </c>
      <c r="BF10" s="634"/>
      <c r="BG10" s="707">
        <v>1</v>
      </c>
      <c r="BH10" s="707">
        <v>1</v>
      </c>
      <c r="BI10" s="707">
        <v>1</v>
      </c>
      <c r="BJ10" s="707"/>
      <c r="BK10" s="707"/>
      <c r="BL10" s="707"/>
      <c r="BM10" s="707">
        <v>1</v>
      </c>
      <c r="BN10" s="707"/>
      <c r="BO10" s="707"/>
      <c r="BP10" s="707"/>
      <c r="BQ10" s="707"/>
    </row>
    <row r="11" spans="1:69" s="277" customFormat="1" ht="19.5" thickBot="1">
      <c r="A11" s="339">
        <f t="shared" si="5"/>
        <v>4</v>
      </c>
      <c r="B11" s="470" t="s">
        <v>374</v>
      </c>
      <c r="C11" s="341">
        <v>4</v>
      </c>
      <c r="D11" s="303">
        <f t="shared" si="6"/>
        <v>58</v>
      </c>
      <c r="E11" s="693">
        <f t="shared" si="2"/>
        <v>58</v>
      </c>
      <c r="F11" s="698">
        <v>1</v>
      </c>
      <c r="G11" s="697"/>
      <c r="H11" s="657">
        <v>1</v>
      </c>
      <c r="I11" s="688"/>
      <c r="J11" s="683">
        <v>1</v>
      </c>
      <c r="K11" s="656"/>
      <c r="L11" s="653">
        <v>1</v>
      </c>
      <c r="M11" s="341">
        <v>4</v>
      </c>
      <c r="N11" s="625">
        <v>2</v>
      </c>
      <c r="O11" s="292"/>
      <c r="P11" s="279"/>
      <c r="Q11" s="292"/>
      <c r="R11" s="341">
        <v>4</v>
      </c>
      <c r="S11" s="387">
        <v>9</v>
      </c>
      <c r="T11" s="513">
        <v>1</v>
      </c>
      <c r="U11" s="476"/>
      <c r="V11" s="476"/>
      <c r="W11" s="491"/>
      <c r="X11" s="641"/>
      <c r="Y11" s="341">
        <v>4</v>
      </c>
      <c r="Z11" s="702">
        <v>3</v>
      </c>
      <c r="AA11" s="287"/>
      <c r="AB11" s="487"/>
      <c r="AC11" s="343"/>
      <c r="AD11" s="487"/>
      <c r="AE11" s="348"/>
      <c r="AF11" s="341">
        <v>4</v>
      </c>
      <c r="AG11" s="387">
        <v>14</v>
      </c>
      <c r="AH11" s="623">
        <v>1</v>
      </c>
      <c r="AI11" s="279"/>
      <c r="AJ11" s="487"/>
      <c r="AK11" s="341">
        <v>4</v>
      </c>
      <c r="AL11" s="258">
        <v>5</v>
      </c>
      <c r="AM11" s="650">
        <v>1</v>
      </c>
      <c r="AN11" s="634"/>
      <c r="AO11" s="664"/>
      <c r="AP11" s="297">
        <v>4</v>
      </c>
      <c r="AQ11" s="258">
        <v>6</v>
      </c>
      <c r="AR11" s="658"/>
      <c r="AS11" s="634"/>
      <c r="AT11" s="664"/>
      <c r="AU11" s="297">
        <v>4</v>
      </c>
      <c r="AV11" s="258">
        <v>5</v>
      </c>
      <c r="AW11" s="681">
        <v>1</v>
      </c>
      <c r="AX11" s="341">
        <v>4</v>
      </c>
      <c r="AY11" s="258">
        <v>4</v>
      </c>
      <c r="AZ11" s="677"/>
      <c r="BA11" s="297">
        <v>4</v>
      </c>
      <c r="BB11" s="787">
        <v>10</v>
      </c>
      <c r="BC11" s="367"/>
      <c r="BD11" s="367"/>
      <c r="BE11" s="788">
        <v>1</v>
      </c>
      <c r="BF11" s="634"/>
      <c r="BG11" s="707">
        <v>1</v>
      </c>
      <c r="BH11" s="707">
        <v>1</v>
      </c>
      <c r="BI11" s="707">
        <v>1</v>
      </c>
      <c r="BJ11" s="707"/>
      <c r="BK11" s="707"/>
      <c r="BL11" s="707"/>
      <c r="BM11" s="707">
        <v>1</v>
      </c>
      <c r="BN11" s="707"/>
      <c r="BO11" s="707"/>
      <c r="BP11" s="707"/>
      <c r="BQ11" s="707"/>
    </row>
    <row r="12" spans="1:69" s="277" customFormat="1" ht="19.5" thickBot="1">
      <c r="A12" s="339">
        <f t="shared" si="5"/>
        <v>5</v>
      </c>
      <c r="B12" s="467" t="s">
        <v>375</v>
      </c>
      <c r="C12" s="341">
        <v>5</v>
      </c>
      <c r="D12" s="303">
        <f t="shared" si="1"/>
        <v>0</v>
      </c>
      <c r="E12" s="693">
        <f t="shared" si="2"/>
        <v>0</v>
      </c>
      <c r="F12" s="698"/>
      <c r="G12" s="697"/>
      <c r="H12" s="657"/>
      <c r="I12" s="688"/>
      <c r="J12" s="683"/>
      <c r="K12" s="656"/>
      <c r="L12" s="653"/>
      <c r="M12" s="341">
        <v>5</v>
      </c>
      <c r="N12" s="625"/>
      <c r="O12" s="292"/>
      <c r="P12" s="279"/>
      <c r="Q12" s="292"/>
      <c r="R12" s="341">
        <v>5</v>
      </c>
      <c r="S12" s="387" t="str">
        <f t="shared" si="4"/>
        <v xml:space="preserve"> </v>
      </c>
      <c r="T12" s="513"/>
      <c r="U12" s="476"/>
      <c r="V12" s="476"/>
      <c r="W12" s="491"/>
      <c r="X12" s="657"/>
      <c r="Y12" s="341">
        <v>5</v>
      </c>
      <c r="Z12" s="702"/>
      <c r="AA12" s="287"/>
      <c r="AB12" s="487"/>
      <c r="AC12" s="343"/>
      <c r="AD12" s="487"/>
      <c r="AE12" s="348"/>
      <c r="AF12" s="341">
        <v>5</v>
      </c>
      <c r="AG12" s="642" t="str">
        <f t="shared" si="3"/>
        <v xml:space="preserve"> </v>
      </c>
      <c r="AH12" s="623"/>
      <c r="AI12" s="279"/>
      <c r="AJ12" s="660"/>
      <c r="AK12" s="661">
        <v>5</v>
      </c>
      <c r="AL12" s="662"/>
      <c r="AM12" s="391"/>
      <c r="AN12" s="634"/>
      <c r="AO12" s="664"/>
      <c r="AP12" s="297">
        <v>5</v>
      </c>
      <c r="AQ12" s="258"/>
      <c r="AR12" s="658"/>
      <c r="AS12" s="634"/>
      <c r="AT12" s="664"/>
      <c r="AU12" s="297">
        <v>5</v>
      </c>
      <c r="AV12" s="258"/>
      <c r="AW12" s="681"/>
      <c r="AX12" s="341">
        <v>5</v>
      </c>
      <c r="AY12" s="293"/>
      <c r="AZ12" s="350"/>
      <c r="BA12" s="297">
        <v>5</v>
      </c>
      <c r="BB12" s="312"/>
      <c r="BC12" s="367"/>
      <c r="BD12" s="367"/>
      <c r="BE12" s="629"/>
      <c r="BF12" s="634"/>
      <c r="BG12" s="707"/>
      <c r="BH12" s="707"/>
      <c r="BI12" s="707"/>
      <c r="BJ12" s="707"/>
      <c r="BK12" s="707"/>
      <c r="BL12" s="707"/>
      <c r="BM12" s="707"/>
      <c r="BN12" s="707"/>
      <c r="BO12" s="707"/>
      <c r="BP12" s="707"/>
      <c r="BQ12" s="707"/>
    </row>
    <row r="13" spans="1:69" s="277" customFormat="1" ht="18.75">
      <c r="A13" s="339">
        <f t="shared" si="5"/>
        <v>6</v>
      </c>
      <c r="B13" s="467" t="s">
        <v>376</v>
      </c>
      <c r="C13" s="341">
        <v>6</v>
      </c>
      <c r="D13" s="303">
        <f t="shared" si="1"/>
        <v>0</v>
      </c>
      <c r="E13" s="693">
        <f t="shared" si="2"/>
        <v>0</v>
      </c>
      <c r="F13" s="698"/>
      <c r="G13" s="697"/>
      <c r="H13" s="657"/>
      <c r="I13" s="688"/>
      <c r="J13" s="683"/>
      <c r="K13" s="656"/>
      <c r="L13" s="653"/>
      <c r="M13" s="341">
        <v>6</v>
      </c>
      <c r="N13" s="625"/>
      <c r="O13" s="292"/>
      <c r="P13" s="279"/>
      <c r="Q13" s="292"/>
      <c r="R13" s="341">
        <v>6</v>
      </c>
      <c r="S13" s="642" t="str">
        <f t="shared" si="4"/>
        <v xml:space="preserve"> </v>
      </c>
      <c r="T13" s="649"/>
      <c r="U13" s="476"/>
      <c r="V13" s="476"/>
      <c r="W13" s="491"/>
      <c r="X13" s="657"/>
      <c r="Y13" s="341">
        <v>6</v>
      </c>
      <c r="Z13" s="702"/>
      <c r="AA13" s="287"/>
      <c r="AB13" s="487"/>
      <c r="AC13" s="343"/>
      <c r="AD13" s="487"/>
      <c r="AE13" s="348"/>
      <c r="AF13" s="341">
        <v>6</v>
      </c>
      <c r="AG13" s="642" t="str">
        <f t="shared" si="3"/>
        <v xml:space="preserve"> </v>
      </c>
      <c r="AH13" s="623"/>
      <c r="AI13" s="279"/>
      <c r="AJ13" s="663"/>
      <c r="AK13" s="340">
        <v>6</v>
      </c>
      <c r="AL13" s="290"/>
      <c r="AM13" s="658"/>
      <c r="AN13" s="634"/>
      <c r="AO13" s="664"/>
      <c r="AP13" s="297">
        <v>6</v>
      </c>
      <c r="AQ13" s="258"/>
      <c r="AR13" s="658"/>
      <c r="AS13" s="634"/>
      <c r="AT13" s="664"/>
      <c r="AU13" s="297">
        <v>6</v>
      </c>
      <c r="AV13" s="258"/>
      <c r="AW13" s="681"/>
      <c r="AX13" s="341">
        <v>6</v>
      </c>
      <c r="AY13" s="293"/>
      <c r="AZ13" s="351"/>
      <c r="BA13" s="297">
        <v>6</v>
      </c>
      <c r="BB13" s="293"/>
      <c r="BC13" s="367"/>
      <c r="BD13" s="367"/>
      <c r="BE13" s="789"/>
      <c r="BF13" s="634"/>
      <c r="BG13" s="707"/>
      <c r="BH13" s="707"/>
      <c r="BI13" s="707"/>
      <c r="BJ13" s="707"/>
      <c r="BK13" s="707"/>
      <c r="BL13" s="707"/>
      <c r="BM13" s="707"/>
      <c r="BN13" s="707"/>
      <c r="BO13" s="707"/>
      <c r="BP13" s="707"/>
      <c r="BQ13" s="707"/>
    </row>
    <row r="14" spans="1:69" s="277" customFormat="1" ht="18.75">
      <c r="A14" s="339">
        <f t="shared" si="5"/>
        <v>7</v>
      </c>
      <c r="B14" s="467" t="s">
        <v>377</v>
      </c>
      <c r="C14" s="341">
        <v>7</v>
      </c>
      <c r="D14" s="303">
        <f t="shared" si="1"/>
        <v>0</v>
      </c>
      <c r="E14" s="693">
        <f t="shared" si="2"/>
        <v>0</v>
      </c>
      <c r="F14" s="698"/>
      <c r="G14" s="697"/>
      <c r="H14" s="657"/>
      <c r="I14" s="688"/>
      <c r="J14" s="683"/>
      <c r="K14" s="656"/>
      <c r="L14" s="653"/>
      <c r="M14" s="341">
        <v>7</v>
      </c>
      <c r="N14" s="625"/>
      <c r="O14" s="292"/>
      <c r="P14" s="279"/>
      <c r="Q14" s="292"/>
      <c r="R14" s="341">
        <v>7</v>
      </c>
      <c r="S14" s="642" t="str">
        <f t="shared" si="4"/>
        <v xml:space="preserve"> </v>
      </c>
      <c r="T14" s="649"/>
      <c r="U14" s="476"/>
      <c r="V14" s="476"/>
      <c r="W14" s="491"/>
      <c r="X14" s="657"/>
      <c r="Y14" s="341">
        <v>7</v>
      </c>
      <c r="Z14" s="702"/>
      <c r="AA14" s="287"/>
      <c r="AB14" s="487"/>
      <c r="AC14" s="343"/>
      <c r="AD14" s="487"/>
      <c r="AE14" s="348"/>
      <c r="AF14" s="341">
        <v>7</v>
      </c>
      <c r="AG14" s="642" t="str">
        <f t="shared" si="3"/>
        <v xml:space="preserve"> </v>
      </c>
      <c r="AH14" s="623"/>
      <c r="AI14" s="279"/>
      <c r="AJ14" s="664"/>
      <c r="AK14" s="341">
        <v>7</v>
      </c>
      <c r="AL14" s="258"/>
      <c r="AM14" s="658"/>
      <c r="AN14" s="634"/>
      <c r="AO14" s="664"/>
      <c r="AP14" s="297">
        <v>7</v>
      </c>
      <c r="AQ14" s="673"/>
      <c r="AR14" s="658"/>
      <c r="AS14" s="634"/>
      <c r="AT14" s="664"/>
      <c r="AU14" s="297">
        <v>7</v>
      </c>
      <c r="AV14" s="258"/>
      <c r="AW14" s="681"/>
      <c r="AX14" s="341">
        <v>7</v>
      </c>
      <c r="AY14" s="293"/>
      <c r="AZ14" s="351"/>
      <c r="BA14" s="297">
        <v>7</v>
      </c>
      <c r="BB14" s="293"/>
      <c r="BC14" s="367"/>
      <c r="BD14" s="367"/>
      <c r="BE14" s="789"/>
      <c r="BF14" s="634"/>
      <c r="BG14" s="707"/>
      <c r="BH14" s="707"/>
      <c r="BI14" s="707"/>
      <c r="BJ14" s="707"/>
      <c r="BK14" s="707"/>
      <c r="BL14" s="707"/>
      <c r="BM14" s="707"/>
      <c r="BN14" s="707"/>
      <c r="BO14" s="707"/>
      <c r="BP14" s="707"/>
      <c r="BQ14" s="707"/>
    </row>
    <row r="15" spans="1:69" s="277" customFormat="1" ht="18.75">
      <c r="A15" s="339">
        <f t="shared" si="5"/>
        <v>8</v>
      </c>
      <c r="B15" s="470" t="s">
        <v>378</v>
      </c>
      <c r="C15" s="341">
        <v>8</v>
      </c>
      <c r="D15" s="303">
        <f>SUM(N15,S15,Z15,AG15,AL15,AQ15,AV15,AY15,BB15,BC15,BD15)</f>
        <v>55</v>
      </c>
      <c r="E15" s="693">
        <f t="shared" si="2"/>
        <v>55</v>
      </c>
      <c r="F15" s="698">
        <v>1</v>
      </c>
      <c r="G15" s="697"/>
      <c r="H15" s="657">
        <v>1</v>
      </c>
      <c r="I15" s="278"/>
      <c r="J15" s="683">
        <v>1</v>
      </c>
      <c r="K15" s="464"/>
      <c r="L15" s="653">
        <v>1</v>
      </c>
      <c r="M15" s="341">
        <v>8</v>
      </c>
      <c r="N15" s="625">
        <v>2</v>
      </c>
      <c r="O15" s="292"/>
      <c r="P15" s="279"/>
      <c r="Q15" s="292"/>
      <c r="R15" s="341">
        <v>8</v>
      </c>
      <c r="S15" s="387">
        <v>8</v>
      </c>
      <c r="T15" s="649">
        <v>1</v>
      </c>
      <c r="U15" s="476"/>
      <c r="V15" s="476"/>
      <c r="W15" s="491"/>
      <c r="X15" s="657">
        <v>1</v>
      </c>
      <c r="Y15" s="341">
        <v>8</v>
      </c>
      <c r="Z15" s="702">
        <v>2</v>
      </c>
      <c r="AA15" s="287"/>
      <c r="AB15" s="487"/>
      <c r="AC15" s="343"/>
      <c r="AD15" s="487"/>
      <c r="AE15" s="348"/>
      <c r="AF15" s="341">
        <v>8</v>
      </c>
      <c r="AG15" s="387">
        <v>14</v>
      </c>
      <c r="AH15" s="623"/>
      <c r="AI15" s="279"/>
      <c r="AJ15" s="664"/>
      <c r="AK15" s="341">
        <v>8</v>
      </c>
      <c r="AL15" s="258">
        <v>5</v>
      </c>
      <c r="AM15" s="658"/>
      <c r="AN15" s="634"/>
      <c r="AO15" s="664"/>
      <c r="AP15" s="297">
        <v>8</v>
      </c>
      <c r="AQ15" s="258">
        <v>6</v>
      </c>
      <c r="AR15" s="658"/>
      <c r="AS15" s="634"/>
      <c r="AT15" s="664"/>
      <c r="AU15" s="297">
        <v>8</v>
      </c>
      <c r="AV15" s="258">
        <v>4</v>
      </c>
      <c r="AW15" s="681">
        <v>1</v>
      </c>
      <c r="AX15" s="341">
        <v>8</v>
      </c>
      <c r="AY15" s="293">
        <v>4</v>
      </c>
      <c r="AZ15" s="351"/>
      <c r="BA15" s="297">
        <v>8</v>
      </c>
      <c r="BB15" s="293">
        <v>10</v>
      </c>
      <c r="BC15" s="367"/>
      <c r="BD15" s="367"/>
      <c r="BE15" s="789">
        <v>1</v>
      </c>
      <c r="BF15" s="634"/>
      <c r="BG15" s="707">
        <v>1</v>
      </c>
      <c r="BH15" s="707">
        <v>1</v>
      </c>
      <c r="BI15" s="707">
        <v>1</v>
      </c>
      <c r="BJ15" s="707"/>
      <c r="BK15" s="707"/>
      <c r="BL15" s="707"/>
      <c r="BM15" s="707">
        <v>1</v>
      </c>
      <c r="BN15" s="707"/>
      <c r="BO15" s="707"/>
      <c r="BP15" s="707"/>
      <c r="BQ15" s="707"/>
    </row>
    <row r="16" spans="1:69" s="277" customFormat="1" ht="18.75">
      <c r="A16" s="339">
        <f t="shared" si="5"/>
        <v>9</v>
      </c>
      <c r="B16" s="467" t="s">
        <v>379</v>
      </c>
      <c r="C16" s="341">
        <v>9</v>
      </c>
      <c r="D16" s="303">
        <f t="shared" si="1"/>
        <v>0</v>
      </c>
      <c r="E16" s="693">
        <f t="shared" si="2"/>
        <v>0</v>
      </c>
      <c r="F16" s="698"/>
      <c r="G16" s="697"/>
      <c r="H16" s="657"/>
      <c r="I16" s="278"/>
      <c r="J16" s="683"/>
      <c r="K16" s="464"/>
      <c r="L16" s="653"/>
      <c r="M16" s="341">
        <v>9</v>
      </c>
      <c r="N16" s="625"/>
      <c r="O16" s="292"/>
      <c r="P16" s="279"/>
      <c r="Q16" s="292"/>
      <c r="R16" s="341">
        <v>9</v>
      </c>
      <c r="S16" s="642" t="str">
        <f t="shared" si="4"/>
        <v xml:space="preserve"> </v>
      </c>
      <c r="T16" s="649"/>
      <c r="U16" s="476"/>
      <c r="V16" s="476"/>
      <c r="W16" s="491"/>
      <c r="X16" s="657"/>
      <c r="Y16" s="341">
        <v>9</v>
      </c>
      <c r="Z16" s="702"/>
      <c r="AA16" s="287"/>
      <c r="AB16" s="487"/>
      <c r="AC16" s="343"/>
      <c r="AD16" s="487"/>
      <c r="AE16" s="348"/>
      <c r="AF16" s="341">
        <v>9</v>
      </c>
      <c r="AG16" s="642" t="str">
        <f t="shared" si="3"/>
        <v xml:space="preserve"> </v>
      </c>
      <c r="AH16" s="623"/>
      <c r="AI16" s="279"/>
      <c r="AJ16" s="664"/>
      <c r="AK16" s="341">
        <v>9</v>
      </c>
      <c r="AL16" s="258"/>
      <c r="AM16" s="658"/>
      <c r="AN16" s="634"/>
      <c r="AO16" s="664"/>
      <c r="AP16" s="297">
        <v>9</v>
      </c>
      <c r="AQ16" s="258"/>
      <c r="AR16" s="658"/>
      <c r="AS16" s="634"/>
      <c r="AT16" s="664"/>
      <c r="AU16" s="297">
        <v>9</v>
      </c>
      <c r="AV16" s="258"/>
      <c r="AW16" s="681"/>
      <c r="AX16" s="341">
        <v>9</v>
      </c>
      <c r="AY16" s="293"/>
      <c r="AZ16" s="351"/>
      <c r="BA16" s="297">
        <v>9</v>
      </c>
      <c r="BB16" s="293"/>
      <c r="BC16" s="367"/>
      <c r="BD16" s="367"/>
      <c r="BE16" s="789"/>
      <c r="BF16" s="634"/>
      <c r="BG16" s="707"/>
      <c r="BH16" s="707"/>
      <c r="BI16" s="707"/>
      <c r="BJ16" s="707"/>
      <c r="BK16" s="707"/>
      <c r="BL16" s="707"/>
      <c r="BM16" s="707"/>
      <c r="BN16" s="707"/>
      <c r="BO16" s="707"/>
      <c r="BP16" s="707"/>
      <c r="BQ16" s="707"/>
    </row>
    <row r="17" spans="1:69" s="277" customFormat="1" ht="24.75" customHeight="1">
      <c r="A17" s="339">
        <f t="shared" si="5"/>
        <v>10</v>
      </c>
      <c r="B17" s="470" t="s">
        <v>380</v>
      </c>
      <c r="C17" s="341">
        <v>10</v>
      </c>
      <c r="D17" s="303">
        <f t="shared" ref="D17:D19" si="7">SUM(N17,S17,Z17,AG17,AL17,AQ17,AV17,AY17,BB17,BC17,BD17)</f>
        <v>46</v>
      </c>
      <c r="E17" s="693">
        <f t="shared" si="2"/>
        <v>46</v>
      </c>
      <c r="F17" s="698">
        <v>1</v>
      </c>
      <c r="G17" s="697"/>
      <c r="H17" s="657"/>
      <c r="I17" s="278"/>
      <c r="J17" s="683">
        <v>1</v>
      </c>
      <c r="K17" s="464"/>
      <c r="L17" s="653">
        <v>1</v>
      </c>
      <c r="M17" s="341">
        <v>10</v>
      </c>
      <c r="N17" s="625">
        <v>2</v>
      </c>
      <c r="O17" s="292"/>
      <c r="P17" s="279"/>
      <c r="Q17" s="292"/>
      <c r="R17" s="341">
        <v>10</v>
      </c>
      <c r="S17" s="387">
        <v>10</v>
      </c>
      <c r="T17" s="649">
        <v>1</v>
      </c>
      <c r="U17" s="476"/>
      <c r="V17" s="476"/>
      <c r="W17" s="491"/>
      <c r="X17" s="657"/>
      <c r="Y17" s="341">
        <v>10</v>
      </c>
      <c r="Z17" s="702">
        <v>3</v>
      </c>
      <c r="AA17" s="287"/>
      <c r="AB17" s="487"/>
      <c r="AC17" s="343"/>
      <c r="AD17" s="487"/>
      <c r="AE17" s="348"/>
      <c r="AF17" s="341">
        <v>10</v>
      </c>
      <c r="AG17" s="647">
        <v>14</v>
      </c>
      <c r="AH17" s="623">
        <v>1</v>
      </c>
      <c r="AI17" s="279"/>
      <c r="AJ17" s="664"/>
      <c r="AK17" s="341">
        <v>10</v>
      </c>
      <c r="AL17" s="258">
        <v>6</v>
      </c>
      <c r="AM17" s="658"/>
      <c r="AN17" s="634"/>
      <c r="AO17" s="664"/>
      <c r="AP17" s="297">
        <v>10</v>
      </c>
      <c r="AQ17" s="258">
        <v>6</v>
      </c>
      <c r="AR17" s="658"/>
      <c r="AS17" s="634"/>
      <c r="AT17" s="664"/>
      <c r="AU17" s="297">
        <v>10</v>
      </c>
      <c r="AV17" s="258">
        <v>5</v>
      </c>
      <c r="AW17" s="681">
        <v>1</v>
      </c>
      <c r="AX17" s="341">
        <v>10</v>
      </c>
      <c r="AY17" s="293"/>
      <c r="AZ17" s="351"/>
      <c r="BA17" s="297">
        <v>10</v>
      </c>
      <c r="BB17" s="293"/>
      <c r="BC17" s="367"/>
      <c r="BD17" s="367"/>
      <c r="BE17" s="789"/>
      <c r="BF17" s="634"/>
      <c r="BG17" s="707">
        <v>1</v>
      </c>
      <c r="BH17" s="707">
        <v>1</v>
      </c>
      <c r="BI17" s="707">
        <v>1</v>
      </c>
      <c r="BJ17" s="707"/>
      <c r="BK17" s="707"/>
      <c r="BL17" s="707"/>
      <c r="BM17" s="707">
        <v>1</v>
      </c>
      <c r="BN17" s="707"/>
      <c r="BO17" s="707"/>
      <c r="BP17" s="707"/>
      <c r="BQ17" s="707"/>
    </row>
    <row r="18" spans="1:69" s="277" customFormat="1" ht="29.25" customHeight="1">
      <c r="A18" s="339">
        <f t="shared" si="5"/>
        <v>11</v>
      </c>
      <c r="B18" s="470" t="s">
        <v>381</v>
      </c>
      <c r="C18" s="341">
        <v>11</v>
      </c>
      <c r="D18" s="303">
        <f t="shared" si="7"/>
        <v>68</v>
      </c>
      <c r="E18" s="693">
        <f t="shared" si="2"/>
        <v>68</v>
      </c>
      <c r="F18" s="698">
        <v>1</v>
      </c>
      <c r="G18" s="697"/>
      <c r="H18" s="657">
        <v>1</v>
      </c>
      <c r="I18" s="278"/>
      <c r="J18" s="683">
        <v>1</v>
      </c>
      <c r="K18" s="464"/>
      <c r="L18" s="653">
        <v>1</v>
      </c>
      <c r="M18" s="341">
        <v>11</v>
      </c>
      <c r="N18" s="625">
        <v>2</v>
      </c>
      <c r="O18" s="292"/>
      <c r="P18" s="279"/>
      <c r="Q18" s="292"/>
      <c r="R18" s="341">
        <v>11</v>
      </c>
      <c r="S18" s="387">
        <v>9</v>
      </c>
      <c r="T18" s="649">
        <v>1</v>
      </c>
      <c r="U18" s="476"/>
      <c r="V18" s="476"/>
      <c r="W18" s="491"/>
      <c r="X18" s="657">
        <v>1</v>
      </c>
      <c r="Y18" s="341">
        <v>11</v>
      </c>
      <c r="Z18" s="702">
        <v>2</v>
      </c>
      <c r="AA18" s="287"/>
      <c r="AB18" s="487"/>
      <c r="AC18" s="343"/>
      <c r="AD18" s="487"/>
      <c r="AE18" s="348"/>
      <c r="AF18" s="341">
        <v>11</v>
      </c>
      <c r="AG18" s="647">
        <v>14</v>
      </c>
      <c r="AH18" s="624">
        <v>1</v>
      </c>
      <c r="AI18" s="279"/>
      <c r="AJ18" s="664"/>
      <c r="AK18" s="341">
        <v>11</v>
      </c>
      <c r="AL18" s="258">
        <v>6</v>
      </c>
      <c r="AM18" s="650">
        <v>1</v>
      </c>
      <c r="AN18" s="634"/>
      <c r="AO18" s="664"/>
      <c r="AP18" s="297">
        <v>11</v>
      </c>
      <c r="AQ18" s="258">
        <v>6</v>
      </c>
      <c r="AR18" s="659"/>
      <c r="AS18" s="634"/>
      <c r="AT18" s="664"/>
      <c r="AU18" s="297">
        <v>11</v>
      </c>
      <c r="AV18" s="258">
        <v>5</v>
      </c>
      <c r="AW18" s="681">
        <v>1</v>
      </c>
      <c r="AX18" s="341">
        <v>11</v>
      </c>
      <c r="AY18" s="293">
        <v>4</v>
      </c>
      <c r="AZ18" s="351"/>
      <c r="BA18" s="297">
        <v>11</v>
      </c>
      <c r="BB18" s="293">
        <v>10</v>
      </c>
      <c r="BC18" s="367">
        <v>5</v>
      </c>
      <c r="BD18" s="367">
        <v>5</v>
      </c>
      <c r="BE18" s="790">
        <v>1</v>
      </c>
      <c r="BF18" s="634"/>
      <c r="BG18" s="707">
        <v>1</v>
      </c>
      <c r="BH18" s="707">
        <v>1</v>
      </c>
      <c r="BI18" s="707">
        <v>1</v>
      </c>
      <c r="BJ18" s="707"/>
      <c r="BK18" s="707"/>
      <c r="BL18" s="707"/>
      <c r="BM18" s="707">
        <v>1</v>
      </c>
      <c r="BN18" s="707"/>
      <c r="BO18" s="707"/>
      <c r="BP18" s="707"/>
      <c r="BQ18" s="707"/>
    </row>
    <row r="19" spans="1:69" s="277" customFormat="1" ht="29.25" customHeight="1">
      <c r="A19" s="339">
        <f t="shared" si="5"/>
        <v>12</v>
      </c>
      <c r="B19" s="470" t="s">
        <v>382</v>
      </c>
      <c r="C19" s="341">
        <v>12</v>
      </c>
      <c r="D19" s="303">
        <f t="shared" si="7"/>
        <v>47</v>
      </c>
      <c r="E19" s="693">
        <f t="shared" si="2"/>
        <v>47</v>
      </c>
      <c r="F19" s="698">
        <v>1</v>
      </c>
      <c r="G19" s="697"/>
      <c r="H19" s="657">
        <v>1</v>
      </c>
      <c r="I19" s="278"/>
      <c r="J19" s="683">
        <v>1</v>
      </c>
      <c r="K19" s="464"/>
      <c r="L19" s="653">
        <v>1</v>
      </c>
      <c r="M19" s="341">
        <v>12</v>
      </c>
      <c r="N19" s="625">
        <v>2</v>
      </c>
      <c r="O19" s="292"/>
      <c r="P19" s="279"/>
      <c r="Q19" s="292"/>
      <c r="R19" s="341">
        <v>12</v>
      </c>
      <c r="S19" s="387">
        <v>8</v>
      </c>
      <c r="T19" s="649">
        <v>1</v>
      </c>
      <c r="U19" s="476"/>
      <c r="V19" s="476"/>
      <c r="W19" s="491"/>
      <c r="X19" s="657"/>
      <c r="Y19" s="341">
        <v>12</v>
      </c>
      <c r="Z19" s="702">
        <v>2</v>
      </c>
      <c r="AA19" s="287"/>
      <c r="AB19" s="487"/>
      <c r="AC19" s="343"/>
      <c r="AD19" s="487"/>
      <c r="AE19" s="348"/>
      <c r="AF19" s="341">
        <v>12</v>
      </c>
      <c r="AG19" s="647">
        <v>14</v>
      </c>
      <c r="AH19" s="624"/>
      <c r="AI19" s="279"/>
      <c r="AJ19" s="664"/>
      <c r="AK19" s="341">
        <v>12</v>
      </c>
      <c r="AL19" s="258">
        <v>4</v>
      </c>
      <c r="AM19" s="659"/>
      <c r="AN19" s="634"/>
      <c r="AO19" s="664"/>
      <c r="AP19" s="297">
        <v>12</v>
      </c>
      <c r="AQ19" s="258">
        <v>5</v>
      </c>
      <c r="AR19" s="659"/>
      <c r="AS19" s="634"/>
      <c r="AT19" s="664"/>
      <c r="AU19" s="297">
        <v>12</v>
      </c>
      <c r="AV19" s="258"/>
      <c r="AW19" s="681">
        <v>1</v>
      </c>
      <c r="AX19" s="341">
        <v>12</v>
      </c>
      <c r="AY19" s="293">
        <v>3</v>
      </c>
      <c r="AZ19" s="351"/>
      <c r="BA19" s="297">
        <v>12</v>
      </c>
      <c r="BB19" s="293">
        <v>9</v>
      </c>
      <c r="BC19" s="367"/>
      <c r="BD19" s="367"/>
      <c r="BE19" s="790">
        <v>1</v>
      </c>
      <c r="BF19" s="634"/>
      <c r="BG19" s="707">
        <v>1</v>
      </c>
      <c r="BH19" s="707"/>
      <c r="BI19" s="707">
        <v>1</v>
      </c>
      <c r="BJ19" s="707"/>
      <c r="BK19" s="707"/>
      <c r="BL19" s="707"/>
      <c r="BM19" s="707">
        <v>1</v>
      </c>
      <c r="BN19" s="707"/>
      <c r="BO19" s="707"/>
      <c r="BP19" s="707"/>
      <c r="BQ19" s="707"/>
    </row>
    <row r="20" spans="1:69" s="277" customFormat="1" ht="26.25" customHeight="1">
      <c r="A20" s="339">
        <f t="shared" si="5"/>
        <v>13</v>
      </c>
      <c r="B20" s="470" t="s">
        <v>383</v>
      </c>
      <c r="C20" s="341">
        <v>13</v>
      </c>
      <c r="D20" s="303">
        <f>SUM(N20,S20,Z20,AG20,AL20,AQ20,AV20,AY20,BB20,BC20,BD20)</f>
        <v>70</v>
      </c>
      <c r="E20" s="693">
        <f t="shared" si="2"/>
        <v>70</v>
      </c>
      <c r="F20" s="698">
        <v>1</v>
      </c>
      <c r="G20" s="697"/>
      <c r="H20" s="657">
        <v>1</v>
      </c>
      <c r="I20" s="278"/>
      <c r="J20" s="683">
        <v>1</v>
      </c>
      <c r="K20" s="464"/>
      <c r="L20" s="653">
        <v>1</v>
      </c>
      <c r="M20" s="341">
        <v>13</v>
      </c>
      <c r="N20" s="625">
        <v>2</v>
      </c>
      <c r="O20" s="292"/>
      <c r="P20" s="279"/>
      <c r="Q20" s="292"/>
      <c r="R20" s="341">
        <v>13</v>
      </c>
      <c r="S20" s="387">
        <v>10</v>
      </c>
      <c r="T20" s="649">
        <v>1</v>
      </c>
      <c r="U20" s="476"/>
      <c r="V20" s="476"/>
      <c r="W20" s="491"/>
      <c r="X20" s="657">
        <v>1</v>
      </c>
      <c r="Y20" s="341">
        <v>13</v>
      </c>
      <c r="Z20" s="702">
        <v>3</v>
      </c>
      <c r="AA20" s="287"/>
      <c r="AB20" s="487"/>
      <c r="AC20" s="343"/>
      <c r="AD20" s="487"/>
      <c r="AE20" s="348"/>
      <c r="AF20" s="341">
        <v>13</v>
      </c>
      <c r="AG20" s="647">
        <v>14</v>
      </c>
      <c r="AH20" s="624">
        <v>1</v>
      </c>
      <c r="AI20" s="279"/>
      <c r="AJ20" s="664"/>
      <c r="AK20" s="341">
        <v>13</v>
      </c>
      <c r="AL20" s="258">
        <v>6</v>
      </c>
      <c r="AM20" s="650">
        <v>1</v>
      </c>
      <c r="AN20" s="634"/>
      <c r="AO20" s="664"/>
      <c r="AP20" s="297">
        <v>13</v>
      </c>
      <c r="AQ20" s="258">
        <v>6</v>
      </c>
      <c r="AR20" s="659"/>
      <c r="AS20" s="634"/>
      <c r="AT20" s="664"/>
      <c r="AU20" s="297">
        <v>13</v>
      </c>
      <c r="AV20" s="258">
        <v>5</v>
      </c>
      <c r="AW20" s="768">
        <v>1</v>
      </c>
      <c r="AX20" s="341">
        <v>13</v>
      </c>
      <c r="AY20" s="293">
        <v>4</v>
      </c>
      <c r="AZ20" s="775"/>
      <c r="BA20" s="297">
        <v>13</v>
      </c>
      <c r="BB20" s="293">
        <v>10</v>
      </c>
      <c r="BC20" s="367">
        <v>5</v>
      </c>
      <c r="BD20" s="877">
        <v>5</v>
      </c>
      <c r="BE20" s="790">
        <v>1</v>
      </c>
      <c r="BF20" s="634"/>
      <c r="BG20" s="707">
        <v>1</v>
      </c>
      <c r="BH20" s="707">
        <v>1</v>
      </c>
      <c r="BI20" s="707">
        <v>1</v>
      </c>
      <c r="BJ20" s="707"/>
      <c r="BK20" s="707"/>
      <c r="BL20" s="707"/>
      <c r="BM20" s="707">
        <v>1</v>
      </c>
      <c r="BN20" s="707"/>
      <c r="BO20" s="707"/>
      <c r="BP20" s="707"/>
      <c r="BQ20" s="707"/>
    </row>
    <row r="21" spans="1:69" s="277" customFormat="1" ht="18.75">
      <c r="A21" s="339">
        <f>A20+1</f>
        <v>14</v>
      </c>
      <c r="B21" s="470" t="s">
        <v>386</v>
      </c>
      <c r="C21" s="341">
        <v>14</v>
      </c>
      <c r="D21" s="303">
        <f t="shared" ref="D21:D25" si="8">SUM(N21,S21,Z21,AG21,AL21,AQ21,AV21,AY21,BB21,BC21,BD21)</f>
        <v>66</v>
      </c>
      <c r="E21" s="708">
        <f t="shared" si="2"/>
        <v>66</v>
      </c>
      <c r="F21" s="698">
        <v>1</v>
      </c>
      <c r="G21" s="697"/>
      <c r="H21" s="689">
        <v>1</v>
      </c>
      <c r="I21" s="278"/>
      <c r="J21" s="683">
        <v>1</v>
      </c>
      <c r="K21" s="464"/>
      <c r="L21" s="653">
        <v>1</v>
      </c>
      <c r="M21" s="341">
        <v>14</v>
      </c>
      <c r="N21" s="625">
        <v>2</v>
      </c>
      <c r="O21" s="292"/>
      <c r="P21" s="279"/>
      <c r="Q21" s="292"/>
      <c r="R21" s="341">
        <v>14</v>
      </c>
      <c r="S21" s="387">
        <v>8</v>
      </c>
      <c r="T21" s="649">
        <v>1</v>
      </c>
      <c r="U21" s="476"/>
      <c r="V21" s="476"/>
      <c r="W21" s="491"/>
      <c r="X21" s="657">
        <v>1</v>
      </c>
      <c r="Y21" s="341">
        <v>14</v>
      </c>
      <c r="Z21" s="688">
        <v>3</v>
      </c>
      <c r="AA21" s="287"/>
      <c r="AB21" s="487"/>
      <c r="AC21" s="343"/>
      <c r="AD21" s="487"/>
      <c r="AE21" s="348"/>
      <c r="AF21" s="341">
        <v>14</v>
      </c>
      <c r="AG21" s="647">
        <v>13</v>
      </c>
      <c r="AH21" s="624">
        <v>1</v>
      </c>
      <c r="AI21" s="279"/>
      <c r="AJ21" s="664"/>
      <c r="AK21" s="341">
        <v>14</v>
      </c>
      <c r="AL21" s="258">
        <v>5</v>
      </c>
      <c r="AM21" s="659"/>
      <c r="AN21" s="634"/>
      <c r="AO21" s="664"/>
      <c r="AP21" s="297">
        <v>14</v>
      </c>
      <c r="AQ21" s="258">
        <v>6</v>
      </c>
      <c r="AR21" s="659"/>
      <c r="AS21" s="634"/>
      <c r="AT21" s="664"/>
      <c r="AU21" s="297">
        <v>14</v>
      </c>
      <c r="AV21" s="258">
        <v>5</v>
      </c>
      <c r="AW21" s="768"/>
      <c r="AX21" s="341">
        <v>14</v>
      </c>
      <c r="AY21" s="293">
        <v>4</v>
      </c>
      <c r="AZ21" s="775"/>
      <c r="BA21" s="297">
        <v>14</v>
      </c>
      <c r="BB21" s="293">
        <v>10</v>
      </c>
      <c r="BC21" s="877">
        <v>5</v>
      </c>
      <c r="BD21" s="367">
        <v>5</v>
      </c>
      <c r="BE21" s="790">
        <v>1</v>
      </c>
      <c r="BF21" s="634"/>
      <c r="BG21" s="707">
        <v>1</v>
      </c>
      <c r="BH21" s="707">
        <v>1</v>
      </c>
      <c r="BI21" s="707">
        <v>1</v>
      </c>
      <c r="BJ21" s="707"/>
      <c r="BK21" s="707"/>
      <c r="BL21" s="707"/>
      <c r="BM21" s="707">
        <v>1</v>
      </c>
      <c r="BN21" s="707"/>
      <c r="BO21" s="707"/>
      <c r="BP21" s="707"/>
      <c r="BQ21" s="707"/>
    </row>
    <row r="22" spans="1:69" ht="18.75">
      <c r="A22" s="339">
        <f t="shared" si="5"/>
        <v>15</v>
      </c>
      <c r="B22" s="470" t="s">
        <v>389</v>
      </c>
      <c r="C22" s="341">
        <v>15</v>
      </c>
      <c r="D22" s="303">
        <f t="shared" si="8"/>
        <v>70</v>
      </c>
      <c r="E22" s="708">
        <f t="shared" ref="E22:E25" si="9">SUM(D22:D22)</f>
        <v>70</v>
      </c>
      <c r="F22" s="699">
        <v>1</v>
      </c>
      <c r="G22" s="642"/>
      <c r="H22" s="690">
        <v>1</v>
      </c>
      <c r="I22" s="642"/>
      <c r="J22" s="684">
        <v>1</v>
      </c>
      <c r="K22" s="626"/>
      <c r="L22" s="654">
        <v>1</v>
      </c>
      <c r="M22" s="341">
        <v>15</v>
      </c>
      <c r="N22" s="626">
        <v>2</v>
      </c>
      <c r="O22" s="626"/>
      <c r="P22" s="633"/>
      <c r="Q22" s="636"/>
      <c r="R22" s="341">
        <v>15</v>
      </c>
      <c r="S22" s="387">
        <v>10</v>
      </c>
      <c r="T22" s="650">
        <v>1</v>
      </c>
      <c r="U22" s="628"/>
      <c r="V22" s="629"/>
      <c r="W22" s="626"/>
      <c r="X22" s="655">
        <v>1</v>
      </c>
      <c r="Y22" s="341">
        <v>15</v>
      </c>
      <c r="Z22" s="703">
        <v>3</v>
      </c>
      <c r="AA22" s="627"/>
      <c r="AB22" s="629"/>
      <c r="AC22" s="629"/>
      <c r="AD22" s="629"/>
      <c r="AE22" s="629"/>
      <c r="AF22" s="341">
        <v>15</v>
      </c>
      <c r="AG22" s="648">
        <v>14</v>
      </c>
      <c r="AH22" s="630">
        <v>1</v>
      </c>
      <c r="AI22" s="924">
        <f>COUNT(AQ8:AQ21)</f>
        <v>8</v>
      </c>
      <c r="AJ22" s="391"/>
      <c r="AK22" s="341">
        <v>15</v>
      </c>
      <c r="AL22" s="393">
        <v>6</v>
      </c>
      <c r="AM22" s="650">
        <v>1</v>
      </c>
      <c r="AN22" s="634"/>
      <c r="AO22" s="674"/>
      <c r="AP22" s="297">
        <v>15</v>
      </c>
      <c r="AQ22" s="258">
        <v>6</v>
      </c>
      <c r="AR22" s="668"/>
      <c r="AS22" s="645"/>
      <c r="AT22" s="678"/>
      <c r="AU22" s="297">
        <v>15</v>
      </c>
      <c r="AV22" s="258">
        <v>5</v>
      </c>
      <c r="AW22" s="769">
        <v>1</v>
      </c>
      <c r="AX22" s="341">
        <v>15</v>
      </c>
      <c r="AY22" s="293">
        <v>4</v>
      </c>
      <c r="AZ22" s="776"/>
      <c r="BA22" s="297">
        <v>15</v>
      </c>
      <c r="BB22" s="828">
        <v>10</v>
      </c>
      <c r="BC22" s="877">
        <v>5</v>
      </c>
      <c r="BD22" s="877">
        <v>5</v>
      </c>
      <c r="BE22" s="791">
        <v>1</v>
      </c>
      <c r="BF22" s="645"/>
      <c r="BG22" s="646">
        <v>1</v>
      </c>
      <c r="BH22" s="646">
        <v>1</v>
      </c>
      <c r="BI22" s="646">
        <v>1</v>
      </c>
      <c r="BJ22" s="646"/>
      <c r="BK22" s="646"/>
      <c r="BL22" s="646"/>
      <c r="BM22" s="646">
        <v>1</v>
      </c>
      <c r="BN22" s="646"/>
      <c r="BO22" s="646"/>
      <c r="BP22" s="646"/>
      <c r="BQ22" s="646"/>
    </row>
    <row r="23" spans="1:69" ht="18.75">
      <c r="A23" s="339">
        <f t="shared" si="5"/>
        <v>16</v>
      </c>
      <c r="B23" s="470" t="s">
        <v>391</v>
      </c>
      <c r="C23" s="297">
        <v>16</v>
      </c>
      <c r="D23" s="303">
        <f t="shared" si="8"/>
        <v>43</v>
      </c>
      <c r="E23" s="708">
        <f t="shared" si="9"/>
        <v>43</v>
      </c>
      <c r="F23" s="700">
        <v>1</v>
      </c>
      <c r="G23" s="393"/>
      <c r="H23" s="690">
        <v>1</v>
      </c>
      <c r="I23" s="393"/>
      <c r="J23" s="685"/>
      <c r="K23" s="629"/>
      <c r="L23" s="655"/>
      <c r="M23" s="297">
        <v>16</v>
      </c>
      <c r="N23" s="626">
        <v>2</v>
      </c>
      <c r="O23" s="629"/>
      <c r="P23" s="634"/>
      <c r="Q23" s="637"/>
      <c r="R23" s="341">
        <v>16</v>
      </c>
      <c r="S23" s="387">
        <v>6</v>
      </c>
      <c r="T23" s="651">
        <v>1</v>
      </c>
      <c r="U23" s="629"/>
      <c r="V23" s="629"/>
      <c r="W23" s="628"/>
      <c r="X23" s="655">
        <v>1</v>
      </c>
      <c r="Y23" s="297">
        <v>16</v>
      </c>
      <c r="Z23" s="703"/>
      <c r="AA23" s="629"/>
      <c r="AB23" s="629"/>
      <c r="AC23" s="629"/>
      <c r="AD23" s="629"/>
      <c r="AE23" s="629"/>
      <c r="AF23" s="297">
        <v>16</v>
      </c>
      <c r="AG23" s="648">
        <v>10</v>
      </c>
      <c r="AH23" s="630"/>
      <c r="AI23" s="634"/>
      <c r="AJ23" s="391"/>
      <c r="AK23" s="341">
        <v>16</v>
      </c>
      <c r="AL23" s="393">
        <v>5</v>
      </c>
      <c r="AM23" s="650">
        <v>1</v>
      </c>
      <c r="AN23" s="667"/>
      <c r="AO23" s="391"/>
      <c r="AP23" s="297">
        <v>16</v>
      </c>
      <c r="AQ23" s="393">
        <v>5</v>
      </c>
      <c r="AR23" s="669"/>
      <c r="AS23" s="679"/>
      <c r="AT23" s="674"/>
      <c r="AU23" s="297">
        <v>16</v>
      </c>
      <c r="AV23" s="258">
        <v>5</v>
      </c>
      <c r="AW23" s="769">
        <v>1</v>
      </c>
      <c r="AX23" s="341">
        <v>16</v>
      </c>
      <c r="AY23" s="770"/>
      <c r="AZ23" s="776"/>
      <c r="BA23" s="297">
        <v>16</v>
      </c>
      <c r="BB23" s="645"/>
      <c r="BC23" s="877">
        <v>5</v>
      </c>
      <c r="BD23" s="877">
        <v>5</v>
      </c>
      <c r="BE23" s="791">
        <v>1</v>
      </c>
      <c r="BF23" s="645"/>
      <c r="BG23" s="646">
        <v>1</v>
      </c>
      <c r="BH23" s="646"/>
      <c r="BI23" s="646"/>
      <c r="BJ23" s="646"/>
      <c r="BK23" s="646"/>
      <c r="BL23" s="646"/>
      <c r="BM23" s="646">
        <v>1</v>
      </c>
      <c r="BN23" s="646"/>
      <c r="BO23" s="646"/>
      <c r="BP23" s="646"/>
      <c r="BQ23" s="646"/>
    </row>
    <row r="24" spans="1:69" ht="18.75">
      <c r="A24" s="339">
        <f t="shared" si="5"/>
        <v>17</v>
      </c>
      <c r="B24" s="470" t="s">
        <v>392</v>
      </c>
      <c r="C24" s="297">
        <v>17</v>
      </c>
      <c r="D24" s="303">
        <f t="shared" si="8"/>
        <v>55</v>
      </c>
      <c r="E24" s="708">
        <f t="shared" si="9"/>
        <v>55</v>
      </c>
      <c r="F24" s="700">
        <v>1</v>
      </c>
      <c r="G24" s="393"/>
      <c r="H24" s="690">
        <v>1</v>
      </c>
      <c r="I24" s="393"/>
      <c r="J24" s="685">
        <v>1</v>
      </c>
      <c r="K24" s="629"/>
      <c r="L24" s="655">
        <v>1</v>
      </c>
      <c r="M24" s="297">
        <v>17</v>
      </c>
      <c r="N24" s="626">
        <v>2</v>
      </c>
      <c r="O24" s="629"/>
      <c r="P24" s="634"/>
      <c r="Q24" s="637"/>
      <c r="R24" s="341">
        <v>17</v>
      </c>
      <c r="S24" s="536">
        <v>8</v>
      </c>
      <c r="T24" s="651">
        <v>1</v>
      </c>
      <c r="U24" s="629"/>
      <c r="V24" s="629"/>
      <c r="W24" s="628"/>
      <c r="X24" s="655">
        <v>1</v>
      </c>
      <c r="Y24" s="297">
        <v>17</v>
      </c>
      <c r="Z24" s="703">
        <v>2</v>
      </c>
      <c r="AA24" s="629"/>
      <c r="AB24" s="629"/>
      <c r="AC24" s="629"/>
      <c r="AD24" s="629"/>
      <c r="AE24" s="629"/>
      <c r="AF24" s="297">
        <v>17</v>
      </c>
      <c r="AG24" s="648">
        <v>12</v>
      </c>
      <c r="AH24" s="630">
        <v>1</v>
      </c>
      <c r="AI24" s="634"/>
      <c r="AJ24" s="391"/>
      <c r="AK24" s="341">
        <v>17</v>
      </c>
      <c r="AL24" s="393">
        <v>5</v>
      </c>
      <c r="AM24" s="650">
        <v>1</v>
      </c>
      <c r="AN24" s="667"/>
      <c r="AO24" s="391"/>
      <c r="AP24" s="297">
        <v>17</v>
      </c>
      <c r="AQ24" s="393">
        <v>4</v>
      </c>
      <c r="AR24" s="669"/>
      <c r="AS24" s="679"/>
      <c r="AT24" s="674"/>
      <c r="AU24" s="297">
        <v>17</v>
      </c>
      <c r="AV24" s="859">
        <v>4</v>
      </c>
      <c r="AW24" s="769">
        <v>1</v>
      </c>
      <c r="AX24" s="341">
        <v>17</v>
      </c>
      <c r="AY24" s="828">
        <v>4</v>
      </c>
      <c r="AZ24" s="776"/>
      <c r="BA24" s="297">
        <v>17</v>
      </c>
      <c r="BB24" s="828">
        <v>9</v>
      </c>
      <c r="BC24" s="877">
        <v>5</v>
      </c>
      <c r="BD24" s="14"/>
      <c r="BE24" s="791">
        <v>1</v>
      </c>
      <c r="BF24" s="645"/>
      <c r="BG24" s="646">
        <v>1</v>
      </c>
      <c r="BH24" s="646">
        <v>1</v>
      </c>
      <c r="BI24" s="646"/>
      <c r="BJ24" s="646"/>
      <c r="BK24" s="646"/>
      <c r="BL24" s="646"/>
      <c r="BM24" s="646">
        <v>1</v>
      </c>
      <c r="BN24" s="646"/>
      <c r="BO24" s="646"/>
      <c r="BP24" s="646"/>
      <c r="BQ24" s="646"/>
    </row>
    <row r="25" spans="1:69" ht="19.5" thickBot="1">
      <c r="A25" s="339">
        <f t="shared" si="5"/>
        <v>18</v>
      </c>
      <c r="B25" s="470" t="s">
        <v>393</v>
      </c>
      <c r="C25" s="297">
        <v>18</v>
      </c>
      <c r="D25" s="303">
        <f t="shared" si="8"/>
        <v>55</v>
      </c>
      <c r="E25" s="708">
        <f t="shared" si="9"/>
        <v>55</v>
      </c>
      <c r="F25" s="701">
        <v>1</v>
      </c>
      <c r="G25" s="692"/>
      <c r="H25" s="691">
        <v>1</v>
      </c>
      <c r="I25" s="692"/>
      <c r="J25" s="682">
        <v>1</v>
      </c>
      <c r="K25" s="627"/>
      <c r="L25" s="646">
        <v>1</v>
      </c>
      <c r="M25" s="297">
        <v>18</v>
      </c>
      <c r="N25" s="626">
        <v>2</v>
      </c>
      <c r="O25" s="627"/>
      <c r="P25" s="635"/>
      <c r="Q25" s="638"/>
      <c r="R25" s="639">
        <v>18</v>
      </c>
      <c r="S25" s="536">
        <v>9</v>
      </c>
      <c r="T25" s="652">
        <v>1</v>
      </c>
      <c r="U25" s="627"/>
      <c r="V25" s="627"/>
      <c r="W25" s="627"/>
      <c r="X25" s="646">
        <v>1</v>
      </c>
      <c r="Y25" s="297">
        <v>18</v>
      </c>
      <c r="Z25" s="631"/>
      <c r="AA25" s="14"/>
      <c r="AB25" s="14"/>
      <c r="AC25" s="14"/>
      <c r="AD25" s="14"/>
      <c r="AE25" s="14"/>
      <c r="AF25" s="297">
        <v>18</v>
      </c>
      <c r="AG25" s="648">
        <v>14</v>
      </c>
      <c r="AH25" s="630">
        <v>1</v>
      </c>
      <c r="AI25" s="645"/>
      <c r="AJ25" s="665"/>
      <c r="AK25" s="639">
        <v>18</v>
      </c>
      <c r="AL25" s="666"/>
      <c r="AM25" s="650">
        <v>1</v>
      </c>
      <c r="AN25" s="645"/>
      <c r="AO25" s="675"/>
      <c r="AP25" s="364">
        <v>18</v>
      </c>
      <c r="AQ25" s="258">
        <v>6</v>
      </c>
      <c r="AR25" s="668"/>
      <c r="AS25" s="645"/>
      <c r="AT25" s="675"/>
      <c r="AU25" s="364">
        <v>18</v>
      </c>
      <c r="AV25" s="859">
        <v>5</v>
      </c>
      <c r="AW25" s="771">
        <v>1</v>
      </c>
      <c r="AX25" s="639">
        <v>18</v>
      </c>
      <c r="AY25" s="772"/>
      <c r="AZ25" s="777"/>
      <c r="BA25" s="297">
        <v>18</v>
      </c>
      <c r="BB25" s="828">
        <v>9</v>
      </c>
      <c r="BC25" s="877">
        <v>5</v>
      </c>
      <c r="BD25" s="877">
        <v>5</v>
      </c>
      <c r="BE25" s="791">
        <v>1</v>
      </c>
      <c r="BF25" s="645"/>
      <c r="BG25" s="646">
        <v>1</v>
      </c>
      <c r="BH25" s="646">
        <v>1</v>
      </c>
      <c r="BI25" s="646">
        <v>1</v>
      </c>
      <c r="BJ25" s="646"/>
      <c r="BK25" s="646"/>
      <c r="BL25" s="646"/>
      <c r="BM25" s="646">
        <v>1</v>
      </c>
      <c r="BN25" s="646"/>
      <c r="BO25" s="646"/>
      <c r="BP25" s="646"/>
      <c r="BQ25" s="646"/>
    </row>
    <row r="26" spans="1:69" ht="20.25">
      <c r="A26" s="48"/>
      <c r="B26" s="358"/>
      <c r="C26" s="26"/>
      <c r="D26" s="26"/>
      <c r="E26" s="26"/>
      <c r="F26" s="463">
        <f>SUM(F8:F25)</f>
        <v>12</v>
      </c>
      <c r="G26" s="20"/>
      <c r="H26" s="463">
        <f>SUM(H8:H25)</f>
        <v>11</v>
      </c>
      <c r="J26" s="468">
        <f>SUM(J8:J25)</f>
        <v>11</v>
      </c>
      <c r="L26" s="468">
        <f>SUM(L8:L25)</f>
        <v>11</v>
      </c>
      <c r="M26" s="20"/>
      <c r="N26" s="24"/>
      <c r="O26" s="24"/>
      <c r="P26" s="20"/>
      <c r="Q26" s="20"/>
      <c r="R26" s="20"/>
      <c r="S26" s="20"/>
      <c r="T26" s="632">
        <f>SUM(T10:T25)</f>
        <v>12</v>
      </c>
      <c r="U26" s="20"/>
      <c r="V26" s="20"/>
      <c r="W26" s="20"/>
      <c r="X26" s="463">
        <f>SUM(X8:X25)</f>
        <v>9</v>
      </c>
      <c r="AH26" s="463">
        <f>SUM(AH8:AH25)</f>
        <v>9</v>
      </c>
      <c r="AW26" s="463">
        <f>SUM(AW8:AW25)</f>
        <v>11</v>
      </c>
      <c r="BE26" s="463">
        <f>SUM(BE8:BE25)</f>
        <v>11</v>
      </c>
      <c r="BG26" s="463">
        <f>SUM(BG8:BG25)</f>
        <v>12</v>
      </c>
      <c r="BI26" s="463">
        <f>SUM(BI8:BI25)</f>
        <v>10</v>
      </c>
      <c r="BM26" s="463">
        <f>SUM(BM8:BM25)</f>
        <v>12</v>
      </c>
    </row>
    <row r="27" spans="1:69" ht="15.75">
      <c r="A27" s="48"/>
      <c r="B27" s="358"/>
      <c r="C27" s="26"/>
      <c r="D27" s="26"/>
      <c r="E27" s="26"/>
      <c r="F27" s="26"/>
      <c r="G27" s="20"/>
      <c r="H27" s="27" t="s">
        <v>153</v>
      </c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</row>
    <row r="28" spans="1:69" ht="15.75">
      <c r="A28" s="48"/>
      <c r="B28" s="358"/>
      <c r="C28" s="26"/>
      <c r="D28" s="26"/>
      <c r="E28" s="26"/>
      <c r="F28" s="26"/>
      <c r="G28" s="20"/>
      <c r="H28" s="20" t="s">
        <v>358</v>
      </c>
      <c r="I28" s="20"/>
      <c r="J28" s="20"/>
      <c r="K28" s="28">
        <v>60</v>
      </c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</row>
    <row r="29" spans="1:69" ht="15.75">
      <c r="A29" s="48"/>
      <c r="B29" s="358"/>
      <c r="C29" s="26"/>
      <c r="D29" s="26"/>
      <c r="E29" s="26"/>
      <c r="F29" s="26"/>
      <c r="G29" s="20"/>
      <c r="H29" s="20" t="s">
        <v>358</v>
      </c>
      <c r="I29" s="20"/>
      <c r="J29" s="20"/>
      <c r="K29" s="28">
        <v>10</v>
      </c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</row>
    <row r="30" spans="1:69" ht="15.75">
      <c r="A30" s="48"/>
      <c r="B30" s="358"/>
      <c r="C30" s="26"/>
      <c r="D30" s="26"/>
      <c r="E30" s="26"/>
      <c r="F30" s="26"/>
      <c r="G30" s="20"/>
      <c r="H30" s="20" t="s">
        <v>357</v>
      </c>
      <c r="I30" s="20"/>
      <c r="J30" s="20"/>
      <c r="K30" s="28">
        <v>30</v>
      </c>
      <c r="L30" s="20"/>
      <c r="M30" s="20"/>
      <c r="N30" s="20"/>
      <c r="O30" s="20"/>
      <c r="P30" s="20"/>
      <c r="Q30" s="20"/>
      <c r="R30" s="20"/>
      <c r="S30" s="20" t="s">
        <v>235</v>
      </c>
      <c r="T30" s="20"/>
      <c r="U30" s="20"/>
      <c r="V30" s="20"/>
      <c r="W30" s="20"/>
      <c r="X30" s="20"/>
    </row>
    <row r="31" spans="1:69" ht="15.75">
      <c r="A31" s="48"/>
      <c r="B31" s="358"/>
      <c r="C31" s="26"/>
      <c r="D31" s="26"/>
      <c r="E31" s="26"/>
      <c r="F31" s="26"/>
      <c r="G31" s="20"/>
      <c r="H31" s="20" t="s">
        <v>154</v>
      </c>
      <c r="I31" s="20"/>
      <c r="J31" s="20"/>
      <c r="K31" s="28">
        <f>SUM(K28:K30)</f>
        <v>100</v>
      </c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</row>
    <row r="32" spans="1:69" ht="15.75">
      <c r="A32" s="48"/>
      <c r="B32" s="358"/>
      <c r="C32" s="26"/>
      <c r="D32" s="26"/>
      <c r="E32" s="26"/>
      <c r="F32" s="26"/>
      <c r="G32" s="20"/>
      <c r="H32" s="20"/>
      <c r="I32" s="20"/>
      <c r="J32" s="20"/>
      <c r="K32" s="28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</row>
    <row r="33" spans="1:53" ht="96.75" customHeight="1">
      <c r="A33" s="48"/>
      <c r="B33" s="358"/>
      <c r="C33" s="26"/>
      <c r="D33" s="345"/>
      <c r="E33" s="345"/>
      <c r="F33" s="345"/>
      <c r="G33" s="345"/>
      <c r="H33" s="345"/>
      <c r="I33" s="345"/>
      <c r="J33" s="345"/>
      <c r="K33" s="345"/>
      <c r="L33" s="345"/>
      <c r="M33" s="345"/>
      <c r="N33" s="345"/>
      <c r="O33" s="345"/>
      <c r="P33" s="345"/>
      <c r="Q33" s="434"/>
      <c r="R33" s="344"/>
      <c r="S33" s="20"/>
      <c r="T33" s="20"/>
      <c r="U33" s="20"/>
      <c r="V33" s="20"/>
      <c r="W33" s="20"/>
      <c r="X33" s="20"/>
    </row>
    <row r="34" spans="1:53" ht="26.25" customHeight="1">
      <c r="A34" s="48"/>
      <c r="B34" s="359" t="s">
        <v>232</v>
      </c>
      <c r="C34" s="88" t="s">
        <v>152</v>
      </c>
      <c r="D34" s="89">
        <v>1</v>
      </c>
      <c r="E34" s="89">
        <v>2</v>
      </c>
      <c r="F34" s="89">
        <v>3</v>
      </c>
      <c r="G34" s="89">
        <v>4</v>
      </c>
      <c r="H34" s="90">
        <v>5</v>
      </c>
      <c r="I34" s="90">
        <v>6</v>
      </c>
      <c r="J34" s="90">
        <v>7</v>
      </c>
      <c r="K34" s="90">
        <v>8</v>
      </c>
      <c r="L34" s="90">
        <v>9</v>
      </c>
      <c r="M34" s="90">
        <v>10</v>
      </c>
      <c r="N34" s="90">
        <v>11</v>
      </c>
      <c r="O34" s="90">
        <v>12</v>
      </c>
      <c r="P34" s="90">
        <v>13</v>
      </c>
      <c r="Q34" s="90">
        <v>14</v>
      </c>
      <c r="R34" s="91">
        <v>15</v>
      </c>
      <c r="S34" s="92" t="s">
        <v>233</v>
      </c>
      <c r="T34" s="92" t="s">
        <v>168</v>
      </c>
      <c r="U34" s="92" t="s">
        <v>234</v>
      </c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9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9"/>
      <c r="AX34" s="46"/>
      <c r="AY34" s="46"/>
      <c r="AZ34" s="29"/>
      <c r="BA34" s="29"/>
    </row>
    <row r="35" spans="1:53" ht="15.75">
      <c r="A35" s="47"/>
      <c r="B35" s="93" t="s">
        <v>230</v>
      </c>
      <c r="C35" s="94"/>
      <c r="D35" s="95"/>
      <c r="E35" s="95"/>
      <c r="F35" s="95"/>
      <c r="G35" s="95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7"/>
      <c r="S35" s="107">
        <v>1</v>
      </c>
      <c r="T35" s="82" t="str">
        <f>IF($D43=0," ",$D43)</f>
        <v xml:space="preserve"> </v>
      </c>
      <c r="U35" s="82" t="str">
        <f>IF($D49=0," ",$D49)</f>
        <v xml:space="preserve"> </v>
      </c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29"/>
      <c r="BA35" s="29"/>
    </row>
    <row r="36" spans="1:53" ht="15.75" customHeight="1">
      <c r="A36" s="47"/>
      <c r="B36" s="93" t="s">
        <v>1</v>
      </c>
      <c r="C36" s="125">
        <v>1</v>
      </c>
      <c r="D36" s="259"/>
      <c r="E36" s="260"/>
      <c r="F36" s="260"/>
      <c r="G36" s="260"/>
      <c r="H36" s="260"/>
      <c r="I36" s="265"/>
      <c r="J36" s="260"/>
      <c r="K36" s="265"/>
      <c r="L36" s="265"/>
      <c r="M36" s="265"/>
      <c r="N36" s="265"/>
      <c r="O36" s="260"/>
      <c r="P36" s="265"/>
      <c r="Q36" s="265"/>
      <c r="R36" s="266"/>
      <c r="S36" s="107">
        <v>2</v>
      </c>
      <c r="T36" s="82" t="str">
        <f>IF($E43=0," ",$E43)</f>
        <v xml:space="preserve"> </v>
      </c>
      <c r="U36" s="82" t="str">
        <f>IF($E49=0," ",$E49)</f>
        <v xml:space="preserve"> </v>
      </c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29"/>
      <c r="BA36" s="29"/>
    </row>
    <row r="37" spans="1:53" ht="18">
      <c r="A37" s="47"/>
      <c r="B37" s="93" t="s">
        <v>3</v>
      </c>
      <c r="C37" s="125">
        <v>1</v>
      </c>
      <c r="D37" s="259"/>
      <c r="E37" s="260"/>
      <c r="F37" s="260"/>
      <c r="G37" s="260"/>
      <c r="H37" s="260"/>
      <c r="I37" s="265"/>
      <c r="J37" s="260"/>
      <c r="K37" s="265"/>
      <c r="L37" s="265"/>
      <c r="M37" s="265"/>
      <c r="N37" s="265"/>
      <c r="O37" s="260"/>
      <c r="P37" s="265"/>
      <c r="Q37" s="265"/>
      <c r="R37" s="266"/>
      <c r="S37" s="107">
        <v>3</v>
      </c>
      <c r="T37" s="82" t="str">
        <f>IF($F43=0," ",$F43)</f>
        <v xml:space="preserve"> </v>
      </c>
      <c r="U37" s="82" t="str">
        <f>IF($F49=0," ",$F49)</f>
        <v xml:space="preserve"> </v>
      </c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29"/>
      <c r="BA37" s="29"/>
    </row>
    <row r="38" spans="1:53" ht="18">
      <c r="A38" s="47"/>
      <c r="B38" s="93" t="s">
        <v>5</v>
      </c>
      <c r="C38" s="125">
        <v>1</v>
      </c>
      <c r="D38" s="259"/>
      <c r="E38" s="260"/>
      <c r="F38" s="260"/>
      <c r="G38" s="260"/>
      <c r="H38" s="260"/>
      <c r="I38" s="265"/>
      <c r="J38" s="260"/>
      <c r="K38" s="265"/>
      <c r="L38" s="265"/>
      <c r="M38" s="265"/>
      <c r="N38" s="265"/>
      <c r="O38" s="260"/>
      <c r="P38" s="265"/>
      <c r="Q38" s="265"/>
      <c r="R38" s="266"/>
      <c r="S38" s="107">
        <v>4</v>
      </c>
      <c r="T38" s="82" t="str">
        <f>IF($G43=0," ",$G43)</f>
        <v xml:space="preserve"> </v>
      </c>
      <c r="U38" s="82" t="str">
        <f>IF($G49=0," ",$G49)</f>
        <v xml:space="preserve"> </v>
      </c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29"/>
      <c r="BA38" s="29"/>
    </row>
    <row r="39" spans="1:53" ht="18">
      <c r="A39" s="47"/>
      <c r="B39" s="93" t="s">
        <v>6</v>
      </c>
      <c r="C39" s="125">
        <v>2</v>
      </c>
      <c r="D39" s="259"/>
      <c r="E39" s="260"/>
      <c r="F39" s="260"/>
      <c r="G39" s="260"/>
      <c r="H39" s="260"/>
      <c r="I39" s="265"/>
      <c r="J39" s="261"/>
      <c r="K39" s="265"/>
      <c r="L39" s="265"/>
      <c r="M39" s="265"/>
      <c r="N39" s="265"/>
      <c r="O39" s="260"/>
      <c r="P39" s="265"/>
      <c r="Q39" s="265"/>
      <c r="R39" s="266"/>
      <c r="S39" s="107">
        <v>5</v>
      </c>
      <c r="T39" s="82" t="str">
        <f>IF($H43=0," ",$H43)</f>
        <v xml:space="preserve"> </v>
      </c>
      <c r="U39" s="82" t="str">
        <f>IF($H49=0," ",$H49)</f>
        <v xml:space="preserve"> </v>
      </c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29"/>
      <c r="BA39" s="29"/>
    </row>
    <row r="40" spans="1:53" ht="18">
      <c r="A40" s="47"/>
      <c r="B40" s="93" t="s">
        <v>7</v>
      </c>
      <c r="C40" s="125">
        <v>2</v>
      </c>
      <c r="D40" s="259"/>
      <c r="E40" s="260"/>
      <c r="F40" s="260"/>
      <c r="G40" s="260"/>
      <c r="H40" s="260"/>
      <c r="I40" s="265"/>
      <c r="J40" s="261"/>
      <c r="K40" s="265"/>
      <c r="L40" s="265"/>
      <c r="M40" s="265"/>
      <c r="N40" s="265"/>
      <c r="O40" s="260"/>
      <c r="P40" s="265"/>
      <c r="Q40" s="265"/>
      <c r="R40" s="266"/>
      <c r="S40" s="107">
        <v>6</v>
      </c>
      <c r="T40" s="82" t="str">
        <f>IF($I43=0," ",$I43)</f>
        <v xml:space="preserve"> </v>
      </c>
      <c r="U40" s="82" t="str">
        <f>IF($I49=0," ",$I49)</f>
        <v xml:space="preserve"> </v>
      </c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29"/>
      <c r="BA40" s="29"/>
    </row>
    <row r="41" spans="1:53" ht="18">
      <c r="A41" s="47"/>
      <c r="B41" s="93" t="s">
        <v>8</v>
      </c>
      <c r="C41" s="125">
        <v>2</v>
      </c>
      <c r="D41" s="259"/>
      <c r="E41" s="260"/>
      <c r="F41" s="260"/>
      <c r="G41" s="260"/>
      <c r="H41" s="260"/>
      <c r="I41" s="265"/>
      <c r="J41" s="260"/>
      <c r="K41" s="265"/>
      <c r="L41" s="265"/>
      <c r="M41" s="265"/>
      <c r="N41" s="265"/>
      <c r="O41" s="260"/>
      <c r="P41" s="265"/>
      <c r="Q41" s="265"/>
      <c r="R41" s="266"/>
      <c r="S41" s="107">
        <v>7</v>
      </c>
      <c r="T41" s="82" t="str">
        <f>IF($J43=0," ",$J43)</f>
        <v xml:space="preserve"> </v>
      </c>
      <c r="U41" s="82" t="str">
        <f>IF($J49=0," ",$J49)</f>
        <v xml:space="preserve"> </v>
      </c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29"/>
      <c r="BA41" s="29"/>
    </row>
    <row r="42" spans="1:53" ht="18">
      <c r="A42" s="47"/>
      <c r="B42" s="93" t="s">
        <v>158</v>
      </c>
      <c r="C42" s="125">
        <v>1</v>
      </c>
      <c r="D42" s="259"/>
      <c r="E42" s="260"/>
      <c r="F42" s="260"/>
      <c r="G42" s="260"/>
      <c r="H42" s="260"/>
      <c r="I42" s="265"/>
      <c r="J42" s="260"/>
      <c r="K42" s="265"/>
      <c r="L42" s="265"/>
      <c r="M42" s="265"/>
      <c r="N42" s="265"/>
      <c r="O42" s="260"/>
      <c r="P42" s="265"/>
      <c r="Q42" s="265"/>
      <c r="R42" s="266"/>
      <c r="S42" s="107">
        <v>8</v>
      </c>
      <c r="T42" s="82" t="str">
        <f>IF($K43=0," ",$K43)</f>
        <v xml:space="preserve"> </v>
      </c>
      <c r="U42" s="82" t="str">
        <f>IF($K49=0," ",$K49)</f>
        <v xml:space="preserve"> </v>
      </c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29"/>
      <c r="BA42" s="29"/>
    </row>
    <row r="43" spans="1:53" ht="15.75">
      <c r="A43" s="47"/>
      <c r="B43" s="98" t="s">
        <v>38</v>
      </c>
      <c r="C43" s="99">
        <f t="shared" ref="C43" si="10">SUM(C36:C42)</f>
        <v>10</v>
      </c>
      <c r="D43" s="83">
        <f t="shared" ref="D43:R43" si="11">SUM(D36:D42)</f>
        <v>0</v>
      </c>
      <c r="E43" s="83">
        <f t="shared" si="11"/>
        <v>0</v>
      </c>
      <c r="F43" s="83">
        <f t="shared" si="11"/>
        <v>0</v>
      </c>
      <c r="G43" s="83">
        <f t="shared" si="11"/>
        <v>0</v>
      </c>
      <c r="H43" s="83">
        <f t="shared" si="11"/>
        <v>0</v>
      </c>
      <c r="I43" s="83">
        <f t="shared" si="11"/>
        <v>0</v>
      </c>
      <c r="J43" s="83">
        <f t="shared" si="11"/>
        <v>0</v>
      </c>
      <c r="K43" s="83">
        <f t="shared" si="11"/>
        <v>0</v>
      </c>
      <c r="L43" s="83">
        <f t="shared" si="11"/>
        <v>0</v>
      </c>
      <c r="M43" s="83">
        <f t="shared" si="11"/>
        <v>0</v>
      </c>
      <c r="N43" s="83">
        <f t="shared" si="11"/>
        <v>0</v>
      </c>
      <c r="O43" s="83">
        <f t="shared" si="11"/>
        <v>0</v>
      </c>
      <c r="P43" s="294">
        <f t="shared" si="11"/>
        <v>0</v>
      </c>
      <c r="Q43" s="83">
        <f t="shared" si="11"/>
        <v>0</v>
      </c>
      <c r="R43" s="84">
        <f t="shared" si="11"/>
        <v>0</v>
      </c>
      <c r="S43" s="107">
        <v>9</v>
      </c>
      <c r="T43" s="82" t="str">
        <f>IF($L43=0," ",$L43)</f>
        <v xml:space="preserve"> </v>
      </c>
      <c r="U43" s="82" t="str">
        <f>IF($L49=0," ",$L49)</f>
        <v xml:space="preserve"> </v>
      </c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29"/>
      <c r="BA43" s="29"/>
    </row>
    <row r="44" spans="1:53" ht="15.75">
      <c r="A44" s="47"/>
      <c r="B44" s="100" t="s">
        <v>10</v>
      </c>
      <c r="C44" s="101"/>
      <c r="D44" s="85"/>
      <c r="E44" s="85"/>
      <c r="F44" s="85"/>
      <c r="G44" s="86"/>
      <c r="H44" s="86"/>
      <c r="I44" s="86"/>
      <c r="J44" s="86"/>
      <c r="K44" s="86"/>
      <c r="L44" s="86"/>
      <c r="M44" s="86"/>
      <c r="N44" s="86"/>
      <c r="O44" s="86"/>
      <c r="P44" s="295"/>
      <c r="Q44" s="86"/>
      <c r="R44" s="87"/>
      <c r="S44" s="107">
        <v>10</v>
      </c>
      <c r="T44" s="82" t="str">
        <f>IF($M43=0," ",$M43)</f>
        <v xml:space="preserve"> </v>
      </c>
      <c r="U44" s="82" t="str">
        <f>IF($M49=0," ",$M49)</f>
        <v xml:space="preserve"> </v>
      </c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29"/>
      <c r="AZ44" s="29"/>
    </row>
    <row r="45" spans="1:53" ht="18">
      <c r="A45" s="47"/>
      <c r="B45" s="102" t="s">
        <v>13</v>
      </c>
      <c r="C45" s="125">
        <v>7</v>
      </c>
      <c r="D45" s="267"/>
      <c r="E45" s="268"/>
      <c r="F45" s="268"/>
      <c r="G45" s="269"/>
      <c r="H45" s="269"/>
      <c r="I45" s="269"/>
      <c r="J45" s="269"/>
      <c r="K45" s="269"/>
      <c r="L45" s="269"/>
      <c r="M45" s="269"/>
      <c r="N45" s="269"/>
      <c r="O45" s="269"/>
      <c r="P45" s="269"/>
      <c r="Q45" s="269"/>
      <c r="R45" s="270"/>
      <c r="S45" s="107">
        <v>11</v>
      </c>
      <c r="T45" s="82" t="str">
        <f>IF($N43=0," ",$N43)</f>
        <v xml:space="preserve"> </v>
      </c>
      <c r="U45" s="82" t="str">
        <f>IF($N49=0," ",$N49)</f>
        <v xml:space="preserve"> </v>
      </c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29"/>
      <c r="AZ45" s="29"/>
    </row>
    <row r="46" spans="1:53" ht="18">
      <c r="A46" s="47"/>
      <c r="B46" s="102" t="s">
        <v>159</v>
      </c>
      <c r="C46" s="125">
        <v>1</v>
      </c>
      <c r="D46" s="267"/>
      <c r="E46" s="268"/>
      <c r="F46" s="268"/>
      <c r="G46" s="269"/>
      <c r="H46" s="269"/>
      <c r="I46" s="269"/>
      <c r="J46" s="269"/>
      <c r="K46" s="269"/>
      <c r="L46" s="269"/>
      <c r="M46" s="269"/>
      <c r="N46" s="269"/>
      <c r="O46" s="269"/>
      <c r="P46" s="269"/>
      <c r="Q46" s="269"/>
      <c r="R46" s="270"/>
      <c r="S46" s="107">
        <v>12</v>
      </c>
      <c r="T46" s="82" t="str">
        <f>IF($O43=0," ",$O43)</f>
        <v xml:space="preserve"> </v>
      </c>
      <c r="U46" s="82" t="str">
        <f>IF($O49=0," ",$O49)</f>
        <v xml:space="preserve"> </v>
      </c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29"/>
      <c r="AZ46" s="29"/>
    </row>
    <row r="47" spans="1:53" ht="18">
      <c r="A47" s="47"/>
      <c r="B47" s="102" t="s">
        <v>15</v>
      </c>
      <c r="C47" s="125">
        <v>3</v>
      </c>
      <c r="D47" s="271"/>
      <c r="E47" s="272"/>
      <c r="F47" s="272"/>
      <c r="G47" s="273"/>
      <c r="H47" s="273"/>
      <c r="I47" s="273"/>
      <c r="J47" s="273"/>
      <c r="K47" s="273"/>
      <c r="L47" s="273"/>
      <c r="M47" s="273"/>
      <c r="N47" s="273"/>
      <c r="O47" s="273"/>
      <c r="P47" s="273"/>
      <c r="Q47" s="273"/>
      <c r="R47" s="274"/>
      <c r="S47" s="107">
        <v>13</v>
      </c>
      <c r="T47" s="82" t="str">
        <f>IF($P43=0," ",$P43)</f>
        <v xml:space="preserve"> </v>
      </c>
      <c r="U47" s="82" t="str">
        <f>IF($P49=0," ",$P49)</f>
        <v xml:space="preserve"> </v>
      </c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</row>
    <row r="48" spans="1:53" ht="18">
      <c r="A48" s="47"/>
      <c r="B48" s="131" t="s">
        <v>225</v>
      </c>
      <c r="C48" s="125">
        <v>3</v>
      </c>
      <c r="D48" s="271"/>
      <c r="E48" s="272"/>
      <c r="F48" s="272"/>
      <c r="G48" s="273"/>
      <c r="H48" s="273"/>
      <c r="I48" s="273"/>
      <c r="J48" s="273"/>
      <c r="K48" s="273"/>
      <c r="L48" s="273"/>
      <c r="M48" s="273"/>
      <c r="N48" s="273"/>
      <c r="O48" s="273"/>
      <c r="P48" s="273"/>
      <c r="Q48" s="273"/>
      <c r="R48" s="274"/>
      <c r="S48" s="107">
        <v>14</v>
      </c>
      <c r="T48" s="82" t="str">
        <f>IF($Q43=0," ",$Q43)</f>
        <v xml:space="preserve"> </v>
      </c>
      <c r="U48" s="82" t="str">
        <f>IF($Q49=0," ",$Q49)</f>
        <v xml:space="preserve"> </v>
      </c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</row>
    <row r="49" spans="1:52" ht="15.75">
      <c r="A49" s="47"/>
      <c r="B49" s="98" t="s">
        <v>38</v>
      </c>
      <c r="C49" s="99">
        <f>SUM(C45:C48)</f>
        <v>14</v>
      </c>
      <c r="D49" s="83">
        <f t="shared" ref="D49:R49" si="12">SUM(D45:D48)</f>
        <v>0</v>
      </c>
      <c r="E49" s="83">
        <f t="shared" si="12"/>
        <v>0</v>
      </c>
      <c r="F49" s="83">
        <f t="shared" si="12"/>
        <v>0</v>
      </c>
      <c r="G49" s="83">
        <f t="shared" si="12"/>
        <v>0</v>
      </c>
      <c r="H49" s="83">
        <f t="shared" si="12"/>
        <v>0</v>
      </c>
      <c r="I49" s="83">
        <f t="shared" si="12"/>
        <v>0</v>
      </c>
      <c r="J49" s="83">
        <f t="shared" si="12"/>
        <v>0</v>
      </c>
      <c r="K49" s="83">
        <f t="shared" si="12"/>
        <v>0</v>
      </c>
      <c r="L49" s="83">
        <f t="shared" si="12"/>
        <v>0</v>
      </c>
      <c r="M49" s="83">
        <f t="shared" si="12"/>
        <v>0</v>
      </c>
      <c r="N49" s="83">
        <f t="shared" si="12"/>
        <v>0</v>
      </c>
      <c r="O49" s="83">
        <f t="shared" si="12"/>
        <v>0</v>
      </c>
      <c r="P49" s="83">
        <f t="shared" si="12"/>
        <v>0</v>
      </c>
      <c r="Q49" s="83">
        <f t="shared" si="12"/>
        <v>0</v>
      </c>
      <c r="R49" s="84">
        <f t="shared" si="12"/>
        <v>0</v>
      </c>
      <c r="S49" s="107">
        <v>15</v>
      </c>
      <c r="T49" s="82" t="str">
        <f>IF($R43=0," ",$R43)</f>
        <v xml:space="preserve"> </v>
      </c>
      <c r="U49" s="82" t="str">
        <f>IF($R49=0," ",$R49)</f>
        <v xml:space="preserve"> </v>
      </c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</row>
    <row r="50" spans="1:52" ht="15">
      <c r="A50" s="47"/>
      <c r="B50" s="360"/>
      <c r="C50" s="103"/>
      <c r="D50" s="103"/>
      <c r="E50" s="103"/>
      <c r="F50" s="103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8"/>
      <c r="T50" s="20">
        <f>COUNTIF(T35:T49,"&gt;0")</f>
        <v>0</v>
      </c>
      <c r="U50" s="20">
        <f>COUNTIF(U35:U49,"&gt;0")</f>
        <v>0</v>
      </c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</row>
    <row r="51" spans="1:52">
      <c r="A51" s="47"/>
      <c r="B51" s="360"/>
      <c r="C51" s="103"/>
      <c r="D51" s="103"/>
      <c r="E51" s="103"/>
      <c r="F51" s="103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81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</row>
    <row r="52" spans="1:52">
      <c r="A52" s="47"/>
      <c r="B52" s="360"/>
      <c r="C52" s="103"/>
      <c r="D52" s="103"/>
      <c r="E52" s="103"/>
      <c r="F52" s="103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81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</row>
    <row r="53" spans="1:52">
      <c r="A53" s="47"/>
      <c r="B53" s="361"/>
      <c r="C53" s="105"/>
      <c r="D53" s="105"/>
      <c r="E53" s="105"/>
      <c r="F53" s="105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</row>
    <row r="54" spans="1:52">
      <c r="A54" s="47"/>
      <c r="B54" s="361"/>
      <c r="C54" s="105"/>
      <c r="D54" s="105"/>
      <c r="E54" s="105"/>
      <c r="F54" s="105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</row>
    <row r="55" spans="1:52">
      <c r="A55" s="47"/>
      <c r="B55" s="362"/>
    </row>
    <row r="56" spans="1:52">
      <c r="A56" s="47"/>
      <c r="B56" s="362"/>
    </row>
    <row r="57" spans="1:52">
      <c r="A57" s="47"/>
      <c r="B57" s="362"/>
    </row>
    <row r="58" spans="1:52">
      <c r="A58" s="47"/>
      <c r="B58" s="362"/>
    </row>
    <row r="59" spans="1:52">
      <c r="A59" s="47"/>
      <c r="B59" s="362"/>
    </row>
    <row r="60" spans="1:52">
      <c r="A60" s="47"/>
      <c r="B60" s="362"/>
    </row>
    <row r="61" spans="1:52">
      <c r="A61" s="47"/>
      <c r="B61" s="362"/>
    </row>
    <row r="62" spans="1:52">
      <c r="A62" s="47"/>
      <c r="B62" s="362"/>
    </row>
    <row r="63" spans="1:52">
      <c r="A63" s="47"/>
      <c r="B63" s="362"/>
    </row>
    <row r="64" spans="1:52">
      <c r="A64" s="47"/>
      <c r="B64" s="362"/>
    </row>
    <row r="65" spans="1:2">
      <c r="A65" s="47"/>
      <c r="B65" s="362"/>
    </row>
    <row r="66" spans="1:2">
      <c r="A66" s="47"/>
      <c r="B66" s="362"/>
    </row>
    <row r="67" spans="1:2">
      <c r="A67" s="47"/>
      <c r="B67" s="362"/>
    </row>
    <row r="68" spans="1:2">
      <c r="A68" s="47"/>
      <c r="B68" s="362"/>
    </row>
    <row r="69" spans="1:2">
      <c r="A69" s="47"/>
      <c r="B69" s="362"/>
    </row>
    <row r="70" spans="1:2">
      <c r="A70" s="47"/>
      <c r="B70" s="362"/>
    </row>
    <row r="71" spans="1:2">
      <c r="A71" s="47"/>
      <c r="B71" s="362"/>
    </row>
    <row r="72" spans="1:2">
      <c r="A72" s="47"/>
      <c r="B72" s="362"/>
    </row>
    <row r="73" spans="1:2">
      <c r="A73" s="47"/>
      <c r="B73" s="362"/>
    </row>
    <row r="74" spans="1:2">
      <c r="A74" s="47"/>
      <c r="B74" s="362"/>
    </row>
    <row r="75" spans="1:2">
      <c r="A75" s="47"/>
      <c r="B75" s="362"/>
    </row>
    <row r="76" spans="1:2">
      <c r="A76" s="47"/>
      <c r="B76" s="362"/>
    </row>
    <row r="77" spans="1:2">
      <c r="A77" s="47"/>
      <c r="B77" s="362"/>
    </row>
    <row r="78" spans="1:2">
      <c r="A78" s="47"/>
      <c r="B78" s="362"/>
    </row>
    <row r="79" spans="1:2">
      <c r="A79" s="47"/>
      <c r="B79" s="362"/>
    </row>
    <row r="80" spans="1:2">
      <c r="A80" s="47"/>
      <c r="B80" s="362"/>
    </row>
    <row r="81" spans="1:2">
      <c r="A81" s="47"/>
      <c r="B81" s="362"/>
    </row>
    <row r="82" spans="1:2">
      <c r="A82" s="47"/>
      <c r="B82" s="362"/>
    </row>
    <row r="83" spans="1:2">
      <c r="A83" s="47"/>
      <c r="B83" s="362"/>
    </row>
    <row r="84" spans="1:2">
      <c r="A84" s="47"/>
      <c r="B84" s="362"/>
    </row>
    <row r="85" spans="1:2">
      <c r="A85" s="47"/>
      <c r="B85" s="362"/>
    </row>
    <row r="86" spans="1:2">
      <c r="A86" s="47"/>
      <c r="B86" s="362"/>
    </row>
    <row r="87" spans="1:2">
      <c r="A87" s="47"/>
      <c r="B87" s="362"/>
    </row>
    <row r="88" spans="1:2">
      <c r="A88" s="47"/>
      <c r="B88" s="362"/>
    </row>
    <row r="89" spans="1:2">
      <c r="A89" s="47"/>
      <c r="B89" s="362"/>
    </row>
    <row r="90" spans="1:2">
      <c r="A90" s="47"/>
      <c r="B90" s="362"/>
    </row>
    <row r="91" spans="1:2">
      <c r="A91" s="47"/>
      <c r="B91" s="362"/>
    </row>
    <row r="92" spans="1:2">
      <c r="A92" s="47"/>
      <c r="B92" s="362"/>
    </row>
    <row r="93" spans="1:2">
      <c r="A93" s="47"/>
      <c r="B93" s="362"/>
    </row>
    <row r="94" spans="1:2">
      <c r="A94" s="47"/>
      <c r="B94" s="362"/>
    </row>
    <row r="95" spans="1:2">
      <c r="A95" s="47"/>
      <c r="B95" s="362"/>
    </row>
    <row r="96" spans="1:2">
      <c r="A96" s="47"/>
      <c r="B96" s="362"/>
    </row>
    <row r="97" spans="1:2">
      <c r="A97" s="47"/>
      <c r="B97" s="362"/>
    </row>
    <row r="98" spans="1:2">
      <c r="A98" s="47"/>
      <c r="B98" s="362"/>
    </row>
    <row r="99" spans="1:2">
      <c r="A99" s="47"/>
      <c r="B99" s="362"/>
    </row>
    <row r="100" spans="1:2">
      <c r="A100" s="47"/>
      <c r="B100" s="362"/>
    </row>
    <row r="101" spans="1:2">
      <c r="A101" s="47"/>
      <c r="B101" s="362"/>
    </row>
    <row r="102" spans="1:2">
      <c r="A102" s="47"/>
      <c r="B102" s="362"/>
    </row>
    <row r="103" spans="1:2">
      <c r="A103" s="47"/>
      <c r="B103" s="362"/>
    </row>
    <row r="104" spans="1:2">
      <c r="A104" s="47"/>
      <c r="B104" s="362"/>
    </row>
    <row r="105" spans="1:2">
      <c r="A105" s="47"/>
      <c r="B105" s="362"/>
    </row>
    <row r="106" spans="1:2">
      <c r="A106" s="47"/>
      <c r="B106" s="362"/>
    </row>
    <row r="107" spans="1:2">
      <c r="A107" s="47"/>
      <c r="B107" s="362"/>
    </row>
    <row r="108" spans="1:2">
      <c r="A108" s="47"/>
      <c r="B108" s="362"/>
    </row>
    <row r="109" spans="1:2">
      <c r="A109" s="47"/>
      <c r="B109" s="362"/>
    </row>
    <row r="110" spans="1:2">
      <c r="A110" s="47"/>
      <c r="B110" s="362"/>
    </row>
    <row r="111" spans="1:2">
      <c r="A111" s="47"/>
      <c r="B111" s="362"/>
    </row>
    <row r="112" spans="1:2">
      <c r="A112" s="47"/>
      <c r="B112" s="362"/>
    </row>
    <row r="113" spans="1:2">
      <c r="A113" s="47"/>
      <c r="B113" s="362"/>
    </row>
    <row r="114" spans="1:2">
      <c r="A114" s="47"/>
      <c r="B114" s="362"/>
    </row>
    <row r="115" spans="1:2">
      <c r="A115" s="47"/>
      <c r="B115" s="362"/>
    </row>
    <row r="116" spans="1:2">
      <c r="A116" s="47"/>
      <c r="B116" s="362"/>
    </row>
    <row r="117" spans="1:2">
      <c r="A117" s="47"/>
      <c r="B117" s="362"/>
    </row>
    <row r="118" spans="1:2">
      <c r="A118" s="47"/>
      <c r="B118" s="362"/>
    </row>
    <row r="119" spans="1:2">
      <c r="A119" s="47"/>
      <c r="B119" s="362"/>
    </row>
    <row r="120" spans="1:2">
      <c r="A120" s="47"/>
      <c r="B120" s="362"/>
    </row>
    <row r="121" spans="1:2">
      <c r="A121" s="47"/>
      <c r="B121" s="362"/>
    </row>
    <row r="122" spans="1:2">
      <c r="A122" s="47"/>
      <c r="B122" s="362"/>
    </row>
    <row r="123" spans="1:2">
      <c r="A123" s="47"/>
      <c r="B123" s="362"/>
    </row>
    <row r="124" spans="1:2">
      <c r="A124" s="47"/>
      <c r="B124" s="362"/>
    </row>
    <row r="125" spans="1:2">
      <c r="A125" s="47"/>
      <c r="B125" s="362"/>
    </row>
    <row r="126" spans="1:2">
      <c r="A126" s="47"/>
      <c r="B126" s="362"/>
    </row>
    <row r="127" spans="1:2">
      <c r="A127" s="47"/>
      <c r="B127" s="362"/>
    </row>
    <row r="128" spans="1:2">
      <c r="A128" s="47"/>
      <c r="B128" s="362"/>
    </row>
    <row r="129" spans="1:2">
      <c r="A129" s="47"/>
      <c r="B129" s="362"/>
    </row>
    <row r="130" spans="1:2">
      <c r="A130" s="47"/>
      <c r="B130" s="362"/>
    </row>
    <row r="131" spans="1:2">
      <c r="A131" s="47"/>
      <c r="B131" s="362"/>
    </row>
    <row r="132" spans="1:2">
      <c r="A132" s="47"/>
      <c r="B132" s="362"/>
    </row>
    <row r="133" spans="1:2">
      <c r="A133" s="47"/>
      <c r="B133" s="362"/>
    </row>
    <row r="134" spans="1:2">
      <c r="A134" s="47"/>
      <c r="B134" s="362"/>
    </row>
    <row r="135" spans="1:2">
      <c r="A135" s="47"/>
      <c r="B135" s="362"/>
    </row>
    <row r="136" spans="1:2">
      <c r="A136" s="47"/>
      <c r="B136" s="362"/>
    </row>
    <row r="137" spans="1:2">
      <c r="A137" s="47"/>
      <c r="B137" s="362"/>
    </row>
    <row r="138" spans="1:2">
      <c r="A138" s="47"/>
      <c r="B138" s="362"/>
    </row>
    <row r="139" spans="1:2">
      <c r="A139" s="47"/>
      <c r="B139" s="362"/>
    </row>
    <row r="140" spans="1:2">
      <c r="A140" s="47"/>
      <c r="B140" s="362"/>
    </row>
    <row r="141" spans="1:2">
      <c r="A141" s="47"/>
      <c r="B141" s="362"/>
    </row>
    <row r="142" spans="1:2">
      <c r="A142" s="47"/>
      <c r="B142" s="362"/>
    </row>
    <row r="143" spans="1:2">
      <c r="A143" s="47"/>
      <c r="B143" s="362"/>
    </row>
    <row r="144" spans="1:2">
      <c r="A144" s="47"/>
      <c r="B144" s="362"/>
    </row>
    <row r="145" spans="1:2">
      <c r="A145" s="47"/>
      <c r="B145" s="362"/>
    </row>
    <row r="146" spans="1:2">
      <c r="A146" s="47"/>
      <c r="B146" s="362"/>
    </row>
    <row r="147" spans="1:2">
      <c r="A147" s="47"/>
      <c r="B147" s="362"/>
    </row>
  </sheetData>
  <customSheetViews>
    <customSheetView guid="{D122E3EB-3DBD-4170-BBCF-2BB5E0E428A7}" scale="70" showPageBreaks="1" showGridLines="0" fitToPage="1">
      <pane xSplit="6" ySplit="6" topLeftCell="AV7" activePane="bottomRight" state="frozen"/>
      <selection pane="bottomRight" activeCell="AT8" sqref="AT8"/>
      <pageMargins left="0.56000000000000005" right="0.39" top="0.64" bottom="0.65" header="0.5" footer="0.5"/>
      <pageSetup paperSize="9" scale="35" fitToWidth="2" orientation="landscape" r:id="rId1"/>
      <headerFooter alignWithMargins="0">
        <oddHeader>&amp;C</oddHeader>
      </headerFooter>
    </customSheetView>
    <customSheetView guid="{C5D960BD-C1A6-4228-A267-A87ADCF0AB55}" scale="70" showPageBreaks="1" showGridLines="0" fitToPage="1" printArea="1">
      <pane xSplit="6" ySplit="6" topLeftCell="G7" activePane="bottomRight" state="frozen"/>
      <selection pane="bottomRight" activeCell="G19" sqref="G19"/>
      <pageMargins left="0.56000000000000005" right="0.39" top="0.64" bottom="0.65" header="0.5" footer="0.5"/>
      <pageSetup paperSize="9" scale="24" fitToWidth="2" orientation="portrait" horizontalDpi="4294967293" r:id="rId2"/>
      <headerFooter alignWithMargins="0">
        <oddHeader>&amp;C</oddHeader>
      </headerFooter>
    </customSheetView>
    <customSheetView guid="{6C8D603E-9A1B-49F4-AEFE-06707C7BCD53}" scale="70" showPageBreaks="1" showGridLines="0" fitToPage="1" printArea="1">
      <pane xSplit="6" ySplit="7" topLeftCell="AS8" activePane="bottomRight" state="frozen"/>
      <selection pane="bottomRight" activeCell="P47" sqref="P47"/>
      <pageMargins left="0.56000000000000005" right="0.39" top="0.64" bottom="0.65" header="0.5" footer="0.5"/>
      <pageSetup paperSize="9" scale="24" fitToWidth="2" orientation="portrait" horizontalDpi="4294967293" r:id="rId3"/>
      <headerFooter alignWithMargins="0">
        <oddHeader>&amp;C</oddHeader>
      </headerFooter>
    </customSheetView>
    <customSheetView guid="{30A3BD48-0D1B-46B6-AB52-E6CED733EC31}" scale="115" showPageBreaks="1" showGridLines="0" fitToPage="1" printArea="1">
      <pane xSplit="6" ySplit="6" topLeftCell="BB13" activePane="bottomRight" state="frozen"/>
      <selection pane="bottomRight" activeCell="E11" sqref="E11"/>
      <pageMargins left="0.56000000000000005" right="0.39" top="0.64" bottom="0.65" header="0.5" footer="0.5"/>
      <pageSetup paperSize="9" scale="24" fitToWidth="2" orientation="portrait" horizontalDpi="4294967293" r:id="rId4"/>
      <headerFooter alignWithMargins="0">
        <oddHeader>&amp;C</oddHeader>
      </headerFooter>
    </customSheetView>
    <customSheetView guid="{17400EAF-4B0B-49FE-8262-4A59DA70D10F}" scale="70" showPageBreaks="1" showGridLines="0" fitToPage="1" printArea="1">
      <pane xSplit="6" ySplit="6" topLeftCell="G7" activePane="bottomRight" state="frozen"/>
      <selection pane="bottomRight" activeCell="W33" sqref="W33"/>
      <pageMargins left="0.56000000000000005" right="0.39" top="0.64" bottom="0.65" header="0.5" footer="0.5"/>
      <pageSetup paperSize="9" scale="25" fitToWidth="2" orientation="portrait" horizontalDpi="4294967293" r:id="rId5"/>
      <headerFooter alignWithMargins="0">
        <oddHeader>&amp;C</oddHeader>
      </headerFooter>
    </customSheetView>
    <customSheetView guid="{1C44C54F-C0A4-451D-B8A0-B8C17D7E284D}" scale="70" showGridLines="0" fitToPage="1">
      <pane xSplit="5" ySplit="7" topLeftCell="F8" activePane="bottomRight" state="frozen"/>
      <selection pane="bottomRight" activeCell="B8" sqref="B8:B22"/>
      <pageMargins left="0.56000000000000005" right="0.39" top="0.64" bottom="0.65" header="0.5" footer="0.5"/>
      <pageSetup paperSize="9" scale="25" fitToWidth="2" orientation="portrait" horizontalDpi="4294967293" verticalDpi="0" r:id="rId6"/>
      <headerFooter alignWithMargins="0">
        <oddHeader>&amp;C</oddHeader>
      </headerFooter>
    </customSheetView>
    <customSheetView guid="{B1194D16-FC6C-47F9-9935-F16FF2F45C20}" scale="70" showPageBreaks="1" showGridLines="0" fitToPage="1" printArea="1">
      <pane xSplit="6" ySplit="6" topLeftCell="G16" activePane="bottomRight" state="frozen"/>
      <selection pane="bottomRight" activeCell="I37" sqref="I37"/>
      <pageMargins left="0.56000000000000005" right="0.39" top="0.64" bottom="0.65" header="0.5" footer="0.5"/>
      <pageSetup paperSize="9" scale="26" fitToWidth="2" orientation="portrait" horizontalDpi="4294967293" r:id="rId7"/>
      <headerFooter alignWithMargins="0">
        <oddHeader>&amp;C</oddHeader>
      </headerFooter>
    </customSheetView>
    <customSheetView guid="{4BCF288A-A595-4C42-82E7-535EDC2AC415}" scale="75" showPageBreaks="1" showGridLines="0" fitToPage="1" printArea="1">
      <pane xSplit="6" ySplit="6" topLeftCell="AO7" activePane="bottomRight" state="frozen"/>
      <selection pane="bottomRight" activeCell="AR22" sqref="AR22"/>
      <pageMargins left="0.56000000000000005" right="0.39" top="0.64" bottom="0.65" header="0.5" footer="0.5"/>
      <pageSetup paperSize="9" scale="30" fitToWidth="2" orientation="portrait" horizontalDpi="4294967293" r:id="rId8"/>
      <headerFooter alignWithMargins="0">
        <oddHeader>&amp;C</oddHeader>
      </headerFooter>
    </customSheetView>
    <customSheetView guid="{33A37079-C128-4ED3-AE01-CFA8F2347C5B}" scale="75" showPageBreaks="1" showGridLines="0" fitToPage="1">
      <pane xSplit="6" ySplit="6" topLeftCell="AQ7" activePane="bottomRight" state="frozen"/>
      <selection pane="bottomRight" activeCell="AN17" sqref="AN17"/>
      <pageMargins left="0.56000000000000005" right="0.39" top="0.64" bottom="0.65" header="0.5" footer="0.5"/>
      <pageSetup paperSize="9" scale="44" fitToWidth="2" orientation="landscape" r:id="rId9"/>
      <headerFooter alignWithMargins="0">
        <oddHeader>&amp;C</oddHeader>
      </headerFooter>
    </customSheetView>
    <customSheetView guid="{96BFE75B-9E94-4DC9-803C-D5A288E717C0}" scale="75" showPageBreaks="1" showGridLines="0" fitToPage="1" printArea="1">
      <pane xSplit="6" ySplit="6" topLeftCell="P7" activePane="bottomRight" state="frozen"/>
      <selection pane="bottomRight" activeCell="T20" sqref="T20"/>
      <pageMargins left="0.56000000000000005" right="0.39" top="0.64" bottom="0.65" header="0.5" footer="0.5"/>
      <pageSetup paperSize="9" scale="39" fitToWidth="2" orientation="landscape" r:id="rId10"/>
      <headerFooter alignWithMargins="0">
        <oddHeader>&amp;C</oddHeader>
      </headerFooter>
    </customSheetView>
    <customSheetView guid="{9581BC83-4638-4839-B4A7-A6430282DE49}" scale="75" showPageBreaks="1" showGridLines="0" fitToPage="1" printArea="1" showRuler="0">
      <pane xSplit="6" ySplit="6" topLeftCell="AS7" activePane="bottomRight" state="frozen"/>
      <selection pane="bottomRight" activeCell="AV8" sqref="AV8:AV22"/>
      <pageMargins left="0.42" right="0.2" top="0.64" bottom="0.65" header="0.5" footer="0.5"/>
      <pageSetup paperSize="9" scale="40" fitToWidth="2" orientation="landscape" r:id="rId11"/>
      <headerFooter alignWithMargins="0">
        <oddHeader>&amp;C</oddHeader>
      </headerFooter>
    </customSheetView>
    <customSheetView guid="{7DAD0CBB-837D-490E-8AD8-C7F6F6026BC2}" scale="75" showGridLines="0" fitToPage="1">
      <pane xSplit="6" ySplit="6" topLeftCell="AP7" activePane="bottomRight" state="frozen"/>
      <selection pane="bottomRight" activeCell="AY11" sqref="AY11"/>
      <pageMargins left="0.56000000000000005" right="0.39" top="0.64" bottom="0.65" header="0.5" footer="0.5"/>
      <pageSetup paperSize="9" scale="37" fitToWidth="2" orientation="landscape" r:id="rId12"/>
      <headerFooter alignWithMargins="0">
        <oddHeader>&amp;C</oddHeader>
      </headerFooter>
    </customSheetView>
    <customSheetView guid="{DD783D5A-D326-44F8-82C1-529ADF80E68D}" scale="75" showGridLines="0" fitToPage="1">
      <pane xSplit="6" ySplit="6" topLeftCell="AV7" activePane="bottomRight" state="frozen"/>
      <selection pane="bottomRight" activeCell="BA13" sqref="BA13"/>
      <pageMargins left="0.56000000000000005" right="0.39" top="0.64" bottom="0.65" header="0.5" footer="0.5"/>
      <pageSetup paperSize="9" scale="38" fitToWidth="2" orientation="landscape" r:id="rId13"/>
      <headerFooter alignWithMargins="0">
        <oddHeader>&amp;C</oddHeader>
      </headerFooter>
    </customSheetView>
    <customSheetView guid="{63677729-B220-4674-B8DA-E23D188A7DD0}" scale="75" showGridLines="0" fitToPage="1">
      <pane xSplit="6" ySplit="6" topLeftCell="X8" activePane="bottomRight" state="frozen"/>
      <selection pane="bottomRight" activeCell="AF8" sqref="AF8"/>
      <pageMargins left="0.56000000000000005" right="0.39" top="0.64" bottom="0.65" header="0.5" footer="0.5"/>
      <pageSetup paperSize="9" scale="38" fitToWidth="2" orientation="landscape" r:id="rId14"/>
      <headerFooter alignWithMargins="0">
        <oddHeader>&amp;C</oddHeader>
      </headerFooter>
    </customSheetView>
    <customSheetView guid="{5FE79F59-D06C-47E9-A091-8A454305106D}" scale="75" showPageBreaks="1" showGridLines="0" fitToPage="1" printArea="1" showRuler="0">
      <pane xSplit="6" ySplit="6" topLeftCell="K7" activePane="bottomRight" state="frozen"/>
      <selection pane="bottomRight" activeCell="M20" sqref="M20"/>
      <pageMargins left="0.56000000000000005" right="0.39" top="0.64" bottom="0.65" header="0.5" footer="0.5"/>
      <pageSetup paperSize="9" scale="38" fitToWidth="2" orientation="landscape" r:id="rId15"/>
      <headerFooter alignWithMargins="0">
        <oddHeader>&amp;C</oddHeader>
      </headerFooter>
    </customSheetView>
    <customSheetView guid="{4A4E10B3-98EA-434A-B904-9D953C49E914}" scale="75" showGridLines="0" fitToPage="1" showRuler="0">
      <pane xSplit="6" ySplit="6" topLeftCell="AJ8" activePane="bottomRight" state="frozen"/>
      <selection pane="bottomRight" activeCell="AO15" sqref="AO15"/>
      <pageMargins left="0.56000000000000005" right="0.39" top="0.64" bottom="0.65" header="0.5" footer="0.5"/>
      <pageSetup paperSize="9" scale="38" fitToWidth="2" orientation="landscape" r:id="rId16"/>
      <headerFooter alignWithMargins="0">
        <oddHeader>&amp;C2006/2007 уч.рік 5 трим</oddHeader>
      </headerFooter>
    </customSheetView>
    <customSheetView guid="{639E5188-D90A-45C8-B0E7-531B3D055CC4}" scale="75" showGridLines="0" fitToPage="1" showRuler="0">
      <pane xSplit="6" ySplit="6" topLeftCell="AE8" activePane="bottomRight" state="frozen"/>
      <selection pane="bottomRight" activeCell="AR13" sqref="AR13"/>
      <pageMargins left="0.56000000000000005" right="0.39" top="0.64" bottom="0.65" header="0.5" footer="0.5"/>
      <pageSetup paperSize="9" scale="38" fitToWidth="2" orientation="landscape" r:id="rId17"/>
      <headerFooter alignWithMargins="0">
        <oddHeader>&amp;C2006/2007 уч.рік 5 трим</oddHeader>
      </headerFooter>
    </customSheetView>
    <customSheetView guid="{1F0D860E-98B2-498A-824D-8FEF04055655}" scale="75" showPageBreaks="1" showGridLines="0" printArea="1" showRuler="0">
      <pane xSplit="6" ySplit="7" topLeftCell="R8" activePane="bottomRight" state="frozen"/>
      <selection pane="bottomRight" activeCell="Z9" sqref="Z9"/>
      <pageMargins left="0.56000000000000005" right="0.25" top="0.64" bottom="0.65" header="0.5" footer="0.5"/>
      <pageSetup paperSize="9" scale="55" fitToWidth="2" orientation="landscape" r:id="rId18"/>
      <headerFooter alignWithMargins="0">
        <oddHeader>&amp;C2006/2007 уч.рік 5 трим</oddHeader>
      </headerFooter>
    </customSheetView>
    <customSheetView guid="{75769618-2852-4512-8EF1-DEA65DE197E1}" scale="75" showGridLines="0" showRuler="0">
      <pane xSplit="6" ySplit="7" topLeftCell="R8" activePane="bottomRight" state="frozen"/>
      <selection pane="bottomRight" activeCell="Z9" sqref="Z9"/>
      <pageMargins left="0.56000000000000005" right="0.25" top="0.64" bottom="0.65" header="0.5" footer="0.5"/>
      <pageSetup paperSize="9" scale="55" fitToWidth="2" orientation="landscape" r:id="rId19"/>
      <headerFooter alignWithMargins="0">
        <oddHeader>&amp;C2006/2007 уч.рік 5 трим</oddHeader>
      </headerFooter>
    </customSheetView>
    <customSheetView guid="{6FD4170C-FF34-4F29-9D4F-E51601E8E054}" scale="75" showPageBreaks="1" showGridLines="0" fitToPage="1" printArea="1" showRuler="0">
      <pane xSplit="6" ySplit="6" topLeftCell="U7" activePane="bottomRight" state="frozen"/>
      <selection pane="bottomRight" activeCell="B2" sqref="B2:B6"/>
      <pageMargins left="0.56000000000000005" right="0.25" top="0.64" bottom="0.65" header="0.5" footer="0.5"/>
      <pageSetup paperSize="9" scale="52" fitToWidth="2" orientation="landscape" r:id="rId20"/>
      <headerFooter alignWithMargins="0">
        <oddHeader>&amp;C2006/2007 уч.рік 5 трим</oddHeader>
      </headerFooter>
    </customSheetView>
    <customSheetView guid="{DB247C62-AD53-4E02-85BF-C5978A17182C}" scale="75" showGridLines="0" hiddenRows="1" showRuler="0">
      <pane xSplit="6" ySplit="6" topLeftCell="AA7" activePane="bottomRight" state="frozen"/>
      <selection pane="bottomRight" activeCell="AM19" sqref="AM19"/>
      <pageMargins left="0.56000000000000005" right="0.25" top="0.64" bottom="0.65" header="0.5" footer="0.5"/>
      <pageSetup paperSize="9" scale="55" fitToWidth="2" orientation="landscape" r:id="rId21"/>
      <headerFooter alignWithMargins="0">
        <oddHeader>&amp;C2006/2007 уч.рік 5 трим</oddHeader>
      </headerFooter>
    </customSheetView>
    <customSheetView guid="{CCC0C40E-6D64-44D7-9C77-D75A2E2899A6}" scale="75" showGridLines="0" hiddenRows="1" showRuler="0">
      <pane xSplit="6" ySplit="6" topLeftCell="AE7" activePane="bottomRight" state="frozen"/>
      <selection pane="bottomRight" activeCell="AM27" sqref="AM27"/>
      <pageMargins left="0.56000000000000005" right="0.25" top="0.64" bottom="0.65" header="0.5" footer="0.5"/>
      <pageSetup paperSize="9" scale="55" fitToWidth="2" orientation="landscape" r:id="rId22"/>
      <headerFooter alignWithMargins="0">
        <oddHeader>&amp;C2006/2007 уч.рік 5 трим</oddHeader>
      </headerFooter>
    </customSheetView>
    <customSheetView guid="{8DFD9D66-8B11-4E3E-B614-03CD90A02DAE}" scale="75" showGridLines="0" hiddenRows="1" showRuler="0">
      <pane xSplit="6" ySplit="6" topLeftCell="AE7" activePane="bottomRight" state="frozen"/>
      <selection pane="bottomRight" activeCell="AM27" sqref="AM27"/>
      <pageMargins left="0.56000000000000005" right="0.25" top="0.64" bottom="0.65" header="0.5" footer="0.5"/>
      <pageSetup paperSize="9" scale="55" fitToWidth="2" orientation="landscape" r:id="rId23"/>
      <headerFooter alignWithMargins="0">
        <oddHeader>&amp;C2006/2007 уч.рік 5 трим</oddHeader>
      </headerFooter>
    </customSheetView>
    <customSheetView guid="{F5BB156E-46BF-4970-8BDC-FACCC2530DB4}" scale="75" showGridLines="0" hiddenRows="1" showRuler="0">
      <pane xSplit="6" ySplit="6" topLeftCell="AH7" activePane="bottomRight" state="frozen"/>
      <selection pane="bottomRight" activeCell="AM14" sqref="AM14"/>
      <pageMargins left="0.56000000000000005" right="0.25" top="0.64" bottom="0.65" header="0.5" footer="0.5"/>
      <pageSetup paperSize="9" scale="55" fitToWidth="2" orientation="landscape" r:id="rId24"/>
      <headerFooter alignWithMargins="0">
        <oddHeader>&amp;C2006/2007 уч.рік 5 трим</oddHeader>
      </headerFooter>
    </customSheetView>
    <customSheetView guid="{BFDDA753-D9FF-405A-BBB3-8EC16FDB9500}" scale="75" showPageBreaks="1" showGridLines="0" printArea="1" showRuler="0">
      <pane xSplit="6" ySplit="7" topLeftCell="R8" activePane="bottomRight" state="frozen"/>
      <selection pane="bottomRight" activeCell="Z9" sqref="Z9"/>
      <pageMargins left="0.56000000000000005" right="0.25" top="0.64" bottom="0.65" header="0.5" footer="0.5"/>
      <pageSetup paperSize="9" scale="55" fitToWidth="2" orientation="landscape" r:id="rId25"/>
      <headerFooter alignWithMargins="0">
        <oddHeader>&amp;C2006/2007 уч.рік 5 трим</oddHeader>
      </headerFooter>
    </customSheetView>
    <customSheetView guid="{8FD84C4E-2C18-420F-8708-98FB7EED86F5}" scale="75" showPageBreaks="1" showGridLines="0" fitToPage="1" printArea="1" showRuler="0">
      <pane xSplit="6" ySplit="6" topLeftCell="AO7" activePane="bottomRight" state="frozen"/>
      <selection pane="bottomRight" activeCell="AR16" sqref="AR16"/>
      <pageMargins left="0.56000000000000005" right="0.39" top="0.64" bottom="0.65" header="0.5" footer="0.5"/>
      <pageSetup paperSize="9" scale="38" fitToWidth="2" orientation="landscape" r:id="rId26"/>
      <headerFooter alignWithMargins="0">
        <oddHeader>&amp;C</oddHeader>
      </headerFooter>
    </customSheetView>
    <customSheetView guid="{D36C8CE2-BD51-473C-907A-C6FC583FFDFD}" scale="75" showPageBreaks="1" showGridLines="0" fitToPage="1" printArea="1" showRuler="0">
      <pane xSplit="6" ySplit="6" topLeftCell="G34" activePane="bottomRight" state="frozen"/>
      <selection pane="bottomRight" activeCell="E44" sqref="E44"/>
      <pageMargins left="0.56000000000000005" right="0.39" top="0.64" bottom="0.65" header="0.5" footer="0.5"/>
      <pageSetup paperSize="9" scale="37" fitToWidth="2" orientation="landscape" r:id="rId27"/>
      <headerFooter alignWithMargins="0">
        <oddHeader>&amp;C</oddHeader>
      </headerFooter>
    </customSheetView>
    <customSheetView guid="{30318990-97FA-4B74-8A96-20B9CEE7B653}" scale="75" showGridLines="0" fitToPage="1" showRuler="0">
      <pane xSplit="6" ySplit="6" topLeftCell="K7" activePane="bottomRight" state="frozen"/>
      <selection pane="bottomRight" activeCell="M20" sqref="M20"/>
      <pageMargins left="0.56000000000000005" right="0.39" top="0.64" bottom="0.65" header="0.5" footer="0.5"/>
      <pageSetup paperSize="9" scale="37" fitToWidth="2" orientation="landscape" r:id="rId28"/>
      <headerFooter alignWithMargins="0">
        <oddHeader>&amp;C</oddHeader>
      </headerFooter>
    </customSheetView>
    <customSheetView guid="{3EF0F3E9-9201-4028-86FF-6B06B2998A48}" scale="75" showPageBreaks="1" showGridLines="0" fitToPage="1" printArea="1">
      <pane xSplit="6" ySplit="6" topLeftCell="AV7" activePane="bottomRight" state="frozen"/>
      <selection pane="bottomRight" activeCell="AS8" sqref="AS8"/>
      <pageMargins left="0.56000000000000005" right="0.39" top="0.64" bottom="0.65" header="0.5" footer="0.5"/>
      <pageSetup paperSize="9" scale="37" fitToWidth="2" orientation="landscape" r:id="rId29"/>
      <headerFooter alignWithMargins="0">
        <oddHeader>&amp;C</oddHeader>
      </headerFooter>
    </customSheetView>
    <customSheetView guid="{54CA7618-6F98-4F47-B371-BA051FE75870}" scale="75" showGridLines="0" fitToPage="1">
      <pane xSplit="6" ySplit="6" topLeftCell="AO7" activePane="bottomRight" state="frozen"/>
      <selection pane="bottomRight" activeCell="F13" sqref="F13"/>
      <pageMargins left="0.56000000000000005" right="0.39" top="0.64" bottom="0.65" header="0.5" footer="0.5"/>
      <pageSetup paperSize="9" scale="40" fitToWidth="2" orientation="landscape" r:id="rId30"/>
      <headerFooter alignWithMargins="0">
        <oddHeader>&amp;C</oddHeader>
      </headerFooter>
    </customSheetView>
    <customSheetView guid="{0DACDB9F-1DED-4CA1-A223-ED8CF3AAE059}" scale="75" showPageBreaks="1" showGridLines="0" fitToPage="1" printArea="1" showRuler="0">
      <pane xSplit="6" ySplit="6" topLeftCell="M7" activePane="bottomRight" state="frozen"/>
      <selection pane="bottomRight" activeCell="E44" sqref="E44"/>
      <pageMargins left="0.56000000000000005" right="0.39" top="0.64" bottom="0.65" header="0.5" footer="0.5"/>
      <pageSetup paperSize="9" scale="39" fitToWidth="2" orientation="landscape" r:id="rId31"/>
      <headerFooter alignWithMargins="0">
        <oddHeader>&amp;C</oddHeader>
      </headerFooter>
    </customSheetView>
    <customSheetView guid="{575DD556-2391-4DD2-B247-D76EB2E70299}" scale="75" showPageBreaks="1" showGridLines="0" fitToPage="1" printArea="1" showRuler="0">
      <pane xSplit="6" ySplit="6" topLeftCell="K7" activePane="bottomRight" state="frozen"/>
      <selection pane="bottomRight" activeCell="M20" sqref="M20"/>
      <pageMargins left="0.56000000000000005" right="0.39" top="0.64" bottom="0.65" header="0.5" footer="0.5"/>
      <pageSetup paperSize="9" scale="40" fitToWidth="2" orientation="landscape" r:id="rId32"/>
      <headerFooter alignWithMargins="0">
        <oddHeader>&amp;C</oddHeader>
      </headerFooter>
    </customSheetView>
    <customSheetView guid="{52C4EB7E-D421-4F3C-9418-E2E13C53098F}" scale="75" showPageBreaks="1" showGridLines="0" fitToPage="1" printArea="1">
      <pane xSplit="6" ySplit="6" topLeftCell="G7" activePane="bottomRight" state="frozen"/>
      <selection pane="bottomRight" activeCell="C9" sqref="C9:C19"/>
      <pageMargins left="0.56000000000000005" right="0.39" top="0.64" bottom="0.65" header="0.5" footer="0.5"/>
      <pageSetup paperSize="9" scale="39" fitToWidth="2" orientation="landscape" r:id="rId33"/>
      <headerFooter alignWithMargins="0">
        <oddHeader>&amp;C2006/2007 уч.рік 5 трим</oddHeader>
      </headerFooter>
    </customSheetView>
    <customSheetView guid="{1431BB82-382B-49E3-A435-36D988AC7FF6}" scale="75" showGridLines="0" fitToPage="1">
      <pane xSplit="6" ySplit="6" topLeftCell="T7" activePane="bottomRight" state="frozen"/>
      <selection pane="bottomRight" activeCell="AF20" sqref="AF20"/>
      <pageMargins left="0.56000000000000005" right="0.39" top="0.64" bottom="0.65" header="0.5" footer="0.5"/>
      <pageSetup paperSize="0" fitToWidth="2" orientation="portrait" horizontalDpi="0" verticalDpi="0" copies="0"/>
      <headerFooter alignWithMargins="0">
        <oddHeader>&amp;C</oddHeader>
      </headerFooter>
    </customSheetView>
    <customSheetView guid="{E3076869-5D4E-4B4E-B56C-23BD0053E0A2}" scale="70" showPageBreaks="1" showGridLines="0" fitToPage="1" printArea="1">
      <pane xSplit="6" ySplit="7" topLeftCell="G8" activePane="bottomRight" state="frozen"/>
      <selection pane="bottomRight" activeCell="H19" sqref="H19"/>
      <pageMargins left="0.56000000000000005" right="0.39" top="0.64" bottom="0.65" header="0.5" footer="0.5"/>
      <pageSetup paperSize="9" scale="25" fitToWidth="2" orientation="portrait" horizontalDpi="4294967293" verticalDpi="200" r:id="rId34"/>
      <headerFooter alignWithMargins="0">
        <oddHeader>&amp;C</oddHeader>
      </headerFooter>
    </customSheetView>
    <customSheetView guid="{134EDDCA-7309-47EE-BAAB-632C7B2A96A3}" scale="70" showPageBreaks="1" showGridLines="0" fitToPage="1" printArea="1">
      <pane xSplit="6" ySplit="7" topLeftCell="G8" activePane="bottomRight" state="frozen"/>
      <selection pane="bottomRight" activeCell="H19" sqref="H19"/>
      <pageMargins left="0.56000000000000005" right="0.39" top="0.64" bottom="0.65" header="0.5" footer="0.5"/>
      <pageSetup paperSize="9" scale="26" fitToWidth="2" orientation="portrait" horizontalDpi="4294967293" r:id="rId35"/>
      <headerFooter alignWithMargins="0">
        <oddHeader>&amp;C</oddHeader>
      </headerFooter>
    </customSheetView>
    <customSheetView guid="{1721CD95-9859-4B1B-8D0F-DFE373BD846C}" scale="70" showPageBreaks="1" showGridLines="0" fitToPage="1" printArea="1">
      <pane xSplit="6" ySplit="6" topLeftCell="Z7" activePane="bottomRight" state="frozen"/>
      <selection pane="bottomRight" activeCell="AH24" sqref="AH24"/>
      <pageMargins left="0.56000000000000005" right="0.39" top="0.64" bottom="0.65" header="0.5" footer="0.5"/>
      <pageSetup paperSize="9" scale="26" fitToWidth="2" orientation="portrait" horizontalDpi="4294967293" r:id="rId36"/>
      <headerFooter alignWithMargins="0">
        <oddHeader>&amp;C</oddHeader>
      </headerFooter>
    </customSheetView>
    <customSheetView guid="{C2F30B35-D639-4BB4-A50F-41AB6A913442}" scale="70" showPageBreaks="1" showGridLines="0" fitToPage="1">
      <pane xSplit="6" ySplit="7" topLeftCell="G14" activePane="bottomRight" state="frozen"/>
      <selection pane="bottomRight" activeCell="G18" sqref="G18"/>
      <pageMargins left="0.56000000000000005" right="0.39" top="0.64" bottom="0.65" header="0.5" footer="0.5"/>
      <pageSetup paperSize="9" scale="34" fitToWidth="2" orientation="landscape" r:id="rId37"/>
      <headerFooter alignWithMargins="0">
        <oddHeader>&amp;C</oddHeader>
      </headerFooter>
    </customSheetView>
    <customSheetView guid="{CB17CAF3-1B6A-40BC-8807-382168C7B6AA}" scale="70" showPageBreaks="1" showGridLines="0" fitToPage="1">
      <pane xSplit="6" ySplit="6" topLeftCell="Z40" activePane="bottomRight" state="frozen"/>
      <selection pane="bottomRight" activeCell="C47" sqref="C47:C51"/>
      <pageMargins left="0.56000000000000005" right="0.39" top="0.64" bottom="0.65" header="0.5" footer="0.5"/>
      <pageSetup paperSize="9" scale="34" fitToWidth="2" orientation="landscape" r:id="rId38"/>
      <headerFooter alignWithMargins="0">
        <oddHeader>&amp;C</oddHeader>
      </headerFooter>
    </customSheetView>
  </customSheetViews>
  <mergeCells count="70">
    <mergeCell ref="A3:A7"/>
    <mergeCell ref="F5:F6"/>
    <mergeCell ref="G5:G6"/>
    <mergeCell ref="C3:C7"/>
    <mergeCell ref="E3:E7"/>
    <mergeCell ref="F3:G3"/>
    <mergeCell ref="D3:D7"/>
    <mergeCell ref="H5:H6"/>
    <mergeCell ref="I5:I6"/>
    <mergeCell ref="L5:L6"/>
    <mergeCell ref="M5:M6"/>
    <mergeCell ref="AA3:AB3"/>
    <mergeCell ref="Q3:S3"/>
    <mergeCell ref="O3:P3"/>
    <mergeCell ref="O5:O6"/>
    <mergeCell ref="J3:K3"/>
    <mergeCell ref="J5:J6"/>
    <mergeCell ref="K5:K6"/>
    <mergeCell ref="T5:T6"/>
    <mergeCell ref="U5:U6"/>
    <mergeCell ref="V5:V6"/>
    <mergeCell ref="W5:W6"/>
    <mergeCell ref="AC3:AD3"/>
    <mergeCell ref="T2:U2"/>
    <mergeCell ref="Q2:R2"/>
    <mergeCell ref="H3:I3"/>
    <mergeCell ref="T3:U3"/>
    <mergeCell ref="V3:W3"/>
    <mergeCell ref="X3:Y3"/>
    <mergeCell ref="Q7:S7"/>
    <mergeCell ref="AJ7:AL7"/>
    <mergeCell ref="AO5:AO6"/>
    <mergeCell ref="R5:R6"/>
    <mergeCell ref="Q5:Q6"/>
    <mergeCell ref="AJ5:AJ6"/>
    <mergeCell ref="X5:X6"/>
    <mergeCell ref="AC5:AC6"/>
    <mergeCell ref="AK5:AK6"/>
    <mergeCell ref="AE7:AG7"/>
    <mergeCell ref="AE5:AE6"/>
    <mergeCell ref="AF5:AF6"/>
    <mergeCell ref="AB5:AB6"/>
    <mergeCell ref="Y5:Y6"/>
    <mergeCell ref="AA5:AA6"/>
    <mergeCell ref="AO7:AQ7"/>
    <mergeCell ref="AI5:AI6"/>
    <mergeCell ref="AH5:AH6"/>
    <mergeCell ref="AH3:AI3"/>
    <mergeCell ref="AH7:AI7"/>
    <mergeCell ref="AM3:AN3"/>
    <mergeCell ref="AM5:AM6"/>
    <mergeCell ref="AN5:AN6"/>
    <mergeCell ref="AJ3:AL3"/>
    <mergeCell ref="AP5:AP6"/>
    <mergeCell ref="AR3:AS3"/>
    <mergeCell ref="AR5:AR6"/>
    <mergeCell ref="AS5:AS6"/>
    <mergeCell ref="AO3:AQ3"/>
    <mergeCell ref="AW7:AY7"/>
    <mergeCell ref="AT7:AV7"/>
    <mergeCell ref="AZ7:BB7"/>
    <mergeCell ref="BE3:BF3"/>
    <mergeCell ref="BE5:BE6"/>
    <mergeCell ref="BF5:BF6"/>
    <mergeCell ref="AT3:AV3"/>
    <mergeCell ref="AZ3:BB3"/>
    <mergeCell ref="AT5:AT6"/>
    <mergeCell ref="AU5:AU6"/>
    <mergeCell ref="AZ5:AZ6"/>
    <mergeCell ref="BA5:BA6"/>
  </mergeCells>
  <phoneticPr fontId="1" type="noConversion"/>
  <conditionalFormatting sqref="M29 F22:F24 E8:E21">
    <cfRule type="cellIs" dxfId="7" priority="1" stopIfTrue="1" operator="greaterThan">
      <formula>21</formula>
    </cfRule>
  </conditionalFormatting>
  <pageMargins left="0.56000000000000005" right="0.39" top="0.64" bottom="0.65" header="0.5" footer="0.5"/>
  <pageSetup paperSize="9" scale="35" fitToWidth="2" orientation="landscape" r:id="rId39"/>
  <headerFooter alignWithMargins="0">
    <oddHeader>&amp;C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49"/>
  <sheetViews>
    <sheetView showGridLines="0" zoomScale="70" zoomScaleNormal="85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AT8" sqref="AT8"/>
    </sheetView>
  </sheetViews>
  <sheetFormatPr defaultColWidth="9.28515625" defaultRowHeight="12.75"/>
  <cols>
    <col min="1" max="1" width="4.28515625" style="1" customWidth="1"/>
    <col min="2" max="2" width="49" style="353" customWidth="1"/>
    <col min="3" max="3" width="6.7109375" style="30" customWidth="1"/>
    <col min="4" max="4" width="13" style="30" customWidth="1"/>
    <col min="5" max="5" width="6.7109375" style="30" customWidth="1"/>
    <col min="6" max="6" width="11" style="30" customWidth="1"/>
    <col min="7" max="7" width="12.28515625" style="1" customWidth="1"/>
    <col min="8" max="8" width="10.5703125" style="1" customWidth="1"/>
    <col min="9" max="9" width="10.28515625" style="1" customWidth="1"/>
    <col min="10" max="10" width="10.42578125" style="1" customWidth="1"/>
    <col min="11" max="11" width="9.7109375" style="1" customWidth="1"/>
    <col min="12" max="12" width="10.42578125" style="1" customWidth="1"/>
    <col min="13" max="13" width="9.85546875" style="1" customWidth="1"/>
    <col min="14" max="14" width="10" style="1" customWidth="1"/>
    <col min="15" max="15" width="11.140625" style="1" customWidth="1"/>
    <col min="16" max="16" width="9.7109375" style="1" customWidth="1"/>
    <col min="17" max="17" width="8.42578125" style="1" customWidth="1"/>
    <col min="18" max="18" width="12.7109375" style="1" customWidth="1"/>
    <col min="19" max="19" width="11.5703125" style="1" customWidth="1"/>
    <col min="20" max="20" width="11.7109375" style="1" customWidth="1"/>
    <col min="21" max="21" width="13" style="1" customWidth="1"/>
    <col min="22" max="22" width="13.5703125" style="1" customWidth="1"/>
    <col min="23" max="23" width="12.28515625" style="1" customWidth="1"/>
    <col min="24" max="24" width="11.7109375" style="1" customWidth="1"/>
    <col min="25" max="25" width="14.5703125" style="1" customWidth="1"/>
    <col min="26" max="26" width="10.5703125" style="1" customWidth="1"/>
    <col min="27" max="27" width="16.28515625" style="1" customWidth="1"/>
    <col min="28" max="31" width="10.28515625" style="1" customWidth="1"/>
    <col min="32" max="32" width="10.7109375" style="1" customWidth="1"/>
    <col min="33" max="33" width="11.7109375" style="1" customWidth="1"/>
    <col min="34" max="34" width="11.5703125" style="1" customWidth="1"/>
    <col min="35" max="35" width="11.28515625" style="1" customWidth="1"/>
    <col min="36" max="36" width="13.28515625" style="1" customWidth="1"/>
    <col min="37" max="37" width="9.7109375" style="1" customWidth="1"/>
    <col min="38" max="40" width="10.7109375" style="1" customWidth="1"/>
    <col min="41" max="41" width="13.7109375" style="1" customWidth="1"/>
    <col min="42" max="42" width="9.85546875" style="1" customWidth="1"/>
    <col min="43" max="43" width="10" style="1" customWidth="1"/>
    <col min="44" max="44" width="11.5703125" style="1" customWidth="1"/>
    <col min="45" max="45" width="11.28515625" style="1" customWidth="1"/>
    <col min="46" max="46" width="12.42578125" style="1" customWidth="1"/>
    <col min="47" max="47" width="9.28515625" style="1" customWidth="1"/>
    <col min="48" max="48" width="10.42578125" style="1" bestFit="1" customWidth="1"/>
    <col min="49" max="49" width="9.7109375" style="1" customWidth="1"/>
    <col min="50" max="50" width="11.42578125" style="1" customWidth="1"/>
    <col min="51" max="51" width="10.42578125" style="1" customWidth="1"/>
    <col min="52" max="52" width="11.42578125" style="1" customWidth="1"/>
    <col min="53" max="53" width="9.28515625" style="1"/>
    <col min="54" max="54" width="10.7109375" style="1" customWidth="1"/>
    <col min="55" max="55" width="11.7109375" style="1" customWidth="1"/>
    <col min="56" max="56" width="11.42578125" style="1" customWidth="1"/>
    <col min="57" max="16384" width="9.28515625" style="1"/>
  </cols>
  <sheetData>
    <row r="1" spans="1:58">
      <c r="V1" s="4"/>
      <c r="W1" s="31" t="s">
        <v>261</v>
      </c>
    </row>
    <row r="2" spans="1:58" ht="26.25" customHeight="1" thickBot="1">
      <c r="A2" s="20"/>
      <c r="B2" s="193"/>
      <c r="C2" s="165" t="s">
        <v>395</v>
      </c>
      <c r="D2" s="21"/>
      <c r="E2" s="21"/>
      <c r="F2" s="21"/>
      <c r="G2" t="s">
        <v>167</v>
      </c>
      <c r="H2"/>
      <c r="I2" t="s">
        <v>0</v>
      </c>
      <c r="J2" t="s">
        <v>195</v>
      </c>
      <c r="K2"/>
      <c r="L2"/>
      <c r="M2"/>
      <c r="N2"/>
      <c r="O2" t="s">
        <v>173</v>
      </c>
      <c r="P2"/>
      <c r="Q2" s="1017" t="s">
        <v>173</v>
      </c>
      <c r="R2" s="1017"/>
      <c r="S2" s="132" t="s">
        <v>198</v>
      </c>
      <c r="T2" s="1017" t="s">
        <v>187</v>
      </c>
      <c r="U2" s="1017"/>
      <c r="V2"/>
      <c r="W2" s="126"/>
      <c r="X2" s="154"/>
      <c r="Y2" s="154"/>
      <c r="Z2" s="37"/>
      <c r="AA2" s="154" t="s">
        <v>174</v>
      </c>
      <c r="AB2" s="488"/>
      <c r="AC2" s="154"/>
      <c r="AD2" s="37"/>
      <c r="AF2" s="39"/>
      <c r="AG2" s="130"/>
      <c r="AH2" s="39" t="s">
        <v>12</v>
      </c>
      <c r="AI2" s="44"/>
      <c r="AJ2" s="39"/>
      <c r="AK2" s="39"/>
      <c r="AL2" s="169"/>
      <c r="AM2" s="74" t="s">
        <v>18</v>
      </c>
      <c r="AN2" s="433"/>
      <c r="AO2" s="74"/>
      <c r="AP2" s="433"/>
      <c r="AQ2" s="38"/>
      <c r="AR2" s="433" t="s">
        <v>26</v>
      </c>
      <c r="AU2" s="1" t="s">
        <v>214</v>
      </c>
      <c r="AX2" s="1" t="s">
        <v>353</v>
      </c>
    </row>
    <row r="3" spans="1:58" ht="22.5" customHeight="1" thickBot="1">
      <c r="A3" s="1024"/>
      <c r="B3" s="354"/>
      <c r="C3" s="1026" t="s">
        <v>131</v>
      </c>
      <c r="D3" s="1032" t="s">
        <v>172</v>
      </c>
      <c r="E3" s="1029" t="s">
        <v>38</v>
      </c>
      <c r="F3" s="989" t="s">
        <v>132</v>
      </c>
      <c r="G3" s="991"/>
      <c r="H3" s="989" t="s">
        <v>133</v>
      </c>
      <c r="I3" s="1018"/>
      <c r="J3" s="989" t="s">
        <v>134</v>
      </c>
      <c r="K3" s="1018"/>
      <c r="L3" s="121" t="s">
        <v>135</v>
      </c>
      <c r="M3" s="122"/>
      <c r="N3" s="123"/>
      <c r="O3" s="989" t="s">
        <v>136</v>
      </c>
      <c r="P3" s="991"/>
      <c r="Q3" s="989" t="s">
        <v>137</v>
      </c>
      <c r="R3" s="1023"/>
      <c r="S3" s="991"/>
      <c r="T3" s="989" t="s">
        <v>138</v>
      </c>
      <c r="U3" s="1018"/>
      <c r="V3" s="989" t="s">
        <v>139</v>
      </c>
      <c r="W3" s="991"/>
      <c r="X3" s="989" t="s">
        <v>140</v>
      </c>
      <c r="Y3" s="991"/>
      <c r="Z3" s="496"/>
      <c r="AA3" s="1021" t="s">
        <v>141</v>
      </c>
      <c r="AB3" s="1022"/>
      <c r="AC3" s="1016" t="s">
        <v>142</v>
      </c>
      <c r="AD3" s="1016"/>
      <c r="AE3" s="122" t="s">
        <v>143</v>
      </c>
      <c r="AF3" s="122"/>
      <c r="AG3" s="194"/>
      <c r="AH3" s="1001" t="s">
        <v>144</v>
      </c>
      <c r="AI3" s="1002"/>
      <c r="AJ3" s="989" t="s">
        <v>242</v>
      </c>
      <c r="AK3" s="990"/>
      <c r="AL3" s="991"/>
      <c r="AM3" s="983" t="s">
        <v>359</v>
      </c>
      <c r="AN3" s="984"/>
      <c r="AO3" s="989" t="s">
        <v>360</v>
      </c>
      <c r="AP3" s="990"/>
      <c r="AQ3" s="991"/>
      <c r="AR3" s="983" t="s">
        <v>361</v>
      </c>
      <c r="AS3" s="984"/>
      <c r="AT3" s="989" t="s">
        <v>362</v>
      </c>
      <c r="AU3" s="990"/>
      <c r="AV3" s="991"/>
      <c r="AW3" s="35" t="s">
        <v>363</v>
      </c>
      <c r="AX3" s="409"/>
      <c r="AY3" s="410"/>
      <c r="AZ3" s="989" t="s">
        <v>364</v>
      </c>
      <c r="BA3" s="990"/>
      <c r="BB3" s="991"/>
      <c r="BC3" s="983" t="s">
        <v>365</v>
      </c>
      <c r="BD3" s="984"/>
    </row>
    <row r="4" spans="1:58" ht="22.5" customHeight="1">
      <c r="A4" s="1025"/>
      <c r="B4" s="355"/>
      <c r="C4" s="1027"/>
      <c r="D4" s="1033"/>
      <c r="E4" s="1030"/>
      <c r="F4" s="416" t="s">
        <v>145</v>
      </c>
      <c r="G4" s="33"/>
      <c r="H4" s="416" t="s">
        <v>146</v>
      </c>
      <c r="I4" s="124"/>
      <c r="J4" s="416" t="s">
        <v>146</v>
      </c>
      <c r="K4" s="124"/>
      <c r="L4" s="296" t="s">
        <v>146</v>
      </c>
      <c r="M4" s="36"/>
      <c r="N4" s="42"/>
      <c r="O4" s="416" t="s">
        <v>147</v>
      </c>
      <c r="P4" s="33"/>
      <c r="Q4" s="408" t="s">
        <v>147</v>
      </c>
      <c r="R4" s="409"/>
      <c r="S4" s="23"/>
      <c r="T4" s="469" t="s">
        <v>148</v>
      </c>
      <c r="U4" s="22"/>
      <c r="V4" s="469" t="s">
        <v>149</v>
      </c>
      <c r="W4" s="23"/>
      <c r="X4" s="494"/>
      <c r="Y4" s="480" t="s">
        <v>150</v>
      </c>
      <c r="Z4" s="497"/>
      <c r="AA4" s="494" t="s">
        <v>254</v>
      </c>
      <c r="AB4" s="481"/>
      <c r="AC4" s="480" t="s">
        <v>254</v>
      </c>
      <c r="AD4" s="484"/>
      <c r="AE4" s="34" t="s">
        <v>254</v>
      </c>
      <c r="AF4" s="67" t="s">
        <v>234</v>
      </c>
      <c r="AG4" s="68"/>
      <c r="AH4" s="35" t="s">
        <v>151</v>
      </c>
      <c r="AI4" s="298"/>
      <c r="AJ4" s="35" t="s">
        <v>151</v>
      </c>
      <c r="AK4" s="69"/>
      <c r="AL4" s="37" t="s">
        <v>12</v>
      </c>
      <c r="AM4" s="35" t="s">
        <v>255</v>
      </c>
      <c r="AN4" s="389"/>
      <c r="AO4" s="35" t="s">
        <v>255</v>
      </c>
      <c r="AP4" s="70"/>
      <c r="AQ4" s="44" t="s">
        <v>18</v>
      </c>
      <c r="AR4" s="35" t="s">
        <v>350</v>
      </c>
      <c r="AS4" s="389"/>
      <c r="AT4" s="35" t="s">
        <v>350</v>
      </c>
      <c r="AU4" s="69" t="s">
        <v>351</v>
      </c>
      <c r="AV4" s="421"/>
      <c r="AW4" s="35" t="s">
        <v>370</v>
      </c>
      <c r="AX4" s="421" t="s">
        <v>214</v>
      </c>
      <c r="AY4" s="422"/>
      <c r="AZ4" s="35" t="s">
        <v>352</v>
      </c>
      <c r="BA4" s="70" t="s">
        <v>353</v>
      </c>
      <c r="BB4" s="422"/>
      <c r="BC4" s="388" t="s">
        <v>302</v>
      </c>
      <c r="BD4" s="389"/>
    </row>
    <row r="5" spans="1:58" ht="37.35" customHeight="1">
      <c r="A5" s="1025"/>
      <c r="B5" s="355" t="s">
        <v>257</v>
      </c>
      <c r="C5" s="1027"/>
      <c r="D5" s="1033"/>
      <c r="E5" s="1030"/>
      <c r="F5" s="992" t="s">
        <v>170</v>
      </c>
      <c r="G5" s="999" t="s">
        <v>164</v>
      </c>
      <c r="H5" s="992" t="s">
        <v>170</v>
      </c>
      <c r="I5" s="1019" t="s">
        <v>164</v>
      </c>
      <c r="J5" s="992" t="s">
        <v>170</v>
      </c>
      <c r="K5" s="1019" t="s">
        <v>164</v>
      </c>
      <c r="L5" s="992" t="s">
        <v>170</v>
      </c>
      <c r="M5" s="994" t="s">
        <v>219</v>
      </c>
      <c r="N5" s="43" t="s">
        <v>152</v>
      </c>
      <c r="O5" s="992" t="s">
        <v>170</v>
      </c>
      <c r="P5" s="417" t="s">
        <v>164</v>
      </c>
      <c r="Q5" s="992" t="s">
        <v>170</v>
      </c>
      <c r="R5" s="994" t="s">
        <v>218</v>
      </c>
      <c r="S5" s="43" t="s">
        <v>152</v>
      </c>
      <c r="T5" s="992" t="s">
        <v>170</v>
      </c>
      <c r="U5" s="1019" t="s">
        <v>164</v>
      </c>
      <c r="V5" s="992" t="s">
        <v>170</v>
      </c>
      <c r="W5" s="1019" t="s">
        <v>164</v>
      </c>
      <c r="X5" s="1005" t="s">
        <v>170</v>
      </c>
      <c r="Y5" s="1013" t="s">
        <v>253</v>
      </c>
      <c r="Z5" s="43" t="s">
        <v>152</v>
      </c>
      <c r="AA5" s="1014" t="s">
        <v>170</v>
      </c>
      <c r="AB5" s="1011" t="s">
        <v>164</v>
      </c>
      <c r="AC5" s="1007" t="s">
        <v>170</v>
      </c>
      <c r="AD5" s="482" t="s">
        <v>164</v>
      </c>
      <c r="AE5" s="1009" t="s">
        <v>170</v>
      </c>
      <c r="AF5" s="994" t="s">
        <v>171</v>
      </c>
      <c r="AG5" s="195" t="s">
        <v>152</v>
      </c>
      <c r="AH5" s="992" t="s">
        <v>170</v>
      </c>
      <c r="AI5" s="999" t="s">
        <v>164</v>
      </c>
      <c r="AJ5" s="992" t="s">
        <v>170</v>
      </c>
      <c r="AK5" s="994" t="s">
        <v>297</v>
      </c>
      <c r="AL5" s="43" t="s">
        <v>152</v>
      </c>
      <c r="AM5" s="997" t="s">
        <v>170</v>
      </c>
      <c r="AN5" s="987" t="s">
        <v>164</v>
      </c>
      <c r="AO5" s="992" t="s">
        <v>170</v>
      </c>
      <c r="AP5" s="996" t="s">
        <v>298</v>
      </c>
      <c r="AQ5" s="43" t="s">
        <v>152</v>
      </c>
      <c r="AR5" s="997" t="s">
        <v>170</v>
      </c>
      <c r="AS5" s="987" t="s">
        <v>164</v>
      </c>
      <c r="AT5" s="992" t="s">
        <v>170</v>
      </c>
      <c r="AU5" s="994" t="s">
        <v>354</v>
      </c>
      <c r="AV5" s="43" t="s">
        <v>152</v>
      </c>
      <c r="AW5" s="414" t="s">
        <v>170</v>
      </c>
      <c r="AX5" s="406" t="s">
        <v>355</v>
      </c>
      <c r="AY5" s="43" t="s">
        <v>152</v>
      </c>
      <c r="AZ5" s="992" t="s">
        <v>170</v>
      </c>
      <c r="BA5" s="996" t="s">
        <v>356</v>
      </c>
      <c r="BB5" s="43" t="s">
        <v>152</v>
      </c>
      <c r="BC5" s="997" t="s">
        <v>170</v>
      </c>
      <c r="BD5" s="987" t="s">
        <v>164</v>
      </c>
    </row>
    <row r="6" spans="1:58" ht="35.450000000000003" customHeight="1" thickBot="1">
      <c r="A6" s="1025"/>
      <c r="B6" s="356"/>
      <c r="C6" s="1027"/>
      <c r="D6" s="1033"/>
      <c r="E6" s="1030"/>
      <c r="F6" s="993"/>
      <c r="G6" s="1000"/>
      <c r="H6" s="993"/>
      <c r="I6" s="1020"/>
      <c r="J6" s="993"/>
      <c r="K6" s="1020"/>
      <c r="L6" s="993"/>
      <c r="M6" s="995"/>
      <c r="N6" s="73">
        <v>2</v>
      </c>
      <c r="O6" s="993"/>
      <c r="P6" s="418"/>
      <c r="Q6" s="993"/>
      <c r="R6" s="995"/>
      <c r="S6" s="73">
        <v>10</v>
      </c>
      <c r="T6" s="993"/>
      <c r="U6" s="1020"/>
      <c r="V6" s="993"/>
      <c r="W6" s="1020"/>
      <c r="X6" s="1006"/>
      <c r="Y6" s="1013"/>
      <c r="Z6" s="498">
        <v>3</v>
      </c>
      <c r="AA6" s="1015"/>
      <c r="AB6" s="1012"/>
      <c r="AC6" s="1008"/>
      <c r="AD6" s="485"/>
      <c r="AE6" s="1010"/>
      <c r="AF6" s="995"/>
      <c r="AG6" s="196">
        <v>14</v>
      </c>
      <c r="AH6" s="993"/>
      <c r="AI6" s="1000"/>
      <c r="AJ6" s="993"/>
      <c r="AK6" s="995"/>
      <c r="AL6" s="73" t="s">
        <v>366</v>
      </c>
      <c r="AM6" s="998"/>
      <c r="AN6" s="988"/>
      <c r="AO6" s="993"/>
      <c r="AP6" s="995"/>
      <c r="AQ6" s="73" t="s">
        <v>367</v>
      </c>
      <c r="AR6" s="998"/>
      <c r="AS6" s="988"/>
      <c r="AT6" s="993"/>
      <c r="AU6" s="995"/>
      <c r="AV6" s="73" t="s">
        <v>368</v>
      </c>
      <c r="AW6" s="415"/>
      <c r="AX6" s="407"/>
      <c r="AY6" s="73">
        <v>4</v>
      </c>
      <c r="AZ6" s="993"/>
      <c r="BA6" s="995"/>
      <c r="BB6" s="73" t="s">
        <v>369</v>
      </c>
      <c r="BC6" s="998"/>
      <c r="BD6" s="988"/>
    </row>
    <row r="7" spans="1:58" ht="16.5" thickBot="1">
      <c r="A7" s="1025"/>
      <c r="B7" s="356"/>
      <c r="C7" s="1035"/>
      <c r="D7" s="1033"/>
      <c r="E7" s="1030"/>
      <c r="F7" s="304">
        <v>43115</v>
      </c>
      <c r="G7" s="72"/>
      <c r="H7" s="304">
        <v>43115</v>
      </c>
      <c r="I7" s="302"/>
      <c r="J7" s="304">
        <f>F7+7</f>
        <v>43122</v>
      </c>
      <c r="K7" s="302"/>
      <c r="L7" s="411">
        <f>H7+7</f>
        <v>43122</v>
      </c>
      <c r="M7" s="412"/>
      <c r="N7" s="413"/>
      <c r="O7" s="419">
        <f>J7+7</f>
        <v>43129</v>
      </c>
      <c r="P7" s="420"/>
      <c r="Q7" s="979">
        <f>L7+7</f>
        <v>43129</v>
      </c>
      <c r="R7" s="982"/>
      <c r="S7" s="1004"/>
      <c r="T7" s="427">
        <f>O7+7</f>
        <v>43136</v>
      </c>
      <c r="U7" s="428"/>
      <c r="V7" s="427">
        <f>Q7+7</f>
        <v>43136</v>
      </c>
      <c r="W7" s="483"/>
      <c r="X7" s="499">
        <f>T7+7</f>
        <v>43143</v>
      </c>
      <c r="Y7" s="493"/>
      <c r="Z7" s="500"/>
      <c r="AA7" s="495">
        <f>V7+7</f>
        <v>43143</v>
      </c>
      <c r="AB7" s="489"/>
      <c r="AC7" s="486">
        <f>X7+7</f>
        <v>43150</v>
      </c>
      <c r="AD7" s="486"/>
      <c r="AE7" s="980">
        <f>AA7+7</f>
        <v>43150</v>
      </c>
      <c r="AF7" s="982"/>
      <c r="AG7" s="980"/>
      <c r="AH7" s="1003">
        <f>AC7+7</f>
        <v>43157</v>
      </c>
      <c r="AI7" s="981"/>
      <c r="AJ7" s="979">
        <f>AE7+7</f>
        <v>43157</v>
      </c>
      <c r="AK7" s="982"/>
      <c r="AL7" s="1004"/>
      <c r="AM7" s="305">
        <f>AH7+7</f>
        <v>43164</v>
      </c>
      <c r="AN7" s="396"/>
      <c r="AO7" s="979">
        <f>AJ7+7</f>
        <v>43164</v>
      </c>
      <c r="AP7" s="982"/>
      <c r="AQ7" s="1004"/>
      <c r="AR7" s="305">
        <f>AO7+7</f>
        <v>43171</v>
      </c>
      <c r="AS7" s="396"/>
      <c r="AT7" s="979">
        <f>AO7+7</f>
        <v>43171</v>
      </c>
      <c r="AU7" s="982"/>
      <c r="AV7" s="1004"/>
      <c r="AW7" s="1003">
        <f>AR7+7</f>
        <v>43178</v>
      </c>
      <c r="AX7" s="980"/>
      <c r="AY7" s="981"/>
      <c r="AZ7" s="1003">
        <f>AT7+7</f>
        <v>43178</v>
      </c>
      <c r="BA7" s="980"/>
      <c r="BB7" s="981"/>
      <c r="BC7" s="305">
        <f>AW7+7</f>
        <v>43185</v>
      </c>
      <c r="BD7" s="396"/>
    </row>
    <row r="8" spans="1:58" s="277" customFormat="1" ht="25.9" customHeight="1">
      <c r="A8" s="925">
        <v>1</v>
      </c>
      <c r="B8" s="443" t="s">
        <v>383</v>
      </c>
      <c r="C8" s="297">
        <v>15</v>
      </c>
      <c r="D8" s="303">
        <f t="shared" ref="D8:D23" si="0">SUM(N8,S8,Z8,AG8,AL8,AQ8,AV8,AY8,BB8)</f>
        <v>0</v>
      </c>
      <c r="E8" s="368">
        <f t="shared" ref="E8:E23" si="1">SUM(D8:D8)</f>
        <v>0</v>
      </c>
      <c r="F8" s="381"/>
      <c r="G8" s="379"/>
      <c r="H8" s="343"/>
      <c r="I8" s="276"/>
      <c r="J8" s="343"/>
      <c r="K8" s="276"/>
      <c r="L8" s="313"/>
      <c r="M8" s="340">
        <f t="shared" ref="M8:M23" si="2">C8</f>
        <v>15</v>
      </c>
      <c r="N8" s="308"/>
      <c r="O8" s="275"/>
      <c r="P8" s="286"/>
      <c r="Q8" s="347"/>
      <c r="R8" s="297">
        <f t="shared" ref="R8:R23" si="3">C8</f>
        <v>15</v>
      </c>
      <c r="S8" s="384" t="str">
        <f>IF(R8=0,0,VLOOKUP(R8,Підс,2,FALSE))</f>
        <v xml:space="preserve"> </v>
      </c>
      <c r="T8" s="475"/>
      <c r="U8" s="475"/>
      <c r="V8" s="475"/>
      <c r="W8" s="490"/>
      <c r="X8" s="292"/>
      <c r="Y8" s="297">
        <f t="shared" ref="Y8:Y23" si="4">C8</f>
        <v>15</v>
      </c>
      <c r="Z8" s="307"/>
      <c r="AA8" s="287"/>
      <c r="AB8" s="487"/>
      <c r="AC8" s="343"/>
      <c r="AD8" s="487"/>
      <c r="AE8" s="347"/>
      <c r="AF8" s="297">
        <f>C8</f>
        <v>15</v>
      </c>
      <c r="AG8" s="387" t="str">
        <f t="shared" ref="AG8:AG23" si="5">IF(AF8=0,"",VLOOKUP(AF8,Підс,3,FALSE))</f>
        <v xml:space="preserve"> </v>
      </c>
      <c r="AH8" s="288"/>
      <c r="AI8" s="289"/>
      <c r="AJ8" s="350"/>
      <c r="AK8" s="297">
        <f t="shared" ref="AK8:AK18" si="6">C8</f>
        <v>15</v>
      </c>
      <c r="AL8" s="290"/>
      <c r="AM8" s="390"/>
      <c r="AN8" s="392"/>
      <c r="AO8" s="424"/>
      <c r="AP8" s="297">
        <f>C8</f>
        <v>15</v>
      </c>
      <c r="AQ8" s="312"/>
      <c r="AR8" s="390"/>
      <c r="AS8" s="392"/>
      <c r="AT8" s="350"/>
      <c r="AU8" s="423">
        <f>C8</f>
        <v>15</v>
      </c>
      <c r="AV8" s="290"/>
      <c r="AW8" s="429"/>
      <c r="AX8" s="430">
        <f>C8</f>
        <v>15</v>
      </c>
      <c r="AY8" s="432"/>
      <c r="AZ8" s="429"/>
      <c r="BA8" s="430">
        <f>C8</f>
        <v>15</v>
      </c>
      <c r="BB8" s="431"/>
      <c r="BC8" s="390"/>
      <c r="BD8" s="931"/>
      <c r="BE8" s="933"/>
      <c r="BF8" s="933"/>
    </row>
    <row r="9" spans="1:58" s="277" customFormat="1" ht="24" customHeight="1">
      <c r="A9" s="926">
        <v>2</v>
      </c>
      <c r="B9" s="443" t="s">
        <v>384</v>
      </c>
      <c r="C9" s="297">
        <v>14</v>
      </c>
      <c r="D9" s="303">
        <f t="shared" si="0"/>
        <v>0</v>
      </c>
      <c r="E9" s="368">
        <f t="shared" si="1"/>
        <v>0</v>
      </c>
      <c r="F9" s="382"/>
      <c r="G9" s="291"/>
      <c r="H9" s="343"/>
      <c r="I9" s="278"/>
      <c r="J9" s="343"/>
      <c r="K9" s="278"/>
      <c r="L9" s="292"/>
      <c r="M9" s="341">
        <f t="shared" si="2"/>
        <v>14</v>
      </c>
      <c r="N9" s="309"/>
      <c r="O9" s="292"/>
      <c r="P9" s="278"/>
      <c r="Q9" s="348"/>
      <c r="R9" s="297">
        <f t="shared" si="3"/>
        <v>14</v>
      </c>
      <c r="S9" s="384" t="str">
        <f>IF(R9=0,0,VLOOKUP(R9,Підс,2,FALSE))</f>
        <v xml:space="preserve"> </v>
      </c>
      <c r="T9" s="476"/>
      <c r="U9" s="476"/>
      <c r="V9" s="476"/>
      <c r="W9" s="491"/>
      <c r="X9" s="292"/>
      <c r="Y9" s="297">
        <f t="shared" si="4"/>
        <v>14</v>
      </c>
      <c r="Z9" s="307"/>
      <c r="AA9" s="287"/>
      <c r="AB9" s="487"/>
      <c r="AC9" s="343"/>
      <c r="AD9" s="487"/>
      <c r="AE9" s="348"/>
      <c r="AF9" s="297">
        <f t="shared" ref="AF9:AF23" si="7">C9</f>
        <v>14</v>
      </c>
      <c r="AG9" s="387" t="str">
        <f t="shared" si="5"/>
        <v xml:space="preserve"> </v>
      </c>
      <c r="AH9" s="280"/>
      <c r="AI9" s="279"/>
      <c r="AJ9" s="351"/>
      <c r="AK9" s="297">
        <f t="shared" si="6"/>
        <v>14</v>
      </c>
      <c r="AL9" s="258"/>
      <c r="AM9" s="391"/>
      <c r="AN9" s="393"/>
      <c r="AO9" s="425"/>
      <c r="AP9" s="297">
        <f t="shared" ref="AP9:AP23" si="8">C9</f>
        <v>14</v>
      </c>
      <c r="AQ9" s="293"/>
      <c r="AR9" s="391"/>
      <c r="AS9" s="393"/>
      <c r="AT9" s="351"/>
      <c r="AU9" s="423">
        <f t="shared" ref="AU9:AU23" si="9">C9</f>
        <v>14</v>
      </c>
      <c r="AV9" s="258"/>
      <c r="AW9" s="425"/>
      <c r="AX9" s="430">
        <f t="shared" ref="AX9:AX23" si="10">C9</f>
        <v>14</v>
      </c>
      <c r="AY9" s="293"/>
      <c r="AZ9" s="425"/>
      <c r="BA9" s="430">
        <f t="shared" ref="BA9:BA23" si="11">C9</f>
        <v>14</v>
      </c>
      <c r="BB9" s="367"/>
      <c r="BC9" s="391"/>
      <c r="BD9" s="634"/>
      <c r="BE9" s="933"/>
      <c r="BF9" s="933"/>
    </row>
    <row r="10" spans="1:58" s="277" customFormat="1" ht="18.75">
      <c r="A10" s="925">
        <v>3</v>
      </c>
      <c r="B10" s="443" t="s">
        <v>385</v>
      </c>
      <c r="C10" s="297">
        <v>13</v>
      </c>
      <c r="D10" s="303">
        <f t="shared" si="0"/>
        <v>0</v>
      </c>
      <c r="E10" s="368">
        <f t="shared" si="1"/>
        <v>0</v>
      </c>
      <c r="F10" s="382"/>
      <c r="G10" s="291"/>
      <c r="H10" s="343"/>
      <c r="I10" s="278"/>
      <c r="J10" s="343"/>
      <c r="K10" s="278"/>
      <c r="L10" s="292"/>
      <c r="M10" s="341">
        <f t="shared" si="2"/>
        <v>13</v>
      </c>
      <c r="N10" s="309"/>
      <c r="O10" s="292"/>
      <c r="P10" s="278"/>
      <c r="Q10" s="348"/>
      <c r="R10" s="297">
        <f t="shared" si="3"/>
        <v>13</v>
      </c>
      <c r="S10" s="384" t="str">
        <f t="shared" ref="S10:S19" si="12">IF(R10=0,"",VLOOKUP(R10,Підс,2,FALSE))</f>
        <v xml:space="preserve"> </v>
      </c>
      <c r="T10" s="476"/>
      <c r="U10" s="476"/>
      <c r="V10" s="476"/>
      <c r="W10" s="491"/>
      <c r="X10" s="292"/>
      <c r="Y10" s="297">
        <f t="shared" si="4"/>
        <v>13</v>
      </c>
      <c r="Z10" s="307"/>
      <c r="AA10" s="287"/>
      <c r="AB10" s="487"/>
      <c r="AC10" s="343"/>
      <c r="AD10" s="487"/>
      <c r="AE10" s="348"/>
      <c r="AF10" s="297">
        <f t="shared" si="7"/>
        <v>13</v>
      </c>
      <c r="AG10" s="387" t="str">
        <f t="shared" si="5"/>
        <v xml:space="preserve"> </v>
      </c>
      <c r="AH10" s="280"/>
      <c r="AI10" s="279"/>
      <c r="AJ10" s="351"/>
      <c r="AK10" s="297">
        <f t="shared" si="6"/>
        <v>13</v>
      </c>
      <c r="AL10" s="258"/>
      <c r="AM10" s="391"/>
      <c r="AN10" s="393"/>
      <c r="AO10" s="425"/>
      <c r="AP10" s="297">
        <f t="shared" si="8"/>
        <v>13</v>
      </c>
      <c r="AQ10" s="293"/>
      <c r="AR10" s="391"/>
      <c r="AS10" s="393"/>
      <c r="AT10" s="351"/>
      <c r="AU10" s="423">
        <f t="shared" si="9"/>
        <v>13</v>
      </c>
      <c r="AV10" s="258"/>
      <c r="AW10" s="425"/>
      <c r="AX10" s="430">
        <f t="shared" si="10"/>
        <v>13</v>
      </c>
      <c r="AY10" s="293"/>
      <c r="AZ10" s="425"/>
      <c r="BA10" s="430">
        <f t="shared" si="11"/>
        <v>13</v>
      </c>
      <c r="BB10" s="367"/>
      <c r="BC10" s="391"/>
      <c r="BD10" s="634"/>
      <c r="BE10" s="933"/>
      <c r="BF10" s="933"/>
    </row>
    <row r="11" spans="1:58" s="277" customFormat="1" ht="18.75">
      <c r="A11" s="926">
        <v>4</v>
      </c>
      <c r="B11" s="443" t="s">
        <v>386</v>
      </c>
      <c r="C11" s="297">
        <v>12</v>
      </c>
      <c r="D11" s="303">
        <f t="shared" si="0"/>
        <v>0</v>
      </c>
      <c r="E11" s="368">
        <f t="shared" si="1"/>
        <v>0</v>
      </c>
      <c r="F11" s="382"/>
      <c r="G11" s="291"/>
      <c r="H11" s="343"/>
      <c r="I11" s="278"/>
      <c r="J11" s="343"/>
      <c r="K11" s="278"/>
      <c r="L11" s="292"/>
      <c r="M11" s="341">
        <f t="shared" si="2"/>
        <v>12</v>
      </c>
      <c r="N11" s="309"/>
      <c r="O11" s="292"/>
      <c r="P11" s="278"/>
      <c r="Q11" s="348"/>
      <c r="R11" s="297">
        <f t="shared" si="3"/>
        <v>12</v>
      </c>
      <c r="S11" s="384" t="str">
        <f t="shared" si="12"/>
        <v xml:space="preserve"> </v>
      </c>
      <c r="T11" s="476"/>
      <c r="U11" s="476"/>
      <c r="V11" s="476"/>
      <c r="W11" s="491"/>
      <c r="X11" s="292"/>
      <c r="Y11" s="297">
        <f t="shared" si="4"/>
        <v>12</v>
      </c>
      <c r="Z11" s="307"/>
      <c r="AA11" s="287"/>
      <c r="AB11" s="487"/>
      <c r="AC11" s="343"/>
      <c r="AD11" s="487"/>
      <c r="AE11" s="348"/>
      <c r="AF11" s="297">
        <f t="shared" si="7"/>
        <v>12</v>
      </c>
      <c r="AG11" s="387" t="str">
        <f t="shared" si="5"/>
        <v xml:space="preserve"> </v>
      </c>
      <c r="AH11" s="280"/>
      <c r="AI11" s="279"/>
      <c r="AJ11" s="351"/>
      <c r="AK11" s="297">
        <f t="shared" si="6"/>
        <v>12</v>
      </c>
      <c r="AL11" s="258"/>
      <c r="AM11" s="391"/>
      <c r="AN11" s="393"/>
      <c r="AO11" s="425"/>
      <c r="AP11" s="297">
        <f t="shared" si="8"/>
        <v>12</v>
      </c>
      <c r="AQ11" s="293"/>
      <c r="AR11" s="391"/>
      <c r="AS11" s="393"/>
      <c r="AT11" s="351"/>
      <c r="AU11" s="423">
        <f t="shared" si="9"/>
        <v>12</v>
      </c>
      <c r="AV11" s="258"/>
      <c r="AW11" s="425"/>
      <c r="AX11" s="430">
        <f t="shared" si="10"/>
        <v>12</v>
      </c>
      <c r="AY11" s="293"/>
      <c r="AZ11" s="425"/>
      <c r="BA11" s="430">
        <f t="shared" si="11"/>
        <v>12</v>
      </c>
      <c r="BB11" s="367"/>
      <c r="BC11" s="391"/>
      <c r="BD11" s="634"/>
      <c r="BE11" s="933"/>
      <c r="BF11" s="933"/>
    </row>
    <row r="12" spans="1:58" s="277" customFormat="1" ht="18.75">
      <c r="A12" s="925">
        <v>5</v>
      </c>
      <c r="B12" s="443" t="s">
        <v>387</v>
      </c>
      <c r="C12" s="297">
        <v>11</v>
      </c>
      <c r="D12" s="303">
        <f t="shared" si="0"/>
        <v>0</v>
      </c>
      <c r="E12" s="368">
        <f t="shared" si="1"/>
        <v>0</v>
      </c>
      <c r="F12" s="382"/>
      <c r="G12" s="291"/>
      <c r="H12" s="343"/>
      <c r="I12" s="278"/>
      <c r="J12" s="343"/>
      <c r="K12" s="278"/>
      <c r="L12" s="292"/>
      <c r="M12" s="341">
        <f t="shared" si="2"/>
        <v>11</v>
      </c>
      <c r="N12" s="309"/>
      <c r="O12" s="292"/>
      <c r="P12" s="278"/>
      <c r="Q12" s="348"/>
      <c r="R12" s="297">
        <f t="shared" si="3"/>
        <v>11</v>
      </c>
      <c r="S12" s="384" t="str">
        <f t="shared" si="12"/>
        <v xml:space="preserve"> </v>
      </c>
      <c r="T12" s="476"/>
      <c r="U12" s="476"/>
      <c r="V12" s="476"/>
      <c r="W12" s="491"/>
      <c r="X12" s="292"/>
      <c r="Y12" s="297">
        <f t="shared" si="4"/>
        <v>11</v>
      </c>
      <c r="Z12" s="307"/>
      <c r="AA12" s="287"/>
      <c r="AB12" s="487"/>
      <c r="AC12" s="343"/>
      <c r="AD12" s="487"/>
      <c r="AE12" s="348"/>
      <c r="AF12" s="297">
        <f t="shared" si="7"/>
        <v>11</v>
      </c>
      <c r="AG12" s="387" t="str">
        <f t="shared" si="5"/>
        <v xml:space="preserve"> </v>
      </c>
      <c r="AH12" s="280"/>
      <c r="AI12" s="279"/>
      <c r="AJ12" s="351"/>
      <c r="AK12" s="297">
        <f t="shared" si="6"/>
        <v>11</v>
      </c>
      <c r="AL12" s="258"/>
      <c r="AM12" s="391"/>
      <c r="AN12" s="393"/>
      <c r="AO12" s="351"/>
      <c r="AP12" s="297">
        <f t="shared" si="8"/>
        <v>11</v>
      </c>
      <c r="AQ12" s="293"/>
      <c r="AR12" s="391"/>
      <c r="AS12" s="393"/>
      <c r="AT12" s="351"/>
      <c r="AU12" s="423">
        <f t="shared" si="9"/>
        <v>11</v>
      </c>
      <c r="AV12" s="258"/>
      <c r="AW12" s="351"/>
      <c r="AX12" s="430">
        <f t="shared" si="10"/>
        <v>11</v>
      </c>
      <c r="AY12" s="293"/>
      <c r="AZ12" s="351"/>
      <c r="BA12" s="430">
        <f t="shared" si="11"/>
        <v>11</v>
      </c>
      <c r="BB12" s="367"/>
      <c r="BC12" s="391"/>
      <c r="BD12" s="634"/>
      <c r="BE12" s="933"/>
      <c r="BF12" s="933"/>
    </row>
    <row r="13" spans="1:58" s="277" customFormat="1" ht="18.75">
      <c r="A13" s="926">
        <v>6</v>
      </c>
      <c r="B13" s="443" t="s">
        <v>388</v>
      </c>
      <c r="C13" s="297">
        <v>10</v>
      </c>
      <c r="D13" s="303">
        <f t="shared" si="0"/>
        <v>0</v>
      </c>
      <c r="E13" s="368">
        <f t="shared" si="1"/>
        <v>0</v>
      </c>
      <c r="F13" s="382"/>
      <c r="G13" s="291"/>
      <c r="H13" s="343"/>
      <c r="I13" s="278"/>
      <c r="J13" s="343"/>
      <c r="K13" s="278"/>
      <c r="L13" s="292"/>
      <c r="M13" s="341">
        <f t="shared" si="2"/>
        <v>10</v>
      </c>
      <c r="N13" s="309"/>
      <c r="O13" s="292"/>
      <c r="P13" s="278"/>
      <c r="Q13" s="348"/>
      <c r="R13" s="297">
        <f t="shared" si="3"/>
        <v>10</v>
      </c>
      <c r="S13" s="384" t="str">
        <f t="shared" si="12"/>
        <v xml:space="preserve"> </v>
      </c>
      <c r="T13" s="476"/>
      <c r="U13" s="476"/>
      <c r="V13" s="476"/>
      <c r="W13" s="491"/>
      <c r="X13" s="292"/>
      <c r="Y13" s="297">
        <f t="shared" si="4"/>
        <v>10</v>
      </c>
      <c r="Z13" s="307"/>
      <c r="AA13" s="287"/>
      <c r="AB13" s="487"/>
      <c r="AC13" s="343"/>
      <c r="AD13" s="487"/>
      <c r="AE13" s="348"/>
      <c r="AF13" s="297">
        <f t="shared" si="7"/>
        <v>10</v>
      </c>
      <c r="AG13" s="387" t="str">
        <f t="shared" si="5"/>
        <v xml:space="preserve"> </v>
      </c>
      <c r="AH13" s="280"/>
      <c r="AI13" s="279"/>
      <c r="AJ13" s="351"/>
      <c r="AK13" s="297">
        <f t="shared" si="6"/>
        <v>10</v>
      </c>
      <c r="AL13" s="258"/>
      <c r="AM13" s="391"/>
      <c r="AN13" s="393"/>
      <c r="AO13" s="351"/>
      <c r="AP13" s="297">
        <f t="shared" si="8"/>
        <v>10</v>
      </c>
      <c r="AQ13" s="293"/>
      <c r="AR13" s="391"/>
      <c r="AS13" s="393"/>
      <c r="AT13" s="351"/>
      <c r="AU13" s="423">
        <f t="shared" si="9"/>
        <v>10</v>
      </c>
      <c r="AV13" s="258"/>
      <c r="AW13" s="351"/>
      <c r="AX13" s="430">
        <f t="shared" si="10"/>
        <v>10</v>
      </c>
      <c r="AY13" s="293"/>
      <c r="AZ13" s="351"/>
      <c r="BA13" s="430">
        <f t="shared" si="11"/>
        <v>10</v>
      </c>
      <c r="BB13" s="367"/>
      <c r="BC13" s="391"/>
      <c r="BD13" s="634"/>
      <c r="BE13" s="933"/>
      <c r="BF13" s="933"/>
    </row>
    <row r="14" spans="1:58" s="277" customFormat="1" ht="18.75">
      <c r="A14" s="925">
        <v>7</v>
      </c>
      <c r="B14" s="443" t="s">
        <v>389</v>
      </c>
      <c r="C14" s="297">
        <v>9</v>
      </c>
      <c r="D14" s="303">
        <f t="shared" si="0"/>
        <v>0</v>
      </c>
      <c r="E14" s="368">
        <f t="shared" si="1"/>
        <v>0</v>
      </c>
      <c r="F14" s="382"/>
      <c r="G14" s="291"/>
      <c r="H14" s="343"/>
      <c r="I14" s="278"/>
      <c r="J14" s="343"/>
      <c r="K14" s="278"/>
      <c r="L14" s="292"/>
      <c r="M14" s="341">
        <f t="shared" si="2"/>
        <v>9</v>
      </c>
      <c r="N14" s="309"/>
      <c r="O14" s="292"/>
      <c r="P14" s="278"/>
      <c r="Q14" s="348"/>
      <c r="R14" s="297">
        <f t="shared" si="3"/>
        <v>9</v>
      </c>
      <c r="S14" s="384" t="str">
        <f t="shared" si="12"/>
        <v xml:space="preserve"> </v>
      </c>
      <c r="T14" s="476"/>
      <c r="U14" s="476"/>
      <c r="V14" s="476"/>
      <c r="W14" s="491"/>
      <c r="X14" s="292"/>
      <c r="Y14" s="297">
        <f t="shared" si="4"/>
        <v>9</v>
      </c>
      <c r="Z14" s="307"/>
      <c r="AA14" s="287"/>
      <c r="AB14" s="487"/>
      <c r="AC14" s="343"/>
      <c r="AD14" s="487"/>
      <c r="AE14" s="348"/>
      <c r="AF14" s="297">
        <f t="shared" si="7"/>
        <v>9</v>
      </c>
      <c r="AG14" s="387" t="str">
        <f t="shared" si="5"/>
        <v xml:space="preserve"> </v>
      </c>
      <c r="AH14" s="280"/>
      <c r="AI14" s="279"/>
      <c r="AJ14" s="351"/>
      <c r="AK14" s="297">
        <f t="shared" si="6"/>
        <v>9</v>
      </c>
      <c r="AL14" s="258"/>
      <c r="AM14" s="391"/>
      <c r="AN14" s="393"/>
      <c r="AO14" s="351"/>
      <c r="AP14" s="297">
        <f t="shared" si="8"/>
        <v>9</v>
      </c>
      <c r="AQ14" s="293"/>
      <c r="AR14" s="391"/>
      <c r="AS14" s="393"/>
      <c r="AT14" s="351"/>
      <c r="AU14" s="423">
        <f t="shared" si="9"/>
        <v>9</v>
      </c>
      <c r="AV14" s="258"/>
      <c r="AW14" s="351"/>
      <c r="AX14" s="430">
        <f t="shared" si="10"/>
        <v>9</v>
      </c>
      <c r="AY14" s="293"/>
      <c r="AZ14" s="351"/>
      <c r="BA14" s="430">
        <f t="shared" si="11"/>
        <v>9</v>
      </c>
      <c r="BB14" s="367"/>
      <c r="BC14" s="391"/>
      <c r="BD14" s="634"/>
      <c r="BE14" s="933"/>
      <c r="BF14" s="933"/>
    </row>
    <row r="15" spans="1:58" s="277" customFormat="1" ht="18.75">
      <c r="A15" s="926">
        <v>8</v>
      </c>
      <c r="B15" s="443" t="s">
        <v>390</v>
      </c>
      <c r="C15" s="297">
        <v>8</v>
      </c>
      <c r="D15" s="303">
        <f t="shared" si="0"/>
        <v>0</v>
      </c>
      <c r="E15" s="368">
        <f t="shared" si="1"/>
        <v>0</v>
      </c>
      <c r="F15" s="382"/>
      <c r="G15" s="291"/>
      <c r="H15" s="343"/>
      <c r="I15" s="278"/>
      <c r="J15" s="343"/>
      <c r="K15" s="278"/>
      <c r="L15" s="292"/>
      <c r="M15" s="341">
        <f t="shared" si="2"/>
        <v>8</v>
      </c>
      <c r="N15" s="309"/>
      <c r="O15" s="292"/>
      <c r="P15" s="278"/>
      <c r="Q15" s="348"/>
      <c r="R15" s="297">
        <f t="shared" si="3"/>
        <v>8</v>
      </c>
      <c r="S15" s="384" t="str">
        <f t="shared" si="12"/>
        <v xml:space="preserve"> </v>
      </c>
      <c r="T15" s="476"/>
      <c r="U15" s="476"/>
      <c r="V15" s="476"/>
      <c r="W15" s="491"/>
      <c r="X15" s="292"/>
      <c r="Y15" s="297">
        <f t="shared" si="4"/>
        <v>8</v>
      </c>
      <c r="Z15" s="307"/>
      <c r="AA15" s="287"/>
      <c r="AB15" s="487"/>
      <c r="AC15" s="343"/>
      <c r="AD15" s="487"/>
      <c r="AE15" s="348"/>
      <c r="AF15" s="297">
        <f t="shared" si="7"/>
        <v>8</v>
      </c>
      <c r="AG15" s="387" t="str">
        <f t="shared" si="5"/>
        <v xml:space="preserve"> </v>
      </c>
      <c r="AH15" s="280"/>
      <c r="AI15" s="279"/>
      <c r="AJ15" s="351"/>
      <c r="AK15" s="297">
        <f t="shared" si="6"/>
        <v>8</v>
      </c>
      <c r="AL15" s="258"/>
      <c r="AM15" s="391"/>
      <c r="AN15" s="393"/>
      <c r="AO15" s="351"/>
      <c r="AP15" s="297">
        <f t="shared" si="8"/>
        <v>8</v>
      </c>
      <c r="AQ15" s="398"/>
      <c r="AR15" s="391"/>
      <c r="AS15" s="393"/>
      <c r="AT15" s="351"/>
      <c r="AU15" s="423">
        <f t="shared" si="9"/>
        <v>8</v>
      </c>
      <c r="AV15" s="258"/>
      <c r="AW15" s="351"/>
      <c r="AX15" s="430">
        <f t="shared" si="10"/>
        <v>8</v>
      </c>
      <c r="AY15" s="293"/>
      <c r="AZ15" s="351"/>
      <c r="BA15" s="430">
        <f t="shared" si="11"/>
        <v>8</v>
      </c>
      <c r="BB15" s="367"/>
      <c r="BC15" s="391"/>
      <c r="BD15" s="634"/>
      <c r="BE15" s="933"/>
      <c r="BF15" s="933"/>
    </row>
    <row r="16" spans="1:58" s="277" customFormat="1" ht="18.75">
      <c r="A16" s="925">
        <v>9</v>
      </c>
      <c r="B16" s="443" t="s">
        <v>391</v>
      </c>
      <c r="C16" s="297">
        <v>7</v>
      </c>
      <c r="D16" s="303">
        <f t="shared" si="0"/>
        <v>0</v>
      </c>
      <c r="E16" s="368">
        <f t="shared" si="1"/>
        <v>0</v>
      </c>
      <c r="F16" s="382"/>
      <c r="G16" s="291"/>
      <c r="H16" s="343"/>
      <c r="I16" s="278"/>
      <c r="J16" s="343"/>
      <c r="K16" s="278"/>
      <c r="L16" s="292"/>
      <c r="M16" s="341">
        <f t="shared" si="2"/>
        <v>7</v>
      </c>
      <c r="N16" s="309"/>
      <c r="O16" s="292"/>
      <c r="P16" s="278"/>
      <c r="Q16" s="348"/>
      <c r="R16" s="297">
        <f t="shared" si="3"/>
        <v>7</v>
      </c>
      <c r="S16" s="384" t="str">
        <f t="shared" si="12"/>
        <v xml:space="preserve"> </v>
      </c>
      <c r="T16" s="476"/>
      <c r="U16" s="476"/>
      <c r="V16" s="476"/>
      <c r="W16" s="491"/>
      <c r="X16" s="292"/>
      <c r="Y16" s="297">
        <f t="shared" si="4"/>
        <v>7</v>
      </c>
      <c r="Z16" s="307"/>
      <c r="AA16" s="287"/>
      <c r="AB16" s="487"/>
      <c r="AC16" s="343"/>
      <c r="AD16" s="487"/>
      <c r="AE16" s="348"/>
      <c r="AF16" s="297">
        <f t="shared" si="7"/>
        <v>7</v>
      </c>
      <c r="AG16" s="387" t="str">
        <f t="shared" si="5"/>
        <v xml:space="preserve"> </v>
      </c>
      <c r="AH16" s="280"/>
      <c r="AI16" s="279"/>
      <c r="AJ16" s="351"/>
      <c r="AK16" s="297">
        <f t="shared" si="6"/>
        <v>7</v>
      </c>
      <c r="AL16" s="258"/>
      <c r="AM16" s="391"/>
      <c r="AN16" s="393"/>
      <c r="AO16" s="351"/>
      <c r="AP16" s="297">
        <f t="shared" si="8"/>
        <v>7</v>
      </c>
      <c r="AQ16" s="293"/>
      <c r="AR16" s="391"/>
      <c r="AS16" s="393"/>
      <c r="AT16" s="351"/>
      <c r="AU16" s="423">
        <f t="shared" si="9"/>
        <v>7</v>
      </c>
      <c r="AV16" s="258"/>
      <c r="AW16" s="351"/>
      <c r="AX16" s="430">
        <f t="shared" si="10"/>
        <v>7</v>
      </c>
      <c r="AY16" s="293"/>
      <c r="AZ16" s="351"/>
      <c r="BA16" s="430">
        <f t="shared" si="11"/>
        <v>7</v>
      </c>
      <c r="BB16" s="367"/>
      <c r="BC16" s="391"/>
      <c r="BD16" s="634"/>
      <c r="BE16" s="933"/>
      <c r="BF16" s="933"/>
    </row>
    <row r="17" spans="1:58" s="277" customFormat="1" ht="18.75">
      <c r="A17" s="926">
        <v>10</v>
      </c>
      <c r="B17" s="443" t="s">
        <v>392</v>
      </c>
      <c r="C17" s="297">
        <v>6</v>
      </c>
      <c r="D17" s="303">
        <f t="shared" si="0"/>
        <v>0</v>
      </c>
      <c r="E17" s="368">
        <f t="shared" si="1"/>
        <v>0</v>
      </c>
      <c r="F17" s="382"/>
      <c r="G17" s="291"/>
      <c r="H17" s="343"/>
      <c r="I17" s="278"/>
      <c r="J17" s="343"/>
      <c r="K17" s="278"/>
      <c r="L17" s="292"/>
      <c r="M17" s="341">
        <f t="shared" si="2"/>
        <v>6</v>
      </c>
      <c r="N17" s="309"/>
      <c r="O17" s="292"/>
      <c r="P17" s="278"/>
      <c r="Q17" s="348"/>
      <c r="R17" s="297">
        <f t="shared" si="3"/>
        <v>6</v>
      </c>
      <c r="S17" s="384" t="str">
        <f t="shared" si="12"/>
        <v xml:space="preserve"> </v>
      </c>
      <c r="T17" s="476"/>
      <c r="U17" s="476"/>
      <c r="V17" s="476"/>
      <c r="W17" s="491"/>
      <c r="X17" s="292"/>
      <c r="Y17" s="297">
        <f t="shared" si="4"/>
        <v>6</v>
      </c>
      <c r="Z17" s="307"/>
      <c r="AA17" s="287"/>
      <c r="AB17" s="487"/>
      <c r="AC17" s="343"/>
      <c r="AD17" s="487"/>
      <c r="AE17" s="348"/>
      <c r="AF17" s="297">
        <f t="shared" si="7"/>
        <v>6</v>
      </c>
      <c r="AG17" s="387" t="str">
        <f t="shared" si="5"/>
        <v xml:space="preserve"> </v>
      </c>
      <c r="AH17" s="280"/>
      <c r="AI17" s="279"/>
      <c r="AJ17" s="351"/>
      <c r="AK17" s="297">
        <f t="shared" si="6"/>
        <v>6</v>
      </c>
      <c r="AL17" s="258"/>
      <c r="AM17" s="391"/>
      <c r="AN17" s="393"/>
      <c r="AO17" s="351"/>
      <c r="AP17" s="297">
        <f t="shared" si="8"/>
        <v>6</v>
      </c>
      <c r="AQ17" s="293"/>
      <c r="AR17" s="391"/>
      <c r="AS17" s="393"/>
      <c r="AT17" s="351"/>
      <c r="AU17" s="423">
        <f t="shared" si="9"/>
        <v>6</v>
      </c>
      <c r="AV17" s="258"/>
      <c r="AW17" s="351"/>
      <c r="AX17" s="430">
        <f t="shared" si="10"/>
        <v>6</v>
      </c>
      <c r="AY17" s="293"/>
      <c r="AZ17" s="351"/>
      <c r="BA17" s="430">
        <f t="shared" si="11"/>
        <v>6</v>
      </c>
      <c r="BB17" s="367"/>
      <c r="BC17" s="391"/>
      <c r="BD17" s="634"/>
      <c r="BE17" s="933"/>
      <c r="BF17" s="933"/>
    </row>
    <row r="18" spans="1:58" s="277" customFormat="1" ht="24.75" customHeight="1">
      <c r="A18" s="925">
        <v>11</v>
      </c>
      <c r="B18" s="443" t="s">
        <v>393</v>
      </c>
      <c r="C18" s="297">
        <v>5</v>
      </c>
      <c r="D18" s="303">
        <f t="shared" si="0"/>
        <v>0</v>
      </c>
      <c r="E18" s="368">
        <f t="shared" si="1"/>
        <v>0</v>
      </c>
      <c r="F18" s="382"/>
      <c r="G18" s="291"/>
      <c r="H18" s="343"/>
      <c r="I18" s="278"/>
      <c r="J18" s="343"/>
      <c r="K18" s="278"/>
      <c r="L18" s="292"/>
      <c r="M18" s="341">
        <f t="shared" si="2"/>
        <v>5</v>
      </c>
      <c r="N18" s="309"/>
      <c r="O18" s="292"/>
      <c r="P18" s="278"/>
      <c r="Q18" s="348"/>
      <c r="R18" s="297">
        <f t="shared" si="3"/>
        <v>5</v>
      </c>
      <c r="S18" s="384" t="str">
        <f t="shared" si="12"/>
        <v xml:space="preserve"> </v>
      </c>
      <c r="T18" s="476"/>
      <c r="U18" s="476"/>
      <c r="V18" s="476"/>
      <c r="W18" s="491"/>
      <c r="X18" s="292"/>
      <c r="Y18" s="297">
        <f t="shared" si="4"/>
        <v>5</v>
      </c>
      <c r="Z18" s="307"/>
      <c r="AA18" s="287"/>
      <c r="AB18" s="487"/>
      <c r="AC18" s="343"/>
      <c r="AD18" s="487"/>
      <c r="AE18" s="348"/>
      <c r="AF18" s="297">
        <f t="shared" si="7"/>
        <v>5</v>
      </c>
      <c r="AG18" s="387" t="str">
        <f t="shared" si="5"/>
        <v xml:space="preserve"> </v>
      </c>
      <c r="AH18" s="280"/>
      <c r="AI18" s="279"/>
      <c r="AJ18" s="351"/>
      <c r="AK18" s="297">
        <f t="shared" si="6"/>
        <v>5</v>
      </c>
      <c r="AL18" s="258"/>
      <c r="AM18" s="391"/>
      <c r="AN18" s="393"/>
      <c r="AO18" s="351"/>
      <c r="AP18" s="297">
        <f t="shared" si="8"/>
        <v>5</v>
      </c>
      <c r="AQ18" s="293"/>
      <c r="AR18" s="391"/>
      <c r="AS18" s="393"/>
      <c r="AT18" s="351"/>
      <c r="AU18" s="423">
        <f t="shared" si="9"/>
        <v>5</v>
      </c>
      <c r="AV18" s="258"/>
      <c r="AW18" s="351"/>
      <c r="AX18" s="430">
        <f t="shared" si="10"/>
        <v>5</v>
      </c>
      <c r="AY18" s="293"/>
      <c r="AZ18" s="351"/>
      <c r="BA18" s="430">
        <f t="shared" si="11"/>
        <v>5</v>
      </c>
      <c r="BB18" s="367"/>
      <c r="BC18" s="391"/>
      <c r="BD18" s="634"/>
      <c r="BE18" s="933"/>
      <c r="BF18" s="933"/>
    </row>
    <row r="19" spans="1:58" s="277" customFormat="1" ht="29.25" customHeight="1">
      <c r="A19" s="926">
        <v>12</v>
      </c>
      <c r="B19" s="443" t="s">
        <v>394</v>
      </c>
      <c r="C19" s="297">
        <v>4</v>
      </c>
      <c r="D19" s="303">
        <f t="shared" si="0"/>
        <v>0</v>
      </c>
      <c r="E19" s="368">
        <f t="shared" si="1"/>
        <v>0</v>
      </c>
      <c r="F19" s="382"/>
      <c r="G19" s="291"/>
      <c r="H19" s="343"/>
      <c r="I19" s="278"/>
      <c r="J19" s="343"/>
      <c r="K19" s="278"/>
      <c r="L19" s="292"/>
      <c r="M19" s="341">
        <f t="shared" si="2"/>
        <v>4</v>
      </c>
      <c r="N19" s="309"/>
      <c r="O19" s="292"/>
      <c r="P19" s="278"/>
      <c r="Q19" s="348"/>
      <c r="R19" s="297">
        <f t="shared" si="3"/>
        <v>4</v>
      </c>
      <c r="S19" s="384" t="str">
        <f t="shared" si="12"/>
        <v xml:space="preserve"> </v>
      </c>
      <c r="T19" s="476"/>
      <c r="U19" s="476"/>
      <c r="V19" s="476"/>
      <c r="W19" s="491"/>
      <c r="X19" s="292"/>
      <c r="Y19" s="297">
        <f t="shared" si="4"/>
        <v>4</v>
      </c>
      <c r="Z19" s="307"/>
      <c r="AA19" s="287"/>
      <c r="AB19" s="487"/>
      <c r="AC19" s="343"/>
      <c r="AD19" s="487"/>
      <c r="AE19" s="348"/>
      <c r="AF19" s="297">
        <f t="shared" si="7"/>
        <v>4</v>
      </c>
      <c r="AG19" s="387" t="str">
        <f t="shared" si="5"/>
        <v xml:space="preserve"> </v>
      </c>
      <c r="AH19" s="281"/>
      <c r="AI19" s="279"/>
      <c r="AJ19" s="351"/>
      <c r="AK19" s="297">
        <f t="shared" ref="AK19:AK23" si="13">C19</f>
        <v>4</v>
      </c>
      <c r="AL19" s="258"/>
      <c r="AM19" s="394"/>
      <c r="AN19" s="393"/>
      <c r="AO19" s="351"/>
      <c r="AP19" s="297">
        <f t="shared" si="8"/>
        <v>4</v>
      </c>
      <c r="AQ19" s="293"/>
      <c r="AR19" s="394"/>
      <c r="AS19" s="393"/>
      <c r="AT19" s="351"/>
      <c r="AU19" s="423">
        <f t="shared" si="9"/>
        <v>4</v>
      </c>
      <c r="AV19" s="258"/>
      <c r="AW19" s="351"/>
      <c r="AX19" s="430">
        <f t="shared" si="10"/>
        <v>4</v>
      </c>
      <c r="AY19" s="293"/>
      <c r="AZ19" s="351"/>
      <c r="BA19" s="430">
        <f t="shared" si="11"/>
        <v>4</v>
      </c>
      <c r="BB19" s="367"/>
      <c r="BC19" s="394"/>
      <c r="BD19" s="634"/>
      <c r="BE19" s="933">
        <v>5</v>
      </c>
      <c r="BF19" s="933">
        <v>5</v>
      </c>
    </row>
    <row r="20" spans="1:58" s="277" customFormat="1" ht="29.25" customHeight="1">
      <c r="A20" s="925">
        <v>13</v>
      </c>
      <c r="B20" s="465" t="s">
        <v>371</v>
      </c>
      <c r="C20" s="297"/>
      <c r="D20" s="303">
        <f t="shared" si="0"/>
        <v>0</v>
      </c>
      <c r="E20" s="368">
        <f t="shared" si="1"/>
        <v>0</v>
      </c>
      <c r="F20" s="382"/>
      <c r="G20" s="291"/>
      <c r="H20" s="343"/>
      <c r="I20" s="278"/>
      <c r="J20" s="343"/>
      <c r="K20" s="278"/>
      <c r="L20" s="292"/>
      <c r="M20" s="341">
        <f t="shared" si="2"/>
        <v>0</v>
      </c>
      <c r="N20" s="309"/>
      <c r="O20" s="292"/>
      <c r="P20" s="278"/>
      <c r="Q20" s="348"/>
      <c r="R20" s="297">
        <f t="shared" si="3"/>
        <v>0</v>
      </c>
      <c r="S20" s="384" t="str">
        <f t="shared" ref="S20:S23" si="14">IF(R20=0,"",VLOOKUP(R20,Підс,2,FALSE))</f>
        <v/>
      </c>
      <c r="T20" s="476"/>
      <c r="U20" s="476"/>
      <c r="V20" s="476"/>
      <c r="W20" s="491"/>
      <c r="X20" s="292"/>
      <c r="Y20" s="297">
        <f t="shared" si="4"/>
        <v>0</v>
      </c>
      <c r="Z20" s="307"/>
      <c r="AA20" s="287"/>
      <c r="AB20" s="487"/>
      <c r="AC20" s="343"/>
      <c r="AD20" s="487"/>
      <c r="AE20" s="348"/>
      <c r="AF20" s="297">
        <f t="shared" si="7"/>
        <v>0</v>
      </c>
      <c r="AG20" s="387" t="str">
        <f t="shared" si="5"/>
        <v/>
      </c>
      <c r="AH20" s="281"/>
      <c r="AI20" s="279"/>
      <c r="AJ20" s="351"/>
      <c r="AK20" s="297">
        <f t="shared" si="13"/>
        <v>0</v>
      </c>
      <c r="AL20" s="258"/>
      <c r="AM20" s="394"/>
      <c r="AN20" s="393"/>
      <c r="AO20" s="351"/>
      <c r="AP20" s="297">
        <f t="shared" si="8"/>
        <v>0</v>
      </c>
      <c r="AQ20" s="293"/>
      <c r="AR20" s="394"/>
      <c r="AS20" s="393"/>
      <c r="AT20" s="351"/>
      <c r="AU20" s="423">
        <f t="shared" si="9"/>
        <v>0</v>
      </c>
      <c r="AV20" s="258"/>
      <c r="AW20" s="351"/>
      <c r="AX20" s="430">
        <f t="shared" si="10"/>
        <v>0</v>
      </c>
      <c r="AY20" s="293"/>
      <c r="AZ20" s="351"/>
      <c r="BA20" s="430">
        <f t="shared" si="11"/>
        <v>0</v>
      </c>
      <c r="BB20" s="367"/>
      <c r="BC20" s="394"/>
      <c r="BD20" s="634"/>
      <c r="BE20" s="933"/>
      <c r="BF20" s="933"/>
    </row>
    <row r="21" spans="1:58" s="277" customFormat="1" ht="29.25" customHeight="1">
      <c r="A21" s="926">
        <v>14</v>
      </c>
      <c r="B21" s="465" t="s">
        <v>372</v>
      </c>
      <c r="C21" s="297"/>
      <c r="D21" s="303">
        <f t="shared" si="0"/>
        <v>0</v>
      </c>
      <c r="E21" s="368">
        <f t="shared" si="1"/>
        <v>0</v>
      </c>
      <c r="F21" s="382"/>
      <c r="G21" s="291"/>
      <c r="H21" s="343"/>
      <c r="I21" s="278"/>
      <c r="J21" s="343"/>
      <c r="K21" s="278"/>
      <c r="L21" s="292"/>
      <c r="M21" s="341">
        <f t="shared" si="2"/>
        <v>0</v>
      </c>
      <c r="N21" s="309"/>
      <c r="O21" s="292"/>
      <c r="P21" s="278"/>
      <c r="Q21" s="348"/>
      <c r="R21" s="297">
        <f t="shared" si="3"/>
        <v>0</v>
      </c>
      <c r="S21" s="384" t="str">
        <f t="shared" si="14"/>
        <v/>
      </c>
      <c r="T21" s="476"/>
      <c r="U21" s="476"/>
      <c r="V21" s="476"/>
      <c r="W21" s="491"/>
      <c r="X21" s="292"/>
      <c r="Y21" s="297">
        <f t="shared" si="4"/>
        <v>0</v>
      </c>
      <c r="Z21" s="307"/>
      <c r="AA21" s="287"/>
      <c r="AB21" s="487"/>
      <c r="AC21" s="343"/>
      <c r="AD21" s="487"/>
      <c r="AE21" s="348"/>
      <c r="AF21" s="297">
        <f t="shared" si="7"/>
        <v>0</v>
      </c>
      <c r="AG21" s="387" t="str">
        <f t="shared" si="5"/>
        <v/>
      </c>
      <c r="AH21" s="281"/>
      <c r="AI21" s="279"/>
      <c r="AJ21" s="351"/>
      <c r="AK21" s="297">
        <f t="shared" si="13"/>
        <v>0</v>
      </c>
      <c r="AL21" s="258"/>
      <c r="AM21" s="394"/>
      <c r="AN21" s="393"/>
      <c r="AO21" s="351"/>
      <c r="AP21" s="297">
        <f t="shared" si="8"/>
        <v>0</v>
      </c>
      <c r="AQ21" s="293"/>
      <c r="AR21" s="394"/>
      <c r="AS21" s="393"/>
      <c r="AT21" s="351"/>
      <c r="AU21" s="423">
        <f t="shared" si="9"/>
        <v>0</v>
      </c>
      <c r="AV21" s="258"/>
      <c r="AW21" s="351"/>
      <c r="AX21" s="430">
        <f t="shared" si="10"/>
        <v>0</v>
      </c>
      <c r="AY21" s="293"/>
      <c r="AZ21" s="351"/>
      <c r="BA21" s="430">
        <f t="shared" si="11"/>
        <v>0</v>
      </c>
      <c r="BB21" s="367"/>
      <c r="BC21" s="394"/>
      <c r="BD21" s="634"/>
      <c r="BE21" s="933"/>
      <c r="BF21" s="933"/>
    </row>
    <row r="22" spans="1:58" s="277" customFormat="1" ht="18.75">
      <c r="A22" s="925">
        <v>15</v>
      </c>
      <c r="B22" s="465" t="s">
        <v>375</v>
      </c>
      <c r="C22" s="297"/>
      <c r="D22" s="303">
        <f t="shared" si="0"/>
        <v>0</v>
      </c>
      <c r="E22" s="368">
        <f t="shared" si="1"/>
        <v>0</v>
      </c>
      <c r="F22" s="382"/>
      <c r="G22" s="291"/>
      <c r="H22" s="343"/>
      <c r="I22" s="278"/>
      <c r="J22" s="343"/>
      <c r="K22" s="278"/>
      <c r="L22" s="292"/>
      <c r="M22" s="341">
        <f t="shared" si="2"/>
        <v>0</v>
      </c>
      <c r="N22" s="309"/>
      <c r="O22" s="292"/>
      <c r="P22" s="278"/>
      <c r="Q22" s="348"/>
      <c r="R22" s="297">
        <f t="shared" si="3"/>
        <v>0</v>
      </c>
      <c r="S22" s="384" t="str">
        <f t="shared" si="14"/>
        <v/>
      </c>
      <c r="T22" s="476"/>
      <c r="U22" s="476"/>
      <c r="V22" s="476"/>
      <c r="W22" s="491"/>
      <c r="X22" s="292"/>
      <c r="Y22" s="297">
        <f t="shared" si="4"/>
        <v>0</v>
      </c>
      <c r="Z22" s="258"/>
      <c r="AA22" s="287"/>
      <c r="AB22" s="487"/>
      <c r="AC22" s="343"/>
      <c r="AD22" s="487"/>
      <c r="AE22" s="348"/>
      <c r="AF22" s="297">
        <f t="shared" si="7"/>
        <v>0</v>
      </c>
      <c r="AG22" s="387" t="str">
        <f t="shared" si="5"/>
        <v/>
      </c>
      <c r="AH22" s="281"/>
      <c r="AI22" s="279"/>
      <c r="AJ22" s="351"/>
      <c r="AK22" s="297">
        <f t="shared" si="13"/>
        <v>0</v>
      </c>
      <c r="AL22" s="258"/>
      <c r="AM22" s="394"/>
      <c r="AN22" s="393"/>
      <c r="AO22" s="351"/>
      <c r="AP22" s="297">
        <f t="shared" si="8"/>
        <v>0</v>
      </c>
      <c r="AQ22" s="293"/>
      <c r="AR22" s="394"/>
      <c r="AS22" s="393"/>
      <c r="AT22" s="351"/>
      <c r="AU22" s="423">
        <f t="shared" si="9"/>
        <v>0</v>
      </c>
      <c r="AV22" s="258"/>
      <c r="AW22" s="351"/>
      <c r="AX22" s="430">
        <f t="shared" si="10"/>
        <v>0</v>
      </c>
      <c r="AY22" s="293"/>
      <c r="AZ22" s="351"/>
      <c r="BA22" s="430">
        <f t="shared" si="11"/>
        <v>0</v>
      </c>
      <c r="BB22" s="367"/>
      <c r="BC22" s="394"/>
      <c r="BD22" s="634"/>
      <c r="BE22" s="933"/>
      <c r="BF22" s="933"/>
    </row>
    <row r="23" spans="1:58" s="277" customFormat="1" ht="19.5" thickBot="1">
      <c r="A23" s="926"/>
      <c r="B23" s="465" t="s">
        <v>376</v>
      </c>
      <c r="C23" s="297"/>
      <c r="D23" s="303">
        <f t="shared" si="0"/>
        <v>0</v>
      </c>
      <c r="E23" s="368">
        <f t="shared" si="1"/>
        <v>0</v>
      </c>
      <c r="F23" s="383"/>
      <c r="G23" s="380"/>
      <c r="H23" s="300"/>
      <c r="I23" s="283"/>
      <c r="J23" s="300"/>
      <c r="K23" s="283"/>
      <c r="L23" s="300"/>
      <c r="M23" s="363">
        <f t="shared" si="2"/>
        <v>0</v>
      </c>
      <c r="N23" s="310"/>
      <c r="O23" s="300"/>
      <c r="P23" s="283"/>
      <c r="Q23" s="349"/>
      <c r="R23" s="364">
        <f t="shared" si="3"/>
        <v>0</v>
      </c>
      <c r="S23" s="386" t="str">
        <f t="shared" si="14"/>
        <v/>
      </c>
      <c r="T23" s="477"/>
      <c r="U23" s="477"/>
      <c r="V23" s="477"/>
      <c r="W23" s="492"/>
      <c r="X23" s="300"/>
      <c r="Y23" s="364">
        <f t="shared" si="4"/>
        <v>0</v>
      </c>
      <c r="Z23" s="301"/>
      <c r="AA23" s="287"/>
      <c r="AB23" s="487"/>
      <c r="AC23" s="343"/>
      <c r="AD23" s="487"/>
      <c r="AE23" s="349"/>
      <c r="AF23" s="364">
        <f t="shared" si="7"/>
        <v>0</v>
      </c>
      <c r="AG23" s="385" t="str">
        <f t="shared" si="5"/>
        <v/>
      </c>
      <c r="AH23" s="311"/>
      <c r="AI23" s="284"/>
      <c r="AJ23" s="352"/>
      <c r="AK23" s="364">
        <f t="shared" si="13"/>
        <v>0</v>
      </c>
      <c r="AL23" s="301"/>
      <c r="AM23" s="397"/>
      <c r="AN23" s="395"/>
      <c r="AO23" s="352"/>
      <c r="AP23" s="364">
        <f t="shared" si="8"/>
        <v>0</v>
      </c>
      <c r="AQ23" s="299"/>
      <c r="AR23" s="397"/>
      <c r="AS23" s="395"/>
      <c r="AT23" s="285"/>
      <c r="AU23" s="426">
        <f t="shared" si="9"/>
        <v>0</v>
      </c>
      <c r="AV23" s="301"/>
      <c r="AW23" s="285"/>
      <c r="AX23" s="436">
        <f t="shared" si="10"/>
        <v>0</v>
      </c>
      <c r="AY23" s="299"/>
      <c r="AZ23" s="285"/>
      <c r="BA23" s="436">
        <f t="shared" si="11"/>
        <v>0</v>
      </c>
      <c r="BB23" s="437"/>
      <c r="BC23" s="397"/>
      <c r="BD23" s="932"/>
      <c r="BE23" s="933"/>
      <c r="BF23" s="933"/>
    </row>
    <row r="24" spans="1:58" ht="18.75">
      <c r="A24" s="927"/>
      <c r="B24" s="465" t="s">
        <v>377</v>
      </c>
      <c r="C24" s="928"/>
      <c r="D24" s="929"/>
      <c r="E24" s="929"/>
      <c r="F24" s="79"/>
      <c r="G24" s="79"/>
      <c r="H24" s="79"/>
      <c r="I24" s="79"/>
      <c r="J24" s="79"/>
      <c r="K24" s="79"/>
      <c r="L24" s="79">
        <f>COUNT(N8:N23)</f>
        <v>0</v>
      </c>
      <c r="M24" s="79"/>
      <c r="N24" s="79"/>
      <c r="O24" s="79"/>
      <c r="P24" s="79"/>
      <c r="Q24" s="79"/>
      <c r="R24" s="79">
        <f>COUNT(Z8:Z23)</f>
        <v>0</v>
      </c>
      <c r="S24" s="20"/>
      <c r="T24" s="20"/>
      <c r="U24" s="75"/>
      <c r="V24" s="71"/>
      <c r="W24" s="79">
        <f>COUNT(#REF!)</f>
        <v>0</v>
      </c>
      <c r="X24" s="71"/>
      <c r="Y24" s="71"/>
      <c r="Z24" s="71"/>
      <c r="AA24" s="20"/>
      <c r="AB24" s="71"/>
      <c r="AC24" s="71"/>
      <c r="AD24" s="71"/>
      <c r="AE24" s="71"/>
      <c r="AF24" s="79">
        <f>COUNT(AL8:AL23)</f>
        <v>0</v>
      </c>
      <c r="AG24" s="71"/>
      <c r="AH24" s="71"/>
      <c r="AI24" s="79">
        <f>COUNT(AQ8:AQ23)</f>
        <v>0</v>
      </c>
      <c r="AJ24" s="71"/>
      <c r="AK24" s="71"/>
      <c r="AL24" s="71"/>
      <c r="AM24" s="20"/>
      <c r="AN24" s="71"/>
      <c r="AO24" s="40"/>
      <c r="AP24" s="41"/>
      <c r="AQ24" s="40"/>
      <c r="AU24" s="20">
        <f>COUNT(AQ8:AQ23)</f>
        <v>0</v>
      </c>
      <c r="BA24" s="20">
        <f>COUNT(AU8:AU23)</f>
        <v>16</v>
      </c>
      <c r="BE24" s="934"/>
      <c r="BF24" s="934"/>
    </row>
    <row r="25" spans="1:58" ht="18.75">
      <c r="A25" s="927"/>
      <c r="B25" s="465" t="s">
        <v>379</v>
      </c>
      <c r="C25" s="928"/>
      <c r="D25" s="929"/>
      <c r="E25" s="929"/>
      <c r="F25" s="79"/>
      <c r="G25" s="71"/>
      <c r="H25" s="71"/>
      <c r="I25" s="71"/>
      <c r="J25" s="71"/>
      <c r="K25" s="71"/>
      <c r="L25" s="80"/>
      <c r="M25" s="20"/>
      <c r="N25" s="71"/>
      <c r="O25" s="71"/>
      <c r="P25" s="71"/>
      <c r="Q25" s="75"/>
      <c r="R25" s="71"/>
      <c r="S25" s="71"/>
      <c r="T25" s="75"/>
      <c r="U25" s="71"/>
      <c r="V25" s="71"/>
      <c r="W25" s="75"/>
      <c r="X25" s="71"/>
      <c r="Y25" s="75"/>
      <c r="Z25" s="71"/>
      <c r="AA25" s="71"/>
      <c r="AB25" s="71"/>
      <c r="AC25" s="71"/>
      <c r="AD25" s="71"/>
      <c r="AE25" s="71"/>
      <c r="AF25" s="71"/>
      <c r="AG25" s="75"/>
      <c r="AH25" s="71"/>
      <c r="AI25" s="71"/>
      <c r="AJ25" s="71"/>
      <c r="AK25" s="71"/>
      <c r="AL25" s="75"/>
      <c r="AM25" s="75"/>
      <c r="AN25" s="75"/>
      <c r="AO25" s="71"/>
      <c r="AP25" s="71"/>
      <c r="AQ25" s="71"/>
      <c r="AR25" s="40"/>
      <c r="AS25" s="41"/>
      <c r="AT25" s="40"/>
      <c r="AU25" s="25"/>
      <c r="BE25" s="934"/>
      <c r="BF25" s="934"/>
    </row>
    <row r="26" spans="1:58" ht="18.75">
      <c r="A26" s="927"/>
      <c r="B26" s="465"/>
      <c r="C26" s="928"/>
      <c r="D26" s="929"/>
      <c r="E26" s="929"/>
      <c r="F26" s="79"/>
      <c r="G26" s="71"/>
      <c r="H26" s="71"/>
      <c r="I26" s="71"/>
      <c r="J26" s="71"/>
      <c r="K26" s="71"/>
      <c r="L26" s="80"/>
      <c r="M26" s="20"/>
      <c r="N26" s="71"/>
      <c r="O26" s="71"/>
      <c r="P26" s="71"/>
      <c r="Q26" s="75"/>
      <c r="R26" s="71"/>
      <c r="S26" s="71"/>
      <c r="T26" s="75"/>
      <c r="U26" s="71"/>
      <c r="V26" s="71"/>
      <c r="W26" s="75"/>
      <c r="X26" s="71"/>
      <c r="Y26" s="75"/>
      <c r="Z26" s="71"/>
      <c r="AA26" s="71"/>
      <c r="AB26" s="71"/>
      <c r="AC26" s="71"/>
      <c r="AD26" s="71"/>
      <c r="AE26" s="71"/>
      <c r="AF26" s="71"/>
      <c r="AG26" s="75"/>
      <c r="AH26" s="71"/>
      <c r="AI26" s="71"/>
      <c r="AJ26" s="71"/>
      <c r="AK26" s="71"/>
      <c r="AL26" s="75"/>
      <c r="AM26" s="75"/>
      <c r="AN26" s="75"/>
      <c r="AO26" s="71"/>
      <c r="AP26" s="71"/>
      <c r="AQ26" s="71"/>
      <c r="AR26" s="40"/>
      <c r="AS26" s="41"/>
      <c r="AT26" s="40"/>
      <c r="AU26" s="25"/>
    </row>
    <row r="27" spans="1:58" ht="18.75">
      <c r="A27" s="927"/>
      <c r="B27" s="465"/>
      <c r="C27" s="930"/>
      <c r="D27" s="930"/>
      <c r="E27" s="930"/>
      <c r="F27" s="45"/>
      <c r="G27" s="20"/>
      <c r="H27" s="20"/>
      <c r="I27" s="20"/>
      <c r="J27" s="20"/>
      <c r="K27" s="20"/>
      <c r="L27" s="5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AH27" s="31"/>
      <c r="AJ27" s="31"/>
    </row>
    <row r="28" spans="1:58" ht="15.75">
      <c r="A28" s="48"/>
      <c r="B28" s="358"/>
      <c r="C28" s="26"/>
      <c r="D28" s="26"/>
      <c r="E28" s="26"/>
      <c r="F28" s="26"/>
      <c r="G28" s="20"/>
      <c r="H28" s="27" t="s">
        <v>153</v>
      </c>
      <c r="I28" s="20"/>
      <c r="J28" s="20"/>
      <c r="K28" s="20"/>
      <c r="L28" s="20"/>
      <c r="M28" s="20"/>
      <c r="N28" s="24"/>
      <c r="O28" s="24"/>
      <c r="P28" s="20"/>
      <c r="Q28" s="20"/>
      <c r="R28" s="20"/>
      <c r="S28" s="20"/>
      <c r="T28" s="20"/>
      <c r="U28" s="20"/>
      <c r="V28" s="20"/>
      <c r="W28" s="20"/>
      <c r="X28" s="20"/>
    </row>
    <row r="29" spans="1:58" ht="15.75">
      <c r="A29" s="48"/>
      <c r="B29" s="358"/>
      <c r="C29" s="26"/>
      <c r="D29" s="26"/>
      <c r="E29" s="26"/>
      <c r="F29" s="26"/>
      <c r="G29" s="20"/>
      <c r="H29" s="20" t="s">
        <v>358</v>
      </c>
      <c r="I29" s="20"/>
      <c r="J29" s="20"/>
      <c r="K29" s="28">
        <v>60</v>
      </c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</row>
    <row r="30" spans="1:58" ht="15.75">
      <c r="A30" s="48"/>
      <c r="B30" s="358"/>
      <c r="C30" s="26"/>
      <c r="D30" s="26"/>
      <c r="E30" s="26"/>
      <c r="F30" s="26"/>
      <c r="G30" s="20"/>
      <c r="H30" s="20" t="s">
        <v>358</v>
      </c>
      <c r="I30" s="20"/>
      <c r="J30" s="20"/>
      <c r="K30" s="28">
        <v>10</v>
      </c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</row>
    <row r="31" spans="1:58" ht="15.75">
      <c r="A31" s="48"/>
      <c r="B31" s="358"/>
      <c r="C31" s="26"/>
      <c r="D31" s="26"/>
      <c r="E31" s="26"/>
      <c r="F31" s="26"/>
      <c r="G31" s="20"/>
      <c r="H31" s="20" t="s">
        <v>357</v>
      </c>
      <c r="I31" s="20"/>
      <c r="J31" s="20"/>
      <c r="K31" s="28">
        <v>30</v>
      </c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</row>
    <row r="32" spans="1:58" ht="15.75">
      <c r="A32" s="48"/>
      <c r="B32" s="358"/>
      <c r="C32" s="26"/>
      <c r="D32" s="26"/>
      <c r="E32" s="26"/>
      <c r="F32" s="26"/>
      <c r="G32" s="20"/>
      <c r="H32" s="20" t="s">
        <v>154</v>
      </c>
      <c r="I32" s="20"/>
      <c r="J32" s="20"/>
      <c r="K32" s="28">
        <f>SUM(K29:K31)</f>
        <v>100</v>
      </c>
      <c r="L32" s="20"/>
      <c r="M32" s="20"/>
      <c r="N32" s="20"/>
      <c r="O32" s="20"/>
      <c r="P32" s="20"/>
      <c r="Q32" s="20"/>
      <c r="R32" s="20"/>
      <c r="S32" s="20" t="s">
        <v>235</v>
      </c>
      <c r="T32" s="20"/>
      <c r="U32" s="20"/>
      <c r="V32" s="20"/>
      <c r="W32" s="20"/>
      <c r="X32" s="20"/>
    </row>
    <row r="33" spans="1:53" ht="15.75">
      <c r="A33" s="48"/>
      <c r="B33" s="358"/>
      <c r="C33" s="26"/>
      <c r="D33" s="26"/>
      <c r="E33" s="26"/>
      <c r="F33" s="26"/>
      <c r="G33" s="20"/>
      <c r="H33" s="20"/>
      <c r="I33" s="20"/>
      <c r="J33" s="20"/>
      <c r="K33" s="28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</row>
    <row r="34" spans="1:53" ht="15.75">
      <c r="A34" s="48"/>
      <c r="B34" s="358"/>
      <c r="C34" s="26"/>
      <c r="D34" s="26"/>
      <c r="E34" s="26"/>
      <c r="F34" s="26"/>
      <c r="G34" s="20"/>
      <c r="H34" s="20"/>
      <c r="I34" s="20"/>
      <c r="J34" s="20"/>
      <c r="K34" s="28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</row>
    <row r="35" spans="1:53" ht="96.75" customHeight="1">
      <c r="A35" s="48"/>
      <c r="B35" s="358"/>
      <c r="C35" s="26"/>
      <c r="D35" s="345"/>
      <c r="E35" s="345"/>
      <c r="F35" s="345"/>
      <c r="G35" s="345"/>
      <c r="H35" s="345"/>
      <c r="I35" s="345"/>
      <c r="J35" s="345"/>
      <c r="K35" s="345"/>
      <c r="L35" s="345"/>
      <c r="M35" s="345"/>
      <c r="N35" s="345"/>
      <c r="O35" s="345"/>
      <c r="P35" s="345"/>
      <c r="Q35" s="434"/>
      <c r="R35" s="344"/>
      <c r="S35" s="20"/>
      <c r="T35" s="20"/>
      <c r="U35" s="20"/>
      <c r="V35" s="20"/>
      <c r="W35" s="20"/>
      <c r="X35" s="20"/>
    </row>
    <row r="36" spans="1:53" ht="26.25" customHeight="1">
      <c r="A36" s="48"/>
      <c r="B36" s="359" t="s">
        <v>232</v>
      </c>
      <c r="C36" s="88" t="s">
        <v>152</v>
      </c>
      <c r="D36" s="89">
        <v>1</v>
      </c>
      <c r="E36" s="89">
        <v>2</v>
      </c>
      <c r="F36" s="89">
        <v>3</v>
      </c>
      <c r="G36" s="89">
        <v>4</v>
      </c>
      <c r="H36" s="90">
        <v>5</v>
      </c>
      <c r="I36" s="90">
        <v>6</v>
      </c>
      <c r="J36" s="90">
        <v>7</v>
      </c>
      <c r="K36" s="90">
        <v>8</v>
      </c>
      <c r="L36" s="90">
        <v>9</v>
      </c>
      <c r="M36" s="90">
        <v>10</v>
      </c>
      <c r="N36" s="90">
        <v>11</v>
      </c>
      <c r="O36" s="90">
        <v>12</v>
      </c>
      <c r="P36" s="90">
        <v>13</v>
      </c>
      <c r="Q36" s="90">
        <v>14</v>
      </c>
      <c r="R36" s="91">
        <v>15</v>
      </c>
      <c r="S36" s="92" t="s">
        <v>233</v>
      </c>
      <c r="T36" s="92" t="s">
        <v>168</v>
      </c>
      <c r="U36" s="92" t="s">
        <v>234</v>
      </c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9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9"/>
      <c r="AX36" s="46"/>
      <c r="AY36" s="46"/>
      <c r="AZ36" s="29"/>
      <c r="BA36" s="29"/>
    </row>
    <row r="37" spans="1:53" ht="15.75">
      <c r="A37" s="47"/>
      <c r="B37" s="93" t="s">
        <v>230</v>
      </c>
      <c r="C37" s="94"/>
      <c r="D37" s="95"/>
      <c r="E37" s="95"/>
      <c r="F37" s="95"/>
      <c r="G37" s="95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7"/>
      <c r="S37" s="107">
        <v>1</v>
      </c>
      <c r="T37" s="82" t="str">
        <f>IF($D45=0," ",$D45)</f>
        <v xml:space="preserve"> </v>
      </c>
      <c r="U37" s="82" t="str">
        <f>IF($D51=0," ",$D51)</f>
        <v xml:space="preserve"> </v>
      </c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29"/>
      <c r="BA37" s="29"/>
    </row>
    <row r="38" spans="1:53" ht="15.75" customHeight="1">
      <c r="A38" s="47"/>
      <c r="B38" s="93" t="s">
        <v>1</v>
      </c>
      <c r="C38" s="125">
        <v>1</v>
      </c>
      <c r="D38" s="259"/>
      <c r="E38" s="260"/>
      <c r="F38" s="260"/>
      <c r="G38" s="260"/>
      <c r="H38" s="260"/>
      <c r="I38" s="265"/>
      <c r="J38" s="260"/>
      <c r="K38" s="265"/>
      <c r="L38" s="265"/>
      <c r="M38" s="265"/>
      <c r="N38" s="265"/>
      <c r="O38" s="260"/>
      <c r="P38" s="265"/>
      <c r="Q38" s="265"/>
      <c r="R38" s="266"/>
      <c r="S38" s="107">
        <v>2</v>
      </c>
      <c r="T38" s="82" t="str">
        <f>IF($E45=0," ",$E45)</f>
        <v xml:space="preserve"> </v>
      </c>
      <c r="U38" s="82" t="str">
        <f>IF($E51=0," ",$E51)</f>
        <v xml:space="preserve"> </v>
      </c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29"/>
      <c r="BA38" s="29"/>
    </row>
    <row r="39" spans="1:53" ht="18">
      <c r="A39" s="47"/>
      <c r="B39" s="93" t="s">
        <v>3</v>
      </c>
      <c r="C39" s="125">
        <v>1</v>
      </c>
      <c r="D39" s="259"/>
      <c r="E39" s="260"/>
      <c r="F39" s="260"/>
      <c r="G39" s="260"/>
      <c r="H39" s="260"/>
      <c r="I39" s="265"/>
      <c r="J39" s="260"/>
      <c r="K39" s="265"/>
      <c r="L39" s="265"/>
      <c r="M39" s="265"/>
      <c r="N39" s="265"/>
      <c r="O39" s="260"/>
      <c r="P39" s="265"/>
      <c r="Q39" s="265"/>
      <c r="R39" s="266"/>
      <c r="S39" s="107">
        <v>3</v>
      </c>
      <c r="T39" s="82" t="str">
        <f>IF($F45=0," ",$F45)</f>
        <v xml:space="preserve"> </v>
      </c>
      <c r="U39" s="82" t="str">
        <f>IF($F51=0," ",$F51)</f>
        <v xml:space="preserve"> </v>
      </c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29"/>
      <c r="BA39" s="29"/>
    </row>
    <row r="40" spans="1:53" ht="18">
      <c r="A40" s="47"/>
      <c r="B40" s="93" t="s">
        <v>5</v>
      </c>
      <c r="C40" s="125">
        <v>1</v>
      </c>
      <c r="D40" s="259"/>
      <c r="E40" s="260"/>
      <c r="F40" s="260"/>
      <c r="G40" s="260"/>
      <c r="H40" s="260"/>
      <c r="I40" s="265"/>
      <c r="J40" s="260"/>
      <c r="K40" s="265"/>
      <c r="L40" s="265"/>
      <c r="M40" s="265"/>
      <c r="N40" s="265"/>
      <c r="O40" s="260"/>
      <c r="P40" s="265"/>
      <c r="Q40" s="265"/>
      <c r="R40" s="266"/>
      <c r="S40" s="107">
        <v>4</v>
      </c>
      <c r="T40" s="82" t="str">
        <f>IF($G45=0," ",$G45)</f>
        <v xml:space="preserve"> </v>
      </c>
      <c r="U40" s="82" t="str">
        <f>IF($G51=0," ",$G51)</f>
        <v xml:space="preserve"> </v>
      </c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29"/>
      <c r="BA40" s="29"/>
    </row>
    <row r="41" spans="1:53" ht="18">
      <c r="A41" s="47"/>
      <c r="B41" s="93" t="s">
        <v>6</v>
      </c>
      <c r="C41" s="125">
        <v>2</v>
      </c>
      <c r="D41" s="259"/>
      <c r="E41" s="260"/>
      <c r="F41" s="260"/>
      <c r="G41" s="260"/>
      <c r="H41" s="260"/>
      <c r="I41" s="265"/>
      <c r="J41" s="261"/>
      <c r="K41" s="265"/>
      <c r="L41" s="265"/>
      <c r="M41" s="265"/>
      <c r="N41" s="265"/>
      <c r="O41" s="260"/>
      <c r="P41" s="265"/>
      <c r="Q41" s="265"/>
      <c r="R41" s="266"/>
      <c r="S41" s="107">
        <v>5</v>
      </c>
      <c r="T41" s="82" t="str">
        <f>IF($H45=0," ",$H45)</f>
        <v xml:space="preserve"> </v>
      </c>
      <c r="U41" s="82" t="str">
        <f>IF($H51=0," ",$H51)</f>
        <v xml:space="preserve"> </v>
      </c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29"/>
      <c r="BA41" s="29"/>
    </row>
    <row r="42" spans="1:53" ht="18">
      <c r="A42" s="47"/>
      <c r="B42" s="93" t="s">
        <v>7</v>
      </c>
      <c r="C42" s="125">
        <v>2</v>
      </c>
      <c r="D42" s="259"/>
      <c r="E42" s="260"/>
      <c r="F42" s="260"/>
      <c r="G42" s="260"/>
      <c r="H42" s="260"/>
      <c r="I42" s="265"/>
      <c r="J42" s="261"/>
      <c r="K42" s="265"/>
      <c r="L42" s="265"/>
      <c r="M42" s="265"/>
      <c r="N42" s="265"/>
      <c r="O42" s="260"/>
      <c r="P42" s="265"/>
      <c r="Q42" s="265"/>
      <c r="R42" s="266"/>
      <c r="S42" s="107">
        <v>6</v>
      </c>
      <c r="T42" s="82" t="str">
        <f>IF($I45=0," ",$I45)</f>
        <v xml:space="preserve"> </v>
      </c>
      <c r="U42" s="82" t="str">
        <f>IF($I51=0," ",$I51)</f>
        <v xml:space="preserve"> </v>
      </c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29"/>
      <c r="BA42" s="29"/>
    </row>
    <row r="43" spans="1:53" ht="18">
      <c r="A43" s="47"/>
      <c r="B43" s="93" t="s">
        <v>8</v>
      </c>
      <c r="C43" s="125">
        <v>2</v>
      </c>
      <c r="D43" s="259"/>
      <c r="E43" s="260"/>
      <c r="F43" s="260"/>
      <c r="G43" s="260"/>
      <c r="H43" s="260"/>
      <c r="I43" s="265"/>
      <c r="J43" s="260"/>
      <c r="K43" s="265"/>
      <c r="L43" s="265"/>
      <c r="M43" s="265"/>
      <c r="N43" s="265"/>
      <c r="O43" s="260"/>
      <c r="P43" s="265"/>
      <c r="Q43" s="265"/>
      <c r="R43" s="266"/>
      <c r="S43" s="107">
        <v>7</v>
      </c>
      <c r="T43" s="82" t="str">
        <f>IF($J45=0," ",$J45)</f>
        <v xml:space="preserve"> </v>
      </c>
      <c r="U43" s="82" t="str">
        <f>IF($J51=0," ",$J51)</f>
        <v xml:space="preserve"> </v>
      </c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29"/>
      <c r="BA43" s="29"/>
    </row>
    <row r="44" spans="1:53" ht="18">
      <c r="A44" s="47"/>
      <c r="B44" s="93" t="s">
        <v>158</v>
      </c>
      <c r="C44" s="125">
        <v>1</v>
      </c>
      <c r="D44" s="259"/>
      <c r="E44" s="260"/>
      <c r="F44" s="260"/>
      <c r="G44" s="260"/>
      <c r="H44" s="260"/>
      <c r="I44" s="265"/>
      <c r="J44" s="260"/>
      <c r="K44" s="265"/>
      <c r="L44" s="265"/>
      <c r="M44" s="265"/>
      <c r="N44" s="265"/>
      <c r="O44" s="260"/>
      <c r="P44" s="265"/>
      <c r="Q44" s="265"/>
      <c r="R44" s="266"/>
      <c r="S44" s="107">
        <v>8</v>
      </c>
      <c r="T44" s="82" t="str">
        <f>IF($K45=0," ",$K45)</f>
        <v xml:space="preserve"> </v>
      </c>
      <c r="U44" s="82" t="str">
        <f>IF($K51=0," ",$K51)</f>
        <v xml:space="preserve"> </v>
      </c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29"/>
      <c r="BA44" s="29"/>
    </row>
    <row r="45" spans="1:53" ht="15.75">
      <c r="A45" s="47"/>
      <c r="B45" s="98" t="s">
        <v>38</v>
      </c>
      <c r="C45" s="99">
        <f t="shared" ref="C45" si="15">SUM(C38:C44)</f>
        <v>10</v>
      </c>
      <c r="D45" s="83">
        <f t="shared" ref="D45:R45" si="16">SUM(D38:D44)</f>
        <v>0</v>
      </c>
      <c r="E45" s="83">
        <f t="shared" si="16"/>
        <v>0</v>
      </c>
      <c r="F45" s="83">
        <f t="shared" si="16"/>
        <v>0</v>
      </c>
      <c r="G45" s="83">
        <f t="shared" si="16"/>
        <v>0</v>
      </c>
      <c r="H45" s="83">
        <f t="shared" si="16"/>
        <v>0</v>
      </c>
      <c r="I45" s="83">
        <f t="shared" si="16"/>
        <v>0</v>
      </c>
      <c r="J45" s="83">
        <f t="shared" si="16"/>
        <v>0</v>
      </c>
      <c r="K45" s="83">
        <f t="shared" si="16"/>
        <v>0</v>
      </c>
      <c r="L45" s="83">
        <f t="shared" si="16"/>
        <v>0</v>
      </c>
      <c r="M45" s="83">
        <f t="shared" si="16"/>
        <v>0</v>
      </c>
      <c r="N45" s="83">
        <f t="shared" si="16"/>
        <v>0</v>
      </c>
      <c r="O45" s="83">
        <f t="shared" si="16"/>
        <v>0</v>
      </c>
      <c r="P45" s="294">
        <f t="shared" si="16"/>
        <v>0</v>
      </c>
      <c r="Q45" s="83">
        <f t="shared" si="16"/>
        <v>0</v>
      </c>
      <c r="R45" s="84">
        <f t="shared" si="16"/>
        <v>0</v>
      </c>
      <c r="S45" s="107">
        <v>9</v>
      </c>
      <c r="T45" s="82" t="str">
        <f>IF($L45=0," ",$L45)</f>
        <v xml:space="preserve"> </v>
      </c>
      <c r="U45" s="82" t="str">
        <f>IF($L51=0," ",$L51)</f>
        <v xml:space="preserve"> </v>
      </c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29"/>
      <c r="BA45" s="29"/>
    </row>
    <row r="46" spans="1:53" ht="15.75">
      <c r="A46" s="47"/>
      <c r="B46" s="100" t="s">
        <v>10</v>
      </c>
      <c r="C46" s="101"/>
      <c r="D46" s="85"/>
      <c r="E46" s="85"/>
      <c r="F46" s="85"/>
      <c r="G46" s="86"/>
      <c r="H46" s="86"/>
      <c r="I46" s="86"/>
      <c r="J46" s="86"/>
      <c r="K46" s="86"/>
      <c r="L46" s="86"/>
      <c r="M46" s="86"/>
      <c r="N46" s="86"/>
      <c r="O46" s="86"/>
      <c r="P46" s="295"/>
      <c r="Q46" s="86"/>
      <c r="R46" s="87"/>
      <c r="S46" s="107">
        <v>10</v>
      </c>
      <c r="T46" s="82" t="str">
        <f>IF($M45=0," ",$M45)</f>
        <v xml:space="preserve"> </v>
      </c>
      <c r="U46" s="82" t="str">
        <f>IF($M51=0," ",$M51)</f>
        <v xml:space="preserve"> </v>
      </c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29"/>
      <c r="AZ46" s="29"/>
    </row>
    <row r="47" spans="1:53" ht="18">
      <c r="A47" s="47"/>
      <c r="B47" s="102" t="s">
        <v>13</v>
      </c>
      <c r="C47" s="125">
        <v>7</v>
      </c>
      <c r="D47" s="267"/>
      <c r="E47" s="268"/>
      <c r="F47" s="268"/>
      <c r="G47" s="269"/>
      <c r="H47" s="269"/>
      <c r="I47" s="269"/>
      <c r="J47" s="269"/>
      <c r="K47" s="269"/>
      <c r="L47" s="269"/>
      <c r="M47" s="269"/>
      <c r="N47" s="269"/>
      <c r="O47" s="269"/>
      <c r="P47" s="269"/>
      <c r="Q47" s="269"/>
      <c r="R47" s="270"/>
      <c r="S47" s="107">
        <v>11</v>
      </c>
      <c r="T47" s="82" t="str">
        <f>IF($N45=0," ",$N45)</f>
        <v xml:space="preserve"> </v>
      </c>
      <c r="U47" s="82" t="str">
        <f>IF($N51=0," ",$N51)</f>
        <v xml:space="preserve"> </v>
      </c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29"/>
      <c r="AZ47" s="29"/>
    </row>
    <row r="48" spans="1:53" ht="18">
      <c r="A48" s="47"/>
      <c r="B48" s="102" t="s">
        <v>159</v>
      </c>
      <c r="C48" s="125">
        <v>1</v>
      </c>
      <c r="D48" s="267"/>
      <c r="E48" s="268"/>
      <c r="F48" s="268"/>
      <c r="G48" s="269"/>
      <c r="H48" s="269"/>
      <c r="I48" s="269"/>
      <c r="J48" s="269"/>
      <c r="K48" s="269"/>
      <c r="L48" s="269"/>
      <c r="M48" s="269"/>
      <c r="N48" s="269"/>
      <c r="O48" s="269"/>
      <c r="P48" s="269"/>
      <c r="Q48" s="269"/>
      <c r="R48" s="270"/>
      <c r="S48" s="107">
        <v>12</v>
      </c>
      <c r="T48" s="82" t="str">
        <f>IF($O45=0," ",$O45)</f>
        <v xml:space="preserve"> </v>
      </c>
      <c r="U48" s="82" t="str">
        <f>IF($O51=0," ",$O51)</f>
        <v xml:space="preserve"> </v>
      </c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29"/>
      <c r="AZ48" s="29"/>
    </row>
    <row r="49" spans="1:52" ht="18">
      <c r="A49" s="47"/>
      <c r="B49" s="102" t="s">
        <v>15</v>
      </c>
      <c r="C49" s="125">
        <v>3</v>
      </c>
      <c r="D49" s="271"/>
      <c r="E49" s="272"/>
      <c r="F49" s="272"/>
      <c r="G49" s="273"/>
      <c r="H49" s="273"/>
      <c r="I49" s="273"/>
      <c r="J49" s="273"/>
      <c r="K49" s="273"/>
      <c r="L49" s="273"/>
      <c r="M49" s="273"/>
      <c r="N49" s="273"/>
      <c r="O49" s="273"/>
      <c r="P49" s="273"/>
      <c r="Q49" s="273"/>
      <c r="R49" s="274"/>
      <c r="S49" s="107">
        <v>13</v>
      </c>
      <c r="T49" s="82" t="str">
        <f>IF($P45=0," ",$P45)</f>
        <v xml:space="preserve"> </v>
      </c>
      <c r="U49" s="82" t="str">
        <f>IF($P51=0," ",$P51)</f>
        <v xml:space="preserve"> </v>
      </c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</row>
    <row r="50" spans="1:52" ht="18">
      <c r="A50" s="47"/>
      <c r="B50" s="131" t="s">
        <v>225</v>
      </c>
      <c r="C50" s="125">
        <v>3</v>
      </c>
      <c r="D50" s="271"/>
      <c r="E50" s="272"/>
      <c r="F50" s="272"/>
      <c r="G50" s="273"/>
      <c r="H50" s="273"/>
      <c r="I50" s="273"/>
      <c r="J50" s="273"/>
      <c r="K50" s="273"/>
      <c r="L50" s="273"/>
      <c r="M50" s="273"/>
      <c r="N50" s="273"/>
      <c r="O50" s="273"/>
      <c r="P50" s="273"/>
      <c r="Q50" s="273"/>
      <c r="R50" s="274"/>
      <c r="S50" s="107">
        <v>14</v>
      </c>
      <c r="T50" s="82" t="str">
        <f>IF($Q45=0," ",$Q45)</f>
        <v xml:space="preserve"> </v>
      </c>
      <c r="U50" s="82" t="str">
        <f>IF($Q51=0," ",$Q51)</f>
        <v xml:space="preserve"> </v>
      </c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</row>
    <row r="51" spans="1:52" ht="15.75">
      <c r="A51" s="47"/>
      <c r="B51" s="98" t="s">
        <v>38</v>
      </c>
      <c r="C51" s="99">
        <f>SUM(C47:C50)</f>
        <v>14</v>
      </c>
      <c r="D51" s="83">
        <f t="shared" ref="D51:R51" si="17">SUM(D47:D50)</f>
        <v>0</v>
      </c>
      <c r="E51" s="83">
        <f t="shared" si="17"/>
        <v>0</v>
      </c>
      <c r="F51" s="83">
        <f t="shared" si="17"/>
        <v>0</v>
      </c>
      <c r="G51" s="83">
        <f t="shared" si="17"/>
        <v>0</v>
      </c>
      <c r="H51" s="83">
        <f t="shared" si="17"/>
        <v>0</v>
      </c>
      <c r="I51" s="83">
        <f t="shared" si="17"/>
        <v>0</v>
      </c>
      <c r="J51" s="83">
        <f t="shared" si="17"/>
        <v>0</v>
      </c>
      <c r="K51" s="83">
        <f t="shared" si="17"/>
        <v>0</v>
      </c>
      <c r="L51" s="83">
        <f t="shared" si="17"/>
        <v>0</v>
      </c>
      <c r="M51" s="83">
        <f t="shared" si="17"/>
        <v>0</v>
      </c>
      <c r="N51" s="83">
        <f t="shared" si="17"/>
        <v>0</v>
      </c>
      <c r="O51" s="83">
        <f t="shared" si="17"/>
        <v>0</v>
      </c>
      <c r="P51" s="83">
        <f t="shared" si="17"/>
        <v>0</v>
      </c>
      <c r="Q51" s="83">
        <f t="shared" si="17"/>
        <v>0</v>
      </c>
      <c r="R51" s="84">
        <f t="shared" si="17"/>
        <v>0</v>
      </c>
      <c r="S51" s="107">
        <v>15</v>
      </c>
      <c r="T51" s="82" t="str">
        <f>IF($R45=0," ",$R45)</f>
        <v xml:space="preserve"> </v>
      </c>
      <c r="U51" s="82" t="str">
        <f>IF($R51=0," ",$R51)</f>
        <v xml:space="preserve"> </v>
      </c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</row>
    <row r="52" spans="1:52" ht="15">
      <c r="A52" s="47"/>
      <c r="B52" s="360"/>
      <c r="C52" s="103"/>
      <c r="D52" s="103"/>
      <c r="E52" s="103"/>
      <c r="F52" s="103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8"/>
      <c r="T52" s="20">
        <f>COUNTIF(T37:T51,"&gt;0")</f>
        <v>0</v>
      </c>
      <c r="U52" s="20">
        <f>COUNTIF(U37:U51,"&gt;0")</f>
        <v>0</v>
      </c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</row>
    <row r="53" spans="1:52">
      <c r="A53" s="47"/>
      <c r="B53" s="360"/>
      <c r="C53" s="103"/>
      <c r="D53" s="103"/>
      <c r="E53" s="103"/>
      <c r="F53" s="103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81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</row>
    <row r="54" spans="1:52">
      <c r="A54" s="47"/>
      <c r="B54" s="360"/>
      <c r="C54" s="103"/>
      <c r="D54" s="103"/>
      <c r="E54" s="103"/>
      <c r="F54" s="103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81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</row>
    <row r="55" spans="1:52">
      <c r="A55" s="47"/>
      <c r="B55" s="361"/>
      <c r="C55" s="105"/>
      <c r="D55" s="105"/>
      <c r="E55" s="105"/>
      <c r="F55" s="105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</row>
    <row r="56" spans="1:52">
      <c r="A56" s="47"/>
      <c r="B56" s="361"/>
      <c r="C56" s="105"/>
      <c r="D56" s="105"/>
      <c r="E56" s="105"/>
      <c r="F56" s="105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</row>
    <row r="57" spans="1:52">
      <c r="A57" s="47"/>
      <c r="B57" s="362"/>
    </row>
    <row r="58" spans="1:52">
      <c r="A58" s="47"/>
      <c r="B58" s="362"/>
    </row>
    <row r="59" spans="1:52">
      <c r="A59" s="47"/>
      <c r="B59" s="362"/>
    </row>
    <row r="60" spans="1:52">
      <c r="A60" s="47"/>
      <c r="B60" s="362"/>
    </row>
    <row r="61" spans="1:52">
      <c r="A61" s="47"/>
      <c r="B61" s="362"/>
    </row>
    <row r="62" spans="1:52">
      <c r="A62" s="47"/>
      <c r="B62" s="362"/>
    </row>
    <row r="63" spans="1:52">
      <c r="A63" s="47"/>
      <c r="B63" s="362"/>
    </row>
    <row r="64" spans="1:52">
      <c r="A64" s="47"/>
      <c r="B64" s="362"/>
    </row>
    <row r="65" spans="1:2">
      <c r="A65" s="47"/>
      <c r="B65" s="362"/>
    </row>
    <row r="66" spans="1:2">
      <c r="A66" s="47"/>
      <c r="B66" s="362"/>
    </row>
    <row r="67" spans="1:2">
      <c r="A67" s="47"/>
      <c r="B67" s="362"/>
    </row>
    <row r="68" spans="1:2">
      <c r="A68" s="47"/>
      <c r="B68" s="362"/>
    </row>
    <row r="69" spans="1:2">
      <c r="A69" s="47"/>
      <c r="B69" s="362"/>
    </row>
    <row r="70" spans="1:2">
      <c r="A70" s="47"/>
      <c r="B70" s="362"/>
    </row>
    <row r="71" spans="1:2">
      <c r="A71" s="47"/>
      <c r="B71" s="362"/>
    </row>
    <row r="72" spans="1:2">
      <c r="A72" s="47"/>
      <c r="B72" s="362"/>
    </row>
    <row r="73" spans="1:2">
      <c r="A73" s="47"/>
      <c r="B73" s="362"/>
    </row>
    <row r="74" spans="1:2">
      <c r="A74" s="47"/>
      <c r="B74" s="362"/>
    </row>
    <row r="75" spans="1:2">
      <c r="A75" s="47"/>
      <c r="B75" s="362"/>
    </row>
    <row r="76" spans="1:2">
      <c r="A76" s="47"/>
      <c r="B76" s="362"/>
    </row>
    <row r="77" spans="1:2">
      <c r="A77" s="47"/>
      <c r="B77" s="362"/>
    </row>
    <row r="78" spans="1:2">
      <c r="A78" s="47"/>
      <c r="B78" s="362"/>
    </row>
    <row r="79" spans="1:2">
      <c r="A79" s="47"/>
      <c r="B79" s="362"/>
    </row>
    <row r="80" spans="1:2">
      <c r="A80" s="47"/>
      <c r="B80" s="362"/>
    </row>
    <row r="81" spans="1:2">
      <c r="A81" s="47"/>
      <c r="B81" s="362"/>
    </row>
    <row r="82" spans="1:2">
      <c r="A82" s="47"/>
      <c r="B82" s="362"/>
    </row>
    <row r="83" spans="1:2">
      <c r="A83" s="47"/>
      <c r="B83" s="362"/>
    </row>
    <row r="84" spans="1:2">
      <c r="A84" s="47"/>
      <c r="B84" s="362"/>
    </row>
    <row r="85" spans="1:2">
      <c r="A85" s="47"/>
      <c r="B85" s="362"/>
    </row>
    <row r="86" spans="1:2">
      <c r="A86" s="47"/>
      <c r="B86" s="362"/>
    </row>
    <row r="87" spans="1:2">
      <c r="A87" s="47"/>
      <c r="B87" s="362"/>
    </row>
    <row r="88" spans="1:2">
      <c r="A88" s="47"/>
      <c r="B88" s="362"/>
    </row>
    <row r="89" spans="1:2">
      <c r="A89" s="47"/>
      <c r="B89" s="362"/>
    </row>
    <row r="90" spans="1:2">
      <c r="A90" s="47"/>
      <c r="B90" s="362"/>
    </row>
    <row r="91" spans="1:2">
      <c r="A91" s="47"/>
      <c r="B91" s="362"/>
    </row>
    <row r="92" spans="1:2">
      <c r="A92" s="47"/>
      <c r="B92" s="362"/>
    </row>
    <row r="93" spans="1:2">
      <c r="A93" s="47"/>
      <c r="B93" s="362"/>
    </row>
    <row r="94" spans="1:2">
      <c r="A94" s="47"/>
      <c r="B94" s="362"/>
    </row>
    <row r="95" spans="1:2">
      <c r="A95" s="47"/>
      <c r="B95" s="362"/>
    </row>
    <row r="96" spans="1:2">
      <c r="A96" s="47"/>
      <c r="B96" s="362"/>
    </row>
    <row r="97" spans="1:2">
      <c r="A97" s="47"/>
      <c r="B97" s="362"/>
    </row>
    <row r="98" spans="1:2">
      <c r="A98" s="47"/>
      <c r="B98" s="362"/>
    </row>
    <row r="99" spans="1:2">
      <c r="A99" s="47"/>
      <c r="B99" s="362"/>
    </row>
    <row r="100" spans="1:2">
      <c r="A100" s="47"/>
      <c r="B100" s="362"/>
    </row>
    <row r="101" spans="1:2">
      <c r="A101" s="47"/>
      <c r="B101" s="362"/>
    </row>
    <row r="102" spans="1:2">
      <c r="A102" s="47"/>
      <c r="B102" s="362"/>
    </row>
    <row r="103" spans="1:2">
      <c r="A103" s="47"/>
      <c r="B103" s="362"/>
    </row>
    <row r="104" spans="1:2">
      <c r="A104" s="47"/>
      <c r="B104" s="362"/>
    </row>
    <row r="105" spans="1:2">
      <c r="A105" s="47"/>
      <c r="B105" s="362"/>
    </row>
    <row r="106" spans="1:2">
      <c r="A106" s="47"/>
      <c r="B106" s="362"/>
    </row>
    <row r="107" spans="1:2">
      <c r="A107" s="47"/>
      <c r="B107" s="362"/>
    </row>
    <row r="108" spans="1:2">
      <c r="A108" s="47"/>
      <c r="B108" s="362"/>
    </row>
    <row r="109" spans="1:2">
      <c r="A109" s="47"/>
      <c r="B109" s="362"/>
    </row>
    <row r="110" spans="1:2">
      <c r="A110" s="47"/>
      <c r="B110" s="362"/>
    </row>
    <row r="111" spans="1:2">
      <c r="A111" s="47"/>
      <c r="B111" s="362"/>
    </row>
    <row r="112" spans="1:2">
      <c r="A112" s="47"/>
      <c r="B112" s="362"/>
    </row>
    <row r="113" spans="1:2">
      <c r="A113" s="47"/>
      <c r="B113" s="362"/>
    </row>
    <row r="114" spans="1:2">
      <c r="A114" s="47"/>
      <c r="B114" s="362"/>
    </row>
    <row r="115" spans="1:2">
      <c r="A115" s="47"/>
      <c r="B115" s="362"/>
    </row>
    <row r="116" spans="1:2">
      <c r="A116" s="47"/>
      <c r="B116" s="362"/>
    </row>
    <row r="117" spans="1:2">
      <c r="A117" s="47"/>
      <c r="B117" s="362"/>
    </row>
    <row r="118" spans="1:2">
      <c r="A118" s="47"/>
      <c r="B118" s="362"/>
    </row>
    <row r="119" spans="1:2">
      <c r="A119" s="47"/>
      <c r="B119" s="362"/>
    </row>
    <row r="120" spans="1:2">
      <c r="A120" s="47"/>
      <c r="B120" s="362"/>
    </row>
    <row r="121" spans="1:2">
      <c r="A121" s="47"/>
      <c r="B121" s="362"/>
    </row>
    <row r="122" spans="1:2">
      <c r="A122" s="47"/>
      <c r="B122" s="362"/>
    </row>
    <row r="123" spans="1:2">
      <c r="A123" s="47"/>
      <c r="B123" s="362"/>
    </row>
    <row r="124" spans="1:2">
      <c r="A124" s="47"/>
      <c r="B124" s="362"/>
    </row>
    <row r="125" spans="1:2">
      <c r="A125" s="47"/>
      <c r="B125" s="362"/>
    </row>
    <row r="126" spans="1:2">
      <c r="A126" s="47"/>
      <c r="B126" s="362"/>
    </row>
    <row r="127" spans="1:2">
      <c r="A127" s="47"/>
      <c r="B127" s="362"/>
    </row>
    <row r="128" spans="1:2">
      <c r="A128" s="47"/>
      <c r="B128" s="362"/>
    </row>
    <row r="129" spans="1:2">
      <c r="A129" s="47"/>
      <c r="B129" s="362"/>
    </row>
    <row r="130" spans="1:2">
      <c r="A130" s="47"/>
      <c r="B130" s="362"/>
    </row>
    <row r="131" spans="1:2">
      <c r="A131" s="47"/>
      <c r="B131" s="362"/>
    </row>
    <row r="132" spans="1:2">
      <c r="A132" s="47"/>
      <c r="B132" s="362"/>
    </row>
    <row r="133" spans="1:2">
      <c r="A133" s="47"/>
      <c r="B133" s="362"/>
    </row>
    <row r="134" spans="1:2">
      <c r="A134" s="47"/>
      <c r="B134" s="362"/>
    </row>
    <row r="135" spans="1:2">
      <c r="A135" s="47"/>
      <c r="B135" s="362"/>
    </row>
    <row r="136" spans="1:2">
      <c r="A136" s="47"/>
      <c r="B136" s="362"/>
    </row>
    <row r="137" spans="1:2">
      <c r="A137" s="47"/>
      <c r="B137" s="362"/>
    </row>
    <row r="138" spans="1:2">
      <c r="A138" s="47"/>
      <c r="B138" s="362"/>
    </row>
    <row r="139" spans="1:2">
      <c r="A139" s="47"/>
      <c r="B139" s="362"/>
    </row>
    <row r="140" spans="1:2">
      <c r="A140" s="47"/>
      <c r="B140" s="362"/>
    </row>
    <row r="141" spans="1:2">
      <c r="A141" s="47"/>
      <c r="B141" s="362"/>
    </row>
    <row r="142" spans="1:2">
      <c r="A142" s="47"/>
      <c r="B142" s="362"/>
    </row>
    <row r="143" spans="1:2">
      <c r="A143" s="47"/>
      <c r="B143" s="362"/>
    </row>
    <row r="144" spans="1:2">
      <c r="A144" s="47"/>
      <c r="B144" s="362"/>
    </row>
    <row r="145" spans="1:2">
      <c r="A145" s="47"/>
      <c r="B145" s="362"/>
    </row>
    <row r="146" spans="1:2">
      <c r="A146" s="47"/>
      <c r="B146" s="362"/>
    </row>
    <row r="147" spans="1:2">
      <c r="A147" s="47"/>
      <c r="B147" s="362"/>
    </row>
    <row r="148" spans="1:2">
      <c r="A148" s="47"/>
      <c r="B148" s="362"/>
    </row>
    <row r="149" spans="1:2">
      <c r="A149" s="47"/>
      <c r="B149" s="362"/>
    </row>
  </sheetData>
  <customSheetViews>
    <customSheetView guid="{D122E3EB-3DBD-4170-BBCF-2BB5E0E428A7}" scale="70" showPageBreaks="1" showGridLines="0" fitToPage="1" printArea="1">
      <pane xSplit="5" ySplit="7" topLeftCell="F8" activePane="bottomRight" state="frozen"/>
      <selection pane="bottomRight" activeCell="AT8" sqref="AT8"/>
      <pageMargins left="0.56000000000000005" right="0.39" top="0.64" bottom="0.65" header="0.5" footer="0.5"/>
      <pageSetup paperSize="9" scale="24" fitToWidth="2" orientation="portrait" horizontalDpi="4294967293" r:id="rId1"/>
      <headerFooter alignWithMargins="0">
        <oddHeader>&amp;C</oddHeader>
      </headerFooter>
    </customSheetView>
    <customSheetView guid="{C5D960BD-C1A6-4228-A267-A87ADCF0AB55}" scale="70" showPageBreaks="1" showGridLines="0" fitToPage="1" printArea="1">
      <pane xSplit="5" ySplit="7" topLeftCell="F8" activePane="bottomRight" state="frozen"/>
      <selection pane="bottomRight" activeCell="AO4" sqref="AO4"/>
      <pageMargins left="0.56000000000000005" right="0.39" top="0.64" bottom="0.65" header="0.5" footer="0.5"/>
      <pageSetup paperSize="9" scale="24" fitToWidth="2" orientation="portrait" horizontalDpi="4294967293" r:id="rId2"/>
      <headerFooter alignWithMargins="0">
        <oddHeader>&amp;C</oddHeader>
      </headerFooter>
    </customSheetView>
    <customSheetView guid="{6C8D603E-9A1B-49F4-AEFE-06707C7BCD53}" scale="70" showGridLines="0" fitToPage="1">
      <pane xSplit="5" ySplit="7" topLeftCell="F8" activePane="bottomRight" state="frozen"/>
      <selection pane="bottomRight" activeCell="B26" sqref="B26:B27"/>
      <pageMargins left="0.56000000000000005" right="0.39" top="0.64" bottom="0.65" header="0.5" footer="0.5"/>
      <pageSetup paperSize="9" scale="24" fitToWidth="2" orientation="portrait" horizontalDpi="4294967293" r:id="rId3"/>
      <headerFooter alignWithMargins="0">
        <oddHeader>&amp;C</oddHeader>
      </headerFooter>
    </customSheetView>
    <customSheetView guid="{30A3BD48-0D1B-46B6-AB52-E6CED733EC31}" scale="70" showPageBreaks="1" showGridLines="0" fitToPage="1" printArea="1">
      <pane xSplit="5" ySplit="7" topLeftCell="F8" activePane="bottomRight" state="frozen"/>
      <selection pane="bottomRight" activeCell="AO4" sqref="AO4"/>
      <pageMargins left="0.56000000000000005" right="0.39" top="0.64" bottom="0.65" header="0.5" footer="0.5"/>
      <pageSetup paperSize="9" scale="24" fitToWidth="2" orientation="portrait" horizontalDpi="4294967293" r:id="rId4"/>
      <headerFooter alignWithMargins="0">
        <oddHeader>&amp;C</oddHeader>
      </headerFooter>
    </customSheetView>
    <customSheetView guid="{17400EAF-4B0B-49FE-8262-4A59DA70D10F}" scale="70" showPageBreaks="1" showGridLines="0" fitToPage="1" printArea="1" state="hidden">
      <pane xSplit="5" ySplit="7" topLeftCell="F8" activePane="bottomRight" state="frozen"/>
      <selection pane="bottomRight" activeCell="AA44" sqref="AA44"/>
      <pageMargins left="0.56000000000000005" right="0.39" top="0.64" bottom="0.65" header="0.5" footer="0.5"/>
      <pageSetup paperSize="9" scale="24" fitToWidth="2" orientation="portrait" horizontalDpi="4294967293" r:id="rId5"/>
      <headerFooter alignWithMargins="0">
        <oddHeader>&amp;C</oddHeader>
      </headerFooter>
    </customSheetView>
    <customSheetView guid="{1C44C54F-C0A4-451D-B8A0-B8C17D7E284D}" scale="70" showGridLines="0" fitToPage="1">
      <pane xSplit="5" ySplit="7" topLeftCell="F11" activePane="bottomRight" state="frozen"/>
      <selection pane="bottomRight" activeCell="B8" sqref="B8:B22"/>
      <pageMargins left="0.56000000000000005" right="0.39" top="0.64" bottom="0.65" header="0.5" footer="0.5"/>
      <pageSetup paperSize="9" scale="25" fitToWidth="2" orientation="portrait" horizontalDpi="4294967293" verticalDpi="0" r:id="rId6"/>
      <headerFooter alignWithMargins="0">
        <oddHeader>&amp;C</oddHeader>
      </headerFooter>
    </customSheetView>
    <customSheetView guid="{C2F30B35-D639-4BB4-A50F-41AB6A913442}" scale="70" showPageBreaks="1" showGridLines="0" fitToPage="1" printArea="1">
      <pane xSplit="5" ySplit="7" topLeftCell="F8" activePane="bottomRight" state="frozen"/>
      <selection pane="bottomRight" activeCell="AO4" sqref="AO4"/>
      <pageMargins left="0.56000000000000005" right="0.39" top="0.64" bottom="0.65" header="0.5" footer="0.5"/>
      <pageSetup paperSize="9" scale="24" fitToWidth="2" orientation="portrait" horizontalDpi="4294967293" r:id="rId7"/>
      <headerFooter alignWithMargins="0">
        <oddHeader>&amp;C</oddHeader>
      </headerFooter>
    </customSheetView>
    <customSheetView guid="{CB17CAF3-1B6A-40BC-8807-382168C7B6AA}" scale="70" showPageBreaks="1" showGridLines="0" fitToPage="1" printArea="1">
      <pane xSplit="5" ySplit="7" topLeftCell="F8" activePane="bottomRight" state="frozen"/>
      <selection pane="bottomRight" activeCell="AA44" sqref="AA44"/>
      <pageMargins left="0.56000000000000005" right="0.39" top="0.64" bottom="0.65" header="0.5" footer="0.5"/>
      <pageSetup paperSize="9" scale="24" fitToWidth="2" orientation="portrait" horizontalDpi="4294967293" r:id="rId8"/>
      <headerFooter alignWithMargins="0">
        <oddHeader>&amp;C</oddHeader>
      </headerFooter>
    </customSheetView>
  </customSheetViews>
  <mergeCells count="70">
    <mergeCell ref="Q2:R2"/>
    <mergeCell ref="T2:U2"/>
    <mergeCell ref="A3:A7"/>
    <mergeCell ref="C3:C7"/>
    <mergeCell ref="D3:D7"/>
    <mergeCell ref="E3:E7"/>
    <mergeCell ref="F3:G3"/>
    <mergeCell ref="H3:I3"/>
    <mergeCell ref="J3:K3"/>
    <mergeCell ref="O3:P3"/>
    <mergeCell ref="Q5:Q6"/>
    <mergeCell ref="R5:R6"/>
    <mergeCell ref="Q3:S3"/>
    <mergeCell ref="F5:F6"/>
    <mergeCell ref="G5:G6"/>
    <mergeCell ref="H5:H6"/>
    <mergeCell ref="BC3:BD3"/>
    <mergeCell ref="AO3:AQ3"/>
    <mergeCell ref="AR3:AS3"/>
    <mergeCell ref="AT3:AV3"/>
    <mergeCell ref="AZ3:BB3"/>
    <mergeCell ref="I5:I6"/>
    <mergeCell ref="J5:J6"/>
    <mergeCell ref="K5:K6"/>
    <mergeCell ref="L5:L6"/>
    <mergeCell ref="M5:M6"/>
    <mergeCell ref="O5:O6"/>
    <mergeCell ref="AM3:AN3"/>
    <mergeCell ref="AA5:AA6"/>
    <mergeCell ref="AN5:AN6"/>
    <mergeCell ref="AB5:AB6"/>
    <mergeCell ref="AA3:AB3"/>
    <mergeCell ref="AC3:AD3"/>
    <mergeCell ref="AH3:AI3"/>
    <mergeCell ref="AJ3:AL3"/>
    <mergeCell ref="T3:U3"/>
    <mergeCell ref="T5:T6"/>
    <mergeCell ref="U5:U6"/>
    <mergeCell ref="V3:W3"/>
    <mergeCell ref="X5:X6"/>
    <mergeCell ref="V5:V6"/>
    <mergeCell ref="W5:W6"/>
    <mergeCell ref="BC5:BC6"/>
    <mergeCell ref="BD5:BD6"/>
    <mergeCell ref="Q7:S7"/>
    <mergeCell ref="AE7:AG7"/>
    <mergeCell ref="AH7:AI7"/>
    <mergeCell ref="AJ7:AL7"/>
    <mergeCell ref="AO7:AQ7"/>
    <mergeCell ref="AT7:AV7"/>
    <mergeCell ref="AR5:AR6"/>
    <mergeCell ref="AS5:AS6"/>
    <mergeCell ref="AT5:AT6"/>
    <mergeCell ref="AU5:AU6"/>
    <mergeCell ref="AJ5:AJ6"/>
    <mergeCell ref="AK5:AK6"/>
    <mergeCell ref="AM5:AM6"/>
    <mergeCell ref="AO5:AO6"/>
    <mergeCell ref="X3:Y3"/>
    <mergeCell ref="AW7:AY7"/>
    <mergeCell ref="AZ7:BB7"/>
    <mergeCell ref="AZ5:AZ6"/>
    <mergeCell ref="BA5:BA6"/>
    <mergeCell ref="AP5:AP6"/>
    <mergeCell ref="AC5:AC6"/>
    <mergeCell ref="AE5:AE6"/>
    <mergeCell ref="AF5:AF6"/>
    <mergeCell ref="AH5:AH6"/>
    <mergeCell ref="AI5:AI6"/>
    <mergeCell ref="Y5:Y6"/>
  </mergeCells>
  <conditionalFormatting sqref="M31 F24:F26 E8:E23">
    <cfRule type="cellIs" dxfId="6" priority="1" stopIfTrue="1" operator="greaterThan">
      <formula>21</formula>
    </cfRule>
  </conditionalFormatting>
  <pageMargins left="0.56000000000000005" right="0.39" top="0.64" bottom="0.65" header="0.5" footer="0.5"/>
  <pageSetup paperSize="9" scale="24" fitToWidth="2" orientation="portrait" horizontalDpi="4294967293" r:id="rId9"/>
  <headerFooter alignWithMargins="0">
    <oddHeader>&amp;C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149"/>
  <sheetViews>
    <sheetView showGridLines="0" zoomScale="70" zoomScaleNormal="62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O27" sqref="O27"/>
    </sheetView>
  </sheetViews>
  <sheetFormatPr defaultColWidth="9.28515625" defaultRowHeight="12.75"/>
  <cols>
    <col min="1" max="1" width="4.28515625" style="1" customWidth="1"/>
    <col min="2" max="2" width="49" style="353" customWidth="1"/>
    <col min="3" max="3" width="6.7109375" style="30" customWidth="1"/>
    <col min="4" max="4" width="13" style="30" customWidth="1"/>
    <col min="5" max="5" width="6.7109375" style="30" customWidth="1"/>
    <col min="6" max="6" width="11" style="30" customWidth="1"/>
    <col min="7" max="7" width="12.28515625" style="1" customWidth="1"/>
    <col min="8" max="8" width="10.5703125" style="1" customWidth="1"/>
    <col min="9" max="9" width="10.28515625" style="1" customWidth="1"/>
    <col min="10" max="10" width="10.42578125" style="1" customWidth="1"/>
    <col min="11" max="11" width="9.7109375" style="1" customWidth="1"/>
    <col min="12" max="12" width="10.42578125" style="1" customWidth="1"/>
    <col min="13" max="13" width="9.85546875" style="1" customWidth="1"/>
    <col min="14" max="14" width="10" style="1" customWidth="1"/>
    <col min="15" max="15" width="11.140625" style="1" customWidth="1"/>
    <col min="16" max="16" width="9.7109375" style="1" customWidth="1"/>
    <col min="17" max="17" width="8.42578125" style="1" customWidth="1"/>
    <col min="18" max="18" width="12.7109375" style="1" customWidth="1"/>
    <col min="19" max="19" width="11.5703125" style="1" customWidth="1"/>
    <col min="20" max="20" width="11.7109375" style="1" customWidth="1"/>
    <col min="21" max="21" width="13" style="1" customWidth="1"/>
    <col min="22" max="22" width="13.5703125" style="1" customWidth="1"/>
    <col min="23" max="23" width="12.28515625" style="1" customWidth="1"/>
    <col min="24" max="24" width="11.7109375" style="1" customWidth="1"/>
    <col min="25" max="25" width="14.5703125" style="1" customWidth="1"/>
    <col min="26" max="26" width="10.5703125" style="1" customWidth="1"/>
    <col min="27" max="27" width="16.28515625" style="1" customWidth="1"/>
    <col min="28" max="31" width="10.28515625" style="1" customWidth="1"/>
    <col min="32" max="32" width="10.7109375" style="1" customWidth="1"/>
    <col min="33" max="33" width="11.7109375" style="1" customWidth="1"/>
    <col min="34" max="34" width="11.5703125" style="1" customWidth="1"/>
    <col min="35" max="35" width="11.28515625" style="1" customWidth="1"/>
    <col min="36" max="36" width="13.28515625" style="1" customWidth="1"/>
    <col min="37" max="37" width="9.7109375" style="1" customWidth="1"/>
    <col min="38" max="40" width="10.7109375" style="1" customWidth="1"/>
    <col min="41" max="41" width="13.7109375" style="1" customWidth="1"/>
    <col min="42" max="42" width="9.85546875" style="1" customWidth="1"/>
    <col min="43" max="43" width="10" style="1" customWidth="1"/>
    <col min="44" max="44" width="11.5703125" style="1" customWidth="1"/>
    <col min="45" max="45" width="11.28515625" style="1" customWidth="1"/>
    <col min="46" max="46" width="12.42578125" style="1" customWidth="1"/>
    <col min="47" max="47" width="9.28515625" style="1" customWidth="1"/>
    <col min="48" max="48" width="10.42578125" style="1" bestFit="1" customWidth="1"/>
    <col min="49" max="49" width="9.7109375" style="1" customWidth="1"/>
    <col min="50" max="50" width="11.42578125" style="1" customWidth="1"/>
    <col min="51" max="51" width="10.42578125" style="1" customWidth="1"/>
    <col min="52" max="52" width="11.42578125" style="1" customWidth="1"/>
    <col min="53" max="53" width="9.28515625" style="1"/>
    <col min="54" max="54" width="10.7109375" style="1" customWidth="1"/>
    <col min="55" max="55" width="11.7109375" style="1" customWidth="1"/>
    <col min="56" max="56" width="11.42578125" style="1" customWidth="1"/>
    <col min="57" max="57" width="9.28515625" style="1"/>
    <col min="58" max="58" width="12.42578125" style="1" customWidth="1"/>
    <col min="59" max="59" width="12" style="1" customWidth="1"/>
    <col min="60" max="16384" width="9.28515625" style="1"/>
  </cols>
  <sheetData>
    <row r="1" spans="1:60">
      <c r="V1" s="4"/>
      <c r="W1" s="31" t="s">
        <v>261</v>
      </c>
    </row>
    <row r="2" spans="1:60" ht="26.25" customHeight="1" thickBot="1">
      <c r="A2" s="20"/>
      <c r="B2" s="193" t="s">
        <v>440</v>
      </c>
      <c r="C2" s="165" t="s">
        <v>395</v>
      </c>
      <c r="D2" s="21"/>
      <c r="E2" s="21"/>
      <c r="F2" s="21"/>
      <c r="G2" t="s">
        <v>167</v>
      </c>
      <c r="H2"/>
      <c r="I2" t="s">
        <v>0</v>
      </c>
      <c r="J2" t="s">
        <v>195</v>
      </c>
      <c r="K2"/>
      <c r="L2"/>
      <c r="M2"/>
      <c r="N2"/>
      <c r="O2" t="s">
        <v>173</v>
      </c>
      <c r="P2" t="s">
        <v>473</v>
      </c>
      <c r="Q2" s="1017" t="s">
        <v>173</v>
      </c>
      <c r="R2" s="1017"/>
      <c r="S2" s="132" t="s">
        <v>198</v>
      </c>
      <c r="T2" s="1017" t="s">
        <v>187</v>
      </c>
      <c r="U2" s="1017"/>
      <c r="V2"/>
      <c r="W2" s="126"/>
      <c r="X2" s="154"/>
      <c r="Y2" s="154"/>
      <c r="Z2" s="37"/>
      <c r="AA2" s="154" t="s">
        <v>174</v>
      </c>
      <c r="AB2" s="488"/>
      <c r="AC2" s="154"/>
      <c r="AD2" s="37"/>
      <c r="AF2" s="39"/>
      <c r="AG2" s="130"/>
      <c r="AH2" s="39" t="s">
        <v>12</v>
      </c>
      <c r="AI2" s="44"/>
      <c r="AJ2" s="39"/>
      <c r="AK2" s="39"/>
      <c r="AL2" s="169"/>
      <c r="AM2" s="74" t="s">
        <v>18</v>
      </c>
      <c r="AN2" s="433"/>
      <c r="AO2" s="74"/>
      <c r="AP2" s="433"/>
      <c r="AQ2" s="38"/>
      <c r="AR2" s="433" t="s">
        <v>26</v>
      </c>
      <c r="AU2" s="1" t="s">
        <v>214</v>
      </c>
      <c r="AX2" s="1" t="s">
        <v>353</v>
      </c>
      <c r="BC2" s="1" t="s">
        <v>485</v>
      </c>
    </row>
    <row r="3" spans="1:60" ht="22.5" customHeight="1" thickBot="1">
      <c r="A3" s="1024"/>
      <c r="B3" s="354"/>
      <c r="C3" s="1026" t="s">
        <v>131</v>
      </c>
      <c r="D3" s="1032" t="s">
        <v>172</v>
      </c>
      <c r="E3" s="1029" t="s">
        <v>38</v>
      </c>
      <c r="F3" s="989" t="s">
        <v>132</v>
      </c>
      <c r="G3" s="991"/>
      <c r="H3" s="989" t="s">
        <v>133</v>
      </c>
      <c r="I3" s="1018"/>
      <c r="J3" s="989" t="s">
        <v>134</v>
      </c>
      <c r="K3" s="1018"/>
      <c r="L3" s="121" t="s">
        <v>135</v>
      </c>
      <c r="M3" s="122"/>
      <c r="N3" s="123"/>
      <c r="O3" s="989" t="s">
        <v>136</v>
      </c>
      <c r="P3" s="991"/>
      <c r="Q3" s="989" t="s">
        <v>137</v>
      </c>
      <c r="R3" s="1023"/>
      <c r="S3" s="991"/>
      <c r="T3" s="989" t="s">
        <v>138</v>
      </c>
      <c r="U3" s="1018"/>
      <c r="V3" s="989" t="s">
        <v>139</v>
      </c>
      <c r="W3" s="991"/>
      <c r="X3" s="989" t="s">
        <v>140</v>
      </c>
      <c r="Y3" s="991"/>
      <c r="Z3" s="496"/>
      <c r="AA3" s="1021" t="s">
        <v>141</v>
      </c>
      <c r="AB3" s="1022"/>
      <c r="AC3" s="1016" t="s">
        <v>142</v>
      </c>
      <c r="AD3" s="1016"/>
      <c r="AE3" s="122" t="s">
        <v>143</v>
      </c>
      <c r="AF3" s="122"/>
      <c r="AG3" s="194"/>
      <c r="AH3" s="1001" t="s">
        <v>144</v>
      </c>
      <c r="AI3" s="1002"/>
      <c r="AJ3" s="989" t="s">
        <v>242</v>
      </c>
      <c r="AK3" s="990"/>
      <c r="AL3" s="991"/>
      <c r="AM3" s="983" t="s">
        <v>359</v>
      </c>
      <c r="AN3" s="984"/>
      <c r="AO3" s="989" t="s">
        <v>360</v>
      </c>
      <c r="AP3" s="990"/>
      <c r="AQ3" s="991"/>
      <c r="AR3" s="983" t="s">
        <v>361</v>
      </c>
      <c r="AS3" s="984"/>
      <c r="AT3" s="989" t="s">
        <v>362</v>
      </c>
      <c r="AU3" s="990"/>
      <c r="AV3" s="991"/>
      <c r="AW3" s="35" t="s">
        <v>363</v>
      </c>
      <c r="AX3" s="409"/>
      <c r="AY3" s="410"/>
      <c r="AZ3" s="989" t="s">
        <v>364</v>
      </c>
      <c r="BA3" s="990"/>
      <c r="BB3" s="991"/>
      <c r="BC3" s="1044" t="s">
        <v>486</v>
      </c>
      <c r="BD3" s="1045"/>
      <c r="BE3" s="731" t="s">
        <v>487</v>
      </c>
      <c r="BF3" s="730"/>
      <c r="BG3" s="727" t="s">
        <v>484</v>
      </c>
      <c r="BH3" s="709"/>
    </row>
    <row r="4" spans="1:60" ht="22.5" customHeight="1">
      <c r="A4" s="1025"/>
      <c r="B4" s="355"/>
      <c r="C4" s="1027"/>
      <c r="D4" s="1033"/>
      <c r="E4" s="1030"/>
      <c r="F4" s="416" t="s">
        <v>145</v>
      </c>
      <c r="G4" s="33"/>
      <c r="H4" s="416" t="s">
        <v>146</v>
      </c>
      <c r="I4" s="124"/>
      <c r="J4" s="416" t="s">
        <v>146</v>
      </c>
      <c r="K4" s="124"/>
      <c r="L4" s="296" t="s">
        <v>146</v>
      </c>
      <c r="M4" s="36"/>
      <c r="N4" s="42"/>
      <c r="O4" s="416" t="s">
        <v>147</v>
      </c>
      <c r="P4" s="33"/>
      <c r="Q4" s="408" t="s">
        <v>147</v>
      </c>
      <c r="R4" s="409"/>
      <c r="S4" s="23"/>
      <c r="T4" s="469" t="s">
        <v>148</v>
      </c>
      <c r="U4" s="22"/>
      <c r="V4" s="469" t="s">
        <v>149</v>
      </c>
      <c r="W4" s="23"/>
      <c r="X4" s="494"/>
      <c r="Y4" s="480" t="s">
        <v>150</v>
      </c>
      <c r="Z4" s="497"/>
      <c r="AA4" s="494" t="s">
        <v>254</v>
      </c>
      <c r="AB4" s="481"/>
      <c r="AC4" s="480" t="s">
        <v>254</v>
      </c>
      <c r="AD4" s="484"/>
      <c r="AE4" s="34" t="s">
        <v>254</v>
      </c>
      <c r="AF4" s="67" t="s">
        <v>234</v>
      </c>
      <c r="AG4" s="68"/>
      <c r="AH4" s="35" t="s">
        <v>151</v>
      </c>
      <c r="AI4" s="298"/>
      <c r="AJ4" s="35" t="s">
        <v>151</v>
      </c>
      <c r="AK4" s="69"/>
      <c r="AL4" s="37" t="s">
        <v>12</v>
      </c>
      <c r="AM4" s="35" t="s">
        <v>255</v>
      </c>
      <c r="AN4" s="389"/>
      <c r="AO4" s="35" t="s">
        <v>255</v>
      </c>
      <c r="AP4" s="70"/>
      <c r="AQ4" s="44" t="s">
        <v>18</v>
      </c>
      <c r="AR4" s="35" t="s">
        <v>350</v>
      </c>
      <c r="AS4" s="389"/>
      <c r="AT4" s="35" t="s">
        <v>350</v>
      </c>
      <c r="AU4" s="69" t="s">
        <v>351</v>
      </c>
      <c r="AV4" s="421"/>
      <c r="AW4" s="35" t="s">
        <v>370</v>
      </c>
      <c r="AX4" s="421" t="s">
        <v>214</v>
      </c>
      <c r="AY4" s="422"/>
      <c r="AZ4" s="35" t="s">
        <v>352</v>
      </c>
      <c r="BA4" s="70" t="s">
        <v>353</v>
      </c>
      <c r="BB4" s="422"/>
      <c r="BC4" s="388"/>
      <c r="BD4" s="389"/>
      <c r="BE4" s="728"/>
      <c r="BF4" s="729"/>
      <c r="BG4" s="388" t="s">
        <v>302</v>
      </c>
      <c r="BH4" s="389"/>
    </row>
    <row r="5" spans="1:60" ht="37.35" customHeight="1">
      <c r="A5" s="1025"/>
      <c r="B5" s="355" t="s">
        <v>483</v>
      </c>
      <c r="C5" s="1027"/>
      <c r="D5" s="1033"/>
      <c r="E5" s="1030"/>
      <c r="F5" s="992" t="s">
        <v>170</v>
      </c>
      <c r="G5" s="999" t="s">
        <v>164</v>
      </c>
      <c r="H5" s="992" t="s">
        <v>170</v>
      </c>
      <c r="I5" s="1019" t="s">
        <v>164</v>
      </c>
      <c r="J5" s="992" t="s">
        <v>170</v>
      </c>
      <c r="K5" s="1019" t="s">
        <v>164</v>
      </c>
      <c r="L5" s="992" t="s">
        <v>170</v>
      </c>
      <c r="M5" s="994" t="s">
        <v>219</v>
      </c>
      <c r="N5" s="43" t="s">
        <v>152</v>
      </c>
      <c r="O5" s="992" t="s">
        <v>170</v>
      </c>
      <c r="P5" s="417" t="s">
        <v>164</v>
      </c>
      <c r="Q5" s="992" t="s">
        <v>170</v>
      </c>
      <c r="R5" s="994" t="s">
        <v>218</v>
      </c>
      <c r="S5" s="43" t="s">
        <v>152</v>
      </c>
      <c r="T5" s="992" t="s">
        <v>170</v>
      </c>
      <c r="U5" s="1019" t="s">
        <v>164</v>
      </c>
      <c r="V5" s="992" t="s">
        <v>170</v>
      </c>
      <c r="W5" s="1019" t="s">
        <v>164</v>
      </c>
      <c r="X5" s="1005" t="s">
        <v>170</v>
      </c>
      <c r="Y5" s="1013" t="s">
        <v>253</v>
      </c>
      <c r="Z5" s="43" t="s">
        <v>152</v>
      </c>
      <c r="AA5" s="1014" t="s">
        <v>170</v>
      </c>
      <c r="AB5" s="1011" t="s">
        <v>164</v>
      </c>
      <c r="AC5" s="1007" t="s">
        <v>170</v>
      </c>
      <c r="AD5" s="482" t="s">
        <v>164</v>
      </c>
      <c r="AE5" s="1009" t="s">
        <v>170</v>
      </c>
      <c r="AF5" s="994" t="s">
        <v>171</v>
      </c>
      <c r="AG5" s="195" t="s">
        <v>152</v>
      </c>
      <c r="AH5" s="992" t="s">
        <v>170</v>
      </c>
      <c r="AI5" s="999" t="s">
        <v>164</v>
      </c>
      <c r="AJ5" s="992" t="s">
        <v>170</v>
      </c>
      <c r="AK5" s="994" t="s">
        <v>297</v>
      </c>
      <c r="AL5" s="43" t="s">
        <v>152</v>
      </c>
      <c r="AM5" s="997" t="s">
        <v>170</v>
      </c>
      <c r="AN5" s="987" t="s">
        <v>164</v>
      </c>
      <c r="AO5" s="992" t="s">
        <v>170</v>
      </c>
      <c r="AP5" s="996" t="s">
        <v>298</v>
      </c>
      <c r="AQ5" s="43" t="s">
        <v>152</v>
      </c>
      <c r="AR5" s="997" t="s">
        <v>170</v>
      </c>
      <c r="AS5" s="987" t="s">
        <v>164</v>
      </c>
      <c r="AT5" s="992" t="s">
        <v>170</v>
      </c>
      <c r="AU5" s="994" t="s">
        <v>354</v>
      </c>
      <c r="AV5" s="43" t="s">
        <v>152</v>
      </c>
      <c r="AW5" s="414" t="s">
        <v>170</v>
      </c>
      <c r="AX5" s="406" t="s">
        <v>355</v>
      </c>
      <c r="AY5" s="43" t="s">
        <v>152</v>
      </c>
      <c r="AZ5" s="992" t="s">
        <v>170</v>
      </c>
      <c r="BA5" s="996" t="s">
        <v>356</v>
      </c>
      <c r="BB5" s="43" t="s">
        <v>152</v>
      </c>
      <c r="BC5" s="1037" t="s">
        <v>486</v>
      </c>
      <c r="BD5" s="1039" t="s">
        <v>488</v>
      </c>
      <c r="BE5" s="732" t="s">
        <v>487</v>
      </c>
      <c r="BF5" s="733" t="s">
        <v>489</v>
      </c>
      <c r="BG5" s="710" t="s">
        <v>170</v>
      </c>
      <c r="BH5" s="712" t="s">
        <v>164</v>
      </c>
    </row>
    <row r="6" spans="1:60" ht="35.450000000000003" customHeight="1" thickBot="1">
      <c r="A6" s="1025"/>
      <c r="B6" s="356"/>
      <c r="C6" s="1027"/>
      <c r="D6" s="1033"/>
      <c r="E6" s="1030"/>
      <c r="F6" s="993"/>
      <c r="G6" s="1000"/>
      <c r="H6" s="993"/>
      <c r="I6" s="1020"/>
      <c r="J6" s="993"/>
      <c r="K6" s="1020"/>
      <c r="L6" s="993"/>
      <c r="M6" s="995"/>
      <c r="N6" s="73">
        <v>2</v>
      </c>
      <c r="O6" s="993"/>
      <c r="P6" s="418"/>
      <c r="Q6" s="993"/>
      <c r="R6" s="995"/>
      <c r="S6" s="73">
        <v>10</v>
      </c>
      <c r="T6" s="993"/>
      <c r="U6" s="1020"/>
      <c r="V6" s="993"/>
      <c r="W6" s="1020"/>
      <c r="X6" s="1043"/>
      <c r="Y6" s="994"/>
      <c r="Z6" s="714">
        <v>3</v>
      </c>
      <c r="AA6" s="1041"/>
      <c r="AB6" s="1042"/>
      <c r="AC6" s="1036"/>
      <c r="AD6" s="718"/>
      <c r="AE6" s="1010"/>
      <c r="AF6" s="995"/>
      <c r="AG6" s="196">
        <v>14</v>
      </c>
      <c r="AH6" s="993"/>
      <c r="AI6" s="1000"/>
      <c r="AJ6" s="993"/>
      <c r="AK6" s="995"/>
      <c r="AL6" s="73" t="s">
        <v>366</v>
      </c>
      <c r="AM6" s="998"/>
      <c r="AN6" s="988"/>
      <c r="AO6" s="993"/>
      <c r="AP6" s="995"/>
      <c r="AQ6" s="73" t="s">
        <v>367</v>
      </c>
      <c r="AR6" s="998"/>
      <c r="AS6" s="988"/>
      <c r="AT6" s="993"/>
      <c r="AU6" s="995"/>
      <c r="AV6" s="73" t="s">
        <v>368</v>
      </c>
      <c r="AW6" s="415"/>
      <c r="AX6" s="407"/>
      <c r="AY6" s="73">
        <v>4</v>
      </c>
      <c r="AZ6" s="993"/>
      <c r="BA6" s="995"/>
      <c r="BB6" s="73" t="s">
        <v>369</v>
      </c>
      <c r="BC6" s="1038"/>
      <c r="BD6" s="1040"/>
      <c r="BE6" s="711"/>
      <c r="BF6" s="713"/>
      <c r="BG6" s="711"/>
      <c r="BH6" s="713"/>
    </row>
    <row r="7" spans="1:60" ht="16.5" thickBot="1">
      <c r="A7" s="1025"/>
      <c r="B7" s="440"/>
      <c r="C7" s="1028"/>
      <c r="D7" s="1034"/>
      <c r="E7" s="1031"/>
      <c r="F7" s="304">
        <v>43115</v>
      </c>
      <c r="G7" s="72"/>
      <c r="H7" s="304">
        <v>43115</v>
      </c>
      <c r="I7" s="302"/>
      <c r="J7" s="304">
        <f>F7+7</f>
        <v>43122</v>
      </c>
      <c r="K7" s="302"/>
      <c r="L7" s="411">
        <f>H7+7</f>
        <v>43122</v>
      </c>
      <c r="M7" s="412"/>
      <c r="N7" s="413"/>
      <c r="O7" s="419">
        <f>J7+7</f>
        <v>43129</v>
      </c>
      <c r="P7" s="420"/>
      <c r="Q7" s="979">
        <f>L7+7</f>
        <v>43129</v>
      </c>
      <c r="R7" s="982"/>
      <c r="S7" s="1004"/>
      <c r="T7" s="427">
        <f>O7+7</f>
        <v>43136</v>
      </c>
      <c r="U7" s="428"/>
      <c r="V7" s="427">
        <f>Q7+7</f>
        <v>43136</v>
      </c>
      <c r="W7" s="483"/>
      <c r="X7" s="715">
        <f>T7+7</f>
        <v>43143</v>
      </c>
      <c r="Y7" s="716"/>
      <c r="Z7" s="717"/>
      <c r="AA7" s="719">
        <f>V7+7</f>
        <v>43143</v>
      </c>
      <c r="AB7" s="720"/>
      <c r="AC7" s="721">
        <f>X7+7</f>
        <v>43150</v>
      </c>
      <c r="AD7" s="722"/>
      <c r="AE7" s="980">
        <f>AA7+7</f>
        <v>43150</v>
      </c>
      <c r="AF7" s="982"/>
      <c r="AG7" s="980"/>
      <c r="AH7" s="1003">
        <f>AC7+7</f>
        <v>43157</v>
      </c>
      <c r="AI7" s="981"/>
      <c r="AJ7" s="979">
        <f>AE7+7</f>
        <v>43157</v>
      </c>
      <c r="AK7" s="982"/>
      <c r="AL7" s="1004"/>
      <c r="AM7" s="305">
        <f>AH7+7</f>
        <v>43164</v>
      </c>
      <c r="AN7" s="396"/>
      <c r="AO7" s="979">
        <f>AJ7+7</f>
        <v>43164</v>
      </c>
      <c r="AP7" s="982"/>
      <c r="AQ7" s="1004"/>
      <c r="AR7" s="305">
        <f>AO7+7</f>
        <v>43171</v>
      </c>
      <c r="AS7" s="396"/>
      <c r="AT7" s="979">
        <f>AO7+7</f>
        <v>43171</v>
      </c>
      <c r="AU7" s="982"/>
      <c r="AV7" s="1004"/>
      <c r="AW7" s="1003">
        <f>AR7+7</f>
        <v>43178</v>
      </c>
      <c r="AX7" s="980"/>
      <c r="AY7" s="981"/>
      <c r="AZ7" s="1003">
        <f>AT7+7</f>
        <v>43178</v>
      </c>
      <c r="BA7" s="980"/>
      <c r="BB7" s="981"/>
      <c r="BC7" s="305"/>
      <c r="BD7" s="396"/>
      <c r="BE7" s="305"/>
      <c r="BF7" s="396"/>
      <c r="BG7" s="305">
        <v>43234</v>
      </c>
      <c r="BH7" s="396"/>
    </row>
    <row r="8" spans="1:60" s="277" customFormat="1" ht="25.9" customHeight="1">
      <c r="A8" s="337">
        <v>1</v>
      </c>
      <c r="B8" s="443" t="s">
        <v>396</v>
      </c>
      <c r="C8" s="438">
        <v>1</v>
      </c>
      <c r="D8" s="439">
        <f>SUM(N8,S8,Z8,AG8,AL8,AQ8,AV8,AY8,BB8,BD8,BF8)</f>
        <v>51</v>
      </c>
      <c r="E8" s="442">
        <f t="shared" ref="E8:E23" si="0">SUM(D8:D8)</f>
        <v>51</v>
      </c>
      <c r="F8" s="381"/>
      <c r="G8" s="379"/>
      <c r="H8" s="343"/>
      <c r="I8" s="276"/>
      <c r="J8" s="343"/>
      <c r="K8" s="276"/>
      <c r="L8" s="313"/>
      <c r="M8" s="340">
        <f t="shared" ref="M8:M23" si="1">C8</f>
        <v>1</v>
      </c>
      <c r="N8" s="308">
        <v>1</v>
      </c>
      <c r="O8" s="275"/>
      <c r="P8" s="471"/>
      <c r="Q8" s="347"/>
      <c r="R8" s="297">
        <f t="shared" ref="R8:R23" si="2">C8</f>
        <v>1</v>
      </c>
      <c r="S8" s="384">
        <f>IF(R8=0,0,VLOOKUP(R8,Підс,2,FALSE))</f>
        <v>8.5</v>
      </c>
      <c r="T8" s="475"/>
      <c r="U8" s="475"/>
      <c r="V8" s="475"/>
      <c r="W8" s="501"/>
      <c r="X8" s="601"/>
      <c r="Y8" s="602">
        <f t="shared" ref="Y8:Y23" si="3">C8</f>
        <v>1</v>
      </c>
      <c r="Z8" s="603">
        <v>1</v>
      </c>
      <c r="AA8" s="275"/>
      <c r="AB8" s="723"/>
      <c r="AC8" s="724"/>
      <c r="AD8" s="725"/>
      <c r="AE8" s="347"/>
      <c r="AF8" s="297">
        <f>C8</f>
        <v>1</v>
      </c>
      <c r="AG8" s="387">
        <f t="shared" ref="AG8:AG23" si="4">IF(AF8=0,"",VLOOKUP(AF8,Підс,3,FALSE))</f>
        <v>11</v>
      </c>
      <c r="AH8" s="288"/>
      <c r="AI8" s="289"/>
      <c r="AJ8" s="350"/>
      <c r="AK8" s="297">
        <f t="shared" ref="AK8:AK18" si="5">C8</f>
        <v>1</v>
      </c>
      <c r="AL8" s="290">
        <f>1+2+2</f>
        <v>5</v>
      </c>
      <c r="AM8" s="390"/>
      <c r="AN8" s="392"/>
      <c r="AO8" s="424"/>
      <c r="AP8" s="297">
        <f>C8</f>
        <v>1</v>
      </c>
      <c r="AQ8" s="312">
        <f>1+0.5+4</f>
        <v>5.5</v>
      </c>
      <c r="AR8" s="390"/>
      <c r="AS8" s="392"/>
      <c r="AT8" s="350"/>
      <c r="AU8" s="423">
        <f>C8</f>
        <v>1</v>
      </c>
      <c r="AV8" s="290">
        <f>1+2+2</f>
        <v>5</v>
      </c>
      <c r="AW8" s="429"/>
      <c r="AX8" s="430">
        <f>C8</f>
        <v>1</v>
      </c>
      <c r="AY8" s="432">
        <v>4</v>
      </c>
      <c r="AZ8" s="429"/>
      <c r="BA8" s="430">
        <f>C8</f>
        <v>1</v>
      </c>
      <c r="BB8" s="431">
        <f>7+3</f>
        <v>10</v>
      </c>
      <c r="BC8" s="430">
        <f>C8</f>
        <v>1</v>
      </c>
      <c r="BD8" s="392"/>
      <c r="BE8" s="430">
        <f>C8</f>
        <v>1</v>
      </c>
      <c r="BF8" s="392"/>
      <c r="BG8" s="390"/>
      <c r="BH8" s="392"/>
    </row>
    <row r="9" spans="1:60" s="277" customFormat="1" ht="24" customHeight="1">
      <c r="A9" s="338">
        <v>2</v>
      </c>
      <c r="B9" s="443" t="s">
        <v>397</v>
      </c>
      <c r="C9" s="341">
        <v>2</v>
      </c>
      <c r="D9" s="439">
        <f t="shared" ref="D9:D23" si="6">SUM(N9,S9,Z9,AG9,AL9,AQ9,AV9,AY9,BB9,BD9,BF9)</f>
        <v>54</v>
      </c>
      <c r="E9" s="368">
        <f t="shared" si="0"/>
        <v>54</v>
      </c>
      <c r="F9" s="382"/>
      <c r="G9" s="291"/>
      <c r="H9" s="343"/>
      <c r="I9" s="278"/>
      <c r="J9" s="343"/>
      <c r="K9" s="278"/>
      <c r="L9" s="292"/>
      <c r="M9" s="341">
        <f t="shared" si="1"/>
        <v>2</v>
      </c>
      <c r="N9" s="309">
        <v>1</v>
      </c>
      <c r="O9" s="292"/>
      <c r="P9" s="472"/>
      <c r="Q9" s="348"/>
      <c r="R9" s="297">
        <f t="shared" si="2"/>
        <v>2</v>
      </c>
      <c r="S9" s="384">
        <f>IF(R9=0,0,VLOOKUP(R9,Підс,2,FALSE))</f>
        <v>8.5</v>
      </c>
      <c r="T9" s="476"/>
      <c r="U9" s="476"/>
      <c r="V9" s="476"/>
      <c r="W9" s="502"/>
      <c r="X9" s="292"/>
      <c r="Y9" s="297">
        <f t="shared" si="3"/>
        <v>2</v>
      </c>
      <c r="Z9" s="307">
        <v>1.5</v>
      </c>
      <c r="AA9" s="292"/>
      <c r="AB9" s="487"/>
      <c r="AC9" s="343"/>
      <c r="AD9" s="278"/>
      <c r="AE9" s="348"/>
      <c r="AF9" s="297">
        <f t="shared" ref="AF9:AF23" si="7">C9</f>
        <v>2</v>
      </c>
      <c r="AG9" s="387">
        <f t="shared" si="4"/>
        <v>13</v>
      </c>
      <c r="AH9" s="280"/>
      <c r="AI9" s="279"/>
      <c r="AJ9" s="351"/>
      <c r="AK9" s="297">
        <f t="shared" si="5"/>
        <v>2</v>
      </c>
      <c r="AL9" s="258">
        <f>1+3+2</f>
        <v>6</v>
      </c>
      <c r="AM9" s="391"/>
      <c r="AN9" s="393"/>
      <c r="AO9" s="425"/>
      <c r="AP9" s="297">
        <f t="shared" ref="AP9:AP23" si="8">C9</f>
        <v>2</v>
      </c>
      <c r="AQ9" s="293">
        <f>1+1+4</f>
        <v>6</v>
      </c>
      <c r="AR9" s="391" t="s">
        <v>475</v>
      </c>
      <c r="AS9" s="393"/>
      <c r="AT9" s="351"/>
      <c r="AU9" s="423">
        <f t="shared" ref="AU9:AU23" si="9">C9</f>
        <v>2</v>
      </c>
      <c r="AV9" s="258">
        <f>1+2+2</f>
        <v>5</v>
      </c>
      <c r="AW9" s="425"/>
      <c r="AX9" s="430">
        <f t="shared" ref="AX9:AX23" si="10">C9</f>
        <v>2</v>
      </c>
      <c r="AY9" s="293">
        <v>4</v>
      </c>
      <c r="AZ9" s="425"/>
      <c r="BA9" s="430">
        <f t="shared" ref="BA9:BA23" si="11">C9</f>
        <v>2</v>
      </c>
      <c r="BB9" s="367">
        <f>7+2</f>
        <v>9</v>
      </c>
      <c r="BC9" s="430">
        <f t="shared" ref="BC9:BC23" si="12">C9</f>
        <v>2</v>
      </c>
      <c r="BD9" s="393"/>
      <c r="BE9" s="430">
        <f t="shared" ref="BE9:BE23" si="13">C9</f>
        <v>2</v>
      </c>
      <c r="BF9" s="393"/>
      <c r="BG9" s="391"/>
      <c r="BH9" s="393"/>
    </row>
    <row r="10" spans="1:60" s="277" customFormat="1" ht="18.75">
      <c r="A10" s="339">
        <v>3</v>
      </c>
      <c r="B10" s="443" t="s">
        <v>398</v>
      </c>
      <c r="C10" s="341">
        <v>3</v>
      </c>
      <c r="D10" s="439">
        <f t="shared" si="6"/>
        <v>68</v>
      </c>
      <c r="E10" s="368">
        <f t="shared" si="0"/>
        <v>68</v>
      </c>
      <c r="F10" s="382"/>
      <c r="G10" s="291"/>
      <c r="H10" s="343"/>
      <c r="I10" s="278"/>
      <c r="J10" s="343"/>
      <c r="K10" s="278"/>
      <c r="L10" s="292"/>
      <c r="M10" s="341">
        <f t="shared" si="1"/>
        <v>3</v>
      </c>
      <c r="N10" s="309">
        <v>1</v>
      </c>
      <c r="O10" s="292"/>
      <c r="P10" s="472"/>
      <c r="Q10" s="348"/>
      <c r="R10" s="297">
        <f t="shared" si="2"/>
        <v>3</v>
      </c>
      <c r="S10" s="384">
        <f t="shared" ref="S10:S20" si="14">IF(R10=0,"",VLOOKUP(R10,Підс,2,FALSE))</f>
        <v>9.5</v>
      </c>
      <c r="T10" s="476"/>
      <c r="U10" s="476"/>
      <c r="V10" s="476"/>
      <c r="W10" s="502"/>
      <c r="X10" s="292"/>
      <c r="Y10" s="297">
        <f t="shared" si="3"/>
        <v>3</v>
      </c>
      <c r="Z10" s="307">
        <v>2.5</v>
      </c>
      <c r="AA10" s="292"/>
      <c r="AB10" s="487"/>
      <c r="AC10" s="343"/>
      <c r="AD10" s="278"/>
      <c r="AE10" s="348"/>
      <c r="AF10" s="297">
        <f t="shared" si="7"/>
        <v>3</v>
      </c>
      <c r="AG10" s="387">
        <f t="shared" si="4"/>
        <v>14</v>
      </c>
      <c r="AH10" s="280"/>
      <c r="AI10" s="279"/>
      <c r="AJ10" s="351"/>
      <c r="AK10" s="297">
        <f t="shared" si="5"/>
        <v>3</v>
      </c>
      <c r="AL10" s="258">
        <f>1+3+2</f>
        <v>6</v>
      </c>
      <c r="AM10" s="391"/>
      <c r="AN10" s="393"/>
      <c r="AO10" s="425"/>
      <c r="AP10" s="297">
        <f t="shared" si="8"/>
        <v>3</v>
      </c>
      <c r="AQ10" s="293">
        <f>1+1+4</f>
        <v>6</v>
      </c>
      <c r="AR10" s="391"/>
      <c r="AS10" s="393"/>
      <c r="AT10" s="351"/>
      <c r="AU10" s="423">
        <f t="shared" si="9"/>
        <v>3</v>
      </c>
      <c r="AV10" s="258">
        <f>1+2+2</f>
        <v>5</v>
      </c>
      <c r="AW10" s="425"/>
      <c r="AX10" s="430">
        <f t="shared" si="10"/>
        <v>3</v>
      </c>
      <c r="AY10" s="293">
        <v>4</v>
      </c>
      <c r="AZ10" s="425"/>
      <c r="BA10" s="430">
        <f t="shared" si="11"/>
        <v>3</v>
      </c>
      <c r="BB10" s="367">
        <f>7+3</f>
        <v>10</v>
      </c>
      <c r="BC10" s="430">
        <f t="shared" si="12"/>
        <v>3</v>
      </c>
      <c r="BD10" s="393">
        <v>5</v>
      </c>
      <c r="BE10" s="430">
        <f t="shared" si="13"/>
        <v>3</v>
      </c>
      <c r="BF10" s="393">
        <v>5</v>
      </c>
      <c r="BG10" s="391"/>
      <c r="BH10" s="393"/>
    </row>
    <row r="11" spans="1:60" s="277" customFormat="1" ht="18.75">
      <c r="A11" s="338">
        <v>4</v>
      </c>
      <c r="B11" s="470" t="s">
        <v>399</v>
      </c>
      <c r="C11" s="341">
        <v>4</v>
      </c>
      <c r="D11" s="439">
        <f t="shared" si="6"/>
        <v>0</v>
      </c>
      <c r="E11" s="368">
        <f t="shared" si="0"/>
        <v>0</v>
      </c>
      <c r="F11" s="382"/>
      <c r="G11" s="291"/>
      <c r="H11" s="343"/>
      <c r="I11" s="278"/>
      <c r="J11" s="343"/>
      <c r="K11" s="278"/>
      <c r="L11" s="292"/>
      <c r="M11" s="341">
        <f t="shared" si="1"/>
        <v>4</v>
      </c>
      <c r="N11" s="309"/>
      <c r="O11" s="292" t="s">
        <v>475</v>
      </c>
      <c r="P11" s="472"/>
      <c r="Q11" s="348"/>
      <c r="R11" s="297">
        <f t="shared" si="2"/>
        <v>4</v>
      </c>
      <c r="S11" s="384" t="str">
        <f t="shared" si="14"/>
        <v xml:space="preserve"> </v>
      </c>
      <c r="T11" s="476"/>
      <c r="U11" s="476"/>
      <c r="V11" s="476"/>
      <c r="W11" s="502"/>
      <c r="X11" s="292" t="s">
        <v>475</v>
      </c>
      <c r="Y11" s="297">
        <f t="shared" si="3"/>
        <v>4</v>
      </c>
      <c r="Z11" s="307"/>
      <c r="AA11" s="292"/>
      <c r="AB11" s="487"/>
      <c r="AC11" s="343"/>
      <c r="AD11" s="278"/>
      <c r="AE11" s="348"/>
      <c r="AF11" s="297">
        <f t="shared" si="7"/>
        <v>4</v>
      </c>
      <c r="AG11" s="387" t="str">
        <f t="shared" si="4"/>
        <v xml:space="preserve"> </v>
      </c>
      <c r="AH11" s="280"/>
      <c r="AI11" s="279"/>
      <c r="AJ11" s="351"/>
      <c r="AK11" s="297">
        <f t="shared" si="5"/>
        <v>4</v>
      </c>
      <c r="AL11" s="258"/>
      <c r="AM11" s="391"/>
      <c r="AN11" s="393"/>
      <c r="AO11" s="425"/>
      <c r="AP11" s="297">
        <f t="shared" si="8"/>
        <v>4</v>
      </c>
      <c r="AQ11" s="293"/>
      <c r="AR11" s="391"/>
      <c r="AS11" s="393"/>
      <c r="AT11" s="351"/>
      <c r="AU11" s="423">
        <f t="shared" si="9"/>
        <v>4</v>
      </c>
      <c r="AV11" s="258"/>
      <c r="AW11" s="425"/>
      <c r="AX11" s="430">
        <f t="shared" si="10"/>
        <v>4</v>
      </c>
      <c r="AY11" s="293"/>
      <c r="AZ11" s="425"/>
      <c r="BA11" s="430">
        <f t="shared" si="11"/>
        <v>4</v>
      </c>
      <c r="BB11" s="367"/>
      <c r="BC11" s="430">
        <f t="shared" si="12"/>
        <v>4</v>
      </c>
      <c r="BD11" s="393"/>
      <c r="BE11" s="430">
        <f t="shared" si="13"/>
        <v>4</v>
      </c>
      <c r="BF11" s="393"/>
      <c r="BG11" s="391"/>
      <c r="BH11" s="393"/>
    </row>
    <row r="12" spans="1:60" s="277" customFormat="1" ht="18.75">
      <c r="A12" s="339">
        <v>5</v>
      </c>
      <c r="B12" s="443" t="s">
        <v>400</v>
      </c>
      <c r="C12" s="341">
        <v>5</v>
      </c>
      <c r="D12" s="439">
        <f t="shared" si="6"/>
        <v>31</v>
      </c>
      <c r="E12" s="368">
        <f t="shared" si="0"/>
        <v>31</v>
      </c>
      <c r="F12" s="382"/>
      <c r="G12" s="291"/>
      <c r="H12" s="343"/>
      <c r="I12" s="278"/>
      <c r="J12" s="343"/>
      <c r="K12" s="278"/>
      <c r="L12" s="292"/>
      <c r="M12" s="341">
        <f t="shared" si="1"/>
        <v>5</v>
      </c>
      <c r="N12" s="309">
        <v>2</v>
      </c>
      <c r="O12" s="292"/>
      <c r="P12" s="472"/>
      <c r="Q12" s="348"/>
      <c r="R12" s="297">
        <f t="shared" si="2"/>
        <v>5</v>
      </c>
      <c r="S12" s="384">
        <f t="shared" si="14"/>
        <v>6</v>
      </c>
      <c r="T12" s="476"/>
      <c r="U12" s="476"/>
      <c r="V12" s="476"/>
      <c r="W12" s="502"/>
      <c r="X12" s="292"/>
      <c r="Y12" s="297">
        <f t="shared" si="3"/>
        <v>5</v>
      </c>
      <c r="Z12" s="307">
        <v>1</v>
      </c>
      <c r="AA12" s="292"/>
      <c r="AB12" s="487"/>
      <c r="AC12" s="343"/>
      <c r="AD12" s="278"/>
      <c r="AE12" s="348"/>
      <c r="AF12" s="297">
        <f t="shared" si="7"/>
        <v>5</v>
      </c>
      <c r="AG12" s="387">
        <f t="shared" si="4"/>
        <v>4</v>
      </c>
      <c r="AH12" s="280"/>
      <c r="AI12" s="279"/>
      <c r="AJ12" s="351"/>
      <c r="AK12" s="297">
        <f t="shared" si="5"/>
        <v>5</v>
      </c>
      <c r="AL12" s="258">
        <f>1+1+1</f>
        <v>3</v>
      </c>
      <c r="AM12" s="391"/>
      <c r="AN12" s="393"/>
      <c r="AO12" s="351"/>
      <c r="AP12" s="297">
        <f t="shared" si="8"/>
        <v>5</v>
      </c>
      <c r="AQ12" s="293">
        <f>1+1+1</f>
        <v>3</v>
      </c>
      <c r="AR12" s="391" t="s">
        <v>475</v>
      </c>
      <c r="AS12" s="393"/>
      <c r="AT12" s="351"/>
      <c r="AU12" s="423">
        <f t="shared" si="9"/>
        <v>5</v>
      </c>
      <c r="AV12" s="258">
        <f>1+1+1</f>
        <v>3</v>
      </c>
      <c r="AW12" s="351"/>
      <c r="AX12" s="430">
        <f t="shared" si="10"/>
        <v>5</v>
      </c>
      <c r="AY12" s="293">
        <v>3</v>
      </c>
      <c r="AZ12" s="351"/>
      <c r="BA12" s="430">
        <f t="shared" si="11"/>
        <v>5</v>
      </c>
      <c r="BB12" s="367">
        <f>4+2</f>
        <v>6</v>
      </c>
      <c r="BC12" s="430">
        <f t="shared" si="12"/>
        <v>5</v>
      </c>
      <c r="BD12" s="393"/>
      <c r="BE12" s="430">
        <f t="shared" si="13"/>
        <v>5</v>
      </c>
      <c r="BF12" s="393"/>
      <c r="BG12" s="391"/>
      <c r="BH12" s="393"/>
    </row>
    <row r="13" spans="1:60" s="277" customFormat="1" ht="18.75">
      <c r="A13" s="338">
        <v>6</v>
      </c>
      <c r="B13" s="443" t="s">
        <v>401</v>
      </c>
      <c r="C13" s="341">
        <v>6</v>
      </c>
      <c r="D13" s="439">
        <f t="shared" si="6"/>
        <v>67</v>
      </c>
      <c r="E13" s="368">
        <f t="shared" si="0"/>
        <v>67</v>
      </c>
      <c r="F13" s="382"/>
      <c r="G13" s="291"/>
      <c r="H13" s="343"/>
      <c r="I13" s="278"/>
      <c r="J13" s="343"/>
      <c r="K13" s="278"/>
      <c r="L13" s="292"/>
      <c r="M13" s="341">
        <f t="shared" si="1"/>
        <v>6</v>
      </c>
      <c r="N13" s="309">
        <v>2</v>
      </c>
      <c r="O13" s="292"/>
      <c r="P13" s="472"/>
      <c r="Q13" s="348"/>
      <c r="R13" s="297">
        <f t="shared" si="2"/>
        <v>6</v>
      </c>
      <c r="S13" s="384">
        <f t="shared" si="14"/>
        <v>9.5</v>
      </c>
      <c r="T13" s="476"/>
      <c r="U13" s="476"/>
      <c r="V13" s="476"/>
      <c r="W13" s="502"/>
      <c r="X13" s="292"/>
      <c r="Y13" s="297">
        <f t="shared" si="3"/>
        <v>6</v>
      </c>
      <c r="Z13" s="307">
        <v>3</v>
      </c>
      <c r="AA13" s="292"/>
      <c r="AB13" s="487"/>
      <c r="AC13" s="343"/>
      <c r="AD13" s="278"/>
      <c r="AE13" s="348"/>
      <c r="AF13" s="297">
        <f t="shared" si="7"/>
        <v>6</v>
      </c>
      <c r="AG13" s="387">
        <f t="shared" si="4"/>
        <v>11.5</v>
      </c>
      <c r="AH13" s="280"/>
      <c r="AI13" s="279"/>
      <c r="AJ13" s="351"/>
      <c r="AK13" s="297">
        <f t="shared" si="5"/>
        <v>6</v>
      </c>
      <c r="AL13" s="258">
        <f>1+3+2</f>
        <v>6</v>
      </c>
      <c r="AM13" s="391"/>
      <c r="AN13" s="393"/>
      <c r="AO13" s="351"/>
      <c r="AP13" s="297">
        <f t="shared" si="8"/>
        <v>6</v>
      </c>
      <c r="AQ13" s="293">
        <f>1+1+4</f>
        <v>6</v>
      </c>
      <c r="AR13" s="391" t="s">
        <v>475</v>
      </c>
      <c r="AS13" s="393"/>
      <c r="AT13" s="351"/>
      <c r="AU13" s="423">
        <f t="shared" si="9"/>
        <v>6</v>
      </c>
      <c r="AV13" s="258">
        <f>1+2+2</f>
        <v>5</v>
      </c>
      <c r="AW13" s="351"/>
      <c r="AX13" s="430">
        <f t="shared" si="10"/>
        <v>6</v>
      </c>
      <c r="AY13" s="293">
        <v>4</v>
      </c>
      <c r="AZ13" s="351"/>
      <c r="BA13" s="430">
        <f t="shared" si="11"/>
        <v>6</v>
      </c>
      <c r="BB13" s="367">
        <f>7+3</f>
        <v>10</v>
      </c>
      <c r="BC13" s="430">
        <f t="shared" si="12"/>
        <v>6</v>
      </c>
      <c r="BD13" s="393">
        <v>5</v>
      </c>
      <c r="BE13" s="430">
        <f t="shared" si="13"/>
        <v>6</v>
      </c>
      <c r="BF13" s="393">
        <v>5</v>
      </c>
      <c r="BG13" s="391"/>
      <c r="BH13" s="393"/>
    </row>
    <row r="14" spans="1:60" s="277" customFormat="1" ht="18.75">
      <c r="A14" s="339">
        <v>7</v>
      </c>
      <c r="B14" s="443" t="s">
        <v>402</v>
      </c>
      <c r="C14" s="341">
        <v>7</v>
      </c>
      <c r="D14" s="439">
        <f t="shared" si="6"/>
        <v>70</v>
      </c>
      <c r="E14" s="368">
        <f t="shared" si="0"/>
        <v>70</v>
      </c>
      <c r="F14" s="382"/>
      <c r="G14" s="291"/>
      <c r="H14" s="343"/>
      <c r="I14" s="278"/>
      <c r="J14" s="343"/>
      <c r="K14" s="278"/>
      <c r="L14" s="292"/>
      <c r="M14" s="341">
        <f t="shared" si="1"/>
        <v>7</v>
      </c>
      <c r="N14" s="309">
        <v>2</v>
      </c>
      <c r="O14" s="292"/>
      <c r="P14" s="472"/>
      <c r="Q14" s="348"/>
      <c r="R14" s="297">
        <f t="shared" si="2"/>
        <v>7</v>
      </c>
      <c r="S14" s="384">
        <f t="shared" si="14"/>
        <v>10</v>
      </c>
      <c r="T14" s="476"/>
      <c r="U14" s="476"/>
      <c r="V14" s="476"/>
      <c r="W14" s="502"/>
      <c r="X14" s="292"/>
      <c r="Y14" s="297">
        <f t="shared" si="3"/>
        <v>7</v>
      </c>
      <c r="Z14" s="307">
        <v>3</v>
      </c>
      <c r="AA14" s="292"/>
      <c r="AB14" s="487"/>
      <c r="AC14" s="343"/>
      <c r="AD14" s="278"/>
      <c r="AE14" s="348"/>
      <c r="AF14" s="297">
        <f t="shared" si="7"/>
        <v>7</v>
      </c>
      <c r="AG14" s="387">
        <f t="shared" si="4"/>
        <v>14</v>
      </c>
      <c r="AH14" s="280"/>
      <c r="AI14" s="279"/>
      <c r="AJ14" s="351"/>
      <c r="AK14" s="297">
        <f t="shared" si="5"/>
        <v>7</v>
      </c>
      <c r="AL14" s="258">
        <f>1+3+2</f>
        <v>6</v>
      </c>
      <c r="AM14" s="391"/>
      <c r="AN14" s="393"/>
      <c r="AO14" s="351"/>
      <c r="AP14" s="297">
        <f t="shared" si="8"/>
        <v>7</v>
      </c>
      <c r="AQ14" s="293">
        <f>1+1+4</f>
        <v>6</v>
      </c>
      <c r="AR14" s="391"/>
      <c r="AS14" s="393"/>
      <c r="AT14" s="351"/>
      <c r="AU14" s="423">
        <f t="shared" si="9"/>
        <v>7</v>
      </c>
      <c r="AV14" s="258">
        <f>1+2+2</f>
        <v>5</v>
      </c>
      <c r="AW14" s="351"/>
      <c r="AX14" s="430">
        <f t="shared" si="10"/>
        <v>7</v>
      </c>
      <c r="AY14" s="293">
        <v>4</v>
      </c>
      <c r="AZ14" s="351"/>
      <c r="BA14" s="430">
        <f t="shared" si="11"/>
        <v>7</v>
      </c>
      <c r="BB14" s="367">
        <f>7+3</f>
        <v>10</v>
      </c>
      <c r="BC14" s="430">
        <f t="shared" si="12"/>
        <v>7</v>
      </c>
      <c r="BD14" s="393">
        <v>5</v>
      </c>
      <c r="BE14" s="430">
        <f t="shared" si="13"/>
        <v>7</v>
      </c>
      <c r="BF14" s="393">
        <v>5</v>
      </c>
      <c r="BG14" s="391"/>
      <c r="BH14" s="393"/>
    </row>
    <row r="15" spans="1:60" s="767" customFormat="1" ht="18.75">
      <c r="A15" s="741">
        <v>8</v>
      </c>
      <c r="B15" s="742" t="s">
        <v>403</v>
      </c>
      <c r="C15" s="743">
        <v>8</v>
      </c>
      <c r="D15" s="744">
        <f t="shared" si="6"/>
        <v>70</v>
      </c>
      <c r="E15" s="745">
        <f t="shared" si="0"/>
        <v>70</v>
      </c>
      <c r="F15" s="746"/>
      <c r="G15" s="747"/>
      <c r="H15" s="748"/>
      <c r="I15" s="749"/>
      <c r="J15" s="748"/>
      <c r="K15" s="749"/>
      <c r="L15" s="750"/>
      <c r="M15" s="743">
        <f t="shared" si="1"/>
        <v>8</v>
      </c>
      <c r="N15" s="751">
        <v>2</v>
      </c>
      <c r="O15" s="750"/>
      <c r="P15" s="749"/>
      <c r="Q15" s="752"/>
      <c r="R15" s="753">
        <f t="shared" si="2"/>
        <v>8</v>
      </c>
      <c r="S15" s="745">
        <f t="shared" si="14"/>
        <v>10</v>
      </c>
      <c r="T15" s="754"/>
      <c r="U15" s="754"/>
      <c r="V15" s="754"/>
      <c r="W15" s="755"/>
      <c r="X15" s="750" t="s">
        <v>475</v>
      </c>
      <c r="Y15" s="753">
        <f t="shared" si="3"/>
        <v>8</v>
      </c>
      <c r="Z15" s="756">
        <v>3</v>
      </c>
      <c r="AA15" s="750"/>
      <c r="AB15" s="757"/>
      <c r="AC15" s="748"/>
      <c r="AD15" s="749"/>
      <c r="AE15" s="752"/>
      <c r="AF15" s="753">
        <f t="shared" si="7"/>
        <v>8</v>
      </c>
      <c r="AG15" s="756">
        <f t="shared" si="4"/>
        <v>14</v>
      </c>
      <c r="AH15" s="758"/>
      <c r="AI15" s="759"/>
      <c r="AJ15" s="760"/>
      <c r="AK15" s="753">
        <f t="shared" si="5"/>
        <v>8</v>
      </c>
      <c r="AL15" s="761">
        <v>6</v>
      </c>
      <c r="AM15" s="762"/>
      <c r="AN15" s="749"/>
      <c r="AO15" s="760"/>
      <c r="AP15" s="753">
        <f t="shared" si="8"/>
        <v>8</v>
      </c>
      <c r="AQ15" s="763">
        <v>6</v>
      </c>
      <c r="AR15" s="762" t="s">
        <v>475</v>
      </c>
      <c r="AS15" s="749"/>
      <c r="AT15" s="760"/>
      <c r="AU15" s="764">
        <f t="shared" si="9"/>
        <v>8</v>
      </c>
      <c r="AV15" s="761">
        <v>5</v>
      </c>
      <c r="AW15" s="760"/>
      <c r="AX15" s="765">
        <f t="shared" si="10"/>
        <v>8</v>
      </c>
      <c r="AY15" s="763">
        <v>4</v>
      </c>
      <c r="AZ15" s="760"/>
      <c r="BA15" s="765">
        <f t="shared" si="11"/>
        <v>8</v>
      </c>
      <c r="BB15" s="766">
        <v>10</v>
      </c>
      <c r="BC15" s="765">
        <f t="shared" si="12"/>
        <v>8</v>
      </c>
      <c r="BD15" s="749">
        <v>5</v>
      </c>
      <c r="BE15" s="765">
        <f t="shared" si="13"/>
        <v>8</v>
      </c>
      <c r="BF15" s="749">
        <v>5</v>
      </c>
      <c r="BG15" s="762"/>
      <c r="BH15" s="749"/>
    </row>
    <row r="16" spans="1:60" s="277" customFormat="1" ht="18.75">
      <c r="A16" s="339">
        <v>9</v>
      </c>
      <c r="B16" s="443" t="s">
        <v>404</v>
      </c>
      <c r="C16" s="341">
        <v>9</v>
      </c>
      <c r="D16" s="439">
        <f t="shared" si="6"/>
        <v>54</v>
      </c>
      <c r="E16" s="368">
        <f t="shared" si="0"/>
        <v>54</v>
      </c>
      <c r="F16" s="382"/>
      <c r="G16" s="291"/>
      <c r="H16" s="343"/>
      <c r="I16" s="278"/>
      <c r="J16" s="343"/>
      <c r="K16" s="278"/>
      <c r="L16" s="292"/>
      <c r="M16" s="341">
        <f t="shared" si="1"/>
        <v>9</v>
      </c>
      <c r="N16" s="309">
        <v>0.5</v>
      </c>
      <c r="O16" s="292"/>
      <c r="P16" s="472"/>
      <c r="Q16" s="348"/>
      <c r="R16" s="297">
        <f t="shared" si="2"/>
        <v>9</v>
      </c>
      <c r="S16" s="384">
        <f t="shared" si="14"/>
        <v>8.5</v>
      </c>
      <c r="T16" s="476"/>
      <c r="U16" s="476"/>
      <c r="V16" s="476"/>
      <c r="W16" s="502"/>
      <c r="X16" s="292"/>
      <c r="Y16" s="297">
        <f t="shared" si="3"/>
        <v>9</v>
      </c>
      <c r="Z16" s="307">
        <v>2</v>
      </c>
      <c r="AA16" s="292"/>
      <c r="AB16" s="487"/>
      <c r="AC16" s="343"/>
      <c r="AD16" s="278"/>
      <c r="AE16" s="348"/>
      <c r="AF16" s="297">
        <f t="shared" si="7"/>
        <v>9</v>
      </c>
      <c r="AG16" s="387">
        <f t="shared" si="4"/>
        <v>13</v>
      </c>
      <c r="AH16" s="280"/>
      <c r="AI16" s="279"/>
      <c r="AJ16" s="351"/>
      <c r="AK16" s="297">
        <f t="shared" si="5"/>
        <v>9</v>
      </c>
      <c r="AL16" s="258">
        <f>1+3+2</f>
        <v>6</v>
      </c>
      <c r="AM16" s="391"/>
      <c r="AN16" s="393"/>
      <c r="AO16" s="351"/>
      <c r="AP16" s="297">
        <f t="shared" si="8"/>
        <v>9</v>
      </c>
      <c r="AQ16" s="293">
        <f>1+1+4</f>
        <v>6</v>
      </c>
      <c r="AR16" s="391"/>
      <c r="AS16" s="393"/>
      <c r="AT16" s="351"/>
      <c r="AU16" s="423">
        <f t="shared" si="9"/>
        <v>9</v>
      </c>
      <c r="AV16" s="258">
        <f>1+2+2</f>
        <v>5</v>
      </c>
      <c r="AW16" s="351"/>
      <c r="AX16" s="430">
        <f t="shared" si="10"/>
        <v>9</v>
      </c>
      <c r="AY16" s="293">
        <v>4</v>
      </c>
      <c r="AZ16" s="351"/>
      <c r="BA16" s="430">
        <f t="shared" si="11"/>
        <v>9</v>
      </c>
      <c r="BB16" s="367">
        <f>6+3</f>
        <v>9</v>
      </c>
      <c r="BC16" s="430">
        <f t="shared" si="12"/>
        <v>9</v>
      </c>
      <c r="BD16" s="393"/>
      <c r="BE16" s="430">
        <f t="shared" si="13"/>
        <v>9</v>
      </c>
      <c r="BF16" s="393"/>
      <c r="BG16" s="391"/>
      <c r="BH16" s="393"/>
    </row>
    <row r="17" spans="1:60" s="277" customFormat="1" ht="18.75">
      <c r="A17" s="338">
        <v>10</v>
      </c>
      <c r="B17" s="443" t="s">
        <v>405</v>
      </c>
      <c r="C17" s="341">
        <v>10</v>
      </c>
      <c r="D17" s="439">
        <f t="shared" si="6"/>
        <v>50.5</v>
      </c>
      <c r="E17" s="368">
        <f t="shared" si="0"/>
        <v>50.5</v>
      </c>
      <c r="F17" s="382"/>
      <c r="G17" s="291"/>
      <c r="H17" s="343"/>
      <c r="I17" s="278"/>
      <c r="J17" s="343"/>
      <c r="K17" s="278"/>
      <c r="L17" s="292"/>
      <c r="M17" s="341">
        <f t="shared" si="1"/>
        <v>10</v>
      </c>
      <c r="N17" s="309">
        <v>1</v>
      </c>
      <c r="O17" s="292" t="s">
        <v>475</v>
      </c>
      <c r="P17" s="472"/>
      <c r="Q17" s="348"/>
      <c r="R17" s="297">
        <f t="shared" si="2"/>
        <v>10</v>
      </c>
      <c r="S17" s="384">
        <f t="shared" si="14"/>
        <v>8.5</v>
      </c>
      <c r="T17" s="476"/>
      <c r="U17" s="476"/>
      <c r="V17" s="476"/>
      <c r="W17" s="502"/>
      <c r="X17" s="292" t="s">
        <v>475</v>
      </c>
      <c r="Y17" s="297">
        <f t="shared" si="3"/>
        <v>10</v>
      </c>
      <c r="Z17" s="307">
        <v>3</v>
      </c>
      <c r="AA17" s="292"/>
      <c r="AB17" s="487"/>
      <c r="AC17" s="343"/>
      <c r="AD17" s="278"/>
      <c r="AE17" s="348"/>
      <c r="AF17" s="297">
        <f t="shared" si="7"/>
        <v>10</v>
      </c>
      <c r="AG17" s="387">
        <f t="shared" si="4"/>
        <v>14</v>
      </c>
      <c r="AH17" s="280"/>
      <c r="AI17" s="279"/>
      <c r="AJ17" s="351"/>
      <c r="AK17" s="297">
        <f t="shared" si="5"/>
        <v>10</v>
      </c>
      <c r="AL17" s="258">
        <f>1+3+1</f>
        <v>5</v>
      </c>
      <c r="AM17" s="391"/>
      <c r="AN17" s="393"/>
      <c r="AO17" s="351"/>
      <c r="AP17" s="297">
        <f t="shared" si="8"/>
        <v>10</v>
      </c>
      <c r="AQ17" s="293">
        <f>0+1+3</f>
        <v>4</v>
      </c>
      <c r="AR17" s="391"/>
      <c r="AS17" s="393"/>
      <c r="AT17" s="351"/>
      <c r="AU17" s="423">
        <f t="shared" si="9"/>
        <v>10</v>
      </c>
      <c r="AV17" s="258">
        <f>1+1.5+1.5</f>
        <v>4</v>
      </c>
      <c r="AW17" s="351"/>
      <c r="AX17" s="430">
        <f t="shared" si="10"/>
        <v>10</v>
      </c>
      <c r="AY17" s="293">
        <v>4</v>
      </c>
      <c r="AZ17" s="351"/>
      <c r="BA17" s="430">
        <f t="shared" si="11"/>
        <v>10</v>
      </c>
      <c r="BB17" s="367">
        <v>7</v>
      </c>
      <c r="BC17" s="430">
        <f t="shared" si="12"/>
        <v>10</v>
      </c>
      <c r="BD17" s="393"/>
      <c r="BE17" s="430">
        <f t="shared" si="13"/>
        <v>10</v>
      </c>
      <c r="BF17" s="393"/>
      <c r="BG17" s="391"/>
      <c r="BH17" s="393"/>
    </row>
    <row r="18" spans="1:60" s="277" customFormat="1" ht="24.75" customHeight="1">
      <c r="A18" s="339">
        <v>11</v>
      </c>
      <c r="B18" s="443" t="s">
        <v>406</v>
      </c>
      <c r="C18" s="341">
        <v>11</v>
      </c>
      <c r="D18" s="439">
        <f t="shared" si="6"/>
        <v>53.5</v>
      </c>
      <c r="E18" s="368">
        <f t="shared" si="0"/>
        <v>53.5</v>
      </c>
      <c r="F18" s="382"/>
      <c r="G18" s="291"/>
      <c r="H18" s="343"/>
      <c r="I18" s="278"/>
      <c r="J18" s="343"/>
      <c r="K18" s="278"/>
      <c r="L18" s="292"/>
      <c r="M18" s="341">
        <f t="shared" si="1"/>
        <v>11</v>
      </c>
      <c r="N18" s="309">
        <v>1</v>
      </c>
      <c r="O18" s="292"/>
      <c r="P18" s="472"/>
      <c r="Q18" s="348"/>
      <c r="R18" s="297">
        <f t="shared" si="2"/>
        <v>11</v>
      </c>
      <c r="S18" s="384">
        <f t="shared" si="14"/>
        <v>8.5</v>
      </c>
      <c r="T18" s="476"/>
      <c r="U18" s="476"/>
      <c r="V18" s="476"/>
      <c r="W18" s="502"/>
      <c r="X18" s="292" t="s">
        <v>475</v>
      </c>
      <c r="Y18" s="297">
        <f t="shared" si="3"/>
        <v>11</v>
      </c>
      <c r="Z18" s="307">
        <v>3</v>
      </c>
      <c r="AA18" s="292"/>
      <c r="AB18" s="487"/>
      <c r="AC18" s="343"/>
      <c r="AD18" s="278"/>
      <c r="AE18" s="348"/>
      <c r="AF18" s="297">
        <f t="shared" si="7"/>
        <v>11</v>
      </c>
      <c r="AG18" s="387">
        <f t="shared" si="4"/>
        <v>12.5</v>
      </c>
      <c r="AH18" s="280"/>
      <c r="AI18" s="279"/>
      <c r="AJ18" s="351"/>
      <c r="AK18" s="297">
        <f t="shared" si="5"/>
        <v>11</v>
      </c>
      <c r="AL18" s="258">
        <f>1+3+1.5</f>
        <v>5.5</v>
      </c>
      <c r="AM18" s="391"/>
      <c r="AN18" s="393"/>
      <c r="AO18" s="351"/>
      <c r="AP18" s="297">
        <f t="shared" si="8"/>
        <v>11</v>
      </c>
      <c r="AQ18" s="293">
        <f>1+1+4</f>
        <v>6</v>
      </c>
      <c r="AR18" s="391"/>
      <c r="AS18" s="393"/>
      <c r="AT18" s="351"/>
      <c r="AU18" s="423">
        <f t="shared" si="9"/>
        <v>11</v>
      </c>
      <c r="AV18" s="258">
        <f>1+2+1.5</f>
        <v>4.5</v>
      </c>
      <c r="AW18" s="351"/>
      <c r="AX18" s="430">
        <f t="shared" si="10"/>
        <v>11</v>
      </c>
      <c r="AY18" s="293">
        <v>3.5</v>
      </c>
      <c r="AZ18" s="351"/>
      <c r="BA18" s="430">
        <f t="shared" si="11"/>
        <v>11</v>
      </c>
      <c r="BB18" s="367">
        <f>7+2</f>
        <v>9</v>
      </c>
      <c r="BC18" s="430">
        <f t="shared" si="12"/>
        <v>11</v>
      </c>
      <c r="BD18" s="393"/>
      <c r="BE18" s="430">
        <f t="shared" si="13"/>
        <v>11</v>
      </c>
      <c r="BF18" s="393"/>
      <c r="BG18" s="391"/>
      <c r="BH18" s="393"/>
    </row>
    <row r="19" spans="1:60" s="277" customFormat="1" ht="21.75" customHeight="1">
      <c r="A19" s="338">
        <v>12</v>
      </c>
      <c r="B19" s="443" t="s">
        <v>407</v>
      </c>
      <c r="C19" s="341">
        <v>12</v>
      </c>
      <c r="D19" s="439">
        <f t="shared" si="6"/>
        <v>70</v>
      </c>
      <c r="E19" s="368">
        <f t="shared" si="0"/>
        <v>70</v>
      </c>
      <c r="F19" s="382"/>
      <c r="G19" s="291"/>
      <c r="H19" s="343"/>
      <c r="I19" s="278"/>
      <c r="J19" s="343"/>
      <c r="K19" s="278"/>
      <c r="L19" s="292"/>
      <c r="M19" s="341">
        <f t="shared" si="1"/>
        <v>12</v>
      </c>
      <c r="N19" s="309">
        <v>2</v>
      </c>
      <c r="O19" s="292"/>
      <c r="P19" s="472"/>
      <c r="Q19" s="348"/>
      <c r="R19" s="297">
        <f t="shared" si="2"/>
        <v>12</v>
      </c>
      <c r="S19" s="384">
        <f t="shared" si="14"/>
        <v>10</v>
      </c>
      <c r="T19" s="476"/>
      <c r="U19" s="476"/>
      <c r="V19" s="476"/>
      <c r="W19" s="502"/>
      <c r="X19" s="292"/>
      <c r="Y19" s="297">
        <f t="shared" si="3"/>
        <v>12</v>
      </c>
      <c r="Z19" s="307">
        <v>3</v>
      </c>
      <c r="AA19" s="292"/>
      <c r="AB19" s="487"/>
      <c r="AC19" s="343"/>
      <c r="AD19" s="278"/>
      <c r="AE19" s="348"/>
      <c r="AF19" s="297">
        <f t="shared" si="7"/>
        <v>12</v>
      </c>
      <c r="AG19" s="387">
        <f t="shared" si="4"/>
        <v>14</v>
      </c>
      <c r="AH19" s="281"/>
      <c r="AI19" s="279"/>
      <c r="AJ19" s="351"/>
      <c r="AK19" s="297">
        <f t="shared" ref="AK19:AK23" si="15">C19</f>
        <v>12</v>
      </c>
      <c r="AL19" s="258">
        <f>1+3+2</f>
        <v>6</v>
      </c>
      <c r="AM19" s="394"/>
      <c r="AN19" s="393"/>
      <c r="AO19" s="351"/>
      <c r="AP19" s="297">
        <f t="shared" si="8"/>
        <v>12</v>
      </c>
      <c r="AQ19" s="293">
        <f>1+1+4</f>
        <v>6</v>
      </c>
      <c r="AR19" s="394"/>
      <c r="AS19" s="393"/>
      <c r="AT19" s="351"/>
      <c r="AU19" s="423">
        <f t="shared" si="9"/>
        <v>12</v>
      </c>
      <c r="AV19" s="258">
        <f>1+2+2</f>
        <v>5</v>
      </c>
      <c r="AW19" s="351"/>
      <c r="AX19" s="430">
        <f t="shared" si="10"/>
        <v>12</v>
      </c>
      <c r="AY19" s="293">
        <v>4</v>
      </c>
      <c r="AZ19" s="351"/>
      <c r="BA19" s="430">
        <f t="shared" si="11"/>
        <v>12</v>
      </c>
      <c r="BB19" s="367">
        <f>7+3</f>
        <v>10</v>
      </c>
      <c r="BC19" s="430">
        <f t="shared" si="12"/>
        <v>12</v>
      </c>
      <c r="BD19" s="393">
        <v>5</v>
      </c>
      <c r="BE19" s="430">
        <f t="shared" si="13"/>
        <v>12</v>
      </c>
      <c r="BF19" s="393">
        <v>5</v>
      </c>
      <c r="BG19" s="394"/>
      <c r="BH19" s="393"/>
    </row>
    <row r="20" spans="1:60" s="277" customFormat="1" ht="29.25" customHeight="1">
      <c r="A20" s="339">
        <v>13</v>
      </c>
      <c r="B20" s="470" t="s">
        <v>482</v>
      </c>
      <c r="C20" s="341">
        <v>13</v>
      </c>
      <c r="D20" s="439">
        <f t="shared" si="6"/>
        <v>50</v>
      </c>
      <c r="E20" s="368">
        <f t="shared" si="0"/>
        <v>50</v>
      </c>
      <c r="F20" s="382"/>
      <c r="G20" s="291"/>
      <c r="H20" s="343"/>
      <c r="I20" s="278"/>
      <c r="J20" s="343"/>
      <c r="K20" s="278"/>
      <c r="L20" s="292"/>
      <c r="M20" s="341">
        <f t="shared" si="1"/>
        <v>13</v>
      </c>
      <c r="N20" s="309">
        <v>1</v>
      </c>
      <c r="O20" s="292"/>
      <c r="P20" s="472"/>
      <c r="Q20" s="348"/>
      <c r="R20" s="297">
        <f t="shared" si="2"/>
        <v>13</v>
      </c>
      <c r="S20" s="384">
        <f t="shared" si="14"/>
        <v>6</v>
      </c>
      <c r="T20" s="476"/>
      <c r="U20" s="476"/>
      <c r="V20" s="476"/>
      <c r="W20" s="502"/>
      <c r="X20" s="292"/>
      <c r="Y20" s="297">
        <f t="shared" si="3"/>
        <v>13</v>
      </c>
      <c r="Z20" s="307">
        <v>1</v>
      </c>
      <c r="AA20" s="292"/>
      <c r="AB20" s="487"/>
      <c r="AC20" s="343"/>
      <c r="AD20" s="278"/>
      <c r="AE20" s="348"/>
      <c r="AF20" s="297">
        <f t="shared" si="7"/>
        <v>13</v>
      </c>
      <c r="AG20" s="387">
        <f t="shared" si="4"/>
        <v>12</v>
      </c>
      <c r="AH20" s="281"/>
      <c r="AI20" s="279"/>
      <c r="AJ20" s="351"/>
      <c r="AK20" s="297">
        <f t="shared" si="15"/>
        <v>13</v>
      </c>
      <c r="AL20" s="258">
        <f>0+3+2</f>
        <v>5</v>
      </c>
      <c r="AM20" s="394"/>
      <c r="AN20" s="393"/>
      <c r="AO20" s="351"/>
      <c r="AP20" s="297">
        <f t="shared" si="8"/>
        <v>13</v>
      </c>
      <c r="AQ20" s="293">
        <f>1+1+4</f>
        <v>6</v>
      </c>
      <c r="AR20" s="394"/>
      <c r="AS20" s="393"/>
      <c r="AT20" s="351"/>
      <c r="AU20" s="423">
        <f t="shared" si="9"/>
        <v>13</v>
      </c>
      <c r="AV20" s="258">
        <f>1+2+2</f>
        <v>5</v>
      </c>
      <c r="AW20" s="351"/>
      <c r="AX20" s="430">
        <f t="shared" si="10"/>
        <v>13</v>
      </c>
      <c r="AY20" s="293">
        <v>4</v>
      </c>
      <c r="AZ20" s="351"/>
      <c r="BA20" s="430">
        <f t="shared" si="11"/>
        <v>13</v>
      </c>
      <c r="BB20" s="367">
        <f>7+3</f>
        <v>10</v>
      </c>
      <c r="BC20" s="430">
        <f t="shared" si="12"/>
        <v>13</v>
      </c>
      <c r="BD20" s="393"/>
      <c r="BE20" s="430">
        <f t="shared" si="13"/>
        <v>13</v>
      </c>
      <c r="BF20" s="393"/>
      <c r="BG20" s="394"/>
      <c r="BH20" s="393"/>
    </row>
    <row r="21" spans="1:60" s="277" customFormat="1" ht="18" customHeight="1">
      <c r="A21" s="338">
        <v>14</v>
      </c>
      <c r="B21" s="443"/>
      <c r="C21" s="297"/>
      <c r="D21" s="439">
        <f t="shared" si="6"/>
        <v>0</v>
      </c>
      <c r="E21" s="368">
        <f t="shared" si="0"/>
        <v>0</v>
      </c>
      <c r="F21" s="382"/>
      <c r="G21" s="291"/>
      <c r="H21" s="343"/>
      <c r="I21" s="278"/>
      <c r="J21" s="343"/>
      <c r="K21" s="278"/>
      <c r="L21" s="292"/>
      <c r="M21" s="341">
        <f t="shared" si="1"/>
        <v>0</v>
      </c>
      <c r="N21" s="309"/>
      <c r="O21" s="292"/>
      <c r="P21" s="472"/>
      <c r="Q21" s="348"/>
      <c r="R21" s="297">
        <f t="shared" si="2"/>
        <v>0</v>
      </c>
      <c r="S21" s="384" t="str">
        <f t="shared" ref="S21:S23" si="16">IF(R21=0,"",VLOOKUP(R21,Підс,2,FALSE))</f>
        <v/>
      </c>
      <c r="T21" s="476"/>
      <c r="U21" s="476"/>
      <c r="V21" s="476"/>
      <c r="W21" s="502"/>
      <c r="X21" s="292"/>
      <c r="Y21" s="297">
        <f t="shared" si="3"/>
        <v>0</v>
      </c>
      <c r="Z21" s="307"/>
      <c r="AA21" s="292"/>
      <c r="AB21" s="487"/>
      <c r="AC21" s="343"/>
      <c r="AD21" s="278"/>
      <c r="AE21" s="348"/>
      <c r="AF21" s="297">
        <f t="shared" si="7"/>
        <v>0</v>
      </c>
      <c r="AG21" s="387" t="str">
        <f t="shared" si="4"/>
        <v/>
      </c>
      <c r="AH21" s="281"/>
      <c r="AI21" s="279"/>
      <c r="AJ21" s="351"/>
      <c r="AK21" s="297">
        <f t="shared" si="15"/>
        <v>0</v>
      </c>
      <c r="AL21" s="258"/>
      <c r="AM21" s="394"/>
      <c r="AN21" s="393"/>
      <c r="AO21" s="351"/>
      <c r="AP21" s="297">
        <f t="shared" si="8"/>
        <v>0</v>
      </c>
      <c r="AQ21" s="293"/>
      <c r="AR21" s="394"/>
      <c r="AS21" s="393"/>
      <c r="AT21" s="351"/>
      <c r="AU21" s="423">
        <f t="shared" si="9"/>
        <v>0</v>
      </c>
      <c r="AV21" s="258"/>
      <c r="AW21" s="351"/>
      <c r="AX21" s="430">
        <f t="shared" si="10"/>
        <v>0</v>
      </c>
      <c r="AY21" s="293"/>
      <c r="AZ21" s="351"/>
      <c r="BA21" s="430">
        <f t="shared" si="11"/>
        <v>0</v>
      </c>
      <c r="BB21" s="367"/>
      <c r="BC21" s="430">
        <f t="shared" si="12"/>
        <v>0</v>
      </c>
      <c r="BD21" s="393"/>
      <c r="BE21" s="430">
        <f t="shared" si="13"/>
        <v>0</v>
      </c>
      <c r="BF21" s="393"/>
      <c r="BG21" s="394"/>
      <c r="BH21" s="393"/>
    </row>
    <row r="22" spans="1:60" s="277" customFormat="1" ht="18" customHeight="1">
      <c r="A22" s="339">
        <v>15</v>
      </c>
      <c r="B22" s="435"/>
      <c r="C22" s="297"/>
      <c r="D22" s="439">
        <f t="shared" si="6"/>
        <v>0</v>
      </c>
      <c r="E22" s="368">
        <f t="shared" si="0"/>
        <v>0</v>
      </c>
      <c r="F22" s="382"/>
      <c r="G22" s="291"/>
      <c r="H22" s="343"/>
      <c r="I22" s="278"/>
      <c r="J22" s="343"/>
      <c r="K22" s="278"/>
      <c r="L22" s="292"/>
      <c r="M22" s="341">
        <f t="shared" si="1"/>
        <v>0</v>
      </c>
      <c r="N22" s="309"/>
      <c r="O22" s="292"/>
      <c r="P22" s="472"/>
      <c r="Q22" s="348"/>
      <c r="R22" s="297">
        <f t="shared" si="2"/>
        <v>0</v>
      </c>
      <c r="S22" s="384" t="str">
        <f t="shared" si="16"/>
        <v/>
      </c>
      <c r="T22" s="476"/>
      <c r="U22" s="476"/>
      <c r="V22" s="476"/>
      <c r="W22" s="502"/>
      <c r="X22" s="292"/>
      <c r="Y22" s="297">
        <f t="shared" si="3"/>
        <v>0</v>
      </c>
      <c r="Z22" s="258"/>
      <c r="AA22" s="292"/>
      <c r="AB22" s="487"/>
      <c r="AC22" s="343"/>
      <c r="AD22" s="278"/>
      <c r="AE22" s="348"/>
      <c r="AF22" s="297">
        <f t="shared" si="7"/>
        <v>0</v>
      </c>
      <c r="AG22" s="387" t="str">
        <f t="shared" si="4"/>
        <v/>
      </c>
      <c r="AH22" s="281"/>
      <c r="AI22" s="279"/>
      <c r="AJ22" s="351"/>
      <c r="AK22" s="297">
        <f t="shared" si="15"/>
        <v>0</v>
      </c>
      <c r="AL22" s="258"/>
      <c r="AM22" s="394"/>
      <c r="AN22" s="393"/>
      <c r="AO22" s="351"/>
      <c r="AP22" s="297">
        <f t="shared" si="8"/>
        <v>0</v>
      </c>
      <c r="AQ22" s="293"/>
      <c r="AR22" s="394"/>
      <c r="AS22" s="393"/>
      <c r="AT22" s="351"/>
      <c r="AU22" s="423">
        <f t="shared" si="9"/>
        <v>0</v>
      </c>
      <c r="AV22" s="258"/>
      <c r="AW22" s="351"/>
      <c r="AX22" s="430">
        <f t="shared" si="10"/>
        <v>0</v>
      </c>
      <c r="AY22" s="293"/>
      <c r="AZ22" s="351"/>
      <c r="BA22" s="430">
        <f t="shared" si="11"/>
        <v>0</v>
      </c>
      <c r="BB22" s="367"/>
      <c r="BC22" s="430">
        <f t="shared" si="12"/>
        <v>0</v>
      </c>
      <c r="BD22" s="393"/>
      <c r="BE22" s="430">
        <f t="shared" si="13"/>
        <v>0</v>
      </c>
      <c r="BF22" s="393"/>
      <c r="BG22" s="394"/>
      <c r="BH22" s="393"/>
    </row>
    <row r="23" spans="1:60" s="277" customFormat="1" ht="18" customHeight="1" thickBot="1">
      <c r="A23" s="399"/>
      <c r="B23" s="401"/>
      <c r="C23" s="364"/>
      <c r="D23" s="439">
        <f t="shared" si="6"/>
        <v>0</v>
      </c>
      <c r="E23" s="441">
        <f t="shared" si="0"/>
        <v>0</v>
      </c>
      <c r="F23" s="383"/>
      <c r="G23" s="380"/>
      <c r="H23" s="300"/>
      <c r="I23" s="283"/>
      <c r="J23" s="300"/>
      <c r="K23" s="283"/>
      <c r="L23" s="300"/>
      <c r="M23" s="363">
        <f t="shared" si="1"/>
        <v>0</v>
      </c>
      <c r="N23" s="310"/>
      <c r="O23" s="300"/>
      <c r="P23" s="473"/>
      <c r="Q23" s="349"/>
      <c r="R23" s="364">
        <f t="shared" si="2"/>
        <v>0</v>
      </c>
      <c r="S23" s="386" t="str">
        <f t="shared" si="16"/>
        <v/>
      </c>
      <c r="T23" s="477"/>
      <c r="U23" s="477"/>
      <c r="V23" s="477"/>
      <c r="W23" s="503"/>
      <c r="X23" s="300"/>
      <c r="Y23" s="364">
        <f t="shared" si="3"/>
        <v>0</v>
      </c>
      <c r="Z23" s="301"/>
      <c r="AA23" s="300"/>
      <c r="AB23" s="516"/>
      <c r="AC23" s="517"/>
      <c r="AD23" s="283"/>
      <c r="AE23" s="349"/>
      <c r="AF23" s="364">
        <f t="shared" si="7"/>
        <v>0</v>
      </c>
      <c r="AG23" s="385" t="str">
        <f t="shared" si="4"/>
        <v/>
      </c>
      <c r="AH23" s="311"/>
      <c r="AI23" s="284"/>
      <c r="AJ23" s="352"/>
      <c r="AK23" s="364">
        <f t="shared" si="15"/>
        <v>0</v>
      </c>
      <c r="AL23" s="301"/>
      <c r="AM23" s="397"/>
      <c r="AN23" s="395"/>
      <c r="AO23" s="352"/>
      <c r="AP23" s="364">
        <f t="shared" si="8"/>
        <v>0</v>
      </c>
      <c r="AQ23" s="299"/>
      <c r="AR23" s="397"/>
      <c r="AS23" s="395"/>
      <c r="AT23" s="285"/>
      <c r="AU23" s="426">
        <f t="shared" si="9"/>
        <v>0</v>
      </c>
      <c r="AV23" s="301"/>
      <c r="AW23" s="285"/>
      <c r="AX23" s="436">
        <f t="shared" si="10"/>
        <v>0</v>
      </c>
      <c r="AY23" s="299"/>
      <c r="AZ23" s="285"/>
      <c r="BA23" s="436">
        <f t="shared" si="11"/>
        <v>0</v>
      </c>
      <c r="BB23" s="437"/>
      <c r="BC23" s="430">
        <f t="shared" si="12"/>
        <v>0</v>
      </c>
      <c r="BD23" s="395"/>
      <c r="BE23" s="430">
        <f t="shared" si="13"/>
        <v>0</v>
      </c>
      <c r="BF23" s="395"/>
      <c r="BG23" s="397"/>
      <c r="BH23" s="395"/>
    </row>
    <row r="24" spans="1:60" ht="36">
      <c r="A24" s="76"/>
      <c r="B24" s="357"/>
      <c r="C24" s="77"/>
      <c r="D24" s="78"/>
      <c r="E24" s="78"/>
      <c r="F24" s="79"/>
      <c r="G24" s="79"/>
      <c r="H24" s="79" t="s">
        <v>469</v>
      </c>
      <c r="I24" s="79"/>
      <c r="J24" s="79"/>
      <c r="K24" s="79"/>
      <c r="L24" s="79"/>
      <c r="M24" s="79"/>
      <c r="N24" s="79">
        <f>COUNT(P8:P23)</f>
        <v>0</v>
      </c>
      <c r="O24" s="79"/>
      <c r="P24" s="474" t="s">
        <v>473</v>
      </c>
      <c r="Q24" s="79"/>
      <c r="R24" s="79">
        <f>COUNT(Z8:Z23)</f>
        <v>12</v>
      </c>
      <c r="S24" s="20"/>
      <c r="T24" s="20"/>
      <c r="U24" s="75"/>
      <c r="V24" s="79">
        <f>COUNT(#REF!)</f>
        <v>0</v>
      </c>
      <c r="W24" s="79" t="s">
        <v>474</v>
      </c>
      <c r="X24" s="71"/>
      <c r="Y24" s="71"/>
      <c r="Z24" s="71"/>
      <c r="AA24" s="20"/>
      <c r="AB24" s="71"/>
      <c r="AC24" s="71"/>
      <c r="AD24" s="71"/>
      <c r="AE24" s="71"/>
      <c r="AF24" s="79">
        <f>COUNT(AL8:AL23)</f>
        <v>12</v>
      </c>
      <c r="AG24" s="71"/>
      <c r="AH24" s="71"/>
      <c r="AI24" s="79">
        <f>COUNT(AQ8:AQ23)</f>
        <v>12</v>
      </c>
      <c r="AJ24" s="71"/>
      <c r="AK24" s="71"/>
      <c r="AL24" s="71"/>
      <c r="AM24" s="20"/>
      <c r="AN24" s="71"/>
      <c r="AO24" s="40"/>
      <c r="AP24" s="41"/>
      <c r="AQ24" s="40"/>
      <c r="AU24" s="20">
        <f>COUNT(AQ8:AQ23)</f>
        <v>12</v>
      </c>
      <c r="BA24" s="20">
        <f>COUNT(AU8:AU23)</f>
        <v>16</v>
      </c>
    </row>
    <row r="25" spans="1:60" ht="18">
      <c r="A25" s="76"/>
      <c r="B25" s="357"/>
      <c r="C25" s="77"/>
      <c r="D25" s="78"/>
      <c r="E25" s="78"/>
      <c r="F25" s="79"/>
      <c r="G25" s="71"/>
      <c r="H25" s="71"/>
      <c r="I25" s="71"/>
      <c r="J25" s="71"/>
      <c r="K25" s="71"/>
      <c r="L25" s="80"/>
      <c r="M25" s="20"/>
      <c r="N25" s="71"/>
      <c r="O25" s="71"/>
      <c r="P25" s="71"/>
      <c r="Q25" s="75"/>
      <c r="R25" s="71"/>
      <c r="S25" s="71"/>
      <c r="T25" s="75"/>
      <c r="U25" s="71"/>
      <c r="V25" s="71"/>
      <c r="W25" s="75"/>
      <c r="X25" s="71"/>
      <c r="Y25" s="75"/>
      <c r="Z25" s="71"/>
      <c r="AA25" s="71"/>
      <c r="AB25" s="71"/>
      <c r="AC25" s="71"/>
      <c r="AD25" s="71"/>
      <c r="AE25" s="71"/>
      <c r="AF25" s="71"/>
      <c r="AG25" s="75"/>
      <c r="AH25" s="71"/>
      <c r="AI25" s="71"/>
      <c r="AJ25" s="71"/>
      <c r="AK25" s="71"/>
      <c r="AL25" s="75"/>
      <c r="AM25" s="75"/>
      <c r="AN25" s="75"/>
      <c r="AO25" s="71"/>
      <c r="AP25" s="71"/>
      <c r="AQ25" s="71"/>
      <c r="AR25" s="40"/>
      <c r="AS25" s="41"/>
      <c r="AT25" s="40"/>
      <c r="AU25" s="25"/>
    </row>
    <row r="26" spans="1:60" ht="18">
      <c r="A26" s="76"/>
      <c r="B26" s="357"/>
      <c r="C26" s="77"/>
      <c r="D26" s="78"/>
      <c r="E26" s="78"/>
      <c r="F26" s="79"/>
      <c r="G26" s="71"/>
      <c r="H26" s="71"/>
      <c r="I26" s="71"/>
      <c r="J26" s="71"/>
      <c r="K26" s="71"/>
      <c r="L26" s="80"/>
      <c r="M26" s="20"/>
      <c r="N26" s="71"/>
      <c r="O26" s="71"/>
      <c r="P26" s="71"/>
      <c r="Q26" s="75"/>
      <c r="R26" s="71"/>
      <c r="S26" s="71"/>
      <c r="T26" s="75"/>
      <c r="U26" s="71"/>
      <c r="V26" s="71"/>
      <c r="W26" s="75"/>
      <c r="X26" s="71"/>
      <c r="Y26" s="75"/>
      <c r="Z26" s="71"/>
      <c r="AA26" s="71"/>
      <c r="AB26" s="71"/>
      <c r="AC26" s="71"/>
      <c r="AD26" s="71"/>
      <c r="AE26" s="71"/>
      <c r="AF26" s="71"/>
      <c r="AG26" s="75"/>
      <c r="AH26" s="71"/>
      <c r="AI26" s="71"/>
      <c r="AJ26" s="71"/>
      <c r="AK26" s="71"/>
      <c r="AL26" s="75"/>
      <c r="AM26" s="75"/>
      <c r="AN26" s="75"/>
      <c r="AO26" s="71"/>
      <c r="AP26" s="71"/>
      <c r="AQ26" s="71"/>
      <c r="AR26" s="40"/>
      <c r="AS26" s="41"/>
      <c r="AT26" s="40"/>
      <c r="AU26" s="25"/>
    </row>
    <row r="27" spans="1:60" ht="15">
      <c r="A27" s="48"/>
      <c r="B27" s="358"/>
      <c r="C27" s="26"/>
      <c r="D27" s="26"/>
      <c r="E27" s="26"/>
      <c r="F27" s="45"/>
      <c r="G27" s="20"/>
      <c r="H27" s="20"/>
      <c r="I27" s="20"/>
      <c r="J27" s="20"/>
      <c r="K27" s="20"/>
      <c r="L27" s="5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AH27" s="31"/>
      <c r="AJ27" s="31"/>
    </row>
    <row r="28" spans="1:60" ht="15.75">
      <c r="A28" s="48"/>
      <c r="B28" s="358"/>
      <c r="C28" s="26"/>
      <c r="D28" s="26"/>
      <c r="E28" s="26"/>
      <c r="F28" s="26"/>
      <c r="G28" s="20"/>
      <c r="H28" s="27" t="s">
        <v>153</v>
      </c>
      <c r="I28" s="20"/>
      <c r="J28" s="20"/>
      <c r="K28" s="20"/>
      <c r="L28" s="20"/>
      <c r="M28" s="20"/>
      <c r="N28" s="24"/>
      <c r="O28" s="24"/>
      <c r="P28" s="20"/>
      <c r="Q28" s="20"/>
      <c r="R28" s="20"/>
      <c r="S28" s="20"/>
      <c r="T28" s="20"/>
      <c r="U28" s="20"/>
      <c r="V28" s="20"/>
      <c r="W28" s="20"/>
      <c r="X28" s="20"/>
    </row>
    <row r="29" spans="1:60" ht="15.75">
      <c r="A29" s="48"/>
      <c r="B29" s="358"/>
      <c r="C29" s="26"/>
      <c r="D29" s="26"/>
      <c r="E29" s="26"/>
      <c r="F29" s="26"/>
      <c r="G29" s="20"/>
      <c r="H29" s="20" t="s">
        <v>358</v>
      </c>
      <c r="I29" s="20"/>
      <c r="J29" s="20"/>
      <c r="K29" s="28">
        <v>60</v>
      </c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</row>
    <row r="30" spans="1:60" ht="15.75">
      <c r="A30" s="48"/>
      <c r="B30" s="358"/>
      <c r="C30" s="26"/>
      <c r="D30" s="26"/>
      <c r="E30" s="26"/>
      <c r="F30" s="26"/>
      <c r="G30" s="20"/>
      <c r="H30" s="20" t="s">
        <v>358</v>
      </c>
      <c r="I30" s="20"/>
      <c r="J30" s="20"/>
      <c r="K30" s="28">
        <v>10</v>
      </c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</row>
    <row r="31" spans="1:60" ht="15.75">
      <c r="A31" s="48"/>
      <c r="B31" s="358"/>
      <c r="C31" s="26"/>
      <c r="D31" s="26"/>
      <c r="E31" s="26"/>
      <c r="F31" s="26"/>
      <c r="G31" s="20"/>
      <c r="H31" s="20" t="s">
        <v>357</v>
      </c>
      <c r="I31" s="20"/>
      <c r="J31" s="20"/>
      <c r="K31" s="28">
        <v>30</v>
      </c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</row>
    <row r="32" spans="1:60" ht="15.75">
      <c r="A32" s="48"/>
      <c r="B32" s="358"/>
      <c r="C32" s="26"/>
      <c r="D32" s="26"/>
      <c r="E32" s="26"/>
      <c r="F32" s="26"/>
      <c r="G32" s="20"/>
      <c r="H32" s="20" t="s">
        <v>154</v>
      </c>
      <c r="I32" s="20"/>
      <c r="J32" s="20"/>
      <c r="K32" s="28">
        <f>SUM(K29:K31)</f>
        <v>100</v>
      </c>
      <c r="L32" s="20"/>
      <c r="M32" s="20"/>
      <c r="N32" s="20"/>
      <c r="O32" s="20"/>
      <c r="P32" s="20"/>
      <c r="Q32" s="20"/>
      <c r="R32" s="20"/>
      <c r="S32" s="20" t="s">
        <v>235</v>
      </c>
      <c r="T32" s="20"/>
      <c r="U32" s="20"/>
      <c r="V32" s="20"/>
      <c r="W32" s="20"/>
      <c r="X32" s="20"/>
    </row>
    <row r="33" spans="1:53" ht="15.75">
      <c r="A33" s="48"/>
      <c r="B33" s="358"/>
      <c r="C33" s="26"/>
      <c r="D33" s="26"/>
      <c r="E33" s="26"/>
      <c r="F33" s="26"/>
      <c r="G33" s="20"/>
      <c r="H33" s="20"/>
      <c r="I33" s="20"/>
      <c r="J33" s="20"/>
      <c r="K33" s="28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</row>
    <row r="34" spans="1:53" ht="15.75">
      <c r="A34" s="48"/>
      <c r="B34" s="358"/>
      <c r="C34" s="26"/>
      <c r="D34" s="26"/>
      <c r="E34" s="26"/>
      <c r="F34" s="26"/>
      <c r="G34" s="20"/>
      <c r="H34" s="20"/>
      <c r="I34" s="20"/>
      <c r="J34" s="20"/>
      <c r="K34" s="28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</row>
    <row r="35" spans="1:53" ht="96.75" customHeight="1">
      <c r="A35" s="48"/>
      <c r="B35" s="358"/>
      <c r="C35" s="26"/>
      <c r="D35" s="509" t="s">
        <v>396</v>
      </c>
      <c r="E35" s="509" t="s">
        <v>397</v>
      </c>
      <c r="F35" s="509" t="s">
        <v>398</v>
      </c>
      <c r="G35" s="509" t="s">
        <v>399</v>
      </c>
      <c r="H35" s="509" t="s">
        <v>400</v>
      </c>
      <c r="I35" s="509" t="s">
        <v>401</v>
      </c>
      <c r="J35" s="509" t="s">
        <v>402</v>
      </c>
      <c r="K35" s="509" t="s">
        <v>403</v>
      </c>
      <c r="L35" s="509" t="s">
        <v>404</v>
      </c>
      <c r="M35" s="509" t="s">
        <v>405</v>
      </c>
      <c r="N35" s="509" t="s">
        <v>406</v>
      </c>
      <c r="O35" s="509" t="s">
        <v>407</v>
      </c>
      <c r="P35" s="509" t="s">
        <v>408</v>
      </c>
      <c r="Q35" s="434"/>
      <c r="R35" s="344"/>
      <c r="S35" s="20"/>
      <c r="T35" s="20"/>
      <c r="U35" s="20"/>
      <c r="V35" s="20"/>
      <c r="W35" s="20"/>
      <c r="X35" s="20"/>
    </row>
    <row r="36" spans="1:53" ht="26.25" customHeight="1">
      <c r="A36" s="48"/>
      <c r="B36" s="359" t="s">
        <v>232</v>
      </c>
      <c r="C36" s="88" t="s">
        <v>152</v>
      </c>
      <c r="D36" s="89">
        <v>1</v>
      </c>
      <c r="E36" s="89">
        <v>2</v>
      </c>
      <c r="F36" s="89">
        <v>3</v>
      </c>
      <c r="G36" s="89">
        <v>4</v>
      </c>
      <c r="H36" s="90">
        <v>5</v>
      </c>
      <c r="I36" s="90">
        <v>6</v>
      </c>
      <c r="J36" s="90">
        <v>7</v>
      </c>
      <c r="K36" s="90">
        <v>8</v>
      </c>
      <c r="L36" s="90">
        <v>9</v>
      </c>
      <c r="M36" s="90">
        <v>10</v>
      </c>
      <c r="N36" s="90">
        <v>11</v>
      </c>
      <c r="O36" s="90">
        <v>12</v>
      </c>
      <c r="P36" s="90">
        <v>13</v>
      </c>
      <c r="Q36" s="90">
        <v>14</v>
      </c>
      <c r="R36" s="91">
        <v>15</v>
      </c>
      <c r="S36" s="92" t="s">
        <v>233</v>
      </c>
      <c r="T36" s="92" t="s">
        <v>168</v>
      </c>
      <c r="U36" s="92" t="s">
        <v>234</v>
      </c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9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9"/>
      <c r="AX36" s="46"/>
      <c r="AY36" s="46"/>
      <c r="AZ36" s="29"/>
      <c r="BA36" s="29"/>
    </row>
    <row r="37" spans="1:53" ht="15.75">
      <c r="A37" s="47"/>
      <c r="B37" s="93" t="s">
        <v>230</v>
      </c>
      <c r="C37" s="94"/>
      <c r="D37" s="95"/>
      <c r="E37" s="95"/>
      <c r="F37" s="95"/>
      <c r="G37" s="95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7"/>
      <c r="S37" s="107">
        <v>1</v>
      </c>
      <c r="T37" s="82">
        <f>IF($D45=0," ",$D45)</f>
        <v>8.5</v>
      </c>
      <c r="U37" s="82">
        <f>IF($D51=0," ",$D51)</f>
        <v>11</v>
      </c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29"/>
      <c r="BA37" s="29"/>
    </row>
    <row r="38" spans="1:53" ht="15.75" customHeight="1">
      <c r="A38" s="47"/>
      <c r="B38" s="93" t="s">
        <v>1</v>
      </c>
      <c r="C38" s="125">
        <v>1</v>
      </c>
      <c r="D38" s="259">
        <v>1</v>
      </c>
      <c r="E38" s="260">
        <v>1</v>
      </c>
      <c r="F38" s="260">
        <v>1</v>
      </c>
      <c r="G38" s="260"/>
      <c r="H38" s="260">
        <v>0.5</v>
      </c>
      <c r="I38" s="265">
        <v>1</v>
      </c>
      <c r="J38" s="260">
        <v>1</v>
      </c>
      <c r="K38" s="265">
        <v>1</v>
      </c>
      <c r="L38" s="265">
        <v>1</v>
      </c>
      <c r="M38" s="265">
        <v>1</v>
      </c>
      <c r="N38" s="265">
        <v>1</v>
      </c>
      <c r="O38" s="265">
        <v>1</v>
      </c>
      <c r="P38" s="265">
        <v>1</v>
      </c>
      <c r="Q38" s="265"/>
      <c r="R38" s="266"/>
      <c r="S38" s="107">
        <v>2</v>
      </c>
      <c r="T38" s="82">
        <f>IF($E45=0," ",$E45)</f>
        <v>8.5</v>
      </c>
      <c r="U38" s="82">
        <f>IF($E51=0," ",$E51)</f>
        <v>13</v>
      </c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29"/>
      <c r="BA38" s="29"/>
    </row>
    <row r="39" spans="1:53" ht="18">
      <c r="A39" s="47"/>
      <c r="B39" s="93" t="s">
        <v>3</v>
      </c>
      <c r="C39" s="125">
        <v>1</v>
      </c>
      <c r="D39" s="259">
        <v>1</v>
      </c>
      <c r="E39" s="260">
        <v>1</v>
      </c>
      <c r="F39" s="260">
        <v>1</v>
      </c>
      <c r="G39" s="260"/>
      <c r="H39" s="260">
        <v>0.5</v>
      </c>
      <c r="I39" s="265">
        <v>1</v>
      </c>
      <c r="J39" s="260">
        <v>1</v>
      </c>
      <c r="K39" s="265">
        <v>1</v>
      </c>
      <c r="L39" s="265">
        <v>1</v>
      </c>
      <c r="M39" s="265">
        <v>1</v>
      </c>
      <c r="N39" s="265">
        <v>1</v>
      </c>
      <c r="O39" s="265">
        <v>1</v>
      </c>
      <c r="P39" s="265">
        <v>0.5</v>
      </c>
      <c r="Q39" s="265"/>
      <c r="R39" s="266"/>
      <c r="S39" s="107">
        <v>3</v>
      </c>
      <c r="T39" s="82">
        <f>IF($F45=0," ",$F45)</f>
        <v>9.5</v>
      </c>
      <c r="U39" s="82">
        <f>IF($F51=0," ",$F51)</f>
        <v>14</v>
      </c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29"/>
      <c r="BA39" s="29"/>
    </row>
    <row r="40" spans="1:53" ht="18">
      <c r="A40" s="47"/>
      <c r="B40" s="93" t="s">
        <v>5</v>
      </c>
      <c r="C40" s="125">
        <v>1</v>
      </c>
      <c r="D40" s="259">
        <v>1</v>
      </c>
      <c r="E40" s="260">
        <v>1</v>
      </c>
      <c r="F40" s="260">
        <v>1</v>
      </c>
      <c r="G40" s="260"/>
      <c r="H40" s="260">
        <v>0.5</v>
      </c>
      <c r="I40" s="265">
        <v>1</v>
      </c>
      <c r="J40" s="260">
        <v>1</v>
      </c>
      <c r="K40" s="265">
        <v>1</v>
      </c>
      <c r="L40" s="265">
        <v>0.5</v>
      </c>
      <c r="M40" s="265">
        <v>1</v>
      </c>
      <c r="N40" s="265">
        <v>1</v>
      </c>
      <c r="O40" s="265">
        <v>1</v>
      </c>
      <c r="P40" s="265">
        <v>0.5</v>
      </c>
      <c r="Q40" s="265"/>
      <c r="R40" s="266"/>
      <c r="S40" s="107">
        <v>4</v>
      </c>
      <c r="T40" s="82" t="str">
        <f>IF($G45=0," ",$G45)</f>
        <v xml:space="preserve"> </v>
      </c>
      <c r="U40" s="82" t="str">
        <f>IF($G51=0," ",$G51)</f>
        <v xml:space="preserve"> </v>
      </c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29"/>
      <c r="BA40" s="29"/>
    </row>
    <row r="41" spans="1:53" ht="18">
      <c r="A41" s="47"/>
      <c r="B41" s="93" t="s">
        <v>6</v>
      </c>
      <c r="C41" s="125">
        <v>2</v>
      </c>
      <c r="D41" s="259">
        <v>1.5</v>
      </c>
      <c r="E41" s="260">
        <v>1.5</v>
      </c>
      <c r="F41" s="260">
        <v>1.5</v>
      </c>
      <c r="G41" s="260"/>
      <c r="H41" s="260">
        <v>1</v>
      </c>
      <c r="I41" s="265">
        <v>1.5</v>
      </c>
      <c r="J41" s="261">
        <v>2</v>
      </c>
      <c r="K41" s="265">
        <v>2</v>
      </c>
      <c r="L41" s="265">
        <v>1</v>
      </c>
      <c r="M41" s="265">
        <v>1.5</v>
      </c>
      <c r="N41" s="265">
        <v>1.5</v>
      </c>
      <c r="O41" s="265">
        <v>2</v>
      </c>
      <c r="P41" s="265">
        <v>1</v>
      </c>
      <c r="Q41" s="265"/>
      <c r="R41" s="266"/>
      <c r="S41" s="107">
        <v>5</v>
      </c>
      <c r="T41" s="82">
        <f>IF($H45=0," ",$H45)</f>
        <v>6</v>
      </c>
      <c r="U41" s="82">
        <f>IF($H51=0," ",$H51)</f>
        <v>4</v>
      </c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29"/>
      <c r="BA41" s="29"/>
    </row>
    <row r="42" spans="1:53" ht="18">
      <c r="A42" s="47"/>
      <c r="B42" s="93" t="s">
        <v>7</v>
      </c>
      <c r="C42" s="125">
        <v>2</v>
      </c>
      <c r="D42" s="259">
        <v>1</v>
      </c>
      <c r="E42" s="260">
        <v>1.5</v>
      </c>
      <c r="F42" s="260">
        <v>2</v>
      </c>
      <c r="G42" s="260"/>
      <c r="H42" s="260">
        <v>1</v>
      </c>
      <c r="I42" s="265">
        <v>2</v>
      </c>
      <c r="J42" s="261">
        <v>2</v>
      </c>
      <c r="K42" s="265">
        <v>2</v>
      </c>
      <c r="L42" s="265">
        <v>2</v>
      </c>
      <c r="M42" s="265">
        <v>1.5</v>
      </c>
      <c r="N42" s="265">
        <v>1.5</v>
      </c>
      <c r="O42" s="265">
        <v>2</v>
      </c>
      <c r="P42" s="265">
        <v>2</v>
      </c>
      <c r="Q42" s="265"/>
      <c r="R42" s="266"/>
      <c r="S42" s="107">
        <v>6</v>
      </c>
      <c r="T42" s="82">
        <f>IF($I45=0," ",$I45)</f>
        <v>9.5</v>
      </c>
      <c r="U42" s="82">
        <f>IF($I51=0," ",$I51)</f>
        <v>11.5</v>
      </c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29"/>
      <c r="BA42" s="29"/>
    </row>
    <row r="43" spans="1:53" ht="18">
      <c r="A43" s="47"/>
      <c r="B43" s="93" t="s">
        <v>8</v>
      </c>
      <c r="C43" s="125">
        <v>2</v>
      </c>
      <c r="D43" s="259">
        <v>2</v>
      </c>
      <c r="E43" s="260">
        <v>1.5</v>
      </c>
      <c r="F43" s="260">
        <v>2</v>
      </c>
      <c r="G43" s="260"/>
      <c r="H43" s="260">
        <v>2</v>
      </c>
      <c r="I43" s="265">
        <v>2</v>
      </c>
      <c r="J43" s="260">
        <v>2</v>
      </c>
      <c r="K43" s="265">
        <v>2</v>
      </c>
      <c r="L43" s="265">
        <v>2</v>
      </c>
      <c r="M43" s="265">
        <v>1.5</v>
      </c>
      <c r="N43" s="265">
        <v>1.5</v>
      </c>
      <c r="O43" s="265">
        <v>2</v>
      </c>
      <c r="P43" s="265">
        <v>1</v>
      </c>
      <c r="Q43" s="265"/>
      <c r="R43" s="266"/>
      <c r="S43" s="107">
        <v>7</v>
      </c>
      <c r="T43" s="82">
        <f>IF($J45=0," ",$J45)</f>
        <v>10</v>
      </c>
      <c r="U43" s="82">
        <f>IF($J51=0," ",$J51)</f>
        <v>14</v>
      </c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29"/>
      <c r="BA43" s="29"/>
    </row>
    <row r="44" spans="1:53" ht="18">
      <c r="A44" s="47"/>
      <c r="B44" s="93" t="s">
        <v>158</v>
      </c>
      <c r="C44" s="125">
        <v>1</v>
      </c>
      <c r="D44" s="259">
        <v>1</v>
      </c>
      <c r="E44" s="260">
        <v>1</v>
      </c>
      <c r="F44" s="260">
        <v>1</v>
      </c>
      <c r="G44" s="260"/>
      <c r="H44" s="260">
        <v>0.5</v>
      </c>
      <c r="I44" s="265">
        <v>1</v>
      </c>
      <c r="J44" s="260">
        <v>1</v>
      </c>
      <c r="K44" s="265">
        <v>1</v>
      </c>
      <c r="L44" s="265">
        <v>1</v>
      </c>
      <c r="M44" s="265">
        <v>1</v>
      </c>
      <c r="N44" s="265">
        <v>1</v>
      </c>
      <c r="O44" s="265">
        <v>1</v>
      </c>
      <c r="P44" s="265">
        <v>0</v>
      </c>
      <c r="Q44" s="265"/>
      <c r="R44" s="266"/>
      <c r="S44" s="107">
        <v>8</v>
      </c>
      <c r="T44" s="82">
        <f>IF($K45=0," ",$K45)</f>
        <v>10</v>
      </c>
      <c r="U44" s="82">
        <f>IF($K51=0," ",$K51)</f>
        <v>14</v>
      </c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29"/>
      <c r="BA44" s="29"/>
    </row>
    <row r="45" spans="1:53" ht="15.75">
      <c r="A45" s="47"/>
      <c r="B45" s="98" t="s">
        <v>38</v>
      </c>
      <c r="C45" s="99">
        <f t="shared" ref="C45" si="17">SUM(C38:C44)</f>
        <v>10</v>
      </c>
      <c r="D45" s="83">
        <f t="shared" ref="D45:R45" si="18">SUM(D38:D44)</f>
        <v>8.5</v>
      </c>
      <c r="E45" s="83">
        <f t="shared" si="18"/>
        <v>8.5</v>
      </c>
      <c r="F45" s="83">
        <f t="shared" si="18"/>
        <v>9.5</v>
      </c>
      <c r="G45" s="83">
        <f t="shared" si="18"/>
        <v>0</v>
      </c>
      <c r="H45" s="83">
        <f t="shared" si="18"/>
        <v>6</v>
      </c>
      <c r="I45" s="83">
        <f t="shared" si="18"/>
        <v>9.5</v>
      </c>
      <c r="J45" s="83">
        <f t="shared" si="18"/>
        <v>10</v>
      </c>
      <c r="K45" s="83">
        <f t="shared" si="18"/>
        <v>10</v>
      </c>
      <c r="L45" s="83">
        <f>SUM(L38:L44)</f>
        <v>8.5</v>
      </c>
      <c r="M45" s="83">
        <f t="shared" si="18"/>
        <v>8.5</v>
      </c>
      <c r="N45" s="83">
        <f t="shared" si="18"/>
        <v>8.5</v>
      </c>
      <c r="O45" s="83">
        <f>SUM(O38:O44)</f>
        <v>10</v>
      </c>
      <c r="P45" s="294">
        <f>SUM(P38:P44)</f>
        <v>6</v>
      </c>
      <c r="Q45" s="83">
        <f>SUM(Q38:Q44)</f>
        <v>0</v>
      </c>
      <c r="R45" s="84">
        <f t="shared" si="18"/>
        <v>0</v>
      </c>
      <c r="S45" s="107">
        <v>9</v>
      </c>
      <c r="T45" s="82">
        <f>IF($L45=0," ",$L45)</f>
        <v>8.5</v>
      </c>
      <c r="U45" s="82">
        <f>IF($L51=0," ",$L51)</f>
        <v>13</v>
      </c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29"/>
      <c r="BA45" s="29"/>
    </row>
    <row r="46" spans="1:53" ht="15.75">
      <c r="A46" s="47"/>
      <c r="B46" s="100" t="s">
        <v>10</v>
      </c>
      <c r="C46" s="101"/>
      <c r="D46" s="85"/>
      <c r="E46" s="85"/>
      <c r="F46" s="85"/>
      <c r="G46" s="86"/>
      <c r="H46" s="86"/>
      <c r="I46" s="86"/>
      <c r="J46" s="86"/>
      <c r="K46" s="86"/>
      <c r="L46" s="86"/>
      <c r="M46" s="86"/>
      <c r="N46" s="86"/>
      <c r="O46" s="86"/>
      <c r="P46" s="295"/>
      <c r="Q46" s="86"/>
      <c r="R46" s="87"/>
      <c r="S46" s="107">
        <v>10</v>
      </c>
      <c r="T46" s="82">
        <f>IF($M45=0," ",$M45)</f>
        <v>8.5</v>
      </c>
      <c r="U46" s="82">
        <f>IF($M51=0," ",$M51)</f>
        <v>14</v>
      </c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29"/>
      <c r="AZ46" s="29"/>
    </row>
    <row r="47" spans="1:53" ht="18">
      <c r="A47" s="47"/>
      <c r="B47" s="102" t="s">
        <v>13</v>
      </c>
      <c r="C47" s="125">
        <v>7</v>
      </c>
      <c r="D47" s="267">
        <v>6</v>
      </c>
      <c r="E47" s="268">
        <v>6</v>
      </c>
      <c r="F47" s="268">
        <v>7</v>
      </c>
      <c r="G47" s="269"/>
      <c r="H47" s="269"/>
      <c r="I47" s="269">
        <v>6.5</v>
      </c>
      <c r="J47" s="269">
        <v>7</v>
      </c>
      <c r="K47" s="269">
        <v>7</v>
      </c>
      <c r="L47" s="269">
        <v>7</v>
      </c>
      <c r="M47" s="269">
        <v>7</v>
      </c>
      <c r="N47" s="269">
        <v>6</v>
      </c>
      <c r="O47" s="269">
        <v>7</v>
      </c>
      <c r="P47" s="269">
        <v>7</v>
      </c>
      <c r="Q47" s="269"/>
      <c r="R47" s="270"/>
      <c r="S47" s="107">
        <v>11</v>
      </c>
      <c r="T47" s="82">
        <f>IF($N45=0," ",$N45)</f>
        <v>8.5</v>
      </c>
      <c r="U47" s="82">
        <f>IF($N51=0," ",$N51)</f>
        <v>12.5</v>
      </c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29"/>
      <c r="AZ47" s="29"/>
    </row>
    <row r="48" spans="1:53" ht="18">
      <c r="A48" s="47"/>
      <c r="B48" s="102" t="s">
        <v>159</v>
      </c>
      <c r="C48" s="125">
        <v>1</v>
      </c>
      <c r="D48" s="267">
        <v>1</v>
      </c>
      <c r="E48" s="268">
        <v>1</v>
      </c>
      <c r="F48" s="268">
        <v>1</v>
      </c>
      <c r="G48" s="269"/>
      <c r="H48" s="269">
        <v>1</v>
      </c>
      <c r="I48" s="269">
        <v>1</v>
      </c>
      <c r="J48" s="269">
        <v>1</v>
      </c>
      <c r="K48" s="269">
        <v>1</v>
      </c>
      <c r="L48" s="269">
        <v>1</v>
      </c>
      <c r="M48" s="269">
        <v>1</v>
      </c>
      <c r="N48" s="269">
        <v>1</v>
      </c>
      <c r="O48" s="269">
        <v>1</v>
      </c>
      <c r="P48" s="269">
        <v>1</v>
      </c>
      <c r="Q48" s="269"/>
      <c r="R48" s="270"/>
      <c r="S48" s="107">
        <v>12</v>
      </c>
      <c r="T48" s="82">
        <f>IF($O45=0," ",$O45)</f>
        <v>10</v>
      </c>
      <c r="U48" s="82">
        <f>IF($O51=0," ",$O51)</f>
        <v>14</v>
      </c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29"/>
      <c r="AZ48" s="29"/>
    </row>
    <row r="49" spans="1:52" ht="18">
      <c r="A49" s="47"/>
      <c r="B49" s="102" t="s">
        <v>15</v>
      </c>
      <c r="C49" s="125">
        <v>3</v>
      </c>
      <c r="D49" s="271">
        <v>2</v>
      </c>
      <c r="E49" s="272">
        <v>3</v>
      </c>
      <c r="F49" s="272">
        <v>3</v>
      </c>
      <c r="G49" s="273"/>
      <c r="H49" s="273">
        <v>2</v>
      </c>
      <c r="I49" s="273">
        <v>3</v>
      </c>
      <c r="J49" s="273">
        <v>3</v>
      </c>
      <c r="K49" s="273">
        <v>3</v>
      </c>
      <c r="L49" s="273">
        <v>2.5</v>
      </c>
      <c r="M49" s="273">
        <v>3</v>
      </c>
      <c r="N49" s="273">
        <v>3</v>
      </c>
      <c r="O49" s="273">
        <v>3</v>
      </c>
      <c r="P49" s="273">
        <v>2</v>
      </c>
      <c r="Q49" s="273"/>
      <c r="R49" s="274"/>
      <c r="S49" s="107">
        <v>13</v>
      </c>
      <c r="T49" s="82">
        <f>IF($P45=0," ",$P45)</f>
        <v>6</v>
      </c>
      <c r="U49" s="82">
        <f>IF($P51=0," ",$P51)</f>
        <v>12</v>
      </c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</row>
    <row r="50" spans="1:52" ht="18">
      <c r="A50" s="47"/>
      <c r="B50" s="131" t="s">
        <v>225</v>
      </c>
      <c r="C50" s="125">
        <v>3</v>
      </c>
      <c r="D50" s="271">
        <v>2</v>
      </c>
      <c r="E50" s="272">
        <v>3</v>
      </c>
      <c r="F50" s="272">
        <v>3</v>
      </c>
      <c r="G50" s="273"/>
      <c r="H50" s="273">
        <v>1</v>
      </c>
      <c r="I50" s="273">
        <v>1</v>
      </c>
      <c r="J50" s="273">
        <v>3</v>
      </c>
      <c r="K50" s="273">
        <v>3</v>
      </c>
      <c r="L50" s="273">
        <v>2.5</v>
      </c>
      <c r="M50" s="273">
        <v>3</v>
      </c>
      <c r="N50" s="273">
        <v>2.5</v>
      </c>
      <c r="O50" s="273">
        <v>3</v>
      </c>
      <c r="P50" s="273">
        <v>2</v>
      </c>
      <c r="Q50" s="273"/>
      <c r="R50" s="274"/>
      <c r="S50" s="107">
        <v>14</v>
      </c>
      <c r="T50" s="82" t="str">
        <f>IF($Q45=0," ",$Q45)</f>
        <v xml:space="preserve"> </v>
      </c>
      <c r="U50" s="82" t="str">
        <f>IF($Q51=0," ",$Q51)</f>
        <v xml:space="preserve"> </v>
      </c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</row>
    <row r="51" spans="1:52" ht="15.75">
      <c r="A51" s="47"/>
      <c r="B51" s="98" t="s">
        <v>38</v>
      </c>
      <c r="C51" s="99">
        <f>SUM(C47:C50)</f>
        <v>14</v>
      </c>
      <c r="D51" s="83">
        <f t="shared" ref="D51:R51" si="19">SUM(D47:D50)</f>
        <v>11</v>
      </c>
      <c r="E51" s="83">
        <f t="shared" si="19"/>
        <v>13</v>
      </c>
      <c r="F51" s="83">
        <f t="shared" si="19"/>
        <v>14</v>
      </c>
      <c r="G51" s="83">
        <f t="shared" si="19"/>
        <v>0</v>
      </c>
      <c r="H51" s="83">
        <f t="shared" si="19"/>
        <v>4</v>
      </c>
      <c r="I51" s="83">
        <f t="shared" si="19"/>
        <v>11.5</v>
      </c>
      <c r="J51" s="83">
        <f t="shared" si="19"/>
        <v>14</v>
      </c>
      <c r="K51" s="83">
        <f t="shared" si="19"/>
        <v>14</v>
      </c>
      <c r="L51" s="83">
        <f t="shared" si="19"/>
        <v>13</v>
      </c>
      <c r="M51" s="83">
        <f t="shared" si="19"/>
        <v>14</v>
      </c>
      <c r="N51" s="83">
        <f t="shared" si="19"/>
        <v>12.5</v>
      </c>
      <c r="O51" s="83">
        <f t="shared" si="19"/>
        <v>14</v>
      </c>
      <c r="P51" s="83">
        <f t="shared" si="19"/>
        <v>12</v>
      </c>
      <c r="Q51" s="83">
        <f t="shared" si="19"/>
        <v>0</v>
      </c>
      <c r="R51" s="84">
        <f t="shared" si="19"/>
        <v>0</v>
      </c>
      <c r="S51" s="107">
        <v>15</v>
      </c>
      <c r="T51" s="82" t="str">
        <f>IF($R45=0," ",$R45)</f>
        <v xml:space="preserve"> </v>
      </c>
      <c r="U51" s="82" t="str">
        <f>IF($R51=0," ",$R51)</f>
        <v xml:space="preserve"> </v>
      </c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</row>
    <row r="52" spans="1:52" ht="15">
      <c r="A52" s="47"/>
      <c r="B52" s="360"/>
      <c r="C52" s="103"/>
      <c r="D52" s="103"/>
      <c r="E52" s="103"/>
      <c r="F52" s="103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8"/>
      <c r="T52" s="20">
        <f>COUNTIF(T37:T51,"&gt;0")</f>
        <v>12</v>
      </c>
      <c r="U52" s="20">
        <f>COUNTIF(U37:U51,"&gt;0")</f>
        <v>12</v>
      </c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</row>
    <row r="53" spans="1:52">
      <c r="A53" s="47"/>
      <c r="B53" s="360"/>
      <c r="C53" s="103"/>
      <c r="D53" s="103"/>
      <c r="E53" s="103"/>
      <c r="F53" s="103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81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</row>
    <row r="54" spans="1:52">
      <c r="A54" s="47"/>
      <c r="B54" s="360"/>
      <c r="C54" s="103"/>
      <c r="D54" s="103"/>
      <c r="E54" s="103"/>
      <c r="F54" s="103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81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</row>
    <row r="55" spans="1:52">
      <c r="A55" s="47"/>
      <c r="B55" s="361"/>
      <c r="C55" s="105"/>
      <c r="D55" s="105"/>
      <c r="E55" s="105"/>
      <c r="F55" s="105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</row>
    <row r="56" spans="1:52">
      <c r="A56" s="47"/>
      <c r="B56" s="361"/>
      <c r="C56" s="105"/>
      <c r="D56" s="105"/>
      <c r="E56" s="105"/>
      <c r="F56" s="105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</row>
    <row r="57" spans="1:52">
      <c r="A57" s="47"/>
      <c r="B57" s="362"/>
    </row>
    <row r="58" spans="1:52">
      <c r="A58" s="47"/>
      <c r="B58" s="362"/>
    </row>
    <row r="59" spans="1:52">
      <c r="A59" s="47"/>
      <c r="B59" s="362"/>
    </row>
    <row r="60" spans="1:52">
      <c r="A60" s="47"/>
      <c r="B60" s="362"/>
    </row>
    <row r="61" spans="1:52">
      <c r="A61" s="47"/>
      <c r="B61" s="362"/>
    </row>
    <row r="62" spans="1:52">
      <c r="A62" s="47"/>
      <c r="B62" s="362"/>
    </row>
    <row r="63" spans="1:52">
      <c r="A63" s="47"/>
      <c r="B63" s="362"/>
    </row>
    <row r="64" spans="1:52">
      <c r="A64" s="47"/>
      <c r="B64" s="362"/>
    </row>
    <row r="65" spans="1:2">
      <c r="A65" s="47"/>
      <c r="B65" s="362"/>
    </row>
    <row r="66" spans="1:2">
      <c r="A66" s="47"/>
      <c r="B66" s="362"/>
    </row>
    <row r="67" spans="1:2">
      <c r="A67" s="47"/>
      <c r="B67" s="362"/>
    </row>
    <row r="68" spans="1:2">
      <c r="A68" s="47"/>
      <c r="B68" s="362"/>
    </row>
    <row r="69" spans="1:2">
      <c r="A69" s="47"/>
      <c r="B69" s="362"/>
    </row>
    <row r="70" spans="1:2">
      <c r="A70" s="47"/>
      <c r="B70" s="362"/>
    </row>
    <row r="71" spans="1:2">
      <c r="A71" s="47"/>
      <c r="B71" s="362"/>
    </row>
    <row r="72" spans="1:2">
      <c r="A72" s="47"/>
      <c r="B72" s="362"/>
    </row>
    <row r="73" spans="1:2">
      <c r="A73" s="47"/>
      <c r="B73" s="362"/>
    </row>
    <row r="74" spans="1:2">
      <c r="A74" s="47"/>
      <c r="B74" s="362"/>
    </row>
    <row r="75" spans="1:2">
      <c r="A75" s="47"/>
      <c r="B75" s="362"/>
    </row>
    <row r="76" spans="1:2">
      <c r="A76" s="47"/>
      <c r="B76" s="362"/>
    </row>
    <row r="77" spans="1:2">
      <c r="A77" s="47"/>
      <c r="B77" s="362"/>
    </row>
    <row r="78" spans="1:2">
      <c r="A78" s="47"/>
      <c r="B78" s="362"/>
    </row>
    <row r="79" spans="1:2">
      <c r="A79" s="47"/>
      <c r="B79" s="362"/>
    </row>
    <row r="80" spans="1:2">
      <c r="A80" s="47"/>
      <c r="B80" s="362"/>
    </row>
    <row r="81" spans="1:2">
      <c r="A81" s="47"/>
      <c r="B81" s="362"/>
    </row>
    <row r="82" spans="1:2">
      <c r="A82" s="47"/>
      <c r="B82" s="362"/>
    </row>
    <row r="83" spans="1:2">
      <c r="A83" s="47"/>
      <c r="B83" s="362"/>
    </row>
    <row r="84" spans="1:2">
      <c r="A84" s="47"/>
      <c r="B84" s="362"/>
    </row>
    <row r="85" spans="1:2">
      <c r="A85" s="47"/>
      <c r="B85" s="362"/>
    </row>
    <row r="86" spans="1:2">
      <c r="A86" s="47"/>
      <c r="B86" s="362"/>
    </row>
    <row r="87" spans="1:2">
      <c r="A87" s="47"/>
      <c r="B87" s="362"/>
    </row>
    <row r="88" spans="1:2">
      <c r="A88" s="47"/>
      <c r="B88" s="362"/>
    </row>
    <row r="89" spans="1:2">
      <c r="A89" s="47"/>
      <c r="B89" s="362"/>
    </row>
    <row r="90" spans="1:2">
      <c r="A90" s="47"/>
      <c r="B90" s="362"/>
    </row>
    <row r="91" spans="1:2">
      <c r="A91" s="47"/>
      <c r="B91" s="362"/>
    </row>
    <row r="92" spans="1:2">
      <c r="A92" s="47"/>
      <c r="B92" s="362"/>
    </row>
    <row r="93" spans="1:2">
      <c r="A93" s="47"/>
      <c r="B93" s="362"/>
    </row>
    <row r="94" spans="1:2">
      <c r="A94" s="47"/>
      <c r="B94" s="362"/>
    </row>
    <row r="95" spans="1:2">
      <c r="A95" s="47"/>
      <c r="B95" s="362"/>
    </row>
    <row r="96" spans="1:2">
      <c r="A96" s="47"/>
      <c r="B96" s="362"/>
    </row>
    <row r="97" spans="1:2">
      <c r="A97" s="47"/>
      <c r="B97" s="362"/>
    </row>
    <row r="98" spans="1:2">
      <c r="A98" s="47"/>
      <c r="B98" s="362"/>
    </row>
    <row r="99" spans="1:2">
      <c r="A99" s="47"/>
      <c r="B99" s="362"/>
    </row>
    <row r="100" spans="1:2">
      <c r="A100" s="47"/>
      <c r="B100" s="362"/>
    </row>
    <row r="101" spans="1:2">
      <c r="A101" s="47"/>
      <c r="B101" s="362"/>
    </row>
    <row r="102" spans="1:2">
      <c r="A102" s="47"/>
      <c r="B102" s="362"/>
    </row>
    <row r="103" spans="1:2">
      <c r="A103" s="47"/>
      <c r="B103" s="362"/>
    </row>
    <row r="104" spans="1:2">
      <c r="A104" s="47"/>
      <c r="B104" s="362"/>
    </row>
    <row r="105" spans="1:2">
      <c r="A105" s="47"/>
      <c r="B105" s="362"/>
    </row>
    <row r="106" spans="1:2">
      <c r="A106" s="47"/>
      <c r="B106" s="362"/>
    </row>
    <row r="107" spans="1:2">
      <c r="A107" s="47"/>
      <c r="B107" s="362"/>
    </row>
    <row r="108" spans="1:2">
      <c r="A108" s="47"/>
      <c r="B108" s="362"/>
    </row>
    <row r="109" spans="1:2">
      <c r="A109" s="47"/>
      <c r="B109" s="362"/>
    </row>
    <row r="110" spans="1:2">
      <c r="A110" s="47"/>
      <c r="B110" s="362"/>
    </row>
    <row r="111" spans="1:2">
      <c r="A111" s="47"/>
      <c r="B111" s="362"/>
    </row>
    <row r="112" spans="1:2">
      <c r="A112" s="47"/>
      <c r="B112" s="362"/>
    </row>
    <row r="113" spans="1:2">
      <c r="A113" s="47"/>
      <c r="B113" s="362"/>
    </row>
    <row r="114" spans="1:2">
      <c r="A114" s="47"/>
      <c r="B114" s="362"/>
    </row>
    <row r="115" spans="1:2">
      <c r="A115" s="47"/>
      <c r="B115" s="362"/>
    </row>
    <row r="116" spans="1:2">
      <c r="A116" s="47"/>
      <c r="B116" s="362"/>
    </row>
    <row r="117" spans="1:2">
      <c r="A117" s="47"/>
      <c r="B117" s="362"/>
    </row>
    <row r="118" spans="1:2">
      <c r="A118" s="47"/>
      <c r="B118" s="362"/>
    </row>
    <row r="119" spans="1:2">
      <c r="A119" s="47"/>
      <c r="B119" s="362"/>
    </row>
    <row r="120" spans="1:2">
      <c r="A120" s="47"/>
      <c r="B120" s="362"/>
    </row>
    <row r="121" spans="1:2">
      <c r="A121" s="47"/>
      <c r="B121" s="362"/>
    </row>
    <row r="122" spans="1:2">
      <c r="A122" s="47"/>
      <c r="B122" s="362"/>
    </row>
    <row r="123" spans="1:2">
      <c r="A123" s="47"/>
      <c r="B123" s="362"/>
    </row>
    <row r="124" spans="1:2">
      <c r="A124" s="47"/>
      <c r="B124" s="362"/>
    </row>
    <row r="125" spans="1:2">
      <c r="A125" s="47"/>
      <c r="B125" s="362"/>
    </row>
    <row r="126" spans="1:2">
      <c r="A126" s="47"/>
      <c r="B126" s="362"/>
    </row>
    <row r="127" spans="1:2">
      <c r="A127" s="47"/>
      <c r="B127" s="362"/>
    </row>
    <row r="128" spans="1:2">
      <c r="A128" s="47"/>
      <c r="B128" s="362"/>
    </row>
    <row r="129" spans="1:2">
      <c r="A129" s="47"/>
      <c r="B129" s="362"/>
    </row>
    <row r="130" spans="1:2">
      <c r="A130" s="47"/>
      <c r="B130" s="362"/>
    </row>
    <row r="131" spans="1:2">
      <c r="A131" s="47"/>
      <c r="B131" s="362"/>
    </row>
    <row r="132" spans="1:2">
      <c r="A132" s="47"/>
      <c r="B132" s="362"/>
    </row>
    <row r="133" spans="1:2">
      <c r="A133" s="47"/>
      <c r="B133" s="362"/>
    </row>
    <row r="134" spans="1:2">
      <c r="A134" s="47"/>
      <c r="B134" s="362"/>
    </row>
    <row r="135" spans="1:2">
      <c r="A135" s="47"/>
      <c r="B135" s="362"/>
    </row>
    <row r="136" spans="1:2">
      <c r="A136" s="47"/>
      <c r="B136" s="362"/>
    </row>
    <row r="137" spans="1:2">
      <c r="A137" s="47"/>
      <c r="B137" s="362"/>
    </row>
    <row r="138" spans="1:2">
      <c r="A138" s="47"/>
      <c r="B138" s="362"/>
    </row>
    <row r="139" spans="1:2">
      <c r="A139" s="47"/>
      <c r="B139" s="362"/>
    </row>
    <row r="140" spans="1:2">
      <c r="A140" s="47"/>
      <c r="B140" s="362"/>
    </row>
    <row r="141" spans="1:2">
      <c r="A141" s="47"/>
      <c r="B141" s="362"/>
    </row>
    <row r="142" spans="1:2">
      <c r="A142" s="47"/>
      <c r="B142" s="362"/>
    </row>
    <row r="143" spans="1:2">
      <c r="A143" s="47"/>
      <c r="B143" s="362"/>
    </row>
    <row r="144" spans="1:2">
      <c r="A144" s="47"/>
      <c r="B144" s="362"/>
    </row>
    <row r="145" spans="1:2">
      <c r="A145" s="47"/>
      <c r="B145" s="362"/>
    </row>
    <row r="146" spans="1:2">
      <c r="A146" s="47"/>
      <c r="B146" s="362"/>
    </row>
    <row r="147" spans="1:2">
      <c r="A147" s="47"/>
      <c r="B147" s="362"/>
    </row>
    <row r="148" spans="1:2">
      <c r="A148" s="47"/>
      <c r="B148" s="362"/>
    </row>
    <row r="149" spans="1:2">
      <c r="A149" s="47"/>
      <c r="B149" s="362"/>
    </row>
  </sheetData>
  <customSheetViews>
    <customSheetView guid="{D122E3EB-3DBD-4170-BBCF-2BB5E0E428A7}" scale="70" showPageBreaks="1" showGridLines="0" fitToPage="1" printArea="1">
      <pane xSplit="5" ySplit="7" topLeftCell="F8" activePane="bottomRight" state="frozen"/>
      <selection pane="bottomRight" activeCell="O27" sqref="O27"/>
      <pageMargins left="0.56000000000000005" right="0.39" top="0.64" bottom="0.65" header="0.5" footer="0.5"/>
      <pageSetup paperSize="9" scale="24" fitToWidth="2" orientation="portrait" horizontalDpi="4294967293" r:id="rId1"/>
      <headerFooter alignWithMargins="0">
        <oddHeader>&amp;C</oddHeader>
      </headerFooter>
    </customSheetView>
    <customSheetView guid="{C5D960BD-C1A6-4228-A267-A87ADCF0AB55}" scale="70" showPageBreaks="1" showGridLines="0" fitToPage="1" printArea="1">
      <pane xSplit="5" ySplit="7" topLeftCell="I13" activePane="bottomRight" state="frozen"/>
      <selection pane="bottomRight" activeCell="N24" sqref="N24"/>
      <pageMargins left="0.56000000000000005" right="0.39" top="0.64" bottom="0.65" header="0.5" footer="0.5"/>
      <pageSetup paperSize="9" scale="24" fitToWidth="2" orientation="portrait" horizontalDpi="4294967293" r:id="rId2"/>
      <headerFooter alignWithMargins="0">
        <oddHeader>&amp;C</oddHeader>
      </headerFooter>
    </customSheetView>
    <customSheetView guid="{6C8D603E-9A1B-49F4-AEFE-06707C7BCD53}" scale="70" showGridLines="0" fitToPage="1">
      <pane xSplit="5" ySplit="7" topLeftCell="F8" activePane="bottomRight" state="frozen"/>
      <selection pane="bottomRight" activeCell="N24" sqref="N24"/>
      <pageMargins left="0.56000000000000005" right="0.39" top="0.64" bottom="0.65" header="0.5" footer="0.5"/>
      <pageSetup paperSize="9" scale="24" fitToWidth="2" orientation="portrait" horizontalDpi="4294967293" r:id="rId3"/>
      <headerFooter alignWithMargins="0">
        <oddHeader>&amp;C</oddHeader>
      </headerFooter>
    </customSheetView>
    <customSheetView guid="{30A3BD48-0D1B-46B6-AB52-E6CED733EC31}" scale="70" showPageBreaks="1" showGridLines="0" fitToPage="1" printArea="1">
      <pane xSplit="5" ySplit="7" topLeftCell="I14" activePane="bottomRight" state="frozen"/>
      <selection pane="bottomRight" activeCell="N32" sqref="N32"/>
      <pageMargins left="0.56000000000000005" right="0.39" top="0.64" bottom="0.65" header="0.5" footer="0.5"/>
      <pageSetup paperSize="9" scale="24" fitToWidth="2" orientation="portrait" horizontalDpi="4294967293" r:id="rId4"/>
      <headerFooter alignWithMargins="0">
        <oddHeader>&amp;C</oddHeader>
      </headerFooter>
    </customSheetView>
    <customSheetView guid="{17400EAF-4B0B-49FE-8262-4A59DA70D10F}" scale="70" showPageBreaks="1" showGridLines="0" fitToPage="1" printArea="1">
      <pane xSplit="5" ySplit="7" topLeftCell="AX8" activePane="bottomRight" state="frozen"/>
      <selection pane="bottomRight" activeCell="AZ24" sqref="AZ24"/>
      <pageMargins left="0.56000000000000005" right="0.39" top="0.64" bottom="0.65" header="0.5" footer="0.5"/>
      <pageSetup paperSize="9" scale="24" fitToWidth="2" orientation="portrait" horizontalDpi="4294967293" r:id="rId5"/>
      <headerFooter alignWithMargins="0">
        <oddHeader>&amp;C</oddHeader>
      </headerFooter>
    </customSheetView>
    <customSheetView guid="{1C44C54F-C0A4-451D-B8A0-B8C17D7E284D}" scale="70" showGridLines="0" fitToPage="1">
      <pane xSplit="5" ySplit="7" topLeftCell="F8" activePane="bottomRight" state="frozen"/>
      <selection pane="bottomRight" activeCell="B8" sqref="B8:B22"/>
      <pageMargins left="0.56000000000000005" right="0.39" top="0.64" bottom="0.65" header="0.5" footer="0.5"/>
      <pageSetup paperSize="9" scale="25" fitToWidth="2" orientation="portrait" horizontalDpi="4294967293" verticalDpi="0" r:id="rId6"/>
      <headerFooter alignWithMargins="0">
        <oddHeader>&amp;C</oddHeader>
      </headerFooter>
    </customSheetView>
    <customSheetView guid="{C2F30B35-D639-4BB4-A50F-41AB6A913442}" scale="70" showPageBreaks="1" showGridLines="0" fitToPage="1" printArea="1">
      <pane xSplit="5" ySplit="7" topLeftCell="I8" activePane="bottomRight" state="frozen"/>
      <selection pane="bottomRight" activeCell="N24" sqref="N24"/>
      <pageMargins left="0.56000000000000005" right="0.39" top="0.64" bottom="0.65" header="0.5" footer="0.5"/>
      <pageSetup paperSize="9" scale="24" fitToWidth="2" orientation="portrait" horizontalDpi="4294967293" r:id="rId7"/>
      <headerFooter alignWithMargins="0">
        <oddHeader>&amp;C</oddHeader>
      </headerFooter>
    </customSheetView>
    <customSheetView guid="{CB17CAF3-1B6A-40BC-8807-382168C7B6AA}" scale="70" showPageBreaks="1" showGridLines="0" fitToPage="1" printArea="1">
      <pane xSplit="5" ySplit="7" topLeftCell="AS8" activePane="bottomRight" state="frozen"/>
      <selection pane="bottomRight" activeCell="BF19" sqref="BF19"/>
      <pageMargins left="0.56000000000000005" right="0.39" top="0.64" bottom="0.65" header="0.5" footer="0.5"/>
      <pageSetup paperSize="9" scale="24" fitToWidth="2" orientation="portrait" horizontalDpi="4294967293" r:id="rId8"/>
      <headerFooter alignWithMargins="0">
        <oddHeader>&amp;C</oddHeader>
      </headerFooter>
    </customSheetView>
  </customSheetViews>
  <mergeCells count="70">
    <mergeCell ref="Q2:R2"/>
    <mergeCell ref="T2:U2"/>
    <mergeCell ref="A3:A7"/>
    <mergeCell ref="C3:C7"/>
    <mergeCell ref="D3:D7"/>
    <mergeCell ref="E3:E7"/>
    <mergeCell ref="F3:G3"/>
    <mergeCell ref="H3:I3"/>
    <mergeCell ref="J3:K3"/>
    <mergeCell ref="O3:P3"/>
    <mergeCell ref="Q5:Q6"/>
    <mergeCell ref="R5:R6"/>
    <mergeCell ref="Q3:S3"/>
    <mergeCell ref="F5:F6"/>
    <mergeCell ref="G5:G6"/>
    <mergeCell ref="H5:H6"/>
    <mergeCell ref="BC3:BD3"/>
    <mergeCell ref="AO3:AQ3"/>
    <mergeCell ref="AR3:AS3"/>
    <mergeCell ref="AT3:AV3"/>
    <mergeCell ref="AZ3:BB3"/>
    <mergeCell ref="I5:I6"/>
    <mergeCell ref="J5:J6"/>
    <mergeCell ref="K5:K6"/>
    <mergeCell ref="L5:L6"/>
    <mergeCell ref="M5:M6"/>
    <mergeCell ref="O5:O6"/>
    <mergeCell ref="AM3:AN3"/>
    <mergeCell ref="AA5:AA6"/>
    <mergeCell ref="AN5:AN6"/>
    <mergeCell ref="AB5:AB6"/>
    <mergeCell ref="AA3:AB3"/>
    <mergeCell ref="AC3:AD3"/>
    <mergeCell ref="AH3:AI3"/>
    <mergeCell ref="AJ3:AL3"/>
    <mergeCell ref="T3:U3"/>
    <mergeCell ref="T5:T6"/>
    <mergeCell ref="U5:U6"/>
    <mergeCell ref="V3:W3"/>
    <mergeCell ref="X5:X6"/>
    <mergeCell ref="V5:V6"/>
    <mergeCell ref="W5:W6"/>
    <mergeCell ref="BC5:BC6"/>
    <mergeCell ref="BD5:BD6"/>
    <mergeCell ref="Q7:S7"/>
    <mergeCell ref="AE7:AG7"/>
    <mergeCell ref="AH7:AI7"/>
    <mergeCell ref="AJ7:AL7"/>
    <mergeCell ref="AO7:AQ7"/>
    <mergeCell ref="AT7:AV7"/>
    <mergeCell ref="AR5:AR6"/>
    <mergeCell ref="AS5:AS6"/>
    <mergeCell ref="AT5:AT6"/>
    <mergeCell ref="AU5:AU6"/>
    <mergeCell ref="AJ5:AJ6"/>
    <mergeCell ref="AK5:AK6"/>
    <mergeCell ref="AM5:AM6"/>
    <mergeCell ref="AO5:AO6"/>
    <mergeCell ref="X3:Y3"/>
    <mergeCell ref="AW7:AY7"/>
    <mergeCell ref="AZ7:BB7"/>
    <mergeCell ref="AZ5:AZ6"/>
    <mergeCell ref="BA5:BA6"/>
    <mergeCell ref="AP5:AP6"/>
    <mergeCell ref="AC5:AC6"/>
    <mergeCell ref="AE5:AE6"/>
    <mergeCell ref="AF5:AF6"/>
    <mergeCell ref="AH5:AH6"/>
    <mergeCell ref="AI5:AI6"/>
    <mergeCell ref="Y5:Y6"/>
  </mergeCells>
  <conditionalFormatting sqref="M31 F24:F26 E8:E23">
    <cfRule type="cellIs" dxfId="5" priority="1" stopIfTrue="1" operator="greaterThan">
      <formula>21</formula>
    </cfRule>
  </conditionalFormatting>
  <pageMargins left="0.56000000000000005" right="0.39" top="0.64" bottom="0.65" header="0.5" footer="0.5"/>
  <pageSetup paperSize="9" scale="24" fitToWidth="2" orientation="portrait" horizontalDpi="4294967293" r:id="rId9"/>
  <headerFooter alignWithMargins="0">
    <oddHeader>&amp;C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23</vt:i4>
      </vt:variant>
    </vt:vector>
  </HeadingPairs>
  <TitlesOfParts>
    <vt:vector size="40" baseType="lpstr">
      <vt:lpstr>Лекції</vt:lpstr>
      <vt:lpstr>Бали за контр</vt:lpstr>
      <vt:lpstr>Довідник</vt:lpstr>
      <vt:lpstr>Завдання</vt:lpstr>
      <vt:lpstr>Списки</vt:lpstr>
      <vt:lpstr>Підсумки</vt:lpstr>
      <vt:lpstr>201_1</vt:lpstr>
      <vt:lpstr>201_2</vt:lpstr>
      <vt:lpstr>202_1</vt:lpstr>
      <vt:lpstr>202_2</vt:lpstr>
      <vt:lpstr>203_1</vt:lpstr>
      <vt:lpstr>203_2</vt:lpstr>
      <vt:lpstr>204_1</vt:lpstr>
      <vt:lpstr>204_2</vt:lpstr>
      <vt:lpstr>Sheet1</vt:lpstr>
      <vt:lpstr>Sheet2</vt:lpstr>
      <vt:lpstr>Sheet3</vt:lpstr>
      <vt:lpstr>ESTC</vt:lpstr>
      <vt:lpstr>'201_2'!Print_Area</vt:lpstr>
      <vt:lpstr>'202_1'!Print_Area</vt:lpstr>
      <vt:lpstr>'202_2'!Print_Area</vt:lpstr>
      <vt:lpstr>'203_1'!Print_Area</vt:lpstr>
      <vt:lpstr>'203_2'!Print_Area</vt:lpstr>
      <vt:lpstr>'204_1'!Print_Area</vt:lpstr>
      <vt:lpstr>'204_2'!Print_Area</vt:lpstr>
      <vt:lpstr>'201_2'!Print_Titles</vt:lpstr>
      <vt:lpstr>'202_1'!Print_Titles</vt:lpstr>
      <vt:lpstr>'202_2'!Print_Titles</vt:lpstr>
      <vt:lpstr>'203_1'!Print_Titles</vt:lpstr>
      <vt:lpstr>'203_2'!Print_Titles</vt:lpstr>
      <vt:lpstr>'204_1'!Print_Titles</vt:lpstr>
      <vt:lpstr>'204_2'!Print_Titles</vt:lpstr>
      <vt:lpstr>'201_2'!Підс</vt:lpstr>
      <vt:lpstr>'202_1'!Підс</vt:lpstr>
      <vt:lpstr>'202_2'!Підс</vt:lpstr>
      <vt:lpstr>'203_1'!Підс</vt:lpstr>
      <vt:lpstr>'203_2'!Підс</vt:lpstr>
      <vt:lpstr>'204_1'!Підс</vt:lpstr>
      <vt:lpstr>'204_2'!Підс</vt:lpstr>
      <vt:lpstr>Підс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Дворецька Світлана Володимирівна</cp:lastModifiedBy>
  <cp:lastPrinted>2015-01-29T11:50:29Z</cp:lastPrinted>
  <dcterms:created xsi:type="dcterms:W3CDTF">2003-01-15T20:44:10Z</dcterms:created>
  <dcterms:modified xsi:type="dcterms:W3CDTF">2018-10-08T11:12:14Z</dcterms:modified>
</cp:coreProperties>
</file>