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825" yWindow="795" windowWidth="24075" windowHeight="10365" tabRatio="520" firstSheet="7" activeTab="10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2" sheetId="8" state="hidden" r:id="rId7"/>
    <sheet name="202_1" sheetId="9" r:id="rId8"/>
    <sheet name="202_2" sheetId="10" r:id="rId9"/>
    <sheet name="203_1" sheetId="11" r:id="rId10"/>
    <sheet name="203_2" sheetId="12" r:id="rId11"/>
    <sheet name="Sheet1" sheetId="15" state="hidden" r:id="rId12"/>
    <sheet name="Sheet2" sheetId="16" state="hidden" r:id="rId13"/>
    <sheet name="Sheet3" sheetId="17" state="hidden" r:id="rId14"/>
  </sheets>
  <definedNames>
    <definedName name="_xlnm._FilterDatabase" localSheetId="5" hidden="1">Підсумки!$A$3:$N$56</definedName>
    <definedName name="ESTC">Довідник!$A$2:$B$9</definedName>
    <definedName name="Z_0DACDB9F_1DED_4CA1_A223_ED8CF3AAE059_.wvu.PrintArea" localSheetId="6" hidden="1">'201_2'!$A$2:$BC$51</definedName>
    <definedName name="Z_0DACDB9F_1DED_4CA1_A223_ED8CF3AAE059_.wvu.PrintArea" localSheetId="7" hidden="1">'202_1'!$A$2:$BC$51</definedName>
    <definedName name="Z_0DACDB9F_1DED_4CA1_A223_ED8CF3AAE059_.wvu.PrintArea" localSheetId="8" hidden="1">'202_2'!$A$2:$BD$47</definedName>
    <definedName name="Z_0DACDB9F_1DED_4CA1_A223_ED8CF3AAE059_.wvu.PrintArea" localSheetId="9" hidden="1">'203_1'!$A$2:$BD$47</definedName>
    <definedName name="Z_0DACDB9F_1DED_4CA1_A223_ED8CF3AAE059_.wvu.PrintArea" localSheetId="10" hidden="1">'203_2'!$A$2:$BC$51</definedName>
    <definedName name="Z_0DACDB9F_1DED_4CA1_A223_ED8CF3AAE059_.wvu.PrintTitles" localSheetId="6" hidden="1">'201_2'!$A:$C</definedName>
    <definedName name="Z_0DACDB9F_1DED_4CA1_A223_ED8CF3AAE059_.wvu.PrintTitles" localSheetId="7" hidden="1">'202_1'!$A:$C</definedName>
    <definedName name="Z_0DACDB9F_1DED_4CA1_A223_ED8CF3AAE059_.wvu.PrintTitles" localSheetId="8" hidden="1">'202_2'!$A:$C</definedName>
    <definedName name="Z_0DACDB9F_1DED_4CA1_A223_ED8CF3AAE059_.wvu.PrintTitles" localSheetId="9" hidden="1">'203_1'!$A:$C</definedName>
    <definedName name="Z_0DACDB9F_1DED_4CA1_A223_ED8CF3AAE059_.wvu.PrintTitles" localSheetId="10" hidden="1">'203_2'!$A:$C</definedName>
    <definedName name="Z_134EDDCA_7309_47EE_BAAB_632C7B2A96A3_.wvu.FilterData" localSheetId="5" hidden="1">Підсумки!$A$3:$N$56</definedName>
    <definedName name="Z_134EDDCA_7309_47EE_BAAB_632C7B2A96A3_.wvu.PrintArea" localSheetId="6" hidden="1">'201_2'!$A$2:$BC$51</definedName>
    <definedName name="Z_134EDDCA_7309_47EE_BAAB_632C7B2A96A3_.wvu.PrintArea" localSheetId="7" hidden="1">'202_1'!$A$2:$BC$51</definedName>
    <definedName name="Z_134EDDCA_7309_47EE_BAAB_632C7B2A96A3_.wvu.PrintArea" localSheetId="8" hidden="1">'202_2'!$A$2:$BD$47</definedName>
    <definedName name="Z_134EDDCA_7309_47EE_BAAB_632C7B2A96A3_.wvu.PrintArea" localSheetId="9" hidden="1">'203_1'!$A$2:$BD$47</definedName>
    <definedName name="Z_134EDDCA_7309_47EE_BAAB_632C7B2A96A3_.wvu.PrintArea" localSheetId="10" hidden="1">'203_2'!$A$2:$BC$51</definedName>
    <definedName name="Z_134EDDCA_7309_47EE_BAAB_632C7B2A96A3_.wvu.PrintTitles" localSheetId="6" hidden="1">'201_2'!$A:$C</definedName>
    <definedName name="Z_134EDDCA_7309_47EE_BAAB_632C7B2A96A3_.wvu.PrintTitles" localSheetId="7" hidden="1">'202_1'!$A:$C</definedName>
    <definedName name="Z_134EDDCA_7309_47EE_BAAB_632C7B2A96A3_.wvu.PrintTitles" localSheetId="8" hidden="1">'202_2'!$A:$C</definedName>
    <definedName name="Z_134EDDCA_7309_47EE_BAAB_632C7B2A96A3_.wvu.PrintTitles" localSheetId="9" hidden="1">'203_1'!$A:$C</definedName>
    <definedName name="Z_134EDDCA_7309_47EE_BAAB_632C7B2A96A3_.wvu.PrintTitles" localSheetId="10" hidden="1">'203_2'!$A:$C</definedName>
    <definedName name="Z_1431BB82_382B_49E3_A435_36D988AC7FF6_.wvu.FilterData" localSheetId="5" hidden="1">Підсумки!$A$3:$N$56</definedName>
    <definedName name="Z_1431BB82_382B_49E3_A435_36D988AC7FF6_.wvu.PrintArea" localSheetId="6" hidden="1">'201_2'!$A$2:$BC$51</definedName>
    <definedName name="Z_1431BB82_382B_49E3_A435_36D988AC7FF6_.wvu.PrintArea" localSheetId="7" hidden="1">'202_1'!$A$2:$BC$51</definedName>
    <definedName name="Z_1431BB82_382B_49E3_A435_36D988AC7FF6_.wvu.PrintArea" localSheetId="8" hidden="1">'202_2'!$A$2:$BD$47</definedName>
    <definedName name="Z_1431BB82_382B_49E3_A435_36D988AC7FF6_.wvu.PrintArea" localSheetId="9" hidden="1">'203_1'!$A$2:$BD$47</definedName>
    <definedName name="Z_1431BB82_382B_49E3_A435_36D988AC7FF6_.wvu.PrintArea" localSheetId="10" hidden="1">'203_2'!$A$2:$BC$51</definedName>
    <definedName name="Z_1431BB82_382B_49E3_A435_36D988AC7FF6_.wvu.PrintTitles" localSheetId="6" hidden="1">'201_2'!$A:$C</definedName>
    <definedName name="Z_1431BB82_382B_49E3_A435_36D988AC7FF6_.wvu.PrintTitles" localSheetId="7" hidden="1">'202_1'!$A:$C</definedName>
    <definedName name="Z_1431BB82_382B_49E3_A435_36D988AC7FF6_.wvu.PrintTitles" localSheetId="8" hidden="1">'202_2'!$A:$C</definedName>
    <definedName name="Z_1431BB82_382B_49E3_A435_36D988AC7FF6_.wvu.PrintTitles" localSheetId="9" hidden="1">'203_1'!$A:$C</definedName>
    <definedName name="Z_1431BB82_382B_49E3_A435_36D988AC7FF6_.wvu.PrintTitles" localSheetId="10" hidden="1">'203_2'!$A:$C</definedName>
    <definedName name="Z_1721CD95_9859_4B1B_8D0F_DFE373BD846C_.wvu.Cols" localSheetId="5" hidden="1">Підсумки!$F:$J</definedName>
    <definedName name="Z_1721CD95_9859_4B1B_8D0F_DFE373BD846C_.wvu.FilterData" localSheetId="5" hidden="1">Підсумки!$A$3:$N$56</definedName>
    <definedName name="Z_1721CD95_9859_4B1B_8D0F_DFE373BD846C_.wvu.PrintArea" localSheetId="6" hidden="1">'201_2'!$A$2:$BC$51</definedName>
    <definedName name="Z_1721CD95_9859_4B1B_8D0F_DFE373BD846C_.wvu.PrintArea" localSheetId="7" hidden="1">'202_1'!$A$2:$BC$51</definedName>
    <definedName name="Z_1721CD95_9859_4B1B_8D0F_DFE373BD846C_.wvu.PrintArea" localSheetId="8" hidden="1">'202_2'!$A$2:$BD$47</definedName>
    <definedName name="Z_1721CD95_9859_4B1B_8D0F_DFE373BD846C_.wvu.PrintArea" localSheetId="9" hidden="1">'203_1'!$A$2:$BD$47</definedName>
    <definedName name="Z_1721CD95_9859_4B1B_8D0F_DFE373BD846C_.wvu.PrintArea" localSheetId="10" hidden="1">'203_2'!$A$2:$BC$51</definedName>
    <definedName name="Z_1721CD95_9859_4B1B_8D0F_DFE373BD846C_.wvu.PrintTitles" localSheetId="6" hidden="1">'201_2'!$A:$C</definedName>
    <definedName name="Z_1721CD95_9859_4B1B_8D0F_DFE373BD846C_.wvu.PrintTitles" localSheetId="7" hidden="1">'202_1'!$A:$C</definedName>
    <definedName name="Z_1721CD95_9859_4B1B_8D0F_DFE373BD846C_.wvu.PrintTitles" localSheetId="8" hidden="1">'202_2'!$A:$C</definedName>
    <definedName name="Z_1721CD95_9859_4B1B_8D0F_DFE373BD846C_.wvu.PrintTitles" localSheetId="9" hidden="1">'203_1'!$A:$C</definedName>
    <definedName name="Z_1721CD95_9859_4B1B_8D0F_DFE373BD846C_.wvu.PrintTitles" localSheetId="10" hidden="1">'203_2'!$A:$C</definedName>
    <definedName name="Z_17400EAF_4B0B_49FE_8262_4A59DA70D10F_.wvu.Cols" localSheetId="5" hidden="1">Підсумки!$F:$J</definedName>
    <definedName name="Z_17400EAF_4B0B_49FE_8262_4A59DA70D10F_.wvu.FilterData" localSheetId="5" hidden="1">Підсумки!$A$3:$N$56</definedName>
    <definedName name="Z_17400EAF_4B0B_49FE_8262_4A59DA70D10F_.wvu.PrintArea" localSheetId="6" hidden="1">'201_2'!$A$2:$BC$51</definedName>
    <definedName name="Z_17400EAF_4B0B_49FE_8262_4A59DA70D10F_.wvu.PrintArea" localSheetId="7" hidden="1">'202_1'!$A$2:$BC$51</definedName>
    <definedName name="Z_17400EAF_4B0B_49FE_8262_4A59DA70D10F_.wvu.PrintArea" localSheetId="8" hidden="1">'202_2'!$A$2:$BD$47</definedName>
    <definedName name="Z_17400EAF_4B0B_49FE_8262_4A59DA70D10F_.wvu.PrintArea" localSheetId="9" hidden="1">'203_1'!$A$2:$BD$47</definedName>
    <definedName name="Z_17400EAF_4B0B_49FE_8262_4A59DA70D10F_.wvu.PrintArea" localSheetId="10" hidden="1">'203_2'!$A$2:$BC$51</definedName>
    <definedName name="Z_17400EAF_4B0B_49FE_8262_4A59DA70D10F_.wvu.PrintTitles" localSheetId="6" hidden="1">'201_2'!$A:$C</definedName>
    <definedName name="Z_17400EAF_4B0B_49FE_8262_4A59DA70D10F_.wvu.PrintTitles" localSheetId="7" hidden="1">'202_1'!$A:$C</definedName>
    <definedName name="Z_17400EAF_4B0B_49FE_8262_4A59DA70D10F_.wvu.PrintTitles" localSheetId="8" hidden="1">'202_2'!$A:$C</definedName>
    <definedName name="Z_17400EAF_4B0B_49FE_8262_4A59DA70D10F_.wvu.PrintTitles" localSheetId="9" hidden="1">'203_1'!$A:$C</definedName>
    <definedName name="Z_17400EAF_4B0B_49FE_8262_4A59DA70D10F_.wvu.PrintTitles" localSheetId="10" hidden="1">'203_2'!$A:$C</definedName>
    <definedName name="Z_17400EAF_4B0B_49FE_8262_4A59DA70D10F_.wvu.Rows" localSheetId="10" hidden="1">'203_2'!$18:$23</definedName>
    <definedName name="Z_1C44C54F_C0A4_451D_B8A0_B8C17D7E284D_.wvu.Cols" localSheetId="5" hidden="1">Підсумки!$D:$K</definedName>
    <definedName name="Z_1C44C54F_C0A4_451D_B8A0_B8C17D7E284D_.wvu.FilterData" localSheetId="5" hidden="1">Підсумки!$A$3:$N$56</definedName>
    <definedName name="Z_1C44C54F_C0A4_451D_B8A0_B8C17D7E284D_.wvu.PrintArea" localSheetId="6" hidden="1">'201_2'!$A$2:$BC$51</definedName>
    <definedName name="Z_1C44C54F_C0A4_451D_B8A0_B8C17D7E284D_.wvu.PrintArea" localSheetId="7" hidden="1">'202_1'!$A$2:$BC$51</definedName>
    <definedName name="Z_1C44C54F_C0A4_451D_B8A0_B8C17D7E284D_.wvu.PrintArea" localSheetId="8" hidden="1">'202_2'!$A$2:$BD$47</definedName>
    <definedName name="Z_1C44C54F_C0A4_451D_B8A0_B8C17D7E284D_.wvu.PrintArea" localSheetId="9" hidden="1">'203_1'!$A$2:$BD$47</definedName>
    <definedName name="Z_1C44C54F_C0A4_451D_B8A0_B8C17D7E284D_.wvu.PrintArea" localSheetId="10" hidden="1">'203_2'!$A$2:$BC$51</definedName>
    <definedName name="Z_1C44C54F_C0A4_451D_B8A0_B8C17D7E284D_.wvu.PrintTitles" localSheetId="6" hidden="1">'201_2'!$A:$C</definedName>
    <definedName name="Z_1C44C54F_C0A4_451D_B8A0_B8C17D7E284D_.wvu.PrintTitles" localSheetId="7" hidden="1">'202_1'!$A:$C</definedName>
    <definedName name="Z_1C44C54F_C0A4_451D_B8A0_B8C17D7E284D_.wvu.PrintTitles" localSheetId="8" hidden="1">'202_2'!$A:$C</definedName>
    <definedName name="Z_1C44C54F_C0A4_451D_B8A0_B8C17D7E284D_.wvu.PrintTitles" localSheetId="9" hidden="1">'203_1'!$A:$C</definedName>
    <definedName name="Z_1C44C54F_C0A4_451D_B8A0_B8C17D7E284D_.wvu.PrintTitles" localSheetId="10" hidden="1">'203_2'!$A:$C</definedName>
    <definedName name="Z_1F0D860E_98B2_498A_824D_8FEF04055655_.wvu.PrintArea" localSheetId="6" hidden="1">'201_2'!$A$2:$AQ$51</definedName>
    <definedName name="Z_1F0D860E_98B2_498A_824D_8FEF04055655_.wvu.PrintArea" localSheetId="7" hidden="1">'202_1'!$A$2:$AQ$51</definedName>
    <definedName name="Z_1F0D860E_98B2_498A_824D_8FEF04055655_.wvu.PrintArea" localSheetId="8" hidden="1">'202_2'!$A$2:$AR$47</definedName>
    <definedName name="Z_1F0D860E_98B2_498A_824D_8FEF04055655_.wvu.PrintArea" localSheetId="9" hidden="1">'203_1'!$A$2:$AR$47</definedName>
    <definedName name="Z_1F0D860E_98B2_498A_824D_8FEF04055655_.wvu.PrintArea" localSheetId="10" hidden="1">'203_2'!$A$2:$AQ$51</definedName>
    <definedName name="Z_1F0D860E_98B2_498A_824D_8FEF04055655_.wvu.PrintTitles" localSheetId="6" hidden="1">'201_2'!$A:$C</definedName>
    <definedName name="Z_1F0D860E_98B2_498A_824D_8FEF04055655_.wvu.PrintTitles" localSheetId="7" hidden="1">'202_1'!$A:$C</definedName>
    <definedName name="Z_1F0D860E_98B2_498A_824D_8FEF04055655_.wvu.PrintTitles" localSheetId="8" hidden="1">'202_2'!$A:$C</definedName>
    <definedName name="Z_1F0D860E_98B2_498A_824D_8FEF04055655_.wvu.PrintTitles" localSheetId="9" hidden="1">'203_1'!$A:$C</definedName>
    <definedName name="Z_1F0D860E_98B2_498A_824D_8FEF04055655_.wvu.PrintTitles" localSheetId="10" hidden="1">'203_2'!$A:$C</definedName>
    <definedName name="Z_22DA0AE1_B88F_47E1_B433_AF546C17A3BE_.wvu.FilterData" localSheetId="5" hidden="1">Підсумки!$A$3:$N$56</definedName>
    <definedName name="Z_24E4B1B0_BD46_442E_9239_4999257F794B_.wvu.PrintArea" localSheetId="6" hidden="1">'201_2'!$A$2:$AW$36</definedName>
    <definedName name="Z_24E4B1B0_BD46_442E_9239_4999257F794B_.wvu.PrintArea" localSheetId="7" hidden="1">'202_1'!$A$2:$AW$36</definedName>
    <definedName name="Z_24E4B1B0_BD46_442E_9239_4999257F794B_.wvu.PrintArea" localSheetId="8" hidden="1">'202_2'!$A$2:$AX$32</definedName>
    <definedName name="Z_24E4B1B0_BD46_442E_9239_4999257F794B_.wvu.PrintArea" localSheetId="9" hidden="1">'203_1'!$A$2:$AX$32</definedName>
    <definedName name="Z_24E4B1B0_BD46_442E_9239_4999257F794B_.wvu.PrintArea" localSheetId="10" hidden="1">'203_2'!$A$2:$AW$36</definedName>
    <definedName name="Z_24E4B1B0_BD46_442E_9239_4999257F794B_.wvu.PrintTitles" localSheetId="6" hidden="1">'201_2'!$A:$C</definedName>
    <definedName name="Z_24E4B1B0_BD46_442E_9239_4999257F794B_.wvu.PrintTitles" localSheetId="7" hidden="1">'202_1'!$A:$C</definedName>
    <definedName name="Z_24E4B1B0_BD46_442E_9239_4999257F794B_.wvu.PrintTitles" localSheetId="8" hidden="1">'202_2'!$A:$C</definedName>
    <definedName name="Z_24E4B1B0_BD46_442E_9239_4999257F794B_.wvu.PrintTitles" localSheetId="9" hidden="1">'203_1'!$A:$C</definedName>
    <definedName name="Z_24E4B1B0_BD46_442E_9239_4999257F794B_.wvu.PrintTitles" localSheetId="10" hidden="1">'203_2'!$A:$C</definedName>
    <definedName name="Z_2B1F19F5_DDBC_46F8_92CB_9A790CB7FD61_.wvu.PrintArea" localSheetId="6" hidden="1">'201_2'!$A$2:$AW$36</definedName>
    <definedName name="Z_2B1F19F5_DDBC_46F8_92CB_9A790CB7FD61_.wvu.PrintArea" localSheetId="7" hidden="1">'202_1'!$A$2:$AW$36</definedName>
    <definedName name="Z_2B1F19F5_DDBC_46F8_92CB_9A790CB7FD61_.wvu.PrintArea" localSheetId="8" hidden="1">'202_2'!$A$2:$AX$32</definedName>
    <definedName name="Z_2B1F19F5_DDBC_46F8_92CB_9A790CB7FD61_.wvu.PrintArea" localSheetId="9" hidden="1">'203_1'!$A$2:$AX$32</definedName>
    <definedName name="Z_2B1F19F5_DDBC_46F8_92CB_9A790CB7FD61_.wvu.PrintArea" localSheetId="10" hidden="1">'203_2'!$A$2:$AW$36</definedName>
    <definedName name="Z_2B1F19F5_DDBC_46F8_92CB_9A790CB7FD61_.wvu.PrintTitles" localSheetId="6" hidden="1">'201_2'!$A:$C</definedName>
    <definedName name="Z_2B1F19F5_DDBC_46F8_92CB_9A790CB7FD61_.wvu.PrintTitles" localSheetId="7" hidden="1">'202_1'!$A:$C</definedName>
    <definedName name="Z_2B1F19F5_DDBC_46F8_92CB_9A790CB7FD61_.wvu.PrintTitles" localSheetId="8" hidden="1">'202_2'!$A:$C</definedName>
    <definedName name="Z_2B1F19F5_DDBC_46F8_92CB_9A790CB7FD61_.wvu.PrintTitles" localSheetId="9" hidden="1">'203_1'!$A:$C</definedName>
    <definedName name="Z_2B1F19F5_DDBC_46F8_92CB_9A790CB7FD61_.wvu.PrintTitles" localSheetId="10" hidden="1">'203_2'!$A:$C</definedName>
    <definedName name="Z_30318990_97FA_4B74_8A96_20B9CEE7B653_.wvu.PrintArea" localSheetId="6" hidden="1">'201_2'!$A$2:$BC$51</definedName>
    <definedName name="Z_30318990_97FA_4B74_8A96_20B9CEE7B653_.wvu.PrintArea" localSheetId="7" hidden="1">'202_1'!$A$2:$BC$51</definedName>
    <definedName name="Z_30318990_97FA_4B74_8A96_20B9CEE7B653_.wvu.PrintArea" localSheetId="8" hidden="1">'202_2'!$A$2:$BD$47</definedName>
    <definedName name="Z_30318990_97FA_4B74_8A96_20B9CEE7B653_.wvu.PrintArea" localSheetId="9" hidden="1">'203_1'!$A$2:$BD$47</definedName>
    <definedName name="Z_30318990_97FA_4B74_8A96_20B9CEE7B653_.wvu.PrintArea" localSheetId="10" hidden="1">'203_2'!$A$2:$BC$51</definedName>
    <definedName name="Z_30318990_97FA_4B74_8A96_20B9CEE7B653_.wvu.PrintTitles" localSheetId="6" hidden="1">'201_2'!$A:$C</definedName>
    <definedName name="Z_30318990_97FA_4B74_8A96_20B9CEE7B653_.wvu.PrintTitles" localSheetId="7" hidden="1">'202_1'!$A:$C</definedName>
    <definedName name="Z_30318990_97FA_4B74_8A96_20B9CEE7B653_.wvu.PrintTitles" localSheetId="8" hidden="1">'202_2'!$A:$C</definedName>
    <definedName name="Z_30318990_97FA_4B74_8A96_20B9CEE7B653_.wvu.PrintTitles" localSheetId="9" hidden="1">'203_1'!$A:$C</definedName>
    <definedName name="Z_30318990_97FA_4B74_8A96_20B9CEE7B653_.wvu.PrintTitles" localSheetId="10" hidden="1">'203_2'!$A:$C</definedName>
    <definedName name="Z_30A3BD48_0D1B_46B6_AB52_E6CED733EC31_.wvu.Cols" localSheetId="5" hidden="1">Підсумки!$F:$J</definedName>
    <definedName name="Z_30A3BD48_0D1B_46B6_AB52_E6CED733EC31_.wvu.FilterData" localSheetId="5" hidden="1">Підсумки!$A$3:$N$56</definedName>
    <definedName name="Z_30A3BD48_0D1B_46B6_AB52_E6CED733EC31_.wvu.PrintArea" localSheetId="6" hidden="1">'201_2'!$A$2:$BC$51</definedName>
    <definedName name="Z_30A3BD48_0D1B_46B6_AB52_E6CED733EC31_.wvu.PrintArea" localSheetId="7" hidden="1">'202_1'!$A$2:$BC$51</definedName>
    <definedName name="Z_30A3BD48_0D1B_46B6_AB52_E6CED733EC31_.wvu.PrintArea" localSheetId="8" hidden="1">'202_2'!$A$2:$BD$47</definedName>
    <definedName name="Z_30A3BD48_0D1B_46B6_AB52_E6CED733EC31_.wvu.PrintArea" localSheetId="9" hidden="1">'203_1'!$A$2:$BD$47</definedName>
    <definedName name="Z_30A3BD48_0D1B_46B6_AB52_E6CED733EC31_.wvu.PrintArea" localSheetId="10" hidden="1">'203_2'!$A$2:$BC$51</definedName>
    <definedName name="Z_30A3BD48_0D1B_46B6_AB52_E6CED733EC31_.wvu.PrintTitles" localSheetId="6" hidden="1">'201_2'!$A:$C</definedName>
    <definedName name="Z_30A3BD48_0D1B_46B6_AB52_E6CED733EC31_.wvu.PrintTitles" localSheetId="7" hidden="1">'202_1'!$A:$C</definedName>
    <definedName name="Z_30A3BD48_0D1B_46B6_AB52_E6CED733EC31_.wvu.PrintTitles" localSheetId="8" hidden="1">'202_2'!$A:$C</definedName>
    <definedName name="Z_30A3BD48_0D1B_46B6_AB52_E6CED733EC31_.wvu.PrintTitles" localSheetId="9" hidden="1">'203_1'!$A:$C</definedName>
    <definedName name="Z_30A3BD48_0D1B_46B6_AB52_E6CED733EC31_.wvu.PrintTitles" localSheetId="10" hidden="1">'203_2'!$A:$C</definedName>
    <definedName name="Z_33A37079_C128_4ED3_AE01_CFA8F2347C5B_.wvu.FilterData" localSheetId="5" hidden="1">Підсумки!$A$3:$N$56</definedName>
    <definedName name="Z_348445A1_B2DB_46F6_BCED_E41A58336029_.wvu.FilterData" localSheetId="5" hidden="1">Підсумки!$A$3:$N$56</definedName>
    <definedName name="Z_3EF0F3E9_9201_4028_86FF_6B06B2998A48_.wvu.PrintArea" localSheetId="6" hidden="1">'201_2'!$A$2:$BC$51</definedName>
    <definedName name="Z_3EF0F3E9_9201_4028_86FF_6B06B2998A48_.wvu.PrintArea" localSheetId="7" hidden="1">'202_1'!$A$2:$BC$51</definedName>
    <definedName name="Z_3EF0F3E9_9201_4028_86FF_6B06B2998A48_.wvu.PrintArea" localSheetId="8" hidden="1">'202_2'!$A$2:$BD$47</definedName>
    <definedName name="Z_3EF0F3E9_9201_4028_86FF_6B06B2998A48_.wvu.PrintArea" localSheetId="9" hidden="1">'203_1'!$A$2:$BD$47</definedName>
    <definedName name="Z_3EF0F3E9_9201_4028_86FF_6B06B2998A48_.wvu.PrintArea" localSheetId="10" hidden="1">'203_2'!$A$2:$BC$51</definedName>
    <definedName name="Z_3EF0F3E9_9201_4028_86FF_6B06B2998A48_.wvu.PrintTitles" localSheetId="6" hidden="1">'201_2'!$A:$C</definedName>
    <definedName name="Z_3EF0F3E9_9201_4028_86FF_6B06B2998A48_.wvu.PrintTitles" localSheetId="7" hidden="1">'202_1'!$A:$C</definedName>
    <definedName name="Z_3EF0F3E9_9201_4028_86FF_6B06B2998A48_.wvu.PrintTitles" localSheetId="8" hidden="1">'202_2'!$A:$C</definedName>
    <definedName name="Z_3EF0F3E9_9201_4028_86FF_6B06B2998A48_.wvu.PrintTitles" localSheetId="9" hidden="1">'203_1'!$A:$C</definedName>
    <definedName name="Z_3EF0F3E9_9201_4028_86FF_6B06B2998A48_.wvu.PrintTitles" localSheetId="10" hidden="1">'203_2'!$A:$C</definedName>
    <definedName name="Z_4A4E10B3_98EA_434A_B904_9D953C49E914_.wvu.PrintArea" localSheetId="6" hidden="1">'201_2'!$A$2:$BC$51</definedName>
    <definedName name="Z_4A4E10B3_98EA_434A_B904_9D953C49E914_.wvu.PrintArea" localSheetId="7" hidden="1">'202_1'!$A$2:$BC$51</definedName>
    <definedName name="Z_4A4E10B3_98EA_434A_B904_9D953C49E914_.wvu.PrintArea" localSheetId="8" hidden="1">'202_2'!$A$2:$BD$47</definedName>
    <definedName name="Z_4A4E10B3_98EA_434A_B904_9D953C49E914_.wvu.PrintArea" localSheetId="9" hidden="1">'203_1'!$A$2:$BD$47</definedName>
    <definedName name="Z_4A4E10B3_98EA_434A_B904_9D953C49E914_.wvu.PrintArea" localSheetId="10" hidden="1">'203_2'!$A$2:$BC$51</definedName>
    <definedName name="Z_4A4E10B3_98EA_434A_B904_9D953C49E914_.wvu.PrintTitles" localSheetId="6" hidden="1">'201_2'!$A:$C</definedName>
    <definedName name="Z_4A4E10B3_98EA_434A_B904_9D953C49E914_.wvu.PrintTitles" localSheetId="7" hidden="1">'202_1'!$A:$C</definedName>
    <definedName name="Z_4A4E10B3_98EA_434A_B904_9D953C49E914_.wvu.PrintTitles" localSheetId="8" hidden="1">'202_2'!$A:$C</definedName>
    <definedName name="Z_4A4E10B3_98EA_434A_B904_9D953C49E914_.wvu.PrintTitles" localSheetId="9" hidden="1">'203_1'!$A:$C</definedName>
    <definedName name="Z_4A4E10B3_98EA_434A_B904_9D953C49E914_.wvu.PrintTitles" localSheetId="10" hidden="1">'203_2'!$A:$C</definedName>
    <definedName name="Z_4BCF288A_A595_4C42_82E7_535EDC2AC415_.wvu.FilterData" localSheetId="5" hidden="1">Підсумки!$A$3:$N$56</definedName>
    <definedName name="Z_4BCF288A_A595_4C42_82E7_535EDC2AC415_.wvu.PrintArea" localSheetId="6" hidden="1">'201_2'!$A$2:$BC$51</definedName>
    <definedName name="Z_4BCF288A_A595_4C42_82E7_535EDC2AC415_.wvu.PrintArea" localSheetId="7" hidden="1">'202_1'!$A$2:$BC$51</definedName>
    <definedName name="Z_4BCF288A_A595_4C42_82E7_535EDC2AC415_.wvu.PrintArea" localSheetId="8" hidden="1">'202_2'!$A$2:$BD$47</definedName>
    <definedName name="Z_4BCF288A_A595_4C42_82E7_535EDC2AC415_.wvu.PrintArea" localSheetId="9" hidden="1">'203_1'!$A$2:$BD$47</definedName>
    <definedName name="Z_4BCF288A_A595_4C42_82E7_535EDC2AC415_.wvu.PrintArea" localSheetId="10" hidden="1">'203_2'!$A$2:$BC$51</definedName>
    <definedName name="Z_4BCF288A_A595_4C42_82E7_535EDC2AC415_.wvu.PrintTitles" localSheetId="6" hidden="1">'201_2'!$A:$C</definedName>
    <definedName name="Z_4BCF288A_A595_4C42_82E7_535EDC2AC415_.wvu.PrintTitles" localSheetId="7" hidden="1">'202_1'!$A:$C</definedName>
    <definedName name="Z_4BCF288A_A595_4C42_82E7_535EDC2AC415_.wvu.PrintTitles" localSheetId="8" hidden="1">'202_2'!$A:$C</definedName>
    <definedName name="Z_4BCF288A_A595_4C42_82E7_535EDC2AC415_.wvu.PrintTitles" localSheetId="9" hidden="1">'203_1'!$A:$C</definedName>
    <definedName name="Z_4BCF288A_A595_4C42_82E7_535EDC2AC415_.wvu.PrintTitles" localSheetId="10" hidden="1">'203_2'!$A:$C</definedName>
    <definedName name="Z_5005E40B_75AC_42A7_BB0D_10B99394194D_.wvu.FilterData" localSheetId="5" hidden="1">Підсумки!$A$3:$N$56</definedName>
    <definedName name="Z_52C4EB7E_D421_4F3C_9418_E2E13C53098F_.wvu.FilterData" localSheetId="5" hidden="1">Підсумки!$A$3:$N$56</definedName>
    <definedName name="Z_52C4EB7E_D421_4F3C_9418_E2E13C53098F_.wvu.PrintArea" localSheetId="6" hidden="1">'201_2'!$A$2:$BC$51</definedName>
    <definedName name="Z_52C4EB7E_D421_4F3C_9418_E2E13C53098F_.wvu.PrintArea" localSheetId="7" hidden="1">'202_1'!$A$2:$BC$51</definedName>
    <definedName name="Z_52C4EB7E_D421_4F3C_9418_E2E13C53098F_.wvu.PrintArea" localSheetId="8" hidden="1">'202_2'!$A$2:$BD$47</definedName>
    <definedName name="Z_52C4EB7E_D421_4F3C_9418_E2E13C53098F_.wvu.PrintArea" localSheetId="9" hidden="1">'203_1'!$A$2:$BD$47</definedName>
    <definedName name="Z_52C4EB7E_D421_4F3C_9418_E2E13C53098F_.wvu.PrintArea" localSheetId="10" hidden="1">'203_2'!$A$2:$BC$51</definedName>
    <definedName name="Z_52C4EB7E_D421_4F3C_9418_E2E13C53098F_.wvu.PrintTitles" localSheetId="6" hidden="1">'201_2'!$A:$C</definedName>
    <definedName name="Z_52C4EB7E_D421_4F3C_9418_E2E13C53098F_.wvu.PrintTitles" localSheetId="7" hidden="1">'202_1'!$A:$C</definedName>
    <definedName name="Z_52C4EB7E_D421_4F3C_9418_E2E13C53098F_.wvu.PrintTitles" localSheetId="8" hidden="1">'202_2'!$A:$C</definedName>
    <definedName name="Z_52C4EB7E_D421_4F3C_9418_E2E13C53098F_.wvu.PrintTitles" localSheetId="9" hidden="1">'203_1'!$A:$C</definedName>
    <definedName name="Z_52C4EB7E_D421_4F3C_9418_E2E13C53098F_.wvu.PrintTitles" localSheetId="10" hidden="1">'203_2'!$A:$C</definedName>
    <definedName name="Z_53A38DA5_95FD_4A64_854F_5006F456A394_.wvu.FilterData" localSheetId="5" hidden="1">Підсумки!$A$3:$N$56</definedName>
    <definedName name="Z_54CA7618_6F98_4F47_B371_BA051FE75870_.wvu.PrintArea" localSheetId="6" hidden="1">'201_2'!$A$2:$BC$51</definedName>
    <definedName name="Z_54CA7618_6F98_4F47_B371_BA051FE75870_.wvu.PrintArea" localSheetId="7" hidden="1">'202_1'!$A$2:$BC$51</definedName>
    <definedName name="Z_54CA7618_6F98_4F47_B371_BA051FE75870_.wvu.PrintArea" localSheetId="8" hidden="1">'202_2'!$A$2:$BD$47</definedName>
    <definedName name="Z_54CA7618_6F98_4F47_B371_BA051FE75870_.wvu.PrintArea" localSheetId="9" hidden="1">'203_1'!$A$2:$BD$47</definedName>
    <definedName name="Z_54CA7618_6F98_4F47_B371_BA051FE75870_.wvu.PrintArea" localSheetId="10" hidden="1">'203_2'!$A$2:$BC$51</definedName>
    <definedName name="Z_54CA7618_6F98_4F47_B371_BA051FE75870_.wvu.PrintTitles" localSheetId="6" hidden="1">'201_2'!$A:$C</definedName>
    <definedName name="Z_54CA7618_6F98_4F47_B371_BA051FE75870_.wvu.PrintTitles" localSheetId="7" hidden="1">'202_1'!$A:$C</definedName>
    <definedName name="Z_54CA7618_6F98_4F47_B371_BA051FE75870_.wvu.PrintTitles" localSheetId="8" hidden="1">'202_2'!$A:$C</definedName>
    <definedName name="Z_54CA7618_6F98_4F47_B371_BA051FE75870_.wvu.PrintTitles" localSheetId="9" hidden="1">'203_1'!$A:$C</definedName>
    <definedName name="Z_54CA7618_6F98_4F47_B371_BA051FE75870_.wvu.PrintTitles" localSheetId="10" hidden="1">'203_2'!$A:$C</definedName>
    <definedName name="Z_575DD556_2391_4DD2_B247_D76EB2E70299_.wvu.FilterData" localSheetId="5" hidden="1">Підсумки!$A$3:$N$56</definedName>
    <definedName name="Z_575DD556_2391_4DD2_B247_D76EB2E70299_.wvu.PrintArea" localSheetId="6" hidden="1">'201_2'!$A$2:$BC$51</definedName>
    <definedName name="Z_575DD556_2391_4DD2_B247_D76EB2E70299_.wvu.PrintArea" localSheetId="7" hidden="1">'202_1'!$A$2:$BC$51</definedName>
    <definedName name="Z_575DD556_2391_4DD2_B247_D76EB2E70299_.wvu.PrintArea" localSheetId="8" hidden="1">'202_2'!$A$2:$BD$47</definedName>
    <definedName name="Z_575DD556_2391_4DD2_B247_D76EB2E70299_.wvu.PrintArea" localSheetId="9" hidden="1">'203_1'!$A$2:$BD$47</definedName>
    <definedName name="Z_575DD556_2391_4DD2_B247_D76EB2E70299_.wvu.PrintArea" localSheetId="10" hidden="1">'203_2'!$A$2:$BC$51</definedName>
    <definedName name="Z_575DD556_2391_4DD2_B247_D76EB2E70299_.wvu.PrintTitles" localSheetId="6" hidden="1">'201_2'!$A:$C</definedName>
    <definedName name="Z_575DD556_2391_4DD2_B247_D76EB2E70299_.wvu.PrintTitles" localSheetId="7" hidden="1">'202_1'!$A:$C</definedName>
    <definedName name="Z_575DD556_2391_4DD2_B247_D76EB2E70299_.wvu.PrintTitles" localSheetId="8" hidden="1">'202_2'!$A:$C</definedName>
    <definedName name="Z_575DD556_2391_4DD2_B247_D76EB2E70299_.wvu.PrintTitles" localSheetId="9" hidden="1">'203_1'!$A:$C</definedName>
    <definedName name="Z_575DD556_2391_4DD2_B247_D76EB2E70299_.wvu.PrintTitles" localSheetId="10" hidden="1">'203_2'!$A:$C</definedName>
    <definedName name="Z_5FE79F59_D06C_47E9_A091_8A454305106D_.wvu.PrintArea" localSheetId="6" hidden="1">'201_2'!$A$2:$BC$51</definedName>
    <definedName name="Z_5FE79F59_D06C_47E9_A091_8A454305106D_.wvu.PrintArea" localSheetId="7" hidden="1">'202_1'!$A$2:$BC$51</definedName>
    <definedName name="Z_5FE79F59_D06C_47E9_A091_8A454305106D_.wvu.PrintArea" localSheetId="8" hidden="1">'202_2'!$A$2:$BD$47</definedName>
    <definedName name="Z_5FE79F59_D06C_47E9_A091_8A454305106D_.wvu.PrintArea" localSheetId="9" hidden="1">'203_1'!$A$2:$BD$47</definedName>
    <definedName name="Z_5FE79F59_D06C_47E9_A091_8A454305106D_.wvu.PrintArea" localSheetId="10" hidden="1">'203_2'!$A$2:$BC$51</definedName>
    <definedName name="Z_5FE79F59_D06C_47E9_A091_8A454305106D_.wvu.PrintTitles" localSheetId="6" hidden="1">'201_2'!$A:$C</definedName>
    <definedName name="Z_5FE79F59_D06C_47E9_A091_8A454305106D_.wvu.PrintTitles" localSheetId="7" hidden="1">'202_1'!$A:$C</definedName>
    <definedName name="Z_5FE79F59_D06C_47E9_A091_8A454305106D_.wvu.PrintTitles" localSheetId="8" hidden="1">'202_2'!$A:$C</definedName>
    <definedName name="Z_5FE79F59_D06C_47E9_A091_8A454305106D_.wvu.PrintTitles" localSheetId="9" hidden="1">'203_1'!$A:$C</definedName>
    <definedName name="Z_5FE79F59_D06C_47E9_A091_8A454305106D_.wvu.PrintTitles" localSheetId="10" hidden="1">'203_2'!$A:$C</definedName>
    <definedName name="Z_6328EA24_1FA5_4B94_9ABC_245F045AD520_.wvu.PrintArea" localSheetId="6" hidden="1">'201_2'!$A$2:$AW$36</definedName>
    <definedName name="Z_6328EA24_1FA5_4B94_9ABC_245F045AD520_.wvu.PrintArea" localSheetId="7" hidden="1">'202_1'!$A$2:$AW$36</definedName>
    <definedName name="Z_6328EA24_1FA5_4B94_9ABC_245F045AD520_.wvu.PrintArea" localSheetId="8" hidden="1">'202_2'!$A$2:$AX$32</definedName>
    <definedName name="Z_6328EA24_1FA5_4B94_9ABC_245F045AD520_.wvu.PrintArea" localSheetId="9" hidden="1">'203_1'!$A$2:$AX$32</definedName>
    <definedName name="Z_6328EA24_1FA5_4B94_9ABC_245F045AD520_.wvu.PrintArea" localSheetId="10" hidden="1">'203_2'!$A$2:$AW$36</definedName>
    <definedName name="Z_6328EA24_1FA5_4B94_9ABC_245F045AD520_.wvu.PrintTitles" localSheetId="6" hidden="1">'201_2'!$A:$C</definedName>
    <definedName name="Z_6328EA24_1FA5_4B94_9ABC_245F045AD520_.wvu.PrintTitles" localSheetId="7" hidden="1">'202_1'!$A:$C</definedName>
    <definedName name="Z_6328EA24_1FA5_4B94_9ABC_245F045AD520_.wvu.PrintTitles" localSheetId="8" hidden="1">'202_2'!$A:$C</definedName>
    <definedName name="Z_6328EA24_1FA5_4B94_9ABC_245F045AD520_.wvu.PrintTitles" localSheetId="9" hidden="1">'203_1'!$A:$C</definedName>
    <definedName name="Z_6328EA24_1FA5_4B94_9ABC_245F045AD520_.wvu.PrintTitles" localSheetId="10" hidden="1">'203_2'!$A:$C</definedName>
    <definedName name="Z_63677729_B220_4674_B8DA_E23D188A7DD0_.wvu.PrintArea" localSheetId="6" hidden="1">'201_2'!$A$2:$BC$51</definedName>
    <definedName name="Z_63677729_B220_4674_B8DA_E23D188A7DD0_.wvu.PrintArea" localSheetId="7" hidden="1">'202_1'!$A$2:$BC$51</definedName>
    <definedName name="Z_63677729_B220_4674_B8DA_E23D188A7DD0_.wvu.PrintArea" localSheetId="8" hidden="1">'202_2'!$A$2:$BD$47</definedName>
    <definedName name="Z_63677729_B220_4674_B8DA_E23D188A7DD0_.wvu.PrintArea" localSheetId="9" hidden="1">'203_1'!$A$2:$BD$47</definedName>
    <definedName name="Z_63677729_B220_4674_B8DA_E23D188A7DD0_.wvu.PrintArea" localSheetId="10" hidden="1">'203_2'!$A$2:$BC$51</definedName>
    <definedName name="Z_63677729_B220_4674_B8DA_E23D188A7DD0_.wvu.PrintTitles" localSheetId="6" hidden="1">'201_2'!$A:$C</definedName>
    <definedName name="Z_63677729_B220_4674_B8DA_E23D188A7DD0_.wvu.PrintTitles" localSheetId="7" hidden="1">'202_1'!$A:$C</definedName>
    <definedName name="Z_63677729_B220_4674_B8DA_E23D188A7DD0_.wvu.PrintTitles" localSheetId="8" hidden="1">'202_2'!$A:$C</definedName>
    <definedName name="Z_63677729_B220_4674_B8DA_E23D188A7DD0_.wvu.PrintTitles" localSheetId="9" hidden="1">'203_1'!$A:$C</definedName>
    <definedName name="Z_63677729_B220_4674_B8DA_E23D188A7DD0_.wvu.PrintTitles" localSheetId="10" hidden="1">'203_2'!$A:$C</definedName>
    <definedName name="Z_639E5188_D90A_45C8_B0E7_531B3D055CC4_.wvu.PrintArea" localSheetId="6" hidden="1">'201_2'!$A$2:$BC$51</definedName>
    <definedName name="Z_639E5188_D90A_45C8_B0E7_531B3D055CC4_.wvu.PrintArea" localSheetId="7" hidden="1">'202_1'!$A$2:$BC$51</definedName>
    <definedName name="Z_639E5188_D90A_45C8_B0E7_531B3D055CC4_.wvu.PrintArea" localSheetId="8" hidden="1">'202_2'!$A$2:$BD$47</definedName>
    <definedName name="Z_639E5188_D90A_45C8_B0E7_531B3D055CC4_.wvu.PrintArea" localSheetId="9" hidden="1">'203_1'!$A$2:$BD$47</definedName>
    <definedName name="Z_639E5188_D90A_45C8_B0E7_531B3D055CC4_.wvu.PrintArea" localSheetId="10" hidden="1">'203_2'!$A$2:$BC$51</definedName>
    <definedName name="Z_639E5188_D90A_45C8_B0E7_531B3D055CC4_.wvu.PrintTitles" localSheetId="6" hidden="1">'201_2'!$A:$C</definedName>
    <definedName name="Z_639E5188_D90A_45C8_B0E7_531B3D055CC4_.wvu.PrintTitles" localSheetId="7" hidden="1">'202_1'!$A:$C</definedName>
    <definedName name="Z_639E5188_D90A_45C8_B0E7_531B3D055CC4_.wvu.PrintTitles" localSheetId="8" hidden="1">'202_2'!$A:$C</definedName>
    <definedName name="Z_639E5188_D90A_45C8_B0E7_531B3D055CC4_.wvu.PrintTitles" localSheetId="9" hidden="1">'203_1'!$A:$C</definedName>
    <definedName name="Z_639E5188_D90A_45C8_B0E7_531B3D055CC4_.wvu.PrintTitles" localSheetId="10" hidden="1">'203_2'!$A:$C</definedName>
    <definedName name="Z_6C8D603E_9A1B_49F4_AEFE_06707C7BCD53_.wvu.FilterData" localSheetId="5" hidden="1">Підсумки!$A$3:$N$56</definedName>
    <definedName name="Z_6C8D603E_9A1B_49F4_AEFE_06707C7BCD53_.wvu.PrintArea" localSheetId="6" hidden="1">'201_2'!$A$2:$BC$51</definedName>
    <definedName name="Z_6C8D603E_9A1B_49F4_AEFE_06707C7BCD53_.wvu.PrintArea" localSheetId="7" hidden="1">'202_1'!$A$2:$BC$51</definedName>
    <definedName name="Z_6C8D603E_9A1B_49F4_AEFE_06707C7BCD53_.wvu.PrintArea" localSheetId="8" hidden="1">'202_2'!$A$2:$BD$47</definedName>
    <definedName name="Z_6C8D603E_9A1B_49F4_AEFE_06707C7BCD53_.wvu.PrintArea" localSheetId="9" hidden="1">'203_1'!$A$2:$BD$47</definedName>
    <definedName name="Z_6C8D603E_9A1B_49F4_AEFE_06707C7BCD53_.wvu.PrintArea" localSheetId="10" hidden="1">'203_2'!$A$2:$BC$51</definedName>
    <definedName name="Z_6C8D603E_9A1B_49F4_AEFE_06707C7BCD53_.wvu.PrintTitles" localSheetId="6" hidden="1">'201_2'!$A:$C</definedName>
    <definedName name="Z_6C8D603E_9A1B_49F4_AEFE_06707C7BCD53_.wvu.PrintTitles" localSheetId="7" hidden="1">'202_1'!$A:$C</definedName>
    <definedName name="Z_6C8D603E_9A1B_49F4_AEFE_06707C7BCD53_.wvu.PrintTitles" localSheetId="8" hidden="1">'202_2'!$A:$C</definedName>
    <definedName name="Z_6C8D603E_9A1B_49F4_AEFE_06707C7BCD53_.wvu.PrintTitles" localSheetId="9" hidden="1">'203_1'!$A:$C</definedName>
    <definedName name="Z_6C8D603E_9A1B_49F4_AEFE_06707C7BCD53_.wvu.PrintTitles" localSheetId="10" hidden="1">'203_2'!$A:$C</definedName>
    <definedName name="Z_6FD4170C_FF34_4F29_9D4F_E51601E8E054_.wvu.PrintArea" localSheetId="6" hidden="1">'201_2'!$A$2:$AQ$51</definedName>
    <definedName name="Z_6FD4170C_FF34_4F29_9D4F_E51601E8E054_.wvu.PrintArea" localSheetId="7" hidden="1">'202_1'!$A$2:$AQ$51</definedName>
    <definedName name="Z_6FD4170C_FF34_4F29_9D4F_E51601E8E054_.wvu.PrintArea" localSheetId="8" hidden="1">'202_2'!$A$2:$AR$47</definedName>
    <definedName name="Z_6FD4170C_FF34_4F29_9D4F_E51601E8E054_.wvu.PrintArea" localSheetId="9" hidden="1">'203_1'!$A$2:$AR$47</definedName>
    <definedName name="Z_6FD4170C_FF34_4F29_9D4F_E51601E8E054_.wvu.PrintArea" localSheetId="10" hidden="1">'203_2'!$A$2:$AQ$51</definedName>
    <definedName name="Z_6FD4170C_FF34_4F29_9D4F_E51601E8E054_.wvu.PrintTitles" localSheetId="6" hidden="1">'201_2'!$A:$C</definedName>
    <definedName name="Z_6FD4170C_FF34_4F29_9D4F_E51601E8E054_.wvu.PrintTitles" localSheetId="7" hidden="1">'202_1'!$A:$C</definedName>
    <definedName name="Z_6FD4170C_FF34_4F29_9D4F_E51601E8E054_.wvu.PrintTitles" localSheetId="8" hidden="1">'202_2'!$A:$C</definedName>
    <definedName name="Z_6FD4170C_FF34_4F29_9D4F_E51601E8E054_.wvu.PrintTitles" localSheetId="9" hidden="1">'203_1'!$A:$C</definedName>
    <definedName name="Z_6FD4170C_FF34_4F29_9D4F_E51601E8E054_.wvu.PrintTitles" localSheetId="10" hidden="1">'203_2'!$A:$C</definedName>
    <definedName name="Z_75769618_2852_4512_8EF1_DEA65DE197E1_.wvu.PrintArea" localSheetId="6" hidden="1">'201_2'!$A$2:$AQ$51</definedName>
    <definedName name="Z_75769618_2852_4512_8EF1_DEA65DE197E1_.wvu.PrintArea" localSheetId="7" hidden="1">'202_1'!$A$2:$AQ$51</definedName>
    <definedName name="Z_75769618_2852_4512_8EF1_DEA65DE197E1_.wvu.PrintArea" localSheetId="8" hidden="1">'202_2'!$A$2:$AR$47</definedName>
    <definedName name="Z_75769618_2852_4512_8EF1_DEA65DE197E1_.wvu.PrintArea" localSheetId="9" hidden="1">'203_1'!$A$2:$AR$47</definedName>
    <definedName name="Z_75769618_2852_4512_8EF1_DEA65DE197E1_.wvu.PrintArea" localSheetId="10" hidden="1">'203_2'!$A$2:$AQ$51</definedName>
    <definedName name="Z_75769618_2852_4512_8EF1_DEA65DE197E1_.wvu.PrintTitles" localSheetId="6" hidden="1">'201_2'!$A:$C</definedName>
    <definedName name="Z_75769618_2852_4512_8EF1_DEA65DE197E1_.wvu.PrintTitles" localSheetId="7" hidden="1">'202_1'!$A:$C</definedName>
    <definedName name="Z_75769618_2852_4512_8EF1_DEA65DE197E1_.wvu.PrintTitles" localSheetId="8" hidden="1">'202_2'!$A:$C</definedName>
    <definedName name="Z_75769618_2852_4512_8EF1_DEA65DE197E1_.wvu.PrintTitles" localSheetId="9" hidden="1">'203_1'!$A:$C</definedName>
    <definedName name="Z_75769618_2852_4512_8EF1_DEA65DE197E1_.wvu.PrintTitles" localSheetId="10" hidden="1">'203_2'!$A:$C</definedName>
    <definedName name="Z_7828284E_5BC2_4532_AE4F_135B19275FE1_.wvu.PrintArea" localSheetId="6" hidden="1">'201_2'!$A$2:$AW$36</definedName>
    <definedName name="Z_7828284E_5BC2_4532_AE4F_135B19275FE1_.wvu.PrintArea" localSheetId="7" hidden="1">'202_1'!$A$2:$AW$36</definedName>
    <definedName name="Z_7828284E_5BC2_4532_AE4F_135B19275FE1_.wvu.PrintArea" localSheetId="8" hidden="1">'202_2'!$A$2:$AX$32</definedName>
    <definedName name="Z_7828284E_5BC2_4532_AE4F_135B19275FE1_.wvu.PrintArea" localSheetId="9" hidden="1">'203_1'!$A$2:$AX$32</definedName>
    <definedName name="Z_7828284E_5BC2_4532_AE4F_135B19275FE1_.wvu.PrintArea" localSheetId="10" hidden="1">'203_2'!$A$2:$AW$36</definedName>
    <definedName name="Z_7828284E_5BC2_4532_AE4F_135B19275FE1_.wvu.PrintTitles" localSheetId="6" hidden="1">'201_2'!$A:$C</definedName>
    <definedName name="Z_7828284E_5BC2_4532_AE4F_135B19275FE1_.wvu.PrintTitles" localSheetId="7" hidden="1">'202_1'!$A:$C</definedName>
    <definedName name="Z_7828284E_5BC2_4532_AE4F_135B19275FE1_.wvu.PrintTitles" localSheetId="8" hidden="1">'202_2'!$A:$C</definedName>
    <definedName name="Z_7828284E_5BC2_4532_AE4F_135B19275FE1_.wvu.PrintTitles" localSheetId="9" hidden="1">'203_1'!$A:$C</definedName>
    <definedName name="Z_7828284E_5BC2_4532_AE4F_135B19275FE1_.wvu.PrintTitles" localSheetId="10" hidden="1">'203_2'!$A:$C</definedName>
    <definedName name="Z_7DAD0CBB_837D_490E_8AD8_C7F6F6026BC2_.wvu.PrintArea" localSheetId="6" hidden="1">'201_2'!$A$2:$BC$51</definedName>
    <definedName name="Z_7DAD0CBB_837D_490E_8AD8_C7F6F6026BC2_.wvu.PrintArea" localSheetId="7" hidden="1">'202_1'!$A$2:$BC$51</definedName>
    <definedName name="Z_7DAD0CBB_837D_490E_8AD8_C7F6F6026BC2_.wvu.PrintArea" localSheetId="8" hidden="1">'202_2'!$A$2:$BD$47</definedName>
    <definedName name="Z_7DAD0CBB_837D_490E_8AD8_C7F6F6026BC2_.wvu.PrintArea" localSheetId="9" hidden="1">'203_1'!$A$2:$BD$47</definedName>
    <definedName name="Z_7DAD0CBB_837D_490E_8AD8_C7F6F6026BC2_.wvu.PrintArea" localSheetId="10" hidden="1">'203_2'!$A$2:$BC$51</definedName>
    <definedName name="Z_7DAD0CBB_837D_490E_8AD8_C7F6F6026BC2_.wvu.PrintTitles" localSheetId="6" hidden="1">'201_2'!$A:$C</definedName>
    <definedName name="Z_7DAD0CBB_837D_490E_8AD8_C7F6F6026BC2_.wvu.PrintTitles" localSheetId="7" hidden="1">'202_1'!$A:$C</definedName>
    <definedName name="Z_7DAD0CBB_837D_490E_8AD8_C7F6F6026BC2_.wvu.PrintTitles" localSheetId="8" hidden="1">'202_2'!$A:$C</definedName>
    <definedName name="Z_7DAD0CBB_837D_490E_8AD8_C7F6F6026BC2_.wvu.PrintTitles" localSheetId="9" hidden="1">'203_1'!$A:$C</definedName>
    <definedName name="Z_7DAD0CBB_837D_490E_8AD8_C7F6F6026BC2_.wvu.PrintTitles" localSheetId="10" hidden="1">'203_2'!$A:$C</definedName>
    <definedName name="Z_85387D8F_322B_4575_A31F_6C67D6D60B03_.wvu.PrintArea" localSheetId="6" hidden="1">'201_2'!$A$2:$AW$36</definedName>
    <definedName name="Z_85387D8F_322B_4575_A31F_6C67D6D60B03_.wvu.PrintArea" localSheetId="7" hidden="1">'202_1'!$A$2:$AW$36</definedName>
    <definedName name="Z_85387D8F_322B_4575_A31F_6C67D6D60B03_.wvu.PrintArea" localSheetId="8" hidden="1">'202_2'!$A$2:$AX$32</definedName>
    <definedName name="Z_85387D8F_322B_4575_A31F_6C67D6D60B03_.wvu.PrintArea" localSheetId="9" hidden="1">'203_1'!$A$2:$AX$32</definedName>
    <definedName name="Z_85387D8F_322B_4575_A31F_6C67D6D60B03_.wvu.PrintArea" localSheetId="10" hidden="1">'203_2'!$A$2:$AW$36</definedName>
    <definedName name="Z_85387D8F_322B_4575_A31F_6C67D6D60B03_.wvu.PrintTitles" localSheetId="6" hidden="1">'201_2'!$A:$C</definedName>
    <definedName name="Z_85387D8F_322B_4575_A31F_6C67D6D60B03_.wvu.PrintTitles" localSheetId="7" hidden="1">'202_1'!$A:$C</definedName>
    <definedName name="Z_85387D8F_322B_4575_A31F_6C67D6D60B03_.wvu.PrintTitles" localSheetId="8" hidden="1">'202_2'!$A:$C</definedName>
    <definedName name="Z_85387D8F_322B_4575_A31F_6C67D6D60B03_.wvu.PrintTitles" localSheetId="9" hidden="1">'203_1'!$A:$C</definedName>
    <definedName name="Z_85387D8F_322B_4575_A31F_6C67D6D60B03_.wvu.PrintTitles" localSheetId="10" hidden="1">'203_2'!$A:$C</definedName>
    <definedName name="Z_86E46D09_7AE0_4152_9FFC_C08D0784D8A7_.wvu.PrintArea" localSheetId="6" hidden="1">'201_2'!$A$2:$AW$36</definedName>
    <definedName name="Z_86E46D09_7AE0_4152_9FFC_C08D0784D8A7_.wvu.PrintArea" localSheetId="7" hidden="1">'202_1'!$A$2:$AW$36</definedName>
    <definedName name="Z_86E46D09_7AE0_4152_9FFC_C08D0784D8A7_.wvu.PrintArea" localSheetId="8" hidden="1">'202_2'!$A$2:$AX$32</definedName>
    <definedName name="Z_86E46D09_7AE0_4152_9FFC_C08D0784D8A7_.wvu.PrintArea" localSheetId="9" hidden="1">'203_1'!$A$2:$AX$32</definedName>
    <definedName name="Z_86E46D09_7AE0_4152_9FFC_C08D0784D8A7_.wvu.PrintArea" localSheetId="10" hidden="1">'203_2'!$A$2:$AW$36</definedName>
    <definedName name="Z_86E46D09_7AE0_4152_9FFC_C08D0784D8A7_.wvu.PrintTitles" localSheetId="6" hidden="1">'201_2'!$A:$C</definedName>
    <definedName name="Z_86E46D09_7AE0_4152_9FFC_C08D0784D8A7_.wvu.PrintTitles" localSheetId="7" hidden="1">'202_1'!$A:$C</definedName>
    <definedName name="Z_86E46D09_7AE0_4152_9FFC_C08D0784D8A7_.wvu.PrintTitles" localSheetId="8" hidden="1">'202_2'!$A:$C</definedName>
    <definedName name="Z_86E46D09_7AE0_4152_9FFC_C08D0784D8A7_.wvu.PrintTitles" localSheetId="9" hidden="1">'203_1'!$A:$C</definedName>
    <definedName name="Z_86E46D09_7AE0_4152_9FFC_C08D0784D8A7_.wvu.PrintTitles" localSheetId="10" hidden="1">'203_2'!$A:$C</definedName>
    <definedName name="Z_8DFD9D66_8B11_4E3E_B614_03CD90A02DAE_.wvu.PrintArea" localSheetId="6" hidden="1">'201_2'!$A$2:$AQ$51</definedName>
    <definedName name="Z_8DFD9D66_8B11_4E3E_B614_03CD90A02DAE_.wvu.PrintArea" localSheetId="7" hidden="1">'202_1'!$A$2:$AQ$51</definedName>
    <definedName name="Z_8DFD9D66_8B11_4E3E_B614_03CD90A02DAE_.wvu.PrintArea" localSheetId="8" hidden="1">'202_2'!$A$2:$AR$47</definedName>
    <definedName name="Z_8DFD9D66_8B11_4E3E_B614_03CD90A02DAE_.wvu.PrintArea" localSheetId="9" hidden="1">'203_1'!$A$2:$AR$47</definedName>
    <definedName name="Z_8DFD9D66_8B11_4E3E_B614_03CD90A02DAE_.wvu.PrintArea" localSheetId="10" hidden="1">'203_2'!$A$2:$AQ$51</definedName>
    <definedName name="Z_8DFD9D66_8B11_4E3E_B614_03CD90A02DAE_.wvu.PrintTitles" localSheetId="6" hidden="1">'201_2'!$A:$C</definedName>
    <definedName name="Z_8DFD9D66_8B11_4E3E_B614_03CD90A02DAE_.wvu.PrintTitles" localSheetId="7" hidden="1">'202_1'!$A:$C</definedName>
    <definedName name="Z_8DFD9D66_8B11_4E3E_B614_03CD90A02DAE_.wvu.PrintTitles" localSheetId="8" hidden="1">'202_2'!$A:$C</definedName>
    <definedName name="Z_8DFD9D66_8B11_4E3E_B614_03CD90A02DAE_.wvu.PrintTitles" localSheetId="9" hidden="1">'203_1'!$A:$C</definedName>
    <definedName name="Z_8DFD9D66_8B11_4E3E_B614_03CD90A02DAE_.wvu.PrintTitles" localSheetId="10" hidden="1">'203_2'!$A:$C</definedName>
    <definedName name="Z_8DFD9D66_8B11_4E3E_B614_03CD90A02DAE_.wvu.Rows" localSheetId="6" hidden="1">'201_2'!$38:$38,'201_2'!$42:$42,'201_2'!$48:$48,'201_2'!$50:$50</definedName>
    <definedName name="Z_8DFD9D66_8B11_4E3E_B614_03CD90A02DAE_.wvu.Rows" localSheetId="7" hidden="1">'202_1'!$38:$38,'202_1'!$42:$42,'202_1'!$48:$48,'202_1'!$50:$50</definedName>
    <definedName name="Z_8DFD9D66_8B11_4E3E_B614_03CD90A02DAE_.wvu.Rows" localSheetId="8" hidden="1">'202_2'!$34:$34,'202_2'!$38:$38,'202_2'!$44:$44,'202_2'!$46:$46</definedName>
    <definedName name="Z_8DFD9D66_8B11_4E3E_B614_03CD90A02DAE_.wvu.Rows" localSheetId="9" hidden="1">'203_1'!$34:$34,'203_1'!$38:$38,'203_1'!$44:$44,'203_1'!$46:$46</definedName>
    <definedName name="Z_8DFD9D66_8B11_4E3E_B614_03CD90A02DAE_.wvu.Rows" localSheetId="10" hidden="1">'203_2'!$38:$38,'203_2'!$42:$42,'203_2'!$48:$48,'203_2'!$50:$50</definedName>
    <definedName name="Z_8FD84C4E_2C18_420F_8708_98FB7EED86F5_.wvu.PrintArea" localSheetId="6" hidden="1">'201_2'!$A$2:$BC$51</definedName>
    <definedName name="Z_8FD84C4E_2C18_420F_8708_98FB7EED86F5_.wvu.PrintArea" localSheetId="7" hidden="1">'202_1'!$A$2:$BC$51</definedName>
    <definedName name="Z_8FD84C4E_2C18_420F_8708_98FB7EED86F5_.wvu.PrintArea" localSheetId="8" hidden="1">'202_2'!$A$2:$BD$47</definedName>
    <definedName name="Z_8FD84C4E_2C18_420F_8708_98FB7EED86F5_.wvu.PrintArea" localSheetId="9" hidden="1">'203_1'!$A$2:$BD$47</definedName>
    <definedName name="Z_8FD84C4E_2C18_420F_8708_98FB7EED86F5_.wvu.PrintArea" localSheetId="10" hidden="1">'203_2'!$A$2:$BC$51</definedName>
    <definedName name="Z_8FD84C4E_2C18_420F_8708_98FB7EED86F5_.wvu.PrintTitles" localSheetId="6" hidden="1">'201_2'!$A:$C</definedName>
    <definedName name="Z_8FD84C4E_2C18_420F_8708_98FB7EED86F5_.wvu.PrintTitles" localSheetId="7" hidden="1">'202_1'!$A:$C</definedName>
    <definedName name="Z_8FD84C4E_2C18_420F_8708_98FB7EED86F5_.wvu.PrintTitles" localSheetId="8" hidden="1">'202_2'!$A:$C</definedName>
    <definedName name="Z_8FD84C4E_2C18_420F_8708_98FB7EED86F5_.wvu.PrintTitles" localSheetId="9" hidden="1">'203_1'!$A:$C</definedName>
    <definedName name="Z_8FD84C4E_2C18_420F_8708_98FB7EED86F5_.wvu.PrintTitles" localSheetId="10" hidden="1">'203_2'!$A:$C</definedName>
    <definedName name="Z_93F6C3DE_1F92_4632_8907_1A4A95278937_.wvu.PrintArea" localSheetId="6" hidden="1">'201_2'!$A$2:$AW$36</definedName>
    <definedName name="Z_93F6C3DE_1F92_4632_8907_1A4A95278937_.wvu.PrintArea" localSheetId="7" hidden="1">'202_1'!$A$2:$AW$36</definedName>
    <definedName name="Z_93F6C3DE_1F92_4632_8907_1A4A95278937_.wvu.PrintArea" localSheetId="8" hidden="1">'202_2'!$A$2:$AX$32</definedName>
    <definedName name="Z_93F6C3DE_1F92_4632_8907_1A4A95278937_.wvu.PrintArea" localSheetId="9" hidden="1">'203_1'!$A$2:$AX$32</definedName>
    <definedName name="Z_93F6C3DE_1F92_4632_8907_1A4A95278937_.wvu.PrintArea" localSheetId="10" hidden="1">'203_2'!$A$2:$AW$36</definedName>
    <definedName name="Z_93F6C3DE_1F92_4632_8907_1A4A95278937_.wvu.PrintTitles" localSheetId="6" hidden="1">'201_2'!$A:$C</definedName>
    <definedName name="Z_93F6C3DE_1F92_4632_8907_1A4A95278937_.wvu.PrintTitles" localSheetId="7" hidden="1">'202_1'!$A:$C</definedName>
    <definedName name="Z_93F6C3DE_1F92_4632_8907_1A4A95278937_.wvu.PrintTitles" localSheetId="8" hidden="1">'202_2'!$A:$C</definedName>
    <definedName name="Z_93F6C3DE_1F92_4632_8907_1A4A95278937_.wvu.PrintTitles" localSheetId="9" hidden="1">'203_1'!$A:$C</definedName>
    <definedName name="Z_93F6C3DE_1F92_4632_8907_1A4A95278937_.wvu.PrintTitles" localSheetId="10" hidden="1">'203_2'!$A:$C</definedName>
    <definedName name="Z_9441459E_E2AF_4712_941E_3718915AA278_.wvu.PrintArea" localSheetId="6" hidden="1">'201_2'!$A$2:$AW$36</definedName>
    <definedName name="Z_9441459E_E2AF_4712_941E_3718915AA278_.wvu.PrintArea" localSheetId="7" hidden="1">'202_1'!$A$2:$AW$36</definedName>
    <definedName name="Z_9441459E_E2AF_4712_941E_3718915AA278_.wvu.PrintArea" localSheetId="8" hidden="1">'202_2'!$A$2:$AX$32</definedName>
    <definedName name="Z_9441459E_E2AF_4712_941E_3718915AA278_.wvu.PrintArea" localSheetId="9" hidden="1">'203_1'!$A$2:$AX$32</definedName>
    <definedName name="Z_9441459E_E2AF_4712_941E_3718915AA278_.wvu.PrintArea" localSheetId="10" hidden="1">'203_2'!$A$2:$AW$36</definedName>
    <definedName name="Z_9441459E_E2AF_4712_941E_3718915AA278_.wvu.PrintTitles" localSheetId="6" hidden="1">'201_2'!$A:$C</definedName>
    <definedName name="Z_9441459E_E2AF_4712_941E_3718915AA278_.wvu.PrintTitles" localSheetId="7" hidden="1">'202_1'!$A:$C</definedName>
    <definedName name="Z_9441459E_E2AF_4712_941E_3718915AA278_.wvu.PrintTitles" localSheetId="8" hidden="1">'202_2'!$A:$C</definedName>
    <definedName name="Z_9441459E_E2AF_4712_941E_3718915AA278_.wvu.PrintTitles" localSheetId="9" hidden="1">'203_1'!$A:$C</definedName>
    <definedName name="Z_9441459E_E2AF_4712_941E_3718915AA278_.wvu.PrintTitles" localSheetId="10" hidden="1">'203_2'!$A:$C</definedName>
    <definedName name="Z_9581BC83_4638_4839_B4A7_A6430282DE49_.wvu.PrintArea" localSheetId="6" hidden="1">'201_2'!$A$1:$BE$51</definedName>
    <definedName name="Z_9581BC83_4638_4839_B4A7_A6430282DE49_.wvu.PrintArea" localSheetId="7" hidden="1">'202_1'!$A$1:$BE$51</definedName>
    <definedName name="Z_9581BC83_4638_4839_B4A7_A6430282DE49_.wvu.PrintArea" localSheetId="8" hidden="1">'202_2'!$A$1:$BF$47</definedName>
    <definedName name="Z_9581BC83_4638_4839_B4A7_A6430282DE49_.wvu.PrintArea" localSheetId="9" hidden="1">'203_1'!$A$1:$BF$47</definedName>
    <definedName name="Z_9581BC83_4638_4839_B4A7_A6430282DE49_.wvu.PrintArea" localSheetId="10" hidden="1">'203_2'!$A$1:$BE$51</definedName>
    <definedName name="Z_9581BC83_4638_4839_B4A7_A6430282DE49_.wvu.PrintTitles" localSheetId="6" hidden="1">'201_2'!$A:$C</definedName>
    <definedName name="Z_9581BC83_4638_4839_B4A7_A6430282DE49_.wvu.PrintTitles" localSheetId="7" hidden="1">'202_1'!$A:$C</definedName>
    <definedName name="Z_9581BC83_4638_4839_B4A7_A6430282DE49_.wvu.PrintTitles" localSheetId="8" hidden="1">'202_2'!$A:$C</definedName>
    <definedName name="Z_9581BC83_4638_4839_B4A7_A6430282DE49_.wvu.PrintTitles" localSheetId="9" hidden="1">'203_1'!$A:$C</definedName>
    <definedName name="Z_9581BC83_4638_4839_B4A7_A6430282DE49_.wvu.PrintTitles" localSheetId="10" hidden="1">'203_2'!$A:$C</definedName>
    <definedName name="Z_9581BC83_4638_4839_B4A7_A6430282DE49_.wvu.Rows" localSheetId="5" hidden="1">Підсумки!$16:$27</definedName>
    <definedName name="Z_96506512_4E88_4EBC_B2E5_F270E8DFA42E_.wvu.FilterData" localSheetId="5" hidden="1">Підсумки!$A$3:$N$56</definedName>
    <definedName name="Z_96BFE75B_9E94_4DC9_803C_D5A288E717C0_.wvu.FilterData" localSheetId="5" hidden="1">Підсумки!$A$3:$N$56</definedName>
    <definedName name="Z_96BFE75B_9E94_4DC9_803C_D5A288E717C0_.wvu.PrintArea" localSheetId="6" hidden="1">'201_2'!$A$2:$BC$51</definedName>
    <definedName name="Z_96BFE75B_9E94_4DC9_803C_D5A288E717C0_.wvu.PrintArea" localSheetId="7" hidden="1">'202_1'!$A$2:$BC$51</definedName>
    <definedName name="Z_96BFE75B_9E94_4DC9_803C_D5A288E717C0_.wvu.PrintArea" localSheetId="8" hidden="1">'202_2'!$A$2:$BD$47</definedName>
    <definedName name="Z_96BFE75B_9E94_4DC9_803C_D5A288E717C0_.wvu.PrintArea" localSheetId="9" hidden="1">'203_1'!$A$2:$BD$47</definedName>
    <definedName name="Z_96BFE75B_9E94_4DC9_803C_D5A288E717C0_.wvu.PrintArea" localSheetId="10" hidden="1">'203_2'!$A$2:$BC$51</definedName>
    <definedName name="Z_96BFE75B_9E94_4DC9_803C_D5A288E717C0_.wvu.PrintTitles" localSheetId="6" hidden="1">'201_2'!$A:$C</definedName>
    <definedName name="Z_96BFE75B_9E94_4DC9_803C_D5A288E717C0_.wvu.PrintTitles" localSheetId="7" hidden="1">'202_1'!$A:$C</definedName>
    <definedName name="Z_96BFE75B_9E94_4DC9_803C_D5A288E717C0_.wvu.PrintTitles" localSheetId="8" hidden="1">'202_2'!$A:$C</definedName>
    <definedName name="Z_96BFE75B_9E94_4DC9_803C_D5A288E717C0_.wvu.PrintTitles" localSheetId="9" hidden="1">'203_1'!$A:$C</definedName>
    <definedName name="Z_96BFE75B_9E94_4DC9_803C_D5A288E717C0_.wvu.PrintTitles" localSheetId="10" hidden="1">'203_2'!$A:$C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Підсумки!$A$3:$N$56</definedName>
    <definedName name="Z_AAE6FF24_C1F0_4266_B899_2398D5DAFFD0_.wvu.PrintArea" localSheetId="6" hidden="1">'201_2'!$A$2:$AW$36</definedName>
    <definedName name="Z_AAE6FF24_C1F0_4266_B899_2398D5DAFFD0_.wvu.PrintArea" localSheetId="7" hidden="1">'202_1'!$A$2:$AW$36</definedName>
    <definedName name="Z_AAE6FF24_C1F0_4266_B899_2398D5DAFFD0_.wvu.PrintArea" localSheetId="8" hidden="1">'202_2'!$A$2:$AX$32</definedName>
    <definedName name="Z_AAE6FF24_C1F0_4266_B899_2398D5DAFFD0_.wvu.PrintArea" localSheetId="9" hidden="1">'203_1'!$A$2:$AX$32</definedName>
    <definedName name="Z_AAE6FF24_C1F0_4266_B899_2398D5DAFFD0_.wvu.PrintArea" localSheetId="10" hidden="1">'203_2'!$A$2:$AW$36</definedName>
    <definedName name="Z_AAE6FF24_C1F0_4266_B899_2398D5DAFFD0_.wvu.PrintTitles" localSheetId="6" hidden="1">'201_2'!$A:$C</definedName>
    <definedName name="Z_AAE6FF24_C1F0_4266_B899_2398D5DAFFD0_.wvu.PrintTitles" localSheetId="7" hidden="1">'202_1'!$A:$C</definedName>
    <definedName name="Z_AAE6FF24_C1F0_4266_B899_2398D5DAFFD0_.wvu.PrintTitles" localSheetId="8" hidden="1">'202_2'!$A:$C</definedName>
    <definedName name="Z_AAE6FF24_C1F0_4266_B899_2398D5DAFFD0_.wvu.PrintTitles" localSheetId="9" hidden="1">'203_1'!$A:$C</definedName>
    <definedName name="Z_AAE6FF24_C1F0_4266_B899_2398D5DAFFD0_.wvu.PrintTitles" localSheetId="10" hidden="1">'203_2'!$A:$C</definedName>
    <definedName name="Z_B1194D16_FC6C_47F9_9935_F16FF2F45C20_.wvu.FilterData" localSheetId="5" hidden="1">Підсумки!$A$3:$N$56</definedName>
    <definedName name="Z_B1194D16_FC6C_47F9_9935_F16FF2F45C20_.wvu.PrintArea" localSheetId="6" hidden="1">'201_2'!$A$2:$BC$51</definedName>
    <definedName name="Z_B1194D16_FC6C_47F9_9935_F16FF2F45C20_.wvu.PrintArea" localSheetId="7" hidden="1">'202_1'!$A$2:$BC$51</definedName>
    <definedName name="Z_B1194D16_FC6C_47F9_9935_F16FF2F45C20_.wvu.PrintArea" localSheetId="8" hidden="1">'202_2'!$A$2:$BD$47</definedName>
    <definedName name="Z_B1194D16_FC6C_47F9_9935_F16FF2F45C20_.wvu.PrintArea" localSheetId="9" hidden="1">'203_1'!$A$2:$BD$47</definedName>
    <definedName name="Z_B1194D16_FC6C_47F9_9935_F16FF2F45C20_.wvu.PrintArea" localSheetId="10" hidden="1">'203_2'!$A$2:$BC$51</definedName>
    <definedName name="Z_B1194D16_FC6C_47F9_9935_F16FF2F45C20_.wvu.PrintTitles" localSheetId="6" hidden="1">'201_2'!$A:$C</definedName>
    <definedName name="Z_B1194D16_FC6C_47F9_9935_F16FF2F45C20_.wvu.PrintTitles" localSheetId="7" hidden="1">'202_1'!$A:$C</definedName>
    <definedName name="Z_B1194D16_FC6C_47F9_9935_F16FF2F45C20_.wvu.PrintTitles" localSheetId="8" hidden="1">'202_2'!$A:$C</definedName>
    <definedName name="Z_B1194D16_FC6C_47F9_9935_F16FF2F45C20_.wvu.PrintTitles" localSheetId="9" hidden="1">'203_1'!$A:$C</definedName>
    <definedName name="Z_B1194D16_FC6C_47F9_9935_F16FF2F45C20_.wvu.PrintTitles" localSheetId="10" hidden="1">'203_2'!$A:$C</definedName>
    <definedName name="Z_BA384526_2B52_499B_A6CB_A20D93F7D458_.wvu.PrintArea" localSheetId="6" hidden="1">'201_2'!$A$2:$AW$36</definedName>
    <definedName name="Z_BA384526_2B52_499B_A6CB_A20D93F7D458_.wvu.PrintArea" localSheetId="7" hidden="1">'202_1'!$A$2:$AW$36</definedName>
    <definedName name="Z_BA384526_2B52_499B_A6CB_A20D93F7D458_.wvu.PrintArea" localSheetId="8" hidden="1">'202_2'!$A$2:$AX$32</definedName>
    <definedName name="Z_BA384526_2B52_499B_A6CB_A20D93F7D458_.wvu.PrintArea" localSheetId="9" hidden="1">'203_1'!$A$2:$AX$32</definedName>
    <definedName name="Z_BA384526_2B52_499B_A6CB_A20D93F7D458_.wvu.PrintArea" localSheetId="10" hidden="1">'203_2'!$A$2:$AW$36</definedName>
    <definedName name="Z_BA384526_2B52_499B_A6CB_A20D93F7D458_.wvu.PrintTitles" localSheetId="6" hidden="1">'201_2'!$A:$C</definedName>
    <definedName name="Z_BA384526_2B52_499B_A6CB_A20D93F7D458_.wvu.PrintTitles" localSheetId="7" hidden="1">'202_1'!$A:$C</definedName>
    <definedName name="Z_BA384526_2B52_499B_A6CB_A20D93F7D458_.wvu.PrintTitles" localSheetId="8" hidden="1">'202_2'!$A:$C</definedName>
    <definedName name="Z_BA384526_2B52_499B_A6CB_A20D93F7D458_.wvu.PrintTitles" localSheetId="9" hidden="1">'203_1'!$A:$C</definedName>
    <definedName name="Z_BA384526_2B52_499B_A6CB_A20D93F7D458_.wvu.PrintTitles" localSheetId="10" hidden="1">'203_2'!$A:$C</definedName>
    <definedName name="Z_BE29CB45_C44C_4909_A8C9_0850A17CCE3A_.wvu.PrintArea" localSheetId="6" hidden="1">'201_2'!$A$2:$AW$36</definedName>
    <definedName name="Z_BE29CB45_C44C_4909_A8C9_0850A17CCE3A_.wvu.PrintArea" localSheetId="7" hidden="1">'202_1'!$A$2:$AW$36</definedName>
    <definedName name="Z_BE29CB45_C44C_4909_A8C9_0850A17CCE3A_.wvu.PrintArea" localSheetId="8" hidden="1">'202_2'!$A$2:$AX$32</definedName>
    <definedName name="Z_BE29CB45_C44C_4909_A8C9_0850A17CCE3A_.wvu.PrintArea" localSheetId="9" hidden="1">'203_1'!$A$2:$AX$32</definedName>
    <definedName name="Z_BE29CB45_C44C_4909_A8C9_0850A17CCE3A_.wvu.PrintArea" localSheetId="10" hidden="1">'203_2'!$A$2:$AW$36</definedName>
    <definedName name="Z_BE29CB45_C44C_4909_A8C9_0850A17CCE3A_.wvu.PrintTitles" localSheetId="6" hidden="1">'201_2'!$A:$C</definedName>
    <definedName name="Z_BE29CB45_C44C_4909_A8C9_0850A17CCE3A_.wvu.PrintTitles" localSheetId="7" hidden="1">'202_1'!$A:$C</definedName>
    <definedName name="Z_BE29CB45_C44C_4909_A8C9_0850A17CCE3A_.wvu.PrintTitles" localSheetId="8" hidden="1">'202_2'!$A:$C</definedName>
    <definedName name="Z_BE29CB45_C44C_4909_A8C9_0850A17CCE3A_.wvu.PrintTitles" localSheetId="9" hidden="1">'203_1'!$A:$C</definedName>
    <definedName name="Z_BE29CB45_C44C_4909_A8C9_0850A17CCE3A_.wvu.PrintTitles" localSheetId="10" hidden="1">'203_2'!$A:$C</definedName>
    <definedName name="Z_BFDDA753_D9FF_405A_BBB3_8EC16FDB9500_.wvu.PrintArea" localSheetId="6" hidden="1">'201_2'!$A$2:$AQ$51</definedName>
    <definedName name="Z_BFDDA753_D9FF_405A_BBB3_8EC16FDB9500_.wvu.PrintArea" localSheetId="7" hidden="1">'202_1'!$A$2:$AQ$51</definedName>
    <definedName name="Z_BFDDA753_D9FF_405A_BBB3_8EC16FDB9500_.wvu.PrintArea" localSheetId="8" hidden="1">'202_2'!$A$2:$AR$47</definedName>
    <definedName name="Z_BFDDA753_D9FF_405A_BBB3_8EC16FDB9500_.wvu.PrintArea" localSheetId="9" hidden="1">'203_1'!$A$2:$AR$47</definedName>
    <definedName name="Z_BFDDA753_D9FF_405A_BBB3_8EC16FDB9500_.wvu.PrintArea" localSheetId="10" hidden="1">'203_2'!$A$2:$AQ$51</definedName>
    <definedName name="Z_BFDDA753_D9FF_405A_BBB3_8EC16FDB9500_.wvu.PrintTitles" localSheetId="6" hidden="1">'201_2'!$A:$C</definedName>
    <definedName name="Z_BFDDA753_D9FF_405A_BBB3_8EC16FDB9500_.wvu.PrintTitles" localSheetId="7" hidden="1">'202_1'!$A:$C</definedName>
    <definedName name="Z_BFDDA753_D9FF_405A_BBB3_8EC16FDB9500_.wvu.PrintTitles" localSheetId="8" hidden="1">'202_2'!$A:$C</definedName>
    <definedName name="Z_BFDDA753_D9FF_405A_BBB3_8EC16FDB9500_.wvu.PrintTitles" localSheetId="9" hidden="1">'203_1'!$A:$C</definedName>
    <definedName name="Z_BFDDA753_D9FF_405A_BBB3_8EC16FDB9500_.wvu.PrintTitles" localSheetId="10" hidden="1">'203_2'!$A:$C</definedName>
    <definedName name="Z_C2F30B35_D639_4BB4_A50F_41AB6A913442_.wvu.FilterData" localSheetId="5" hidden="1">Підсумки!$A$3:$N$56</definedName>
    <definedName name="Z_C2F30B35_D639_4BB4_A50F_41AB6A913442_.wvu.PrintArea" localSheetId="6" hidden="1">'201_2'!$A$2:$BC$51</definedName>
    <definedName name="Z_C2F30B35_D639_4BB4_A50F_41AB6A913442_.wvu.PrintArea" localSheetId="7" hidden="1">'202_1'!$A$2:$BC$51</definedName>
    <definedName name="Z_C2F30B35_D639_4BB4_A50F_41AB6A913442_.wvu.PrintArea" localSheetId="8" hidden="1">'202_2'!$A$2:$BD$47</definedName>
    <definedName name="Z_C2F30B35_D639_4BB4_A50F_41AB6A913442_.wvu.PrintArea" localSheetId="9" hidden="1">'203_1'!$A$2:$BD$47</definedName>
    <definedName name="Z_C2F30B35_D639_4BB4_A50F_41AB6A913442_.wvu.PrintArea" localSheetId="10" hidden="1">'203_2'!$A$2:$BC$51</definedName>
    <definedName name="Z_C2F30B35_D639_4BB4_A50F_41AB6A913442_.wvu.PrintTitles" localSheetId="6" hidden="1">'201_2'!$A:$C</definedName>
    <definedName name="Z_C2F30B35_D639_4BB4_A50F_41AB6A913442_.wvu.PrintTitles" localSheetId="7" hidden="1">'202_1'!$A:$C</definedName>
    <definedName name="Z_C2F30B35_D639_4BB4_A50F_41AB6A913442_.wvu.PrintTitles" localSheetId="8" hidden="1">'202_2'!$A:$C</definedName>
    <definedName name="Z_C2F30B35_D639_4BB4_A50F_41AB6A913442_.wvu.PrintTitles" localSheetId="9" hidden="1">'203_1'!$A:$C</definedName>
    <definedName name="Z_C2F30B35_D639_4BB4_A50F_41AB6A913442_.wvu.PrintTitles" localSheetId="10" hidden="1">'203_2'!$A:$C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Підсумки!$A$3:$N$56</definedName>
    <definedName name="Z_C5D960BD_C1A6_4228_A267_A87ADCF0AB55_.wvu.PrintArea" localSheetId="6" hidden="1">'201_2'!$A$2:$BC$51</definedName>
    <definedName name="Z_C5D960BD_C1A6_4228_A267_A87ADCF0AB55_.wvu.PrintArea" localSheetId="7" hidden="1">'202_1'!$A$2:$BC$51</definedName>
    <definedName name="Z_C5D960BD_C1A6_4228_A267_A87ADCF0AB55_.wvu.PrintArea" localSheetId="8" hidden="1">'202_2'!$A$2:$BD$47</definedName>
    <definedName name="Z_C5D960BD_C1A6_4228_A267_A87ADCF0AB55_.wvu.PrintArea" localSheetId="9" hidden="1">'203_1'!$A$2:$BD$47</definedName>
    <definedName name="Z_C5D960BD_C1A6_4228_A267_A87ADCF0AB55_.wvu.PrintArea" localSheetId="10" hidden="1">'203_2'!$A$2:$BC$51</definedName>
    <definedName name="Z_C5D960BD_C1A6_4228_A267_A87ADCF0AB55_.wvu.PrintTitles" localSheetId="6" hidden="1">'201_2'!$A:$C</definedName>
    <definedName name="Z_C5D960BD_C1A6_4228_A267_A87ADCF0AB55_.wvu.PrintTitles" localSheetId="7" hidden="1">'202_1'!$A:$C</definedName>
    <definedName name="Z_C5D960BD_C1A6_4228_A267_A87ADCF0AB55_.wvu.PrintTitles" localSheetId="8" hidden="1">'202_2'!$A:$C</definedName>
    <definedName name="Z_C5D960BD_C1A6_4228_A267_A87ADCF0AB55_.wvu.PrintTitles" localSheetId="9" hidden="1">'203_1'!$A:$C</definedName>
    <definedName name="Z_C5D960BD_C1A6_4228_A267_A87ADCF0AB55_.wvu.PrintTitles" localSheetId="10" hidden="1">'203_2'!$A:$C</definedName>
    <definedName name="Z_CB17CAF3_1B6A_40BC_8807_382168C7B6AA_.wvu.Cols" localSheetId="5" hidden="1">Підсумки!$F:$J</definedName>
    <definedName name="Z_CB17CAF3_1B6A_40BC_8807_382168C7B6AA_.wvu.FilterData" localSheetId="5" hidden="1">Підсумки!$A$3:$N$56</definedName>
    <definedName name="Z_CB17CAF3_1B6A_40BC_8807_382168C7B6AA_.wvu.PrintArea" localSheetId="6" hidden="1">'201_2'!$A$2:$BC$51</definedName>
    <definedName name="Z_CB17CAF3_1B6A_40BC_8807_382168C7B6AA_.wvu.PrintArea" localSheetId="7" hidden="1">'202_1'!$A$2:$BC$51</definedName>
    <definedName name="Z_CB17CAF3_1B6A_40BC_8807_382168C7B6AA_.wvu.PrintArea" localSheetId="8" hidden="1">'202_2'!$A$2:$BD$47</definedName>
    <definedName name="Z_CB17CAF3_1B6A_40BC_8807_382168C7B6AA_.wvu.PrintArea" localSheetId="9" hidden="1">'203_1'!$A$2:$BD$47</definedName>
    <definedName name="Z_CB17CAF3_1B6A_40BC_8807_382168C7B6AA_.wvu.PrintArea" localSheetId="10" hidden="1">'203_2'!$A$2:$BC$51</definedName>
    <definedName name="Z_CB17CAF3_1B6A_40BC_8807_382168C7B6AA_.wvu.PrintTitles" localSheetId="6" hidden="1">'201_2'!$A:$C</definedName>
    <definedName name="Z_CB17CAF3_1B6A_40BC_8807_382168C7B6AA_.wvu.PrintTitles" localSheetId="7" hidden="1">'202_1'!$A:$C</definedName>
    <definedName name="Z_CB17CAF3_1B6A_40BC_8807_382168C7B6AA_.wvu.PrintTitles" localSheetId="8" hidden="1">'202_2'!$A:$C</definedName>
    <definedName name="Z_CB17CAF3_1B6A_40BC_8807_382168C7B6AA_.wvu.PrintTitles" localSheetId="9" hidden="1">'203_1'!$A:$C</definedName>
    <definedName name="Z_CB17CAF3_1B6A_40BC_8807_382168C7B6AA_.wvu.PrintTitles" localSheetId="10" hidden="1">'203_2'!$A:$C</definedName>
    <definedName name="Z_CCC0C40E_6D64_44D7_9C77_D75A2E2899A6_.wvu.PrintArea" localSheetId="6" hidden="1">'201_2'!$A$2:$AQ$51</definedName>
    <definedName name="Z_CCC0C40E_6D64_44D7_9C77_D75A2E2899A6_.wvu.PrintArea" localSheetId="7" hidden="1">'202_1'!$A$2:$AQ$51</definedName>
    <definedName name="Z_CCC0C40E_6D64_44D7_9C77_D75A2E2899A6_.wvu.PrintArea" localSheetId="8" hidden="1">'202_2'!$A$2:$AR$47</definedName>
    <definedName name="Z_CCC0C40E_6D64_44D7_9C77_D75A2E2899A6_.wvu.PrintArea" localSheetId="9" hidden="1">'203_1'!$A$2:$AR$47</definedName>
    <definedName name="Z_CCC0C40E_6D64_44D7_9C77_D75A2E2899A6_.wvu.PrintArea" localSheetId="10" hidden="1">'203_2'!$A$2:$AQ$51</definedName>
    <definedName name="Z_CCC0C40E_6D64_44D7_9C77_D75A2E2899A6_.wvu.PrintTitles" localSheetId="6" hidden="1">'201_2'!$A:$C</definedName>
    <definedName name="Z_CCC0C40E_6D64_44D7_9C77_D75A2E2899A6_.wvu.PrintTitles" localSheetId="7" hidden="1">'202_1'!$A:$C</definedName>
    <definedName name="Z_CCC0C40E_6D64_44D7_9C77_D75A2E2899A6_.wvu.PrintTitles" localSheetId="8" hidden="1">'202_2'!$A:$C</definedName>
    <definedName name="Z_CCC0C40E_6D64_44D7_9C77_D75A2E2899A6_.wvu.PrintTitles" localSheetId="9" hidden="1">'203_1'!$A:$C</definedName>
    <definedName name="Z_CCC0C40E_6D64_44D7_9C77_D75A2E2899A6_.wvu.PrintTitles" localSheetId="10" hidden="1">'203_2'!$A:$C</definedName>
    <definedName name="Z_CCC0C40E_6D64_44D7_9C77_D75A2E2899A6_.wvu.Rows" localSheetId="6" hidden="1">'201_2'!$38:$38,'201_2'!$42:$42,'201_2'!$48:$48,'201_2'!$50:$50</definedName>
    <definedName name="Z_CCC0C40E_6D64_44D7_9C77_D75A2E2899A6_.wvu.Rows" localSheetId="7" hidden="1">'202_1'!$38:$38,'202_1'!$42:$42,'202_1'!$48:$48,'202_1'!$50:$50</definedName>
    <definedName name="Z_CCC0C40E_6D64_44D7_9C77_D75A2E2899A6_.wvu.Rows" localSheetId="8" hidden="1">'202_2'!$34:$34,'202_2'!$38:$38,'202_2'!$44:$44,'202_2'!$46:$46</definedName>
    <definedName name="Z_CCC0C40E_6D64_44D7_9C77_D75A2E2899A6_.wvu.Rows" localSheetId="9" hidden="1">'203_1'!$34:$34,'203_1'!$38:$38,'203_1'!$44:$44,'203_1'!$46:$46</definedName>
    <definedName name="Z_CCC0C40E_6D64_44D7_9C77_D75A2E2899A6_.wvu.Rows" localSheetId="10" hidden="1">'203_2'!$38:$38,'203_2'!$42:$42,'203_2'!$48:$48,'203_2'!$50:$50</definedName>
    <definedName name="Z_D122E3EB_3DBD_4170_BBCF_2BB5E0E428A7_.wvu.Cols" localSheetId="5" hidden="1">Підсумки!$F:$J</definedName>
    <definedName name="Z_D122E3EB_3DBD_4170_BBCF_2BB5E0E428A7_.wvu.FilterData" localSheetId="5" hidden="1">Підсумки!$A$3:$N$56</definedName>
    <definedName name="Z_D122E3EB_3DBD_4170_BBCF_2BB5E0E428A7_.wvu.PrintArea" localSheetId="6" hidden="1">'201_2'!$A$2:$BC$51</definedName>
    <definedName name="Z_D122E3EB_3DBD_4170_BBCF_2BB5E0E428A7_.wvu.PrintArea" localSheetId="7" hidden="1">'202_1'!$A$2:$BC$51</definedName>
    <definedName name="Z_D122E3EB_3DBD_4170_BBCF_2BB5E0E428A7_.wvu.PrintArea" localSheetId="8" hidden="1">'202_2'!$A$2:$BD$47</definedName>
    <definedName name="Z_D122E3EB_3DBD_4170_BBCF_2BB5E0E428A7_.wvu.PrintArea" localSheetId="9" hidden="1">'203_1'!$A$2:$BD$47</definedName>
    <definedName name="Z_D122E3EB_3DBD_4170_BBCF_2BB5E0E428A7_.wvu.PrintArea" localSheetId="10" hidden="1">'203_2'!$A$2:$BC$51</definedName>
    <definedName name="Z_D122E3EB_3DBD_4170_BBCF_2BB5E0E428A7_.wvu.PrintTitles" localSheetId="6" hidden="1">'201_2'!$A:$C</definedName>
    <definedName name="Z_D122E3EB_3DBD_4170_BBCF_2BB5E0E428A7_.wvu.PrintTitles" localSheetId="7" hidden="1">'202_1'!$A:$C</definedName>
    <definedName name="Z_D122E3EB_3DBD_4170_BBCF_2BB5E0E428A7_.wvu.PrintTitles" localSheetId="8" hidden="1">'202_2'!$A:$C</definedName>
    <definedName name="Z_D122E3EB_3DBD_4170_BBCF_2BB5E0E428A7_.wvu.PrintTitles" localSheetId="9" hidden="1">'203_1'!$A:$C</definedName>
    <definedName name="Z_D122E3EB_3DBD_4170_BBCF_2BB5E0E428A7_.wvu.PrintTitles" localSheetId="10" hidden="1">'203_2'!$A:$C</definedName>
    <definedName name="Z_D36C8CE2_BD51_473C_907A_C6FC583FFDFD_.wvu.PrintArea" localSheetId="6" hidden="1">'201_2'!$A$2:$BC$51</definedName>
    <definedName name="Z_D36C8CE2_BD51_473C_907A_C6FC583FFDFD_.wvu.PrintArea" localSheetId="7" hidden="1">'202_1'!$A$2:$BC$51</definedName>
    <definedName name="Z_D36C8CE2_BD51_473C_907A_C6FC583FFDFD_.wvu.PrintArea" localSheetId="8" hidden="1">'202_2'!$A$2:$BD$47</definedName>
    <definedName name="Z_D36C8CE2_BD51_473C_907A_C6FC583FFDFD_.wvu.PrintArea" localSheetId="9" hidden="1">'203_1'!$A$2:$BD$47</definedName>
    <definedName name="Z_D36C8CE2_BD51_473C_907A_C6FC583FFDFD_.wvu.PrintArea" localSheetId="10" hidden="1">'203_2'!$A$2:$BC$51</definedName>
    <definedName name="Z_D36C8CE2_BD51_473C_907A_C6FC583FFDFD_.wvu.PrintTitles" localSheetId="6" hidden="1">'201_2'!$A:$C</definedName>
    <definedName name="Z_D36C8CE2_BD51_473C_907A_C6FC583FFDFD_.wvu.PrintTitles" localSheetId="7" hidden="1">'202_1'!$A:$C</definedName>
    <definedName name="Z_D36C8CE2_BD51_473C_907A_C6FC583FFDFD_.wvu.PrintTitles" localSheetId="8" hidden="1">'202_2'!$A:$C</definedName>
    <definedName name="Z_D36C8CE2_BD51_473C_907A_C6FC583FFDFD_.wvu.PrintTitles" localSheetId="9" hidden="1">'203_1'!$A:$C</definedName>
    <definedName name="Z_D36C8CE2_BD51_473C_907A_C6FC583FFDFD_.wvu.PrintTitles" localSheetId="10" hidden="1">'203_2'!$A:$C</definedName>
    <definedName name="Z_DB247C62_AD53_4E02_85BF_C5978A17182C_.wvu.PrintArea" localSheetId="6" hidden="1">'201_2'!$A$2:$AQ$51</definedName>
    <definedName name="Z_DB247C62_AD53_4E02_85BF_C5978A17182C_.wvu.PrintArea" localSheetId="7" hidden="1">'202_1'!$A$2:$AQ$51</definedName>
    <definedName name="Z_DB247C62_AD53_4E02_85BF_C5978A17182C_.wvu.PrintArea" localSheetId="8" hidden="1">'202_2'!$A$2:$AR$47</definedName>
    <definedName name="Z_DB247C62_AD53_4E02_85BF_C5978A17182C_.wvu.PrintArea" localSheetId="9" hidden="1">'203_1'!$A$2:$AR$47</definedName>
    <definedName name="Z_DB247C62_AD53_4E02_85BF_C5978A17182C_.wvu.PrintArea" localSheetId="10" hidden="1">'203_2'!$A$2:$AQ$51</definedName>
    <definedName name="Z_DB247C62_AD53_4E02_85BF_C5978A17182C_.wvu.PrintTitles" localSheetId="6" hidden="1">'201_2'!$A:$C</definedName>
    <definedName name="Z_DB247C62_AD53_4E02_85BF_C5978A17182C_.wvu.PrintTitles" localSheetId="7" hidden="1">'202_1'!$A:$C</definedName>
    <definedName name="Z_DB247C62_AD53_4E02_85BF_C5978A17182C_.wvu.PrintTitles" localSheetId="8" hidden="1">'202_2'!$A:$C</definedName>
    <definedName name="Z_DB247C62_AD53_4E02_85BF_C5978A17182C_.wvu.PrintTitles" localSheetId="9" hidden="1">'203_1'!$A:$C</definedName>
    <definedName name="Z_DB247C62_AD53_4E02_85BF_C5978A17182C_.wvu.PrintTitles" localSheetId="10" hidden="1">'203_2'!$A:$C</definedName>
    <definedName name="Z_DB247C62_AD53_4E02_85BF_C5978A17182C_.wvu.Rows" localSheetId="6" hidden="1">'201_2'!$38:$38,'201_2'!$42:$42,'201_2'!$48:$48,'201_2'!$50:$50</definedName>
    <definedName name="Z_DB247C62_AD53_4E02_85BF_C5978A17182C_.wvu.Rows" localSheetId="7" hidden="1">'202_1'!$38:$38,'202_1'!$42:$42,'202_1'!$48:$48,'202_1'!$50:$50</definedName>
    <definedName name="Z_DB247C62_AD53_4E02_85BF_C5978A17182C_.wvu.Rows" localSheetId="8" hidden="1">'202_2'!$34:$34,'202_2'!$38:$38,'202_2'!$44:$44,'202_2'!$46:$46</definedName>
    <definedName name="Z_DB247C62_AD53_4E02_85BF_C5978A17182C_.wvu.Rows" localSheetId="9" hidden="1">'203_1'!$34:$34,'203_1'!$38:$38,'203_1'!$44:$44,'203_1'!$46:$46</definedName>
    <definedName name="Z_DB247C62_AD53_4E02_85BF_C5978A17182C_.wvu.Rows" localSheetId="10" hidden="1">'203_2'!$38:$38,'203_2'!$42:$42,'203_2'!$48:$48,'203_2'!$50:$50</definedName>
    <definedName name="Z_DC418718_8A23_11D8_9B08_00605205386C_.wvu.PrintArea" localSheetId="6" hidden="1">'201_2'!$A$2:$AW$36</definedName>
    <definedName name="Z_DC418718_8A23_11D8_9B08_00605205386C_.wvu.PrintArea" localSheetId="7" hidden="1">'202_1'!$A$2:$AW$36</definedName>
    <definedName name="Z_DC418718_8A23_11D8_9B08_00605205386C_.wvu.PrintArea" localSheetId="8" hidden="1">'202_2'!$A$2:$AX$32</definedName>
    <definedName name="Z_DC418718_8A23_11D8_9B08_00605205386C_.wvu.PrintArea" localSheetId="9" hidden="1">'203_1'!$A$2:$AX$32</definedName>
    <definedName name="Z_DC418718_8A23_11D8_9B08_00605205386C_.wvu.PrintArea" localSheetId="10" hidden="1">'203_2'!$A$2:$AW$36</definedName>
    <definedName name="Z_DC418718_8A23_11D8_9B08_00605205386C_.wvu.PrintTitles" localSheetId="6" hidden="1">'201_2'!$A:$C</definedName>
    <definedName name="Z_DC418718_8A23_11D8_9B08_00605205386C_.wvu.PrintTitles" localSheetId="7" hidden="1">'202_1'!$A:$C</definedName>
    <definedName name="Z_DC418718_8A23_11D8_9B08_00605205386C_.wvu.PrintTitles" localSheetId="8" hidden="1">'202_2'!$A:$C</definedName>
    <definedName name="Z_DC418718_8A23_11D8_9B08_00605205386C_.wvu.PrintTitles" localSheetId="9" hidden="1">'203_1'!$A:$C</definedName>
    <definedName name="Z_DC418718_8A23_11D8_9B08_00605205386C_.wvu.PrintTitles" localSheetId="10" hidden="1">'203_2'!$A:$C</definedName>
    <definedName name="Z_DD783D5A_D326_44F8_82C1_529ADF80E68D_.wvu.PrintArea" localSheetId="6" hidden="1">'201_2'!$A$2:$BC$51</definedName>
    <definedName name="Z_DD783D5A_D326_44F8_82C1_529ADF80E68D_.wvu.PrintArea" localSheetId="7" hidden="1">'202_1'!$A$2:$BC$51</definedName>
    <definedName name="Z_DD783D5A_D326_44F8_82C1_529ADF80E68D_.wvu.PrintArea" localSheetId="8" hidden="1">'202_2'!$A$2:$BD$47</definedName>
    <definedName name="Z_DD783D5A_D326_44F8_82C1_529ADF80E68D_.wvu.PrintArea" localSheetId="9" hidden="1">'203_1'!$A$2:$BD$47</definedName>
    <definedName name="Z_DD783D5A_D326_44F8_82C1_529ADF80E68D_.wvu.PrintArea" localSheetId="10" hidden="1">'203_2'!$A$2:$BC$51</definedName>
    <definedName name="Z_DD783D5A_D326_44F8_82C1_529ADF80E68D_.wvu.PrintTitles" localSheetId="6" hidden="1">'201_2'!$A:$C</definedName>
    <definedName name="Z_DD783D5A_D326_44F8_82C1_529ADF80E68D_.wvu.PrintTitles" localSheetId="7" hidden="1">'202_1'!$A:$C</definedName>
    <definedName name="Z_DD783D5A_D326_44F8_82C1_529ADF80E68D_.wvu.PrintTitles" localSheetId="8" hidden="1">'202_2'!$A:$C</definedName>
    <definedName name="Z_DD783D5A_D326_44F8_82C1_529ADF80E68D_.wvu.PrintTitles" localSheetId="9" hidden="1">'203_1'!$A:$C</definedName>
    <definedName name="Z_DD783D5A_D326_44F8_82C1_529ADF80E68D_.wvu.PrintTitles" localSheetId="10" hidden="1">'203_2'!$A:$C</definedName>
    <definedName name="Z_E3076869_5D4E_4B4E_B56C_23BD0053E0A2_.wvu.FilterData" localSheetId="5" hidden="1">Підсумки!$A$3:$N$56</definedName>
    <definedName name="Z_E3076869_5D4E_4B4E_B56C_23BD0053E0A2_.wvu.PrintArea" localSheetId="6" hidden="1">'201_2'!$A$2:$BC$51</definedName>
    <definedName name="Z_E3076869_5D4E_4B4E_B56C_23BD0053E0A2_.wvu.PrintArea" localSheetId="7" hidden="1">'202_1'!$A$2:$BC$51</definedName>
    <definedName name="Z_E3076869_5D4E_4B4E_B56C_23BD0053E0A2_.wvu.PrintArea" localSheetId="8" hidden="1">'202_2'!$A$2:$BD$47</definedName>
    <definedName name="Z_E3076869_5D4E_4B4E_B56C_23BD0053E0A2_.wvu.PrintArea" localSheetId="9" hidden="1">'203_1'!$A$2:$BD$47</definedName>
    <definedName name="Z_E3076869_5D4E_4B4E_B56C_23BD0053E0A2_.wvu.PrintArea" localSheetId="10" hidden="1">'203_2'!$A$2:$BC$51</definedName>
    <definedName name="Z_E3076869_5D4E_4B4E_B56C_23BD0053E0A2_.wvu.PrintTitles" localSheetId="6" hidden="1">'201_2'!$A:$C</definedName>
    <definedName name="Z_E3076869_5D4E_4B4E_B56C_23BD0053E0A2_.wvu.PrintTitles" localSheetId="7" hidden="1">'202_1'!$A:$C</definedName>
    <definedName name="Z_E3076869_5D4E_4B4E_B56C_23BD0053E0A2_.wvu.PrintTitles" localSheetId="8" hidden="1">'202_2'!$A:$C</definedName>
    <definedName name="Z_E3076869_5D4E_4B4E_B56C_23BD0053E0A2_.wvu.PrintTitles" localSheetId="9" hidden="1">'203_1'!$A:$C</definedName>
    <definedName name="Z_E3076869_5D4E_4B4E_B56C_23BD0053E0A2_.wvu.PrintTitles" localSheetId="10" hidden="1">'203_2'!$A:$C</definedName>
    <definedName name="Z_F192F399_4534_420C_ACF1_6D68A82354D2_.wvu.FilterData" localSheetId="5" hidden="1">Підсумки!$A$3:$N$56</definedName>
    <definedName name="Z_F5BB156E_46BF_4970_8BDC_FACCC2530DB4_.wvu.PrintArea" localSheetId="6" hidden="1">'201_2'!$A$2:$AQ$51</definedName>
    <definedName name="Z_F5BB156E_46BF_4970_8BDC_FACCC2530DB4_.wvu.PrintArea" localSheetId="7" hidden="1">'202_1'!$A$2:$AQ$51</definedName>
    <definedName name="Z_F5BB156E_46BF_4970_8BDC_FACCC2530DB4_.wvu.PrintArea" localSheetId="8" hidden="1">'202_2'!$A$2:$AR$47</definedName>
    <definedName name="Z_F5BB156E_46BF_4970_8BDC_FACCC2530DB4_.wvu.PrintArea" localSheetId="9" hidden="1">'203_1'!$A$2:$AR$47</definedName>
    <definedName name="Z_F5BB156E_46BF_4970_8BDC_FACCC2530DB4_.wvu.PrintArea" localSheetId="10" hidden="1">'203_2'!$A$2:$AQ$51</definedName>
    <definedName name="Z_F5BB156E_46BF_4970_8BDC_FACCC2530DB4_.wvu.PrintTitles" localSheetId="6" hidden="1">'201_2'!$A:$C</definedName>
    <definedName name="Z_F5BB156E_46BF_4970_8BDC_FACCC2530DB4_.wvu.PrintTitles" localSheetId="7" hidden="1">'202_1'!$A:$C</definedName>
    <definedName name="Z_F5BB156E_46BF_4970_8BDC_FACCC2530DB4_.wvu.PrintTitles" localSheetId="8" hidden="1">'202_2'!$A:$C</definedName>
    <definedName name="Z_F5BB156E_46BF_4970_8BDC_FACCC2530DB4_.wvu.PrintTitles" localSheetId="9" hidden="1">'203_1'!$A:$C</definedName>
    <definedName name="Z_F5BB156E_46BF_4970_8BDC_FACCC2530DB4_.wvu.PrintTitles" localSheetId="10" hidden="1">'203_2'!$A:$C</definedName>
    <definedName name="Z_F5BB156E_46BF_4970_8BDC_FACCC2530DB4_.wvu.Rows" localSheetId="6" hidden="1">'201_2'!$38:$38,'201_2'!$42:$42,'201_2'!$48:$48,'201_2'!$50:$50</definedName>
    <definedName name="Z_F5BB156E_46BF_4970_8BDC_FACCC2530DB4_.wvu.Rows" localSheetId="7" hidden="1">'202_1'!$38:$38,'202_1'!$42:$42,'202_1'!$48:$48,'202_1'!$50:$50</definedName>
    <definedName name="Z_F5BB156E_46BF_4970_8BDC_FACCC2530DB4_.wvu.Rows" localSheetId="8" hidden="1">'202_2'!$34:$34,'202_2'!$38:$38,'202_2'!$44:$44,'202_2'!$46:$46</definedName>
    <definedName name="Z_F5BB156E_46BF_4970_8BDC_FACCC2530DB4_.wvu.Rows" localSheetId="9" hidden="1">'203_1'!$34:$34,'203_1'!$38:$38,'203_1'!$44:$44,'203_1'!$46:$46</definedName>
    <definedName name="Z_F5BB156E_46BF_4970_8BDC_FACCC2530DB4_.wvu.Rows" localSheetId="10" hidden="1">'203_2'!$38:$38,'203_2'!$42:$42,'203_2'!$48:$48,'203_2'!$50:$50</definedName>
    <definedName name="Z_F6031743_2EF4_4963_B0D7_9FFF72490A27_.wvu.PrintArea" localSheetId="6" hidden="1">'201_2'!$A$2:$AW$36</definedName>
    <definedName name="Z_F6031743_2EF4_4963_B0D7_9FFF72490A27_.wvu.PrintArea" localSheetId="7" hidden="1">'202_1'!$A$2:$AW$36</definedName>
    <definedName name="Z_F6031743_2EF4_4963_B0D7_9FFF72490A27_.wvu.PrintArea" localSheetId="8" hidden="1">'202_2'!$A$2:$AX$32</definedName>
    <definedName name="Z_F6031743_2EF4_4963_B0D7_9FFF72490A27_.wvu.PrintArea" localSheetId="9" hidden="1">'203_1'!$A$2:$AX$32</definedName>
    <definedName name="Z_F6031743_2EF4_4963_B0D7_9FFF72490A27_.wvu.PrintArea" localSheetId="10" hidden="1">'203_2'!$A$2:$AW$36</definedName>
    <definedName name="Z_F6031743_2EF4_4963_B0D7_9FFF72490A27_.wvu.PrintTitles" localSheetId="6" hidden="1">'201_2'!$A:$C</definedName>
    <definedName name="Z_F6031743_2EF4_4963_B0D7_9FFF72490A27_.wvu.PrintTitles" localSheetId="7" hidden="1">'202_1'!$A:$C</definedName>
    <definedName name="Z_F6031743_2EF4_4963_B0D7_9FFF72490A27_.wvu.PrintTitles" localSheetId="8" hidden="1">'202_2'!$A:$C</definedName>
    <definedName name="Z_F6031743_2EF4_4963_B0D7_9FFF72490A27_.wvu.PrintTitles" localSheetId="9" hidden="1">'203_1'!$A:$C</definedName>
    <definedName name="Z_F6031743_2EF4_4963_B0D7_9FFF72490A27_.wvu.PrintTitles" localSheetId="10" hidden="1">'203_2'!$A:$C</definedName>
    <definedName name="_xlnm.Print_Titles" localSheetId="6">'201_2'!$A:$C</definedName>
    <definedName name="_xlnm.Print_Titles" localSheetId="7">'202_1'!$A:$C</definedName>
    <definedName name="_xlnm.Print_Titles" localSheetId="8">'202_2'!$A:$C</definedName>
    <definedName name="_xlnm.Print_Titles" localSheetId="9">'203_1'!$A:$C</definedName>
    <definedName name="_xlnm.Print_Titles" localSheetId="10">'203_2'!$A:$C</definedName>
    <definedName name="_xlnm.Print_Area" localSheetId="6">'201_2'!$A$2:$BC$51</definedName>
    <definedName name="_xlnm.Print_Area" localSheetId="7">'202_1'!$A$2:$BC$51</definedName>
    <definedName name="_xlnm.Print_Area" localSheetId="8">'202_2'!$A$2:$BD$47</definedName>
    <definedName name="_xlnm.Print_Area" localSheetId="9">'203_1'!$A$2:$BD$47</definedName>
    <definedName name="_xlnm.Print_Area" localSheetId="10">'203_2'!$A$2:$BC$51</definedName>
    <definedName name="Підс" localSheetId="6">'201_2'!$S$36:$U$51</definedName>
    <definedName name="Підс" localSheetId="7">'202_1'!$S$36:$U$51</definedName>
    <definedName name="Підс" localSheetId="8">'202_2'!$S$32:$U$47</definedName>
    <definedName name="Підс" localSheetId="9">'203_1'!$S$32:$U$47</definedName>
    <definedName name="Підс" localSheetId="10">'203_2'!$S$36:$U$51</definedName>
    <definedName name="Підс">#REF!</definedName>
    <definedName name="Підс1">#REF!</definedName>
    <definedName name="Підс2">#REF!</definedName>
    <definedName name="Підс3">#REF!</definedName>
    <definedName name="Підс4" localSheetId="6">#REF!</definedName>
    <definedName name="Підс4" localSheetId="7">#REF!</definedName>
    <definedName name="Підс4" localSheetId="8">#REF!</definedName>
    <definedName name="Підс4" localSheetId="9">#REF!</definedName>
    <definedName name="Підс4" localSheetId="10">#REF!</definedName>
    <definedName name="Підс4">#REF!</definedName>
    <definedName name="Підс5" localSheetId="6">#REF!</definedName>
    <definedName name="Підс5" localSheetId="7">#REF!</definedName>
    <definedName name="Підс5" localSheetId="8">#REF!</definedName>
    <definedName name="Підс5" localSheetId="9">#REF!</definedName>
    <definedName name="Підс5" localSheetId="10">#REF!</definedName>
    <definedName name="Підс5">#REF!</definedName>
  </definedNames>
  <calcPr calcId="145621"/>
  <customWorkbookViews>
    <customWorkbookView name="Ніколенко Світлана Григорівна - Личное представление" guid="{17400EAF-4B0B-49FE-8262-4A59DA70D10F}" mergeInterval="0" personalView="1" xWindow="49" yWindow="33" windowWidth="1585" windowHeight="648" tabRatio="520" activeSheetId="7"/>
    <customWorkbookView name="Дворецька Світлана Володимирівна - Личное представление" guid="{CB17CAF3-1B6A-40BC-8807-382168C7B6AA}" mergeInterval="0" personalView="1" maximized="1" windowWidth="1675" windowHeight="938" tabRatio="843" activeSheetId="12"/>
    <customWorkbookView name="Фісун Микола Тихонович - Personal View" guid="{C2F30B35-D639-4BB4-A50F-41AB6A913442}" mergeInterval="0" personalView="1" maximized="1" windowWidth="796" windowHeight="418" tabRatio="768" activeSheetId="7"/>
    <customWorkbookView name="Струкова Анна Володимирівна - Личное представление" guid="{1721CD95-9859-4B1B-8D0F-DFE373BD846C}" mergeInterval="0" personalView="1" maximized="1" windowWidth="1916" windowHeight="801" tabRatio="843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Давиденко Євген Олександрович - Личное представление" guid="{B1194D16-FC6C-47F9-9935-F16FF2F45C20}" mergeInterval="0" personalView="1" maximized="1" windowWidth="1916" windowHeight="855" tabRatio="843" activeSheetId="10"/>
    <customWorkbookView name="мама - Личное представление" guid="{1C44C54F-C0A4-451D-B8A0-B8C17D7E284D}" mergeInterval="0" personalView="1" xWindow="9" yWindow="43" windowWidth="1320" windowHeight="503" tabRatio="843" activeSheetId="9"/>
    <customWorkbookView name="Фісун Микола Тихонович - Личное представление" guid="{30A3BD48-0D1B-46B6-AB52-E6CED733EC31}" mergeInterval="0" personalView="1" maximized="1" windowWidth="1276" windowHeight="758" tabRatio="843" activeSheetId="7"/>
    <customWorkbookView name="Давиденко Євген Олександрович - Personal View" guid="{6C8D603E-9A1B-49F4-AEFE-06707C7BCD53}" mergeInterval="0" personalView="1" maximized="1" xWindow="-8" yWindow="-8" windowWidth="1296" windowHeight="1000" tabRatio="768" activeSheetId="8"/>
    <customWorkbookView name="Ніколенко Світлана Григорівна - Personal View" guid="{C5D960BD-C1A6-4228-A267-A87ADCF0AB55}" mergeInterval="0" personalView="1" xWindow="15" yWindow="172" windowWidth="1768" windowHeight="655" tabRatio="647" activeSheetId="13"/>
    <customWorkbookView name="Дворецька Світлана Володимирівна - Personal View" guid="{D122E3EB-3DBD-4170-BBCF-2BB5E0E428A7}" mergeInterval="0" personalView="1" maximized="1" windowWidth="1916" windowHeight="854" tabRatio="843" activeSheetId="12"/>
  </customWorkbookViews>
</workbook>
</file>

<file path=xl/calcChain.xml><?xml version="1.0" encoding="utf-8"?>
<calcChain xmlns="http://schemas.openxmlformats.org/spreadsheetml/2006/main">
  <c r="BB12" i="9" l="1"/>
  <c r="AV12" i="9"/>
  <c r="AQ12" i="9"/>
  <c r="AL12" i="9"/>
  <c r="BC14" i="10" l="1"/>
  <c r="AV8" i="12" l="1"/>
  <c r="D47" i="11" l="1"/>
  <c r="E47" i="11"/>
  <c r="F47" i="11"/>
  <c r="G47" i="11"/>
  <c r="H47" i="11"/>
  <c r="I47" i="11"/>
  <c r="U38" i="11" s="1"/>
  <c r="J47" i="11"/>
  <c r="K47" i="11"/>
  <c r="L47" i="11"/>
  <c r="M47" i="11"/>
  <c r="N47" i="11"/>
  <c r="O47" i="11"/>
  <c r="P47" i="11"/>
  <c r="Q47" i="11"/>
  <c r="R47" i="11"/>
  <c r="C47" i="11"/>
  <c r="BE16" i="10"/>
  <c r="AW15" i="10"/>
  <c r="AW14" i="10"/>
  <c r="AW8" i="10"/>
  <c r="AR14" i="10"/>
  <c r="AR8" i="10"/>
  <c r="AM17" i="10"/>
  <c r="AM16" i="10"/>
  <c r="AM14" i="10"/>
  <c r="AM13" i="10"/>
  <c r="AM11" i="10"/>
  <c r="AM10" i="10"/>
  <c r="AM9" i="10"/>
  <c r="AM8" i="10"/>
  <c r="D47" i="10"/>
  <c r="E47" i="10"/>
  <c r="U34" i="10" s="1"/>
  <c r="F47" i="10"/>
  <c r="G47" i="10"/>
  <c r="U36" i="10" s="1"/>
  <c r="H47" i="10"/>
  <c r="I47" i="10"/>
  <c r="U38" i="10" s="1"/>
  <c r="J47" i="10"/>
  <c r="K47" i="10"/>
  <c r="U40" i="10" s="1"/>
  <c r="L47" i="10"/>
  <c r="U41" i="10" s="1"/>
  <c r="M47" i="10"/>
  <c r="U42" i="10" s="1"/>
  <c r="N47" i="10"/>
  <c r="O47" i="10"/>
  <c r="U44" i="10" s="1"/>
  <c r="P47" i="10"/>
  <c r="U45" i="10" s="1"/>
  <c r="Q47" i="10"/>
  <c r="U46" i="10" s="1"/>
  <c r="R47" i="10"/>
  <c r="U47" i="10" s="1"/>
  <c r="C47" i="10"/>
  <c r="U43" i="10"/>
  <c r="U39" i="10"/>
  <c r="U37" i="10"/>
  <c r="T37" i="10"/>
  <c r="U35" i="10"/>
  <c r="U33" i="10"/>
  <c r="D41" i="10"/>
  <c r="T33" i="10" s="1"/>
  <c r="E41" i="10"/>
  <c r="T34" i="10" s="1"/>
  <c r="F41" i="10"/>
  <c r="T35" i="10" s="1"/>
  <c r="G41" i="10"/>
  <c r="T36" i="10" s="1"/>
  <c r="H41" i="10"/>
  <c r="I41" i="10"/>
  <c r="T38" i="10" s="1"/>
  <c r="J41" i="10"/>
  <c r="T39" i="10" s="1"/>
  <c r="K41" i="10"/>
  <c r="T40" i="10" s="1"/>
  <c r="L41" i="10"/>
  <c r="T41" i="10" s="1"/>
  <c r="M41" i="10"/>
  <c r="T42" i="10" s="1"/>
  <c r="N41" i="10"/>
  <c r="T43" i="10" s="1"/>
  <c r="O41" i="10"/>
  <c r="T44" i="10" s="1"/>
  <c r="P41" i="10"/>
  <c r="T45" i="10" s="1"/>
  <c r="Q41" i="10"/>
  <c r="T46" i="10" s="1"/>
  <c r="R41" i="10"/>
  <c r="T47" i="10" s="1"/>
  <c r="C41" i="10"/>
  <c r="AL16" i="12" l="1"/>
  <c r="AQ16" i="12"/>
  <c r="AV16" i="12"/>
  <c r="BB8" i="12"/>
  <c r="BB16" i="12"/>
  <c r="BB15" i="12"/>
  <c r="BB18" i="9"/>
  <c r="BE14" i="9"/>
  <c r="BB8" i="9"/>
  <c r="BB13" i="9" l="1"/>
  <c r="BB13" i="12" l="1"/>
  <c r="AL9" i="12"/>
  <c r="AV8" i="9"/>
  <c r="AQ8" i="9"/>
  <c r="AL8" i="9"/>
  <c r="BB11" i="12" l="1"/>
  <c r="AM14" i="11" l="1"/>
  <c r="BB19" i="9" l="1"/>
  <c r="BB20" i="9"/>
  <c r="BB10" i="9"/>
  <c r="BB14" i="9"/>
  <c r="BB16" i="9"/>
  <c r="BB9" i="9"/>
  <c r="AV9" i="9"/>
  <c r="AL9" i="9"/>
  <c r="BB10" i="12" l="1"/>
  <c r="C44" i="6" l="1"/>
  <c r="BB17" i="12"/>
  <c r="AQ17" i="12"/>
  <c r="AV11" i="12"/>
  <c r="AQ11" i="12"/>
  <c r="BB19" i="10"/>
  <c r="AY19" i="10"/>
  <c r="AV19" i="10"/>
  <c r="AQ19" i="10"/>
  <c r="AL19" i="10"/>
  <c r="AF19" i="10"/>
  <c r="AG19" i="10" s="1"/>
  <c r="Y19" i="10"/>
  <c r="R19" i="10"/>
  <c r="S19" i="10" s="1"/>
  <c r="M19" i="10"/>
  <c r="BB18" i="10"/>
  <c r="AY18" i="10"/>
  <c r="AV18" i="10"/>
  <c r="AQ18" i="10"/>
  <c r="AL18" i="10"/>
  <c r="AF18" i="10"/>
  <c r="AG18" i="10" s="1"/>
  <c r="Y18" i="10"/>
  <c r="R18" i="10"/>
  <c r="S18" i="10" s="1"/>
  <c r="M18" i="10"/>
  <c r="BB17" i="10"/>
  <c r="AY17" i="10"/>
  <c r="AV17" i="10"/>
  <c r="AQ17" i="10"/>
  <c r="AL17" i="10"/>
  <c r="AF17" i="10"/>
  <c r="AG17" i="10" s="1"/>
  <c r="Y17" i="10"/>
  <c r="R17" i="10"/>
  <c r="M17" i="10"/>
  <c r="BB16" i="10"/>
  <c r="AY16" i="10"/>
  <c r="AV16" i="10"/>
  <c r="AQ16" i="10"/>
  <c r="AL16" i="10"/>
  <c r="AF16" i="10"/>
  <c r="AG16" i="10" s="1"/>
  <c r="Y16" i="10"/>
  <c r="R16" i="10"/>
  <c r="M16" i="10"/>
  <c r="BB15" i="10"/>
  <c r="AY15" i="10"/>
  <c r="AV15" i="10"/>
  <c r="AQ15" i="10"/>
  <c r="AL15" i="10"/>
  <c r="AF15" i="10"/>
  <c r="AG15" i="10" s="1"/>
  <c r="Y15" i="10"/>
  <c r="R15" i="10"/>
  <c r="M15" i="10"/>
  <c r="BB14" i="10"/>
  <c r="AY14" i="10"/>
  <c r="AV14" i="10"/>
  <c r="AQ14" i="10"/>
  <c r="AL14" i="10"/>
  <c r="AF14" i="10"/>
  <c r="AG14" i="10" s="1"/>
  <c r="Y14" i="10"/>
  <c r="R14" i="10"/>
  <c r="M14" i="10"/>
  <c r="BB13" i="10"/>
  <c r="AY13" i="10"/>
  <c r="AV13" i="10"/>
  <c r="AQ13" i="10"/>
  <c r="AL13" i="10"/>
  <c r="AF13" i="10"/>
  <c r="AG13" i="10" s="1"/>
  <c r="Y13" i="10"/>
  <c r="R13" i="10"/>
  <c r="M13" i="10"/>
  <c r="BB12" i="10"/>
  <c r="AY12" i="10"/>
  <c r="AV12" i="10"/>
  <c r="AQ12" i="10"/>
  <c r="AL12" i="10"/>
  <c r="AF12" i="10"/>
  <c r="AG12" i="10" s="1"/>
  <c r="Y12" i="10"/>
  <c r="R12" i="10"/>
  <c r="M12" i="10"/>
  <c r="BB11" i="10"/>
  <c r="AY11" i="10"/>
  <c r="AV11" i="10"/>
  <c r="AQ11" i="10"/>
  <c r="AL11" i="10"/>
  <c r="AF11" i="10"/>
  <c r="AG11" i="10" s="1"/>
  <c r="Y11" i="10"/>
  <c r="R11" i="10"/>
  <c r="M11" i="10"/>
  <c r="BB10" i="10"/>
  <c r="AY10" i="10"/>
  <c r="AV10" i="10"/>
  <c r="AQ10" i="10"/>
  <c r="AL10" i="10"/>
  <c r="AF10" i="10"/>
  <c r="AG10" i="10" s="1"/>
  <c r="Y10" i="10"/>
  <c r="R10" i="10"/>
  <c r="M10" i="10"/>
  <c r="BB9" i="10"/>
  <c r="AY9" i="10"/>
  <c r="AV9" i="10"/>
  <c r="AQ9" i="10"/>
  <c r="AL9" i="10"/>
  <c r="AF9" i="10"/>
  <c r="AG9" i="10" s="1"/>
  <c r="Y9" i="10"/>
  <c r="R9" i="10"/>
  <c r="M9" i="10"/>
  <c r="BB8" i="10"/>
  <c r="AY8" i="10"/>
  <c r="AV8" i="10"/>
  <c r="AQ8" i="10"/>
  <c r="AL8" i="10"/>
  <c r="AF8" i="10"/>
  <c r="Y8" i="10"/>
  <c r="R8" i="10"/>
  <c r="M8" i="10"/>
  <c r="BD19" i="11"/>
  <c r="BB19" i="11"/>
  <c r="AY19" i="11"/>
  <c r="AV19" i="11"/>
  <c r="AR19" i="11"/>
  <c r="AQ19" i="11"/>
  <c r="AM19" i="11"/>
  <c r="AL19" i="11"/>
  <c r="AF19" i="11"/>
  <c r="Y19" i="11"/>
  <c r="R19" i="11"/>
  <c r="M19" i="11"/>
  <c r="BD18" i="11"/>
  <c r="BB18" i="11"/>
  <c r="AY18" i="11"/>
  <c r="AW18" i="11"/>
  <c r="AV18" i="11"/>
  <c r="AR18" i="11"/>
  <c r="AQ18" i="11"/>
  <c r="AM18" i="11"/>
  <c r="AL18" i="11"/>
  <c r="AF18" i="11"/>
  <c r="Y18" i="11"/>
  <c r="R18" i="11"/>
  <c r="M18" i="11"/>
  <c r="BD17" i="11"/>
  <c r="BB17" i="11"/>
  <c r="AY17" i="11"/>
  <c r="AV17" i="11"/>
  <c r="AQ17" i="11"/>
  <c r="AL17" i="11"/>
  <c r="AF17" i="11"/>
  <c r="Y17" i="11"/>
  <c r="R17" i="11"/>
  <c r="M17" i="11"/>
  <c r="BD16" i="11"/>
  <c r="BB16" i="11"/>
  <c r="AY16" i="11"/>
  <c r="AW16" i="11"/>
  <c r="AV16" i="11"/>
  <c r="AR16" i="11"/>
  <c r="AQ16" i="11"/>
  <c r="AM16" i="11"/>
  <c r="AL16" i="11"/>
  <c r="AF16" i="11"/>
  <c r="Y16" i="11"/>
  <c r="R16" i="11"/>
  <c r="M16" i="11"/>
  <c r="BD15" i="11"/>
  <c r="BC15" i="11"/>
  <c r="BB15" i="11"/>
  <c r="AY15" i="11"/>
  <c r="AW15" i="11"/>
  <c r="AV15" i="11"/>
  <c r="AR15" i="11"/>
  <c r="AQ15" i="11"/>
  <c r="AM15" i="11"/>
  <c r="AL15" i="11"/>
  <c r="AF15" i="11"/>
  <c r="Y15" i="11"/>
  <c r="R15" i="11"/>
  <c r="M15" i="11"/>
  <c r="BD14" i="11"/>
  <c r="BB14" i="11"/>
  <c r="AY14" i="11"/>
  <c r="AV14" i="11"/>
  <c r="AR14" i="11"/>
  <c r="AQ14" i="11"/>
  <c r="AL14" i="11"/>
  <c r="AF14" i="11"/>
  <c r="Y14" i="11"/>
  <c r="R14" i="11"/>
  <c r="M14" i="11"/>
  <c r="BD13" i="11"/>
  <c r="BC13" i="11"/>
  <c r="BB13" i="11"/>
  <c r="AY13" i="11"/>
  <c r="AW13" i="11"/>
  <c r="AV13" i="11"/>
  <c r="AR13" i="11"/>
  <c r="AQ13" i="11"/>
  <c r="AM13" i="11"/>
  <c r="AL13" i="11"/>
  <c r="AF13" i="11"/>
  <c r="Y13" i="11"/>
  <c r="R13" i="11"/>
  <c r="M13" i="11"/>
  <c r="BD12" i="11"/>
  <c r="BB12" i="11"/>
  <c r="AY12" i="11"/>
  <c r="AV12" i="11"/>
  <c r="AQ12" i="11"/>
  <c r="AL12" i="11"/>
  <c r="AF12" i="11"/>
  <c r="Y12" i="11"/>
  <c r="R12" i="11"/>
  <c r="M12" i="11"/>
  <c r="BD11" i="11"/>
  <c r="BB11" i="11"/>
  <c r="AY11" i="11"/>
  <c r="AW11" i="11"/>
  <c r="AV11" i="11"/>
  <c r="AR11" i="11"/>
  <c r="AQ11" i="11"/>
  <c r="AM11" i="11"/>
  <c r="AL11" i="11"/>
  <c r="AF11" i="11"/>
  <c r="Y11" i="11"/>
  <c r="R11" i="11"/>
  <c r="M11" i="11"/>
  <c r="BD10" i="11"/>
  <c r="BC10" i="11"/>
  <c r="BB10" i="11"/>
  <c r="AY10" i="11"/>
  <c r="AW10" i="11"/>
  <c r="AV10" i="11"/>
  <c r="AR10" i="11"/>
  <c r="AQ10" i="11"/>
  <c r="AM10" i="11"/>
  <c r="AL10" i="11"/>
  <c r="AF10" i="11"/>
  <c r="Y10" i="11"/>
  <c r="R10" i="11"/>
  <c r="M10" i="11"/>
  <c r="BD9" i="11"/>
  <c r="BB9" i="11"/>
  <c r="AY9" i="11"/>
  <c r="AV9" i="11"/>
  <c r="AQ9" i="11"/>
  <c r="AL9" i="11"/>
  <c r="AF9" i="11"/>
  <c r="Y9" i="11"/>
  <c r="R9" i="11"/>
  <c r="M9" i="11"/>
  <c r="BD8" i="11"/>
  <c r="BB8" i="11"/>
  <c r="AY8" i="11"/>
  <c r="AW8" i="11"/>
  <c r="AV8" i="11"/>
  <c r="AR8" i="11"/>
  <c r="AQ8" i="11"/>
  <c r="AM8" i="11"/>
  <c r="AL8" i="11"/>
  <c r="AF8" i="11"/>
  <c r="Y8" i="11"/>
  <c r="R8" i="11"/>
  <c r="M8" i="11"/>
  <c r="AV15" i="12" l="1"/>
  <c r="BE23" i="12" l="1"/>
  <c r="BC23" i="12"/>
  <c r="BE22" i="12"/>
  <c r="BC22" i="12"/>
  <c r="BE21" i="12"/>
  <c r="BC21" i="12"/>
  <c r="BE20" i="12"/>
  <c r="BC20" i="12"/>
  <c r="BE19" i="12"/>
  <c r="BC19" i="12"/>
  <c r="BE18" i="12"/>
  <c r="BC18" i="12"/>
  <c r="BE17" i="12"/>
  <c r="BC17" i="12"/>
  <c r="BE16" i="12"/>
  <c r="BC16" i="12"/>
  <c r="BE15" i="12"/>
  <c r="BC15" i="12"/>
  <c r="BE14" i="12"/>
  <c r="BC14" i="12"/>
  <c r="BE13" i="12"/>
  <c r="BC13" i="12"/>
  <c r="BE12" i="12"/>
  <c r="BC12" i="12"/>
  <c r="BE11" i="12"/>
  <c r="BC11" i="12"/>
  <c r="BE10" i="12"/>
  <c r="BC10" i="12"/>
  <c r="BE9" i="12"/>
  <c r="BC9" i="12"/>
  <c r="BE8" i="12"/>
  <c r="BC8" i="12"/>
  <c r="BF9" i="11"/>
  <c r="BF10" i="11"/>
  <c r="BF11" i="11"/>
  <c r="BF12" i="11"/>
  <c r="BF13" i="11"/>
  <c r="BF14" i="11"/>
  <c r="BF15" i="11"/>
  <c r="BF16" i="11"/>
  <c r="BF17" i="11"/>
  <c r="BF18" i="11"/>
  <c r="BF19" i="11"/>
  <c r="BF8" i="11"/>
  <c r="BF9" i="10"/>
  <c r="BF10" i="10"/>
  <c r="BF11" i="10"/>
  <c r="BF12" i="10"/>
  <c r="BF13" i="10"/>
  <c r="BF14" i="10"/>
  <c r="BF15" i="10"/>
  <c r="BF16" i="10"/>
  <c r="BF17" i="10"/>
  <c r="BF18" i="10"/>
  <c r="BF19" i="10"/>
  <c r="BF8" i="10"/>
  <c r="BD9" i="10"/>
  <c r="BD10" i="10"/>
  <c r="BD11" i="10"/>
  <c r="BD12" i="10"/>
  <c r="BD13" i="10"/>
  <c r="BD14" i="10"/>
  <c r="BD15" i="10"/>
  <c r="BD16" i="10"/>
  <c r="BD17" i="10"/>
  <c r="BD18" i="10"/>
  <c r="BD19" i="10"/>
  <c r="BD8" i="10"/>
  <c r="BE9" i="9"/>
  <c r="BE10" i="9"/>
  <c r="BE11" i="9"/>
  <c r="BE12" i="9"/>
  <c r="BE13" i="9"/>
  <c r="BE15" i="9"/>
  <c r="BE16" i="9"/>
  <c r="BE17" i="9"/>
  <c r="BE18" i="9"/>
  <c r="BE19" i="9"/>
  <c r="BE20" i="9"/>
  <c r="BE21" i="9"/>
  <c r="BE22" i="9"/>
  <c r="BE23" i="9"/>
  <c r="BE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8" i="9"/>
  <c r="AV17" i="9" l="1"/>
  <c r="AV13" i="12" l="1"/>
  <c r="AQ15" i="12"/>
  <c r="AL15" i="12"/>
  <c r="AQ9" i="12" l="1"/>
  <c r="AQ8" i="12"/>
  <c r="AL8" i="12"/>
  <c r="AV13" i="9" l="1"/>
  <c r="AV20" i="9"/>
  <c r="AQ17" i="9"/>
  <c r="BC20" i="11" l="1"/>
  <c r="AZ20" i="11"/>
  <c r="Z20" i="11"/>
  <c r="N20" i="11"/>
  <c r="N20" i="10"/>
  <c r="AW20" i="11" l="1"/>
  <c r="AR20" i="11" l="1"/>
  <c r="AM20" i="11"/>
  <c r="AV16" i="9" l="1"/>
  <c r="AL17" i="9"/>
  <c r="AQ9" i="9"/>
  <c r="AV18" i="9"/>
  <c r="AQ14" i="9"/>
  <c r="AV19" i="9"/>
  <c r="AQ20" i="9"/>
  <c r="AL20" i="9"/>
  <c r="AV14" i="9" l="1"/>
  <c r="AV10" i="9"/>
  <c r="BB9" i="12"/>
  <c r="AV17" i="12"/>
  <c r="AV12" i="12"/>
  <c r="AV9" i="12"/>
  <c r="AQ13" i="12"/>
  <c r="AQ12" i="12"/>
  <c r="AL13" i="12"/>
  <c r="AV10" i="12"/>
  <c r="Z20" i="10" l="1"/>
  <c r="AL18" i="9" l="1"/>
  <c r="AQ16" i="9"/>
  <c r="AQ18" i="9"/>
  <c r="AL16" i="9"/>
  <c r="AL13" i="9"/>
  <c r="AL10" i="9"/>
  <c r="AL19" i="9" l="1"/>
  <c r="AQ13" i="9" l="1"/>
  <c r="AQ19" i="9"/>
  <c r="AQ10" i="9"/>
  <c r="AL14" i="9"/>
  <c r="AL12" i="12" l="1"/>
  <c r="AL10" i="12"/>
  <c r="AL11" i="12"/>
  <c r="AL17" i="12"/>
  <c r="P45" i="9"/>
  <c r="Q45" i="9" l="1"/>
  <c r="L45" i="9"/>
  <c r="O45" i="9"/>
  <c r="N24" i="9" l="1"/>
  <c r="C17" i="6" l="1"/>
  <c r="C18" i="6"/>
  <c r="C19" i="6"/>
  <c r="D1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3" i="6"/>
  <c r="C110" i="6"/>
  <c r="C109" i="6"/>
  <c r="C99" i="6"/>
  <c r="C100" i="6"/>
  <c r="C101" i="6"/>
  <c r="C102" i="6"/>
  <c r="C103" i="6"/>
  <c r="C104" i="6"/>
  <c r="C105" i="6"/>
  <c r="C106" i="6"/>
  <c r="C107" i="6"/>
  <c r="C108" i="6"/>
  <c r="C98" i="6"/>
  <c r="C86" i="6"/>
  <c r="C87" i="6"/>
  <c r="C88" i="6"/>
  <c r="C89" i="6"/>
  <c r="C90" i="6"/>
  <c r="C91" i="6"/>
  <c r="C92" i="6"/>
  <c r="C93" i="6"/>
  <c r="C94" i="6"/>
  <c r="C95" i="6"/>
  <c r="C96" i="6"/>
  <c r="C97" i="6"/>
  <c r="C85" i="6"/>
  <c r="C74" i="6"/>
  <c r="C75" i="6"/>
  <c r="C76" i="6"/>
  <c r="C77" i="6"/>
  <c r="C78" i="6"/>
  <c r="C79" i="6"/>
  <c r="C80" i="6"/>
  <c r="C81" i="6"/>
  <c r="C82" i="6"/>
  <c r="C83" i="6"/>
  <c r="C73" i="6"/>
  <c r="C61" i="6"/>
  <c r="C62" i="6"/>
  <c r="C63" i="6"/>
  <c r="C64" i="6"/>
  <c r="C65" i="6"/>
  <c r="C66" i="6"/>
  <c r="C67" i="6"/>
  <c r="C68" i="6"/>
  <c r="C69" i="6"/>
  <c r="C70" i="6"/>
  <c r="C71" i="6"/>
  <c r="C72" i="6"/>
  <c r="D72" i="6"/>
  <c r="E72" i="6" s="1"/>
  <c r="C60" i="6"/>
  <c r="C56" i="6"/>
  <c r="C55" i="6"/>
  <c r="C46" i="6"/>
  <c r="C47" i="6"/>
  <c r="C48" i="6"/>
  <c r="C49" i="6"/>
  <c r="C50" i="6"/>
  <c r="C51" i="6"/>
  <c r="C52" i="6"/>
  <c r="C53" i="6"/>
  <c r="C54" i="6"/>
  <c r="C45" i="6"/>
  <c r="C40" i="6"/>
  <c r="C41" i="6"/>
  <c r="C42" i="6"/>
  <c r="C43" i="6"/>
  <c r="C33" i="6"/>
  <c r="C34" i="6"/>
  <c r="C35" i="6"/>
  <c r="C36" i="6"/>
  <c r="C37" i="6"/>
  <c r="C38" i="6"/>
  <c r="C39" i="6"/>
  <c r="C32" i="6"/>
  <c r="M21" i="9" l="1"/>
  <c r="R21" i="9"/>
  <c r="S21" i="9" s="1"/>
  <c r="Y21" i="9"/>
  <c r="AF21" i="9"/>
  <c r="AG21" i="9" s="1"/>
  <c r="AK21" i="9"/>
  <c r="AP21" i="9"/>
  <c r="AU21" i="9"/>
  <c r="AX21" i="9"/>
  <c r="BA21" i="9"/>
  <c r="M22" i="9"/>
  <c r="R22" i="9"/>
  <c r="S22" i="9" s="1"/>
  <c r="Y22" i="9"/>
  <c r="AF22" i="9"/>
  <c r="AG22" i="9" s="1"/>
  <c r="AK22" i="9"/>
  <c r="AP22" i="9"/>
  <c r="AU22" i="9"/>
  <c r="AX22" i="9"/>
  <c r="BA22" i="9"/>
  <c r="M23" i="9"/>
  <c r="R23" i="9"/>
  <c r="S23" i="9" s="1"/>
  <c r="Y23" i="9"/>
  <c r="AF23" i="9"/>
  <c r="AG23" i="9" s="1"/>
  <c r="AK23" i="9"/>
  <c r="AP23" i="9"/>
  <c r="AU23" i="9"/>
  <c r="AX23" i="9"/>
  <c r="BA23" i="9"/>
  <c r="V24" i="12"/>
  <c r="V24" i="9"/>
  <c r="D23" i="9" l="1"/>
  <c r="E23" i="9" s="1"/>
  <c r="D22" i="9"/>
  <c r="E22" i="9" s="1"/>
  <c r="D21" i="9"/>
  <c r="E21" i="9" s="1"/>
  <c r="R51" i="12" l="1"/>
  <c r="U51" i="12" s="1"/>
  <c r="Q51" i="12"/>
  <c r="U50" i="12" s="1"/>
  <c r="P51" i="12"/>
  <c r="U49" i="12" s="1"/>
  <c r="O51" i="12"/>
  <c r="U48" i="12" s="1"/>
  <c r="N51" i="12"/>
  <c r="M51" i="12"/>
  <c r="U46" i="12" s="1"/>
  <c r="L51" i="12"/>
  <c r="U45" i="12" s="1"/>
  <c r="K51" i="12"/>
  <c r="U44" i="12" s="1"/>
  <c r="J51" i="12"/>
  <c r="U43" i="12" s="1"/>
  <c r="I51" i="12"/>
  <c r="U42" i="12" s="1"/>
  <c r="H51" i="12"/>
  <c r="U41" i="12" s="1"/>
  <c r="G51" i="12"/>
  <c r="U40" i="12" s="1"/>
  <c r="F51" i="12"/>
  <c r="U39" i="12" s="1"/>
  <c r="E51" i="12"/>
  <c r="U38" i="12" s="1"/>
  <c r="D51" i="12"/>
  <c r="U37" i="12" s="1"/>
  <c r="C51" i="12"/>
  <c r="U47" i="12"/>
  <c r="R45" i="12"/>
  <c r="T51" i="12" s="1"/>
  <c r="Q45" i="12"/>
  <c r="T50" i="12" s="1"/>
  <c r="P45" i="12"/>
  <c r="T49" i="12" s="1"/>
  <c r="O45" i="12"/>
  <c r="T48" i="12" s="1"/>
  <c r="N45" i="12"/>
  <c r="T47" i="12" s="1"/>
  <c r="M45" i="12"/>
  <c r="T46" i="12" s="1"/>
  <c r="L45" i="12"/>
  <c r="T45" i="12" s="1"/>
  <c r="K45" i="12"/>
  <c r="T44" i="12" s="1"/>
  <c r="J45" i="12"/>
  <c r="T43" i="12" s="1"/>
  <c r="I45" i="12"/>
  <c r="T42" i="12" s="1"/>
  <c r="H45" i="12"/>
  <c r="T41" i="12" s="1"/>
  <c r="G45" i="12"/>
  <c r="T40" i="12" s="1"/>
  <c r="F45" i="12"/>
  <c r="T39" i="12" s="1"/>
  <c r="E45" i="12"/>
  <c r="T38" i="12" s="1"/>
  <c r="D45" i="12"/>
  <c r="T37" i="12" s="1"/>
  <c r="C45" i="12"/>
  <c r="K32" i="12"/>
  <c r="AU24" i="12"/>
  <c r="AI24" i="12"/>
  <c r="AF24" i="12"/>
  <c r="R24" i="12"/>
  <c r="L24" i="12"/>
  <c r="BA23" i="12"/>
  <c r="AX23" i="12"/>
  <c r="AU23" i="12"/>
  <c r="AP23" i="12"/>
  <c r="AK23" i="12"/>
  <c r="AF23" i="12"/>
  <c r="AG23" i="12" s="1"/>
  <c r="Y23" i="12"/>
  <c r="R23" i="12"/>
  <c r="S23" i="12" s="1"/>
  <c r="M23" i="12"/>
  <c r="BA22" i="12"/>
  <c r="AX22" i="12"/>
  <c r="AU22" i="12"/>
  <c r="AP22" i="12"/>
  <c r="AK22" i="12"/>
  <c r="AF22" i="12"/>
  <c r="AG22" i="12" s="1"/>
  <c r="Y22" i="12"/>
  <c r="R22" i="12"/>
  <c r="S22" i="12" s="1"/>
  <c r="M22" i="12"/>
  <c r="BA21" i="12"/>
  <c r="AX21" i="12"/>
  <c r="AU21" i="12"/>
  <c r="AP21" i="12"/>
  <c r="AK21" i="12"/>
  <c r="AF21" i="12"/>
  <c r="AG21" i="12" s="1"/>
  <c r="Y21" i="12"/>
  <c r="R21" i="12"/>
  <c r="S21" i="12" s="1"/>
  <c r="M21" i="12"/>
  <c r="BA20" i="12"/>
  <c r="AX20" i="12"/>
  <c r="AU20" i="12"/>
  <c r="AP20" i="12"/>
  <c r="AK20" i="12"/>
  <c r="AF20" i="12"/>
  <c r="AG20" i="12" s="1"/>
  <c r="Y20" i="12"/>
  <c r="R20" i="12"/>
  <c r="S20" i="12" s="1"/>
  <c r="M20" i="12"/>
  <c r="BA19" i="12"/>
  <c r="AX19" i="12"/>
  <c r="AU19" i="12"/>
  <c r="AP19" i="12"/>
  <c r="AK19" i="12"/>
  <c r="AF19" i="12"/>
  <c r="AG19" i="12" s="1"/>
  <c r="Y19" i="12"/>
  <c r="R19" i="12"/>
  <c r="S19" i="12" s="1"/>
  <c r="M19" i="12"/>
  <c r="BA18" i="12"/>
  <c r="AX18" i="12"/>
  <c r="AU18" i="12"/>
  <c r="AP18" i="12"/>
  <c r="AK18" i="12"/>
  <c r="AF18" i="12"/>
  <c r="AG18" i="12" s="1"/>
  <c r="Y18" i="12"/>
  <c r="R18" i="12"/>
  <c r="S18" i="12" s="1"/>
  <c r="M18" i="12"/>
  <c r="BA17" i="12"/>
  <c r="AX17" i="12"/>
  <c r="AU17" i="12"/>
  <c r="AP17" i="12"/>
  <c r="AK17" i="12"/>
  <c r="AF17" i="12"/>
  <c r="Y17" i="12"/>
  <c r="R17" i="12"/>
  <c r="M17" i="12"/>
  <c r="BA16" i="12"/>
  <c r="AX16" i="12"/>
  <c r="AU16" i="12"/>
  <c r="AP16" i="12"/>
  <c r="AK16" i="12"/>
  <c r="AF16" i="12"/>
  <c r="Y16" i="12"/>
  <c r="R16" i="12"/>
  <c r="M16" i="12"/>
  <c r="BA15" i="12"/>
  <c r="AX15" i="12"/>
  <c r="AU15" i="12"/>
  <c r="AP15" i="12"/>
  <c r="AK15" i="12"/>
  <c r="AF15" i="12"/>
  <c r="Y15" i="12"/>
  <c r="R15" i="12"/>
  <c r="M15" i="12"/>
  <c r="BA14" i="12"/>
  <c r="AX14" i="12"/>
  <c r="AU14" i="12"/>
  <c r="AP14" i="12"/>
  <c r="AK14" i="12"/>
  <c r="AF14" i="12"/>
  <c r="Y14" i="12"/>
  <c r="R14" i="12"/>
  <c r="M14" i="12"/>
  <c r="BA13" i="12"/>
  <c r="AX13" i="12"/>
  <c r="AU13" i="12"/>
  <c r="AP13" i="12"/>
  <c r="AK13" i="12"/>
  <c r="AF13" i="12"/>
  <c r="Y13" i="12"/>
  <c r="R13" i="12"/>
  <c r="M13" i="12"/>
  <c r="BA12" i="12"/>
  <c r="AX12" i="12"/>
  <c r="AU12" i="12"/>
  <c r="AP12" i="12"/>
  <c r="AK12" i="12"/>
  <c r="AF12" i="12"/>
  <c r="Y12" i="12"/>
  <c r="R12" i="12"/>
  <c r="M12" i="12"/>
  <c r="BA11" i="12"/>
  <c r="AX11" i="12"/>
  <c r="AU11" i="12"/>
  <c r="AP11" i="12"/>
  <c r="AK11" i="12"/>
  <c r="AF11" i="12"/>
  <c r="Y11" i="12"/>
  <c r="R11" i="12"/>
  <c r="M11" i="12"/>
  <c r="BA10" i="12"/>
  <c r="AX10" i="12"/>
  <c r="AU10" i="12"/>
  <c r="AP10" i="12"/>
  <c r="AK10" i="12"/>
  <c r="AF10" i="12"/>
  <c r="Y10" i="12"/>
  <c r="R10" i="12"/>
  <c r="M10" i="12"/>
  <c r="BA9" i="12"/>
  <c r="AX9" i="12"/>
  <c r="AU9" i="12"/>
  <c r="AP9" i="12"/>
  <c r="AK9" i="12"/>
  <c r="AF9" i="12"/>
  <c r="Y9" i="12"/>
  <c r="R9" i="12"/>
  <c r="M9" i="12"/>
  <c r="BA8" i="12"/>
  <c r="AX8" i="12"/>
  <c r="AU8" i="12"/>
  <c r="AP8" i="12"/>
  <c r="AK8" i="12"/>
  <c r="AF8" i="12"/>
  <c r="Y8" i="12"/>
  <c r="R8" i="12"/>
  <c r="M8" i="12"/>
  <c r="L7" i="12"/>
  <c r="Q7" i="12" s="1"/>
  <c r="J7" i="12"/>
  <c r="O7" i="12" s="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K28" i="11"/>
  <c r="L20" i="11"/>
  <c r="L7" i="11"/>
  <c r="Q7" i="11" s="1"/>
  <c r="J7" i="11"/>
  <c r="O7" i="11" s="1"/>
  <c r="AG8" i="10"/>
  <c r="S9" i="10"/>
  <c r="S8" i="10"/>
  <c r="S10" i="10"/>
  <c r="S11" i="10"/>
  <c r="S12" i="10"/>
  <c r="S13" i="10"/>
  <c r="S14" i="10"/>
  <c r="S15" i="10"/>
  <c r="S16" i="10"/>
  <c r="S17" i="10"/>
  <c r="K28" i="10"/>
  <c r="AX20" i="10"/>
  <c r="AS20" i="10"/>
  <c r="AL20" i="10"/>
  <c r="R20" i="10"/>
  <c r="L20" i="10"/>
  <c r="L7" i="10"/>
  <c r="Q7" i="10" s="1"/>
  <c r="J7" i="10"/>
  <c r="O7" i="10" s="1"/>
  <c r="R51" i="9"/>
  <c r="U51" i="9" s="1"/>
  <c r="Q51" i="9"/>
  <c r="U50" i="9" s="1"/>
  <c r="P51" i="9"/>
  <c r="U49" i="9" s="1"/>
  <c r="O51" i="9"/>
  <c r="U48" i="9" s="1"/>
  <c r="N51" i="9"/>
  <c r="U47" i="9" s="1"/>
  <c r="M51" i="9"/>
  <c r="U46" i="9" s="1"/>
  <c r="L51" i="9"/>
  <c r="U45" i="9" s="1"/>
  <c r="K51" i="9"/>
  <c r="U44" i="9" s="1"/>
  <c r="J51" i="9"/>
  <c r="U43" i="9" s="1"/>
  <c r="I51" i="9"/>
  <c r="U42" i="9" s="1"/>
  <c r="H51" i="9"/>
  <c r="U41" i="9" s="1"/>
  <c r="G51" i="9"/>
  <c r="U40" i="9" s="1"/>
  <c r="F51" i="9"/>
  <c r="U39" i="9" s="1"/>
  <c r="E51" i="9"/>
  <c r="U38" i="9" s="1"/>
  <c r="D51" i="9"/>
  <c r="U37" i="9" s="1"/>
  <c r="C51" i="9"/>
  <c r="R45" i="9"/>
  <c r="T51" i="9" s="1"/>
  <c r="T50" i="9"/>
  <c r="T49" i="9"/>
  <c r="T48" i="9"/>
  <c r="N45" i="9"/>
  <c r="T47" i="9" s="1"/>
  <c r="M45" i="9"/>
  <c r="T46" i="9" s="1"/>
  <c r="T45" i="9"/>
  <c r="K45" i="9"/>
  <c r="T44" i="9" s="1"/>
  <c r="J45" i="9"/>
  <c r="T43" i="9" s="1"/>
  <c r="I45" i="9"/>
  <c r="T42" i="9" s="1"/>
  <c r="H45" i="9"/>
  <c r="T41" i="9" s="1"/>
  <c r="G45" i="9"/>
  <c r="T40" i="9" s="1"/>
  <c r="F45" i="9"/>
  <c r="T39" i="9" s="1"/>
  <c r="E45" i="9"/>
  <c r="T38" i="9" s="1"/>
  <c r="D45" i="9"/>
  <c r="T37" i="9" s="1"/>
  <c r="C45" i="9"/>
  <c r="K32" i="9"/>
  <c r="AU24" i="9"/>
  <c r="AI24" i="9"/>
  <c r="AF24" i="9"/>
  <c r="R24" i="9"/>
  <c r="BA20" i="9"/>
  <c r="AX20" i="9"/>
  <c r="AU20" i="9"/>
  <c r="AP20" i="9"/>
  <c r="AK20" i="9"/>
  <c r="AF20" i="9"/>
  <c r="Y20" i="9"/>
  <c r="R20" i="9"/>
  <c r="M20" i="9"/>
  <c r="BA19" i="9"/>
  <c r="AX19" i="9"/>
  <c r="AU19" i="9"/>
  <c r="AP19" i="9"/>
  <c r="AK19" i="9"/>
  <c r="AF19" i="9"/>
  <c r="Y19" i="9"/>
  <c r="R19" i="9"/>
  <c r="M19" i="9"/>
  <c r="BA18" i="9"/>
  <c r="AX18" i="9"/>
  <c r="AU18" i="9"/>
  <c r="AP18" i="9"/>
  <c r="AK18" i="9"/>
  <c r="AF18" i="9"/>
  <c r="Y18" i="9"/>
  <c r="R18" i="9"/>
  <c r="M18" i="9"/>
  <c r="BA17" i="9"/>
  <c r="AX17" i="9"/>
  <c r="AU17" i="9"/>
  <c r="AP17" i="9"/>
  <c r="AK17" i="9"/>
  <c r="AF17" i="9"/>
  <c r="Y17" i="9"/>
  <c r="R17" i="9"/>
  <c r="M17" i="9"/>
  <c r="BA16" i="9"/>
  <c r="AX16" i="9"/>
  <c r="AU16" i="9"/>
  <c r="AP16" i="9"/>
  <c r="AK16" i="9"/>
  <c r="AF16" i="9"/>
  <c r="Y16" i="9"/>
  <c r="R16" i="9"/>
  <c r="M16" i="9"/>
  <c r="BA15" i="9"/>
  <c r="AX15" i="9"/>
  <c r="AU15" i="9"/>
  <c r="AP15" i="9"/>
  <c r="AK15" i="9"/>
  <c r="AF15" i="9"/>
  <c r="Y15" i="9"/>
  <c r="R15" i="9"/>
  <c r="M15" i="9"/>
  <c r="BA14" i="9"/>
  <c r="AX14" i="9"/>
  <c r="AU14" i="9"/>
  <c r="AP14" i="9"/>
  <c r="AK14" i="9"/>
  <c r="AF14" i="9"/>
  <c r="Y14" i="9"/>
  <c r="R14" i="9"/>
  <c r="M14" i="9"/>
  <c r="BA13" i="9"/>
  <c r="AX13" i="9"/>
  <c r="AU13" i="9"/>
  <c r="AP13" i="9"/>
  <c r="AK13" i="9"/>
  <c r="AF13" i="9"/>
  <c r="Y13" i="9"/>
  <c r="R13" i="9"/>
  <c r="M13" i="9"/>
  <c r="BA12" i="9"/>
  <c r="AX12" i="9"/>
  <c r="AU12" i="9"/>
  <c r="AP12" i="9"/>
  <c r="AK12" i="9"/>
  <c r="AF12" i="9"/>
  <c r="Y12" i="9"/>
  <c r="R12" i="9"/>
  <c r="M12" i="9"/>
  <c r="BA11" i="9"/>
  <c r="AX11" i="9"/>
  <c r="AU11" i="9"/>
  <c r="AP11" i="9"/>
  <c r="AK11" i="9"/>
  <c r="AF11" i="9"/>
  <c r="Y11" i="9"/>
  <c r="R11" i="9"/>
  <c r="M11" i="9"/>
  <c r="BA10" i="9"/>
  <c r="AX10" i="9"/>
  <c r="AU10" i="9"/>
  <c r="AP10" i="9"/>
  <c r="AK10" i="9"/>
  <c r="AF10" i="9"/>
  <c r="Y10" i="9"/>
  <c r="R10" i="9"/>
  <c r="M10" i="9"/>
  <c r="BA9" i="9"/>
  <c r="AX9" i="9"/>
  <c r="AU9" i="9"/>
  <c r="AP9" i="9"/>
  <c r="AK9" i="9"/>
  <c r="AF9" i="9"/>
  <c r="Y9" i="9"/>
  <c r="R9" i="9"/>
  <c r="M9" i="9"/>
  <c r="BA8" i="9"/>
  <c r="AX8" i="9"/>
  <c r="AU8" i="9"/>
  <c r="AP8" i="9"/>
  <c r="AK8" i="9"/>
  <c r="AF8" i="9"/>
  <c r="Y8" i="9"/>
  <c r="R8" i="9"/>
  <c r="M8" i="9"/>
  <c r="L7" i="9"/>
  <c r="Q7" i="9" s="1"/>
  <c r="J7" i="9"/>
  <c r="O7" i="9" s="1"/>
  <c r="R51" i="8"/>
  <c r="U51" i="8" s="1"/>
  <c r="Q51" i="8"/>
  <c r="U50" i="8" s="1"/>
  <c r="P51" i="8"/>
  <c r="U49" i="8" s="1"/>
  <c r="O51" i="8"/>
  <c r="U48" i="8" s="1"/>
  <c r="N51" i="8"/>
  <c r="U47" i="8" s="1"/>
  <c r="M51" i="8"/>
  <c r="U46" i="8" s="1"/>
  <c r="L51" i="8"/>
  <c r="U45" i="8" s="1"/>
  <c r="K51" i="8"/>
  <c r="U44" i="8" s="1"/>
  <c r="J51" i="8"/>
  <c r="U43" i="8" s="1"/>
  <c r="I51" i="8"/>
  <c r="U42" i="8" s="1"/>
  <c r="H51" i="8"/>
  <c r="U41" i="8" s="1"/>
  <c r="G51" i="8"/>
  <c r="U40" i="8" s="1"/>
  <c r="F51" i="8"/>
  <c r="U39" i="8" s="1"/>
  <c r="E51" i="8"/>
  <c r="U38" i="8" s="1"/>
  <c r="D51" i="8"/>
  <c r="U37" i="8" s="1"/>
  <c r="C51" i="8"/>
  <c r="R45" i="8"/>
  <c r="T51" i="8" s="1"/>
  <c r="Q45" i="8"/>
  <c r="T50" i="8" s="1"/>
  <c r="P45" i="8"/>
  <c r="T49" i="8" s="1"/>
  <c r="O45" i="8"/>
  <c r="T48" i="8" s="1"/>
  <c r="N45" i="8"/>
  <c r="T47" i="8" s="1"/>
  <c r="M45" i="8"/>
  <c r="T46" i="8" s="1"/>
  <c r="L45" i="8"/>
  <c r="T45" i="8" s="1"/>
  <c r="K45" i="8"/>
  <c r="T44" i="8" s="1"/>
  <c r="J45" i="8"/>
  <c r="T43" i="8" s="1"/>
  <c r="I45" i="8"/>
  <c r="T42" i="8" s="1"/>
  <c r="H45" i="8"/>
  <c r="T41" i="8" s="1"/>
  <c r="G45" i="8"/>
  <c r="T40" i="8" s="1"/>
  <c r="F45" i="8"/>
  <c r="T39" i="8" s="1"/>
  <c r="E45" i="8"/>
  <c r="T38" i="8" s="1"/>
  <c r="D45" i="8"/>
  <c r="T37" i="8" s="1"/>
  <c r="C45" i="8"/>
  <c r="K32" i="8"/>
  <c r="AU24" i="8"/>
  <c r="AI24" i="8"/>
  <c r="AF24" i="8"/>
  <c r="W24" i="8"/>
  <c r="R24" i="8"/>
  <c r="L24" i="8"/>
  <c r="BA23" i="8"/>
  <c r="AX23" i="8"/>
  <c r="AU23" i="8"/>
  <c r="AP23" i="8"/>
  <c r="AK23" i="8"/>
  <c r="AF23" i="8"/>
  <c r="AG23" i="8" s="1"/>
  <c r="Y23" i="8"/>
  <c r="R23" i="8"/>
  <c r="S23" i="8" s="1"/>
  <c r="M23" i="8"/>
  <c r="BA22" i="8"/>
  <c r="AX22" i="8"/>
  <c r="AU22" i="8"/>
  <c r="AP22" i="8"/>
  <c r="AK22" i="8"/>
  <c r="AF22" i="8"/>
  <c r="AG22" i="8" s="1"/>
  <c r="Y22" i="8"/>
  <c r="R22" i="8"/>
  <c r="S22" i="8" s="1"/>
  <c r="M22" i="8"/>
  <c r="BA21" i="8"/>
  <c r="AX21" i="8"/>
  <c r="AU21" i="8"/>
  <c r="AP21" i="8"/>
  <c r="AK21" i="8"/>
  <c r="AF21" i="8"/>
  <c r="AG21" i="8" s="1"/>
  <c r="Y21" i="8"/>
  <c r="R21" i="8"/>
  <c r="S21" i="8" s="1"/>
  <c r="M21" i="8"/>
  <c r="BA20" i="8"/>
  <c r="AX20" i="8"/>
  <c r="AU20" i="8"/>
  <c r="AP20" i="8"/>
  <c r="AK20" i="8"/>
  <c r="AF20" i="8"/>
  <c r="AG20" i="8" s="1"/>
  <c r="Y20" i="8"/>
  <c r="R20" i="8"/>
  <c r="S20" i="8" s="1"/>
  <c r="M20" i="8"/>
  <c r="BA19" i="8"/>
  <c r="AX19" i="8"/>
  <c r="AU19" i="8"/>
  <c r="AP19" i="8"/>
  <c r="AK19" i="8"/>
  <c r="AF19" i="8"/>
  <c r="Y19" i="8"/>
  <c r="R19" i="8"/>
  <c r="M19" i="8"/>
  <c r="BA18" i="8"/>
  <c r="AX18" i="8"/>
  <c r="AU18" i="8"/>
  <c r="AP18" i="8"/>
  <c r="AK18" i="8"/>
  <c r="AF18" i="8"/>
  <c r="Y18" i="8"/>
  <c r="R18" i="8"/>
  <c r="M18" i="8"/>
  <c r="BA17" i="8"/>
  <c r="AX17" i="8"/>
  <c r="AU17" i="8"/>
  <c r="AP17" i="8"/>
  <c r="AK17" i="8"/>
  <c r="AF17" i="8"/>
  <c r="Y17" i="8"/>
  <c r="R17" i="8"/>
  <c r="M17" i="8"/>
  <c r="BA16" i="8"/>
  <c r="AX16" i="8"/>
  <c r="AU16" i="8"/>
  <c r="AP16" i="8"/>
  <c r="AK16" i="8"/>
  <c r="AF16" i="8"/>
  <c r="Y16" i="8"/>
  <c r="R16" i="8"/>
  <c r="M16" i="8"/>
  <c r="BA15" i="8"/>
  <c r="AX15" i="8"/>
  <c r="AU15" i="8"/>
  <c r="AP15" i="8"/>
  <c r="AK15" i="8"/>
  <c r="AF15" i="8"/>
  <c r="Y15" i="8"/>
  <c r="R15" i="8"/>
  <c r="M15" i="8"/>
  <c r="BA14" i="8"/>
  <c r="AX14" i="8"/>
  <c r="AU14" i="8"/>
  <c r="AP14" i="8"/>
  <c r="AK14" i="8"/>
  <c r="AF14" i="8"/>
  <c r="Y14" i="8"/>
  <c r="R14" i="8"/>
  <c r="M14" i="8"/>
  <c r="BA13" i="8"/>
  <c r="AX13" i="8"/>
  <c r="AU13" i="8"/>
  <c r="AP13" i="8"/>
  <c r="AK13" i="8"/>
  <c r="AF13" i="8"/>
  <c r="Y13" i="8"/>
  <c r="R13" i="8"/>
  <c r="M13" i="8"/>
  <c r="BA12" i="8"/>
  <c r="AX12" i="8"/>
  <c r="AU12" i="8"/>
  <c r="AP12" i="8"/>
  <c r="AK12" i="8"/>
  <c r="AF12" i="8"/>
  <c r="Y12" i="8"/>
  <c r="R12" i="8"/>
  <c r="M12" i="8"/>
  <c r="BA11" i="8"/>
  <c r="AX11" i="8"/>
  <c r="AU11" i="8"/>
  <c r="AP11" i="8"/>
  <c r="AK11" i="8"/>
  <c r="AF11" i="8"/>
  <c r="Y11" i="8"/>
  <c r="R11" i="8"/>
  <c r="M11" i="8"/>
  <c r="BA10" i="8"/>
  <c r="AX10" i="8"/>
  <c r="AU10" i="8"/>
  <c r="AP10" i="8"/>
  <c r="AK10" i="8"/>
  <c r="AF10" i="8"/>
  <c r="Y10" i="8"/>
  <c r="R10" i="8"/>
  <c r="M10" i="8"/>
  <c r="BA9" i="8"/>
  <c r="AX9" i="8"/>
  <c r="AU9" i="8"/>
  <c r="AP9" i="8"/>
  <c r="AK9" i="8"/>
  <c r="AF9" i="8"/>
  <c r="Y9" i="8"/>
  <c r="R9" i="8"/>
  <c r="M9" i="8"/>
  <c r="BA8" i="8"/>
  <c r="AX8" i="8"/>
  <c r="AU8" i="8"/>
  <c r="AP8" i="8"/>
  <c r="AK8" i="8"/>
  <c r="AF8" i="8"/>
  <c r="Y8" i="8"/>
  <c r="R8" i="8"/>
  <c r="M8" i="8"/>
  <c r="L7" i="8"/>
  <c r="Q7" i="8" s="1"/>
  <c r="J7" i="8"/>
  <c r="O7" i="8" s="1"/>
  <c r="S13" i="11" l="1"/>
  <c r="D13" i="11" s="1"/>
  <c r="S10" i="11"/>
  <c r="D10" i="11" s="1"/>
  <c r="S14" i="11"/>
  <c r="D14" i="11" s="1"/>
  <c r="S17" i="11"/>
  <c r="D17" i="11" s="1"/>
  <c r="S9" i="11"/>
  <c r="D9" i="11" s="1"/>
  <c r="S11" i="11"/>
  <c r="D11" i="11" s="1"/>
  <c r="S15" i="11"/>
  <c r="D15" i="11" s="1"/>
  <c r="S18" i="11"/>
  <c r="D18" i="11" s="1"/>
  <c r="S8" i="11"/>
  <c r="D8" i="11" s="1"/>
  <c r="S12" i="11"/>
  <c r="D12" i="11" s="1"/>
  <c r="S16" i="11"/>
  <c r="D16" i="11" s="1"/>
  <c r="S19" i="11"/>
  <c r="D19" i="11" s="1"/>
  <c r="D19" i="10"/>
  <c r="S8" i="12"/>
  <c r="S9" i="9"/>
  <c r="AG8" i="9"/>
  <c r="S20" i="9"/>
  <c r="S14" i="12"/>
  <c r="S11" i="12"/>
  <c r="S15" i="12"/>
  <c r="V7" i="11"/>
  <c r="AA7" i="11" s="1"/>
  <c r="V7" i="12"/>
  <c r="AA7" i="12" s="1"/>
  <c r="V7" i="8"/>
  <c r="AA7" i="8" s="1"/>
  <c r="V7" i="9"/>
  <c r="AA7" i="9" s="1"/>
  <c r="V7" i="10"/>
  <c r="AA7" i="10" s="1"/>
  <c r="S10" i="9"/>
  <c r="S16" i="9"/>
  <c r="S19" i="9"/>
  <c r="T7" i="8"/>
  <c r="X7" i="8" s="1"/>
  <c r="AC7" i="8" s="1"/>
  <c r="AH7" i="8" s="1"/>
  <c r="T7" i="11"/>
  <c r="X7" i="11" s="1"/>
  <c r="AC7" i="11" s="1"/>
  <c r="AI7" i="11" s="1"/>
  <c r="T7" i="9"/>
  <c r="X7" i="9" s="1"/>
  <c r="AC7" i="9" s="1"/>
  <c r="AH7" i="9" s="1"/>
  <c r="S8" i="9"/>
  <c r="S13" i="9"/>
  <c r="S17" i="9"/>
  <c r="T7" i="12"/>
  <c r="X7" i="12" s="1"/>
  <c r="AC7" i="12" s="1"/>
  <c r="AH7" i="12" s="1"/>
  <c r="S9" i="12"/>
  <c r="S12" i="12"/>
  <c r="T7" i="10"/>
  <c r="X7" i="10" s="1"/>
  <c r="AC7" i="10" s="1"/>
  <c r="AI7" i="10" s="1"/>
  <c r="AG9" i="8"/>
  <c r="AG11" i="8"/>
  <c r="AG13" i="8"/>
  <c r="AG15" i="8"/>
  <c r="S8" i="8"/>
  <c r="S11" i="8"/>
  <c r="D14" i="10"/>
  <c r="AG8" i="12"/>
  <c r="AG12" i="12"/>
  <c r="AG11" i="12"/>
  <c r="S11" i="9"/>
  <c r="S17" i="12"/>
  <c r="AG17" i="12"/>
  <c r="T52" i="12"/>
  <c r="S10" i="12"/>
  <c r="AG10" i="8"/>
  <c r="AG14" i="8"/>
  <c r="AG18" i="8"/>
  <c r="AG18" i="9"/>
  <c r="AG9" i="12"/>
  <c r="AG13" i="12"/>
  <c r="AG15" i="12"/>
  <c r="AG10" i="12"/>
  <c r="S16" i="12"/>
  <c r="AG8" i="8"/>
  <c r="AG12" i="8"/>
  <c r="S14" i="8"/>
  <c r="AG16" i="8"/>
  <c r="D21" i="8"/>
  <c r="E21" i="8" s="1"/>
  <c r="D23" i="8"/>
  <c r="E23" i="8" s="1"/>
  <c r="AG9" i="9"/>
  <c r="AG12" i="9"/>
  <c r="S14" i="9"/>
  <c r="AG20" i="9"/>
  <c r="BA24" i="12"/>
  <c r="D12" i="10"/>
  <c r="D8" i="10"/>
  <c r="AG17" i="8"/>
  <c r="AG19" i="8"/>
  <c r="U52" i="9"/>
  <c r="D15" i="10"/>
  <c r="S9" i="8"/>
  <c r="D9" i="8" s="1"/>
  <c r="E9" i="8" s="1"/>
  <c r="S10" i="8"/>
  <c r="S12" i="8"/>
  <c r="S13" i="8"/>
  <c r="S15" i="8"/>
  <c r="S16" i="8"/>
  <c r="S17" i="8"/>
  <c r="S18" i="8"/>
  <c r="S19" i="8"/>
  <c r="AG10" i="9"/>
  <c r="AG11" i="9"/>
  <c r="AG13" i="9"/>
  <c r="AG14" i="9"/>
  <c r="AG15" i="9"/>
  <c r="AG16" i="9"/>
  <c r="AG17" i="9"/>
  <c r="AG19" i="9"/>
  <c r="D9" i="10"/>
  <c r="D13" i="10"/>
  <c r="S13" i="12"/>
  <c r="AG16" i="12"/>
  <c r="T52" i="8"/>
  <c r="S12" i="9"/>
  <c r="D12" i="9" s="1"/>
  <c r="S15" i="9"/>
  <c r="S18" i="9"/>
  <c r="T52" i="9"/>
  <c r="AG14" i="12"/>
  <c r="U52" i="12"/>
  <c r="BA24" i="9"/>
  <c r="BA24" i="8"/>
  <c r="D19" i="12"/>
  <c r="E19" i="12" s="1"/>
  <c r="D21" i="12"/>
  <c r="E21" i="12" s="1"/>
  <c r="D22" i="12"/>
  <c r="E22" i="12" s="1"/>
  <c r="D23" i="12"/>
  <c r="E23" i="12" s="1"/>
  <c r="D18" i="12"/>
  <c r="D20" i="12"/>
  <c r="E20" i="12" s="1"/>
  <c r="D20" i="8"/>
  <c r="E20" i="8" s="1"/>
  <c r="D22" i="8"/>
  <c r="E22" i="8" s="1"/>
  <c r="U52" i="8"/>
  <c r="D18" i="9" l="1"/>
  <c r="E18" i="9" s="1"/>
  <c r="D15" i="9"/>
  <c r="D18" i="8"/>
  <c r="E18" i="8" s="1"/>
  <c r="D16" i="8"/>
  <c r="E16" i="8" s="1"/>
  <c r="D13" i="8"/>
  <c r="E13" i="8" s="1"/>
  <c r="D8" i="12"/>
  <c r="D73" i="6" s="1"/>
  <c r="E73" i="6" s="1"/>
  <c r="D100" i="6"/>
  <c r="E100" i="6" s="1"/>
  <c r="D102" i="6"/>
  <c r="E102" i="6" s="1"/>
  <c r="D8" i="9"/>
  <c r="D32" i="6" s="1"/>
  <c r="D13" i="12"/>
  <c r="D78" i="6" s="1"/>
  <c r="D17" i="12"/>
  <c r="E17" i="12" s="1"/>
  <c r="D18" i="10"/>
  <c r="D14" i="9"/>
  <c r="D38" i="6" s="1"/>
  <c r="E38" i="6" s="1"/>
  <c r="D12" i="12"/>
  <c r="E12" i="12" s="1"/>
  <c r="D17" i="9"/>
  <c r="E17" i="9" s="1"/>
  <c r="D19" i="9"/>
  <c r="E19" i="9" s="1"/>
  <c r="D105" i="6"/>
  <c r="E105" i="6" s="1"/>
  <c r="D11" i="12"/>
  <c r="D76" i="6" s="1"/>
  <c r="D9" i="9"/>
  <c r="D16" i="12"/>
  <c r="D10" i="12"/>
  <c r="E10" i="12" s="1"/>
  <c r="D11" i="10"/>
  <c r="E11" i="10" s="1"/>
  <c r="D16" i="10"/>
  <c r="E16" i="10" s="1"/>
  <c r="D9" i="12"/>
  <c r="D13" i="9"/>
  <c r="E13" i="9" s="1"/>
  <c r="D16" i="9"/>
  <c r="D40" i="6" s="1"/>
  <c r="E40" i="6" s="1"/>
  <c r="D14" i="12"/>
  <c r="D79" i="6" s="1"/>
  <c r="D11" i="9"/>
  <c r="D35" i="6" s="1"/>
  <c r="E35" i="6" s="1"/>
  <c r="D17" i="10"/>
  <c r="E17" i="10" s="1"/>
  <c r="D87" i="6"/>
  <c r="D10" i="10"/>
  <c r="D47" i="6" s="1"/>
  <c r="E47" i="6" s="1"/>
  <c r="D10" i="9"/>
  <c r="E10" i="9" s="1"/>
  <c r="D15" i="12"/>
  <c r="D80" i="6" s="1"/>
  <c r="D20" i="9"/>
  <c r="D44" i="6" s="1"/>
  <c r="E44" i="6" s="1"/>
  <c r="D92" i="6"/>
  <c r="D96" i="6"/>
  <c r="S20" i="11"/>
  <c r="AG20" i="11"/>
  <c r="AG20" i="10"/>
  <c r="D45" i="6"/>
  <c r="E13" i="11"/>
  <c r="E13" i="10"/>
  <c r="D17" i="8"/>
  <c r="E17" i="8" s="1"/>
  <c r="E12" i="9"/>
  <c r="D69" i="6"/>
  <c r="E69" i="6" s="1"/>
  <c r="E19" i="11"/>
  <c r="E16" i="11"/>
  <c r="D110" i="6"/>
  <c r="D95" i="6"/>
  <c r="E18" i="12"/>
  <c r="D83" i="6"/>
  <c r="D97" i="6"/>
  <c r="E10" i="11"/>
  <c r="D62" i="6"/>
  <c r="E62" i="6" s="1"/>
  <c r="D107" i="6"/>
  <c r="E107" i="6" s="1"/>
  <c r="D109" i="6"/>
  <c r="E109" i="6" s="1"/>
  <c r="E14" i="11"/>
  <c r="D66" i="6"/>
  <c r="E66" i="6" s="1"/>
  <c r="E19" i="10"/>
  <c r="D56" i="6"/>
  <c r="E56" i="6" s="1"/>
  <c r="AN7" i="10"/>
  <c r="AE7" i="10"/>
  <c r="AK7" i="10" s="1"/>
  <c r="AP7" i="10" s="1"/>
  <c r="AM7" i="8"/>
  <c r="AE7" i="8"/>
  <c r="AJ7" i="8" s="1"/>
  <c r="AO7" i="8" s="1"/>
  <c r="D11" i="8"/>
  <c r="E11" i="8" s="1"/>
  <c r="AM7" i="12"/>
  <c r="AE7" i="12"/>
  <c r="AJ7" i="12" s="1"/>
  <c r="AO7" i="12" s="1"/>
  <c r="AN7" i="11"/>
  <c r="AE7" i="11"/>
  <c r="AK7" i="11" s="1"/>
  <c r="AP7" i="11" s="1"/>
  <c r="AM7" i="9"/>
  <c r="AE7" i="9"/>
  <c r="AJ7" i="9" s="1"/>
  <c r="AO7" i="9" s="1"/>
  <c r="D14" i="8"/>
  <c r="E14" i="8" s="1"/>
  <c r="D15" i="8"/>
  <c r="E15" i="8" s="1"/>
  <c r="D8" i="8"/>
  <c r="E8" i="8" s="1"/>
  <c r="D10" i="8"/>
  <c r="E10" i="8" s="1"/>
  <c r="D12" i="8"/>
  <c r="E12" i="8" s="1"/>
  <c r="D19" i="8"/>
  <c r="E19" i="8" s="1"/>
  <c r="E8" i="9" l="1"/>
  <c r="E8" i="12"/>
  <c r="D98" i="6"/>
  <c r="E98" i="6" s="1"/>
  <c r="F98" i="6" s="1"/>
  <c r="E20" i="9"/>
  <c r="D34" i="6"/>
  <c r="E34" i="6" s="1"/>
  <c r="E14" i="12"/>
  <c r="F44" i="6"/>
  <c r="L44" i="6"/>
  <c r="E15" i="12"/>
  <c r="D99" i="6"/>
  <c r="E99" i="6" s="1"/>
  <c r="F99" i="6" s="1"/>
  <c r="D101" i="6"/>
  <c r="E101" i="6" s="1"/>
  <c r="F101" i="6" s="1"/>
  <c r="E8" i="10"/>
  <c r="E11" i="12"/>
  <c r="D88" i="6"/>
  <c r="D65" i="6"/>
  <c r="E65" i="6" s="1"/>
  <c r="D82" i="6"/>
  <c r="D77" i="6"/>
  <c r="D75" i="6"/>
  <c r="E13" i="12"/>
  <c r="E16" i="9"/>
  <c r="E11" i="9"/>
  <c r="D90" i="6"/>
  <c r="D85" i="6"/>
  <c r="E14" i="9"/>
  <c r="E10" i="10"/>
  <c r="D37" i="6"/>
  <c r="E37" i="6" s="1"/>
  <c r="D48" i="6"/>
  <c r="E48" i="6" s="1"/>
  <c r="D50" i="6"/>
  <c r="E50" i="6" s="1"/>
  <c r="D53" i="6"/>
  <c r="E53" i="6" s="1"/>
  <c r="D54" i="6"/>
  <c r="E54" i="6" s="1"/>
  <c r="D89" i="6"/>
  <c r="D106" i="6"/>
  <c r="E106" i="6" s="1"/>
  <c r="F106" i="6" s="1"/>
  <c r="E17" i="11"/>
  <c r="D42" i="6"/>
  <c r="E42" i="6" s="1"/>
  <c r="D41" i="6"/>
  <c r="E41" i="6" s="1"/>
  <c r="D36" i="6"/>
  <c r="E36" i="6" s="1"/>
  <c r="D43" i="6"/>
  <c r="E43" i="6" s="1"/>
  <c r="D71" i="6"/>
  <c r="E71" i="6" s="1"/>
  <c r="D68" i="6"/>
  <c r="E68" i="6" s="1"/>
  <c r="E16" i="12"/>
  <c r="D81" i="6"/>
  <c r="D93" i="6"/>
  <c r="E12" i="11"/>
  <c r="D64" i="6"/>
  <c r="E64" i="6" s="1"/>
  <c r="L107" i="6"/>
  <c r="M107" i="6" s="1"/>
  <c r="F107" i="6"/>
  <c r="F100" i="6"/>
  <c r="L100" i="6"/>
  <c r="M100" i="6" s="1"/>
  <c r="F102" i="6"/>
  <c r="L102" i="6"/>
  <c r="M102" i="6" s="1"/>
  <c r="E15" i="9"/>
  <c r="D39" i="6"/>
  <c r="E39" i="6" s="1"/>
  <c r="E9" i="11"/>
  <c r="D61" i="6"/>
  <c r="E61" i="6" s="1"/>
  <c r="D108" i="6"/>
  <c r="E108" i="6" s="1"/>
  <c r="E15" i="11"/>
  <c r="D67" i="6"/>
  <c r="E67" i="6" s="1"/>
  <c r="E9" i="9"/>
  <c r="D33" i="6"/>
  <c r="E33" i="6" s="1"/>
  <c r="E11" i="11"/>
  <c r="D63" i="6"/>
  <c r="E63" i="6" s="1"/>
  <c r="E18" i="11"/>
  <c r="D70" i="6"/>
  <c r="E70" i="6" s="1"/>
  <c r="D103" i="6"/>
  <c r="E103" i="6" s="1"/>
  <c r="L109" i="6"/>
  <c r="M109" i="6" s="1"/>
  <c r="F109" i="6"/>
  <c r="D104" i="6"/>
  <c r="E104" i="6" s="1"/>
  <c r="F105" i="6"/>
  <c r="L105" i="6"/>
  <c r="M105" i="6" s="1"/>
  <c r="E9" i="12"/>
  <c r="D74" i="6"/>
  <c r="E74" i="6" s="1"/>
  <c r="E18" i="10"/>
  <c r="D55" i="6"/>
  <c r="E55" i="6" s="1"/>
  <c r="E14" i="10"/>
  <c r="D51" i="6"/>
  <c r="E51" i="6" s="1"/>
  <c r="E9" i="10"/>
  <c r="D46" i="6"/>
  <c r="E46" i="6" s="1"/>
  <c r="E15" i="10"/>
  <c r="D52" i="6"/>
  <c r="E52" i="6" s="1"/>
  <c r="E12" i="10"/>
  <c r="D49" i="6"/>
  <c r="E49" i="6" s="1"/>
  <c r="E8" i="11"/>
  <c r="D60" i="6"/>
  <c r="D94" i="6"/>
  <c r="D86" i="6"/>
  <c r="D91" i="6"/>
  <c r="AR7" i="9"/>
  <c r="AW7" i="9" s="1"/>
  <c r="AT7" i="9"/>
  <c r="AZ7" i="9" s="1"/>
  <c r="AS7" i="10"/>
  <c r="AX7" i="10" s="1"/>
  <c r="AU7" i="10"/>
  <c r="BA7" i="10" s="1"/>
  <c r="AR7" i="12"/>
  <c r="AW7" i="12" s="1"/>
  <c r="AT7" i="12"/>
  <c r="AZ7" i="12" s="1"/>
  <c r="AR7" i="8"/>
  <c r="AW7" i="8" s="1"/>
  <c r="BC7" i="8" s="1"/>
  <c r="AT7" i="8"/>
  <c r="AZ7" i="8" s="1"/>
  <c r="AS7" i="11"/>
  <c r="AX7" i="11" s="1"/>
  <c r="AU7" i="11"/>
  <c r="BA7" i="11" s="1"/>
  <c r="D18" i="6"/>
  <c r="E18" i="6" s="1"/>
  <c r="L98" i="6" l="1"/>
  <c r="M98" i="6" s="1"/>
  <c r="L99" i="6"/>
  <c r="M99" i="6" s="1"/>
  <c r="L101" i="6"/>
  <c r="M101" i="6" s="1"/>
  <c r="L106" i="6"/>
  <c r="M106" i="6" s="1"/>
  <c r="F18" i="6"/>
  <c r="L18" i="6"/>
  <c r="M18" i="6" s="1"/>
  <c r="L108" i="6"/>
  <c r="M108" i="6" s="1"/>
  <c r="F108" i="6"/>
  <c r="L103" i="6"/>
  <c r="M103" i="6" s="1"/>
  <c r="F103" i="6"/>
  <c r="F104" i="6"/>
  <c r="L104" i="6"/>
  <c r="M104" i="6" s="1"/>
  <c r="C30" i="6" l="1"/>
  <c r="C20" i="6" l="1"/>
  <c r="C21" i="6"/>
  <c r="C22" i="6"/>
  <c r="C23" i="6"/>
  <c r="C24" i="6"/>
  <c r="C25" i="6"/>
  <c r="C26" i="6"/>
  <c r="C27" i="6"/>
  <c r="C28" i="6"/>
  <c r="C29" i="6"/>
  <c r="E110" i="6"/>
  <c r="L110" i="6" l="1"/>
  <c r="M110" i="6" s="1"/>
  <c r="F110" i="6"/>
  <c r="E86" i="6"/>
  <c r="E94" i="6"/>
  <c r="E97" i="6"/>
  <c r="L97" i="6" l="1"/>
  <c r="M97" i="6" s="1"/>
  <c r="F97" i="6"/>
  <c r="L86" i="6"/>
  <c r="M86" i="6" s="1"/>
  <c r="F86" i="6"/>
  <c r="L94" i="6"/>
  <c r="M94" i="6" s="1"/>
  <c r="F94" i="6"/>
  <c r="E87" i="6"/>
  <c r="E92" i="6"/>
  <c r="E88" i="6"/>
  <c r="E89" i="6"/>
  <c r="E91" i="6"/>
  <c r="E85" i="6"/>
  <c r="E95" i="6"/>
  <c r="E93" i="6"/>
  <c r="L93" i="6" l="1"/>
  <c r="M93" i="6" s="1"/>
  <c r="F93" i="6"/>
  <c r="L85" i="6"/>
  <c r="M85" i="6" s="1"/>
  <c r="F85" i="6"/>
  <c r="L89" i="6"/>
  <c r="M89" i="6" s="1"/>
  <c r="F89" i="6"/>
  <c r="L92" i="6"/>
  <c r="M92" i="6" s="1"/>
  <c r="F92" i="6"/>
  <c r="L95" i="6"/>
  <c r="M95" i="6" s="1"/>
  <c r="F95" i="6"/>
  <c r="L91" i="6"/>
  <c r="M91" i="6" s="1"/>
  <c r="F91" i="6"/>
  <c r="L88" i="6"/>
  <c r="M88" i="6" s="1"/>
  <c r="F88" i="6"/>
  <c r="L87" i="6"/>
  <c r="M87" i="6" s="1"/>
  <c r="F87" i="6"/>
  <c r="E90" i="6"/>
  <c r="E96" i="6"/>
  <c r="L96" i="6" l="1"/>
  <c r="M96" i="6" s="1"/>
  <c r="F96" i="6"/>
  <c r="L90" i="6"/>
  <c r="M90" i="6" s="1"/>
  <c r="F90" i="6"/>
  <c r="G36" i="2" l="1"/>
  <c r="K13" i="2"/>
  <c r="F68" i="6" l="1"/>
  <c r="F67" i="6"/>
  <c r="E80" i="6"/>
  <c r="L80" i="6" l="1"/>
  <c r="F80" i="6"/>
  <c r="L72" i="6"/>
  <c r="F72" i="6"/>
  <c r="E77" i="6"/>
  <c r="E76" i="6"/>
  <c r="E79" i="6"/>
  <c r="E75" i="6"/>
  <c r="E78" i="6"/>
  <c r="E81" i="6"/>
  <c r="E82" i="6"/>
  <c r="E60" i="6"/>
  <c r="L68" i="6"/>
  <c r="L67" i="6"/>
  <c r="M80" i="6" l="1"/>
  <c r="L82" i="6"/>
  <c r="F82" i="6"/>
  <c r="L78" i="6"/>
  <c r="F78" i="6"/>
  <c r="L73" i="6"/>
  <c r="F73" i="6"/>
  <c r="L74" i="6"/>
  <c r="F74" i="6"/>
  <c r="L76" i="6"/>
  <c r="F76" i="6"/>
  <c r="L81" i="6"/>
  <c r="F81" i="6"/>
  <c r="L75" i="6"/>
  <c r="F75" i="6"/>
  <c r="L79" i="6"/>
  <c r="F79" i="6"/>
  <c r="L77" i="6"/>
  <c r="F77" i="6"/>
  <c r="L70" i="6"/>
  <c r="F70" i="6"/>
  <c r="L71" i="6"/>
  <c r="F71" i="6"/>
  <c r="L62" i="6"/>
  <c r="F62" i="6"/>
  <c r="L69" i="6"/>
  <c r="F69" i="6"/>
  <c r="M68" i="6"/>
  <c r="L66" i="6"/>
  <c r="F66" i="6"/>
  <c r="L61" i="6"/>
  <c r="F61" i="6"/>
  <c r="L60" i="6"/>
  <c r="F60" i="6"/>
  <c r="L65" i="6"/>
  <c r="F65" i="6"/>
  <c r="M67" i="6"/>
  <c r="L64" i="6"/>
  <c r="F64" i="6"/>
  <c r="M72" i="6"/>
  <c r="E83" i="6"/>
  <c r="M77" i="6" l="1"/>
  <c r="M79" i="6"/>
  <c r="M75" i="6"/>
  <c r="M81" i="6"/>
  <c r="M76" i="6"/>
  <c r="M74" i="6"/>
  <c r="M73" i="6"/>
  <c r="M78" i="6"/>
  <c r="M82" i="6"/>
  <c r="L83" i="6"/>
  <c r="F83" i="6"/>
  <c r="M64" i="6"/>
  <c r="M61" i="6"/>
  <c r="L63" i="6"/>
  <c r="F63" i="6"/>
  <c r="M60" i="6"/>
  <c r="M66" i="6"/>
  <c r="M69" i="6"/>
  <c r="M71" i="6"/>
  <c r="M65" i="6"/>
  <c r="M62" i="6"/>
  <c r="M70" i="6"/>
  <c r="M83" i="6" l="1"/>
  <c r="M63" i="6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B29" i="1" l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D13" i="6" l="1"/>
  <c r="D15" i="6"/>
  <c r="E15" i="6" s="1"/>
  <c r="D12" i="6"/>
  <c r="E12" i="6" s="1"/>
  <c r="F12" i="6" s="1"/>
  <c r="D4" i="6"/>
  <c r="D6" i="6"/>
  <c r="D16" i="6"/>
  <c r="E16" i="6" s="1"/>
  <c r="D17" i="6"/>
  <c r="E17" i="6" s="1"/>
  <c r="D10" i="6"/>
  <c r="D14" i="6"/>
  <c r="E45" i="6"/>
  <c r="F45" i="6" s="1"/>
  <c r="D28" i="6"/>
  <c r="J31" i="2"/>
  <c r="J40" i="2"/>
  <c r="D30" i="6"/>
  <c r="E30" i="6" s="1"/>
  <c r="G41" i="2"/>
  <c r="G3" i="2"/>
  <c r="D5" i="6" l="1"/>
  <c r="E5" i="6" s="1"/>
  <c r="D8" i="6"/>
  <c r="D7" i="6"/>
  <c r="E7" i="6" s="1"/>
  <c r="D11" i="6"/>
  <c r="E11" i="6" s="1"/>
  <c r="F16" i="6"/>
  <c r="L16" i="6"/>
  <c r="M16" i="6" s="1"/>
  <c r="D9" i="6"/>
  <c r="E9" i="6" s="1"/>
  <c r="F17" i="6"/>
  <c r="L17" i="6"/>
  <c r="M17" i="6" s="1"/>
  <c r="L30" i="6"/>
  <c r="F30" i="6"/>
  <c r="L15" i="6"/>
  <c r="F15" i="6"/>
  <c r="E8" i="6"/>
  <c r="F49" i="6"/>
  <c r="F46" i="6"/>
  <c r="F34" i="6"/>
  <c r="E10" i="6"/>
  <c r="D25" i="6"/>
  <c r="E25" i="6" s="1"/>
  <c r="F25" i="6" s="1"/>
  <c r="D23" i="6"/>
  <c r="E23" i="6" s="1"/>
  <c r="F23" i="6" s="1"/>
  <c r="D20" i="6"/>
  <c r="E20" i="6" s="1"/>
  <c r="F20" i="6" s="1"/>
  <c r="D26" i="6"/>
  <c r="E26" i="6" s="1"/>
  <c r="F26" i="6" s="1"/>
  <c r="E28" i="6"/>
  <c r="D29" i="6"/>
  <c r="E29" i="6" s="1"/>
  <c r="D27" i="6"/>
  <c r="E27" i="6" s="1"/>
  <c r="F27" i="6" s="1"/>
  <c r="D24" i="6"/>
  <c r="E24" i="6" s="1"/>
  <c r="F24" i="6" s="1"/>
  <c r="D21" i="6"/>
  <c r="E21" i="6" s="1"/>
  <c r="F21" i="6" s="1"/>
  <c r="E19" i="6"/>
  <c r="F19" i="6" s="1"/>
  <c r="D22" i="6"/>
  <c r="E22" i="6" s="1"/>
  <c r="F22" i="6" s="1"/>
  <c r="F41" i="6"/>
  <c r="F37" i="6"/>
  <c r="F36" i="6"/>
  <c r="F40" i="6"/>
  <c r="D3" i="6"/>
  <c r="E3" i="6" s="1"/>
  <c r="F3" i="6" s="1"/>
  <c r="E6" i="6"/>
  <c r="F43" i="6"/>
  <c r="F33" i="6"/>
  <c r="F42" i="6"/>
  <c r="E32" i="6"/>
  <c r="E4" i="6"/>
  <c r="F35" i="6"/>
  <c r="F51" i="6"/>
  <c r="F54" i="6"/>
  <c r="F53" i="6"/>
  <c r="F50" i="6"/>
  <c r="F52" i="6"/>
  <c r="F48" i="6"/>
  <c r="F38" i="6"/>
  <c r="F39" i="6"/>
  <c r="E13" i="6"/>
  <c r="F13" i="6" s="1"/>
  <c r="E14" i="6"/>
  <c r="F14" i="6" s="1"/>
  <c r="R12" i="1"/>
  <c r="F9" i="6" l="1"/>
  <c r="R9" i="1"/>
  <c r="F11" i="6"/>
  <c r="R11" i="1"/>
  <c r="M30" i="6"/>
  <c r="M15" i="6"/>
  <c r="L55" i="6"/>
  <c r="F55" i="6"/>
  <c r="L28" i="6"/>
  <c r="F28" i="6"/>
  <c r="L56" i="6"/>
  <c r="F56" i="6"/>
  <c r="L29" i="6"/>
  <c r="F29" i="6"/>
  <c r="R5" i="1"/>
  <c r="F5" i="6"/>
  <c r="R4" i="1"/>
  <c r="F4" i="6"/>
  <c r="R7" i="1"/>
  <c r="F7" i="6"/>
  <c r="R6" i="1"/>
  <c r="F6" i="6"/>
  <c r="R8" i="1"/>
  <c r="F8" i="6"/>
  <c r="R10" i="1"/>
  <c r="F10" i="6"/>
  <c r="L27" i="6"/>
  <c r="L7" i="6"/>
  <c r="R13" i="1"/>
  <c r="R25" i="1"/>
  <c r="L26" i="6"/>
  <c r="L54" i="6"/>
  <c r="R51" i="1"/>
  <c r="L53" i="6"/>
  <c r="R50" i="1"/>
  <c r="L52" i="6"/>
  <c r="R49" i="1"/>
  <c r="L51" i="6"/>
  <c r="R48" i="1"/>
  <c r="L50" i="6"/>
  <c r="R47" i="1"/>
  <c r="L49" i="6"/>
  <c r="R46" i="1"/>
  <c r="L48" i="6"/>
  <c r="R45" i="1"/>
  <c r="L46" i="6"/>
  <c r="R43" i="1"/>
  <c r="L45" i="6"/>
  <c r="R42" i="1"/>
  <c r="R41" i="1"/>
  <c r="R14" i="1"/>
  <c r="L14" i="6"/>
  <c r="L32" i="6"/>
  <c r="R29" i="1"/>
  <c r="L33" i="6"/>
  <c r="R30" i="1"/>
  <c r="L34" i="6"/>
  <c r="R31" i="1"/>
  <c r="L35" i="6"/>
  <c r="R32" i="1"/>
  <c r="L36" i="6"/>
  <c r="R33" i="1"/>
  <c r="L37" i="6"/>
  <c r="R34" i="1"/>
  <c r="L38" i="6"/>
  <c r="R35" i="1"/>
  <c r="L39" i="6"/>
  <c r="R36" i="1"/>
  <c r="L40" i="6"/>
  <c r="R37" i="1"/>
  <c r="L41" i="6"/>
  <c r="R38" i="1"/>
  <c r="R15" i="1"/>
  <c r="L19" i="6"/>
  <c r="R18" i="1"/>
  <c r="L20" i="6"/>
  <c r="R19" i="1"/>
  <c r="L21" i="6"/>
  <c r="R20" i="1"/>
  <c r="L22" i="6"/>
  <c r="R21" i="1"/>
  <c r="L25" i="6"/>
  <c r="R24" i="1"/>
  <c r="L24" i="6"/>
  <c r="R23" i="1"/>
  <c r="L23" i="6"/>
  <c r="R22" i="1"/>
  <c r="L12" i="6"/>
  <c r="L10" i="6"/>
  <c r="L9" i="6"/>
  <c r="L8" i="6"/>
  <c r="L6" i="6"/>
  <c r="L5" i="6"/>
  <c r="L4" i="6"/>
  <c r="R3" i="1"/>
  <c r="L11" i="6"/>
  <c r="M40" i="6" l="1"/>
  <c r="M38" i="6"/>
  <c r="M36" i="6"/>
  <c r="M34" i="6"/>
  <c r="M32" i="6"/>
  <c r="M45" i="6"/>
  <c r="M48" i="6"/>
  <c r="M23" i="6"/>
  <c r="M24" i="6"/>
  <c r="M25" i="6"/>
  <c r="M22" i="6"/>
  <c r="M21" i="6"/>
  <c r="M20" i="6"/>
  <c r="M19" i="6"/>
  <c r="M26" i="6"/>
  <c r="M27" i="6"/>
  <c r="M41" i="6"/>
  <c r="M39" i="6"/>
  <c r="M37" i="6"/>
  <c r="M35" i="6"/>
  <c r="M33" i="6"/>
  <c r="M44" i="6"/>
  <c r="M46" i="6"/>
  <c r="M49" i="6"/>
  <c r="M50" i="6"/>
  <c r="M51" i="6"/>
  <c r="M52" i="6"/>
  <c r="M53" i="6"/>
  <c r="M54" i="6"/>
  <c r="M29" i="6"/>
  <c r="M56" i="6"/>
  <c r="M28" i="6"/>
  <c r="M55" i="6"/>
  <c r="M5" i="6"/>
  <c r="M8" i="6"/>
  <c r="M10" i="6"/>
  <c r="M7" i="6"/>
  <c r="M11" i="6"/>
  <c r="M4" i="6"/>
  <c r="M6" i="6"/>
  <c r="M9" i="6"/>
  <c r="M12" i="6"/>
  <c r="M14" i="6"/>
  <c r="L47" i="6"/>
  <c r="F47" i="6"/>
  <c r="R16" i="1"/>
  <c r="R17" i="1"/>
  <c r="R44" i="1"/>
  <c r="L13" i="6"/>
  <c r="L42" i="6"/>
  <c r="R39" i="1"/>
  <c r="L43" i="6"/>
  <c r="R40" i="1"/>
  <c r="L3" i="6"/>
  <c r="M43" i="6" l="1"/>
  <c r="M42" i="6"/>
  <c r="M47" i="6"/>
  <c r="M13" i="6"/>
  <c r="M3" i="6"/>
</calcChain>
</file>

<file path=xl/comments1.xml><?xml version="1.0" encoding="utf-8"?>
<comments xmlns="http://schemas.openxmlformats.org/spreadsheetml/2006/main">
  <authors>
    <author>nika</author>
    <author>Дворецька Світлана Володимирівна</author>
    <author>Ніколенко Світлана Григорівна</author>
  </authors>
  <commentList>
    <comment ref="AM8" authorId="0">
      <text>
        <r>
          <rPr>
            <sz val="9"/>
            <color indexed="81"/>
            <rFont val="Tahoma"/>
            <family val="2"/>
            <charset val="204"/>
          </rPr>
          <t xml:space="preserve">ФОРНЫ НАДО ИМЕНОВАТЬ СОГЛАСНО КР!!!
</t>
        </r>
      </text>
    </comment>
    <comment ref="AW8" authorId="0">
      <text/>
    </comment>
    <comment ref="AZ9" authorId="1">
      <text>
        <r>
          <rPr>
            <b/>
            <sz val="9"/>
            <color indexed="81"/>
            <rFont val="Tahoma"/>
            <family val="2"/>
            <charset val="204"/>
          </rPr>
          <t>Форма не зациклена , нет возврата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M10" authorId="2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НЕВІРНИЙ ЗАПИТ П.2
</t>
        </r>
      </text>
    </comment>
    <comment ref="AM12" authorId="0">
      <text>
        <r>
          <rPr>
            <sz val="9"/>
            <color indexed="81"/>
            <rFont val="Tahoma"/>
            <family val="2"/>
            <charset val="204"/>
          </rPr>
          <t xml:space="preserve">НЕПРАВИЛЬНЫЙ ЗАПРОС Ф.№
</t>
        </r>
      </text>
    </comment>
    <comment ref="AZ12" authorId="1">
      <text>
        <r>
          <rPr>
            <sz val="9"/>
            <color indexed="81"/>
            <rFont val="Tahoma"/>
            <family val="2"/>
            <charset val="204"/>
          </rPr>
          <t xml:space="preserve">Форма не зациклена, нет возврата
</t>
        </r>
      </text>
    </comment>
    <comment ref="AZ13" authorId="1">
      <text>
        <r>
          <rPr>
            <b/>
            <sz val="9"/>
            <color indexed="81"/>
            <rFont val="Tahoma"/>
            <family val="2"/>
            <charset val="204"/>
          </rPr>
          <t>Реализация не сооответствует заданию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G15" authorId="2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ЗАПИТИ НЕ ІДЕНТИФІКОВАНІ, ЯК ЗНАЙТИ ПОТРІБНІ?
</t>
        </r>
      </text>
    </comment>
    <comment ref="AZ16" authorId="1">
      <text>
        <r>
          <rPr>
            <b/>
            <sz val="9"/>
            <color indexed="81"/>
            <rFont val="Tahoma"/>
            <family val="2"/>
            <charset val="204"/>
          </rPr>
          <t>Реализация не соответствует заданию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E16" authorId="2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СОЗДАНА СВЯЗУЮЩАЯ ТАБЛИЦА!!!
</t>
        </r>
      </text>
    </comment>
    <comment ref="AM17" authorId="0">
      <text>
        <r>
          <rPr>
            <sz val="9"/>
            <color indexed="81"/>
            <rFont val="Tahoma"/>
            <family val="2"/>
            <charset val="204"/>
          </rPr>
          <t xml:space="preserve">! ЗАПРОС НЕВЕРНЫЙ, 3 - НЕВЕРНЫЙ ВИД ФОРМЫ
</t>
        </r>
      </text>
    </comment>
    <comment ref="R39" authorId="2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  НЕ ТОТ ВАРИАНТ!!!</t>
        </r>
      </text>
    </comment>
  </commentList>
</comments>
</file>

<file path=xl/comments2.xml><?xml version="1.0" encoding="utf-8"?>
<comments xmlns="http://schemas.openxmlformats.org/spreadsheetml/2006/main">
  <authors>
    <author>Дворецька Світлана Володимирівна</author>
    <author>Ніколенко Світлана Григорівна</author>
    <author>nika</author>
  </authors>
  <commentList>
    <comment ref="BE10" authorId="0">
      <text>
        <r>
          <rPr>
            <sz val="9"/>
            <color indexed="81"/>
            <rFont val="Tahoma"/>
            <family val="2"/>
            <charset val="204"/>
          </rPr>
          <t xml:space="preserve">не установлені ключитабл ZAN_trym тригер на удаление неверен
</t>
        </r>
      </text>
    </comment>
    <comment ref="BG10" authorId="0">
      <text>
        <r>
          <rPr>
            <b/>
            <sz val="9"/>
            <color indexed="81"/>
            <rFont val="Tahoma"/>
            <family val="2"/>
            <charset val="204"/>
          </rPr>
          <t>запрос неверній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M12" authorId="1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 ТОЙ ВАРІАНТ
</t>
        </r>
      </text>
    </comment>
    <comment ref="AR12" authorId="2">
      <text>
        <r>
          <rPr>
            <sz val="9"/>
            <color indexed="81"/>
            <rFont val="Tahoma"/>
            <family val="2"/>
            <charset val="204"/>
          </rPr>
          <t xml:space="preserve">НЕ ТОТ ВАРИАНТ!!!
</t>
        </r>
      </text>
    </comment>
    <comment ref="AW12" authorId="2">
      <text>
        <r>
          <rPr>
            <sz val="9"/>
            <color indexed="81"/>
            <rFont val="Tahoma"/>
            <family val="2"/>
            <charset val="204"/>
          </rPr>
          <t xml:space="preserve">МАКРОСІ СОДЕРЖАТ ОБЇЕКТІ ДРУГОГО ВІРИАНТА - №11!!!!
</t>
        </r>
      </text>
    </comment>
    <comment ref="BG13" authorId="0">
      <text>
        <r>
          <rPr>
            <sz val="9"/>
            <color indexed="81"/>
            <rFont val="Tahoma"/>
            <family val="2"/>
            <charset val="204"/>
          </rPr>
          <t xml:space="preserve">запрос Д.Б. С группировкой
</t>
        </r>
      </text>
    </comment>
    <comment ref="AR14" authorId="2">
      <text>
        <r>
          <rPr>
            <sz val="9"/>
            <color indexed="81"/>
            <rFont val="Tahoma"/>
            <family val="2"/>
            <charset val="204"/>
          </rPr>
          <t xml:space="preserve">ЗАПИТИ????
</t>
        </r>
      </text>
    </comment>
    <comment ref="AW14" authorId="2">
      <text>
        <r>
          <rPr>
            <sz val="9"/>
            <color indexed="81"/>
            <rFont val="Tahoma"/>
            <family val="2"/>
            <charset val="204"/>
          </rPr>
          <t xml:space="preserve">ОБСУТСТВУЮТ ОБЇЕКТІ В БАЗЕ ДАННІХ
</t>
        </r>
      </text>
    </comment>
    <comment ref="AZ14" authorId="2">
      <text>
        <r>
          <rPr>
            <sz val="9"/>
            <color indexed="81"/>
            <rFont val="Tahoma"/>
            <family val="2"/>
            <charset val="204"/>
          </rPr>
          <t xml:space="preserve">В БАЗЕ НЕТ ОБЪЕКТОВ КН ФОРМЫ!
</t>
        </r>
      </text>
    </comment>
    <comment ref="BG16" authorId="0">
      <text>
        <r>
          <rPr>
            <b/>
            <sz val="9"/>
            <color indexed="81"/>
            <rFont val="Tahoma"/>
            <family val="2"/>
            <charset val="204"/>
          </rPr>
          <t>запрос неверній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39" authorId="1">
      <text>
        <r>
          <rPr>
            <b/>
            <sz val="9"/>
            <color indexed="81"/>
            <rFont val="Tahoma"/>
            <family val="2"/>
          </rPr>
          <t>Ніколенко Світлана Григорівна:</t>
        </r>
        <r>
          <rPr>
            <sz val="9"/>
            <color indexed="81"/>
            <rFont val="Tahoma"/>
            <family val="2"/>
          </rPr>
          <t xml:space="preserve">
НЕ ТОЙ ВАПІАНТ!
</t>
        </r>
      </text>
    </comment>
    <comment ref="O44" authorId="2">
      <text>
        <r>
          <rPr>
            <sz val="9"/>
            <color indexed="81"/>
            <rFont val="Tahoma"/>
            <family val="2"/>
            <charset val="204"/>
          </rPr>
          <t xml:space="preserve">ВЗЯТЫ НЕ ТЕ ТАБЛИЦЫ!
</t>
        </r>
      </text>
    </comment>
  </commentList>
</comments>
</file>

<file path=xl/comments3.xml><?xml version="1.0" encoding="utf-8"?>
<comments xmlns="http://schemas.openxmlformats.org/spreadsheetml/2006/main">
  <authors>
    <author>Дворецька Світлана Володимирівна</author>
  </authors>
  <commentList>
    <comment ref="S15" authorId="0">
      <text>
        <r>
          <rPr>
            <b/>
            <sz val="9"/>
            <color indexed="81"/>
            <rFont val="Tahoma"/>
            <family val="2"/>
          </rPr>
          <t>Дворецька Світлана Володимирівна:</t>
        </r>
        <r>
          <rPr>
            <sz val="9"/>
            <color indexed="81"/>
            <rFont val="Tahoma"/>
            <family val="2"/>
          </rPr>
          <t xml:space="preserve">
не ваш вариант</t>
        </r>
      </text>
    </comment>
    <comment ref="P47" authorId="0">
      <text>
        <r>
          <rPr>
            <b/>
            <sz val="9"/>
            <color indexed="81"/>
            <rFont val="Tahoma"/>
            <family val="2"/>
            <charset val="204"/>
          </rPr>
          <t>Дворецька Світлана Володимирівна:</t>
        </r>
        <r>
          <rPr>
            <sz val="9"/>
            <color indexed="81"/>
            <rFont val="Tahoma"/>
            <family val="2"/>
            <charset val="204"/>
          </rPr>
          <t xml:space="preserve">
Файл не відкривається
</t>
        </r>
      </text>
    </comment>
  </commentList>
</comments>
</file>

<file path=xl/sharedStrings.xml><?xml version="1.0" encoding="utf-8"?>
<sst xmlns="http://schemas.openxmlformats.org/spreadsheetml/2006/main" count="1418" uniqueCount="458">
  <si>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</si>
  <si>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</si>
  <si>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</si>
  <si>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</si>
  <si>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</si>
  <si>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</si>
  <si>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</si>
  <si>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</si>
  <si>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</si>
  <si>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</si>
  <si>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</si>
  <si>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</si>
  <si>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</si>
  <si>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</si>
  <si>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</si>
  <si>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</si>
  <si>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</si>
  <si>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</si>
  <si>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</si>
  <si>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</si>
  <si>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</si>
  <si>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</si>
  <si>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</si>
  <si>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</si>
  <si>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</si>
  <si>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</si>
  <si>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</si>
  <si>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</si>
  <si>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</si>
  <si>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</si>
  <si>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</si>
  <si>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</si>
  <si>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</si>
  <si>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</si>
  <si>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</si>
  <si>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</si>
  <si>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</si>
  <si>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</si>
  <si>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</si>
  <si>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</si>
  <si>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</si>
  <si>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</si>
  <si>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</si>
  <si>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</si>
  <si>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</si>
  <si>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</si>
  <si>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</si>
  <si>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</si>
  <si>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</si>
  <si>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</si>
  <si>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</si>
  <si>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</si>
  <si>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</si>
  <si>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</si>
  <si>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</si>
  <si>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</si>
  <si>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</si>
  <si>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</si>
  <si>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</si>
  <si>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</si>
  <si>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</si>
  <si>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</si>
  <si>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</si>
  <si>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</si>
  <si>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</si>
  <si>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</si>
  <si>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</si>
  <si>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</si>
  <si>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</si>
  <si>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</si>
  <si>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</si>
  <si>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</si>
  <si>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</si>
  <si>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</si>
  <si>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</si>
  <si>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</si>
  <si>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</si>
  <si>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</si>
  <si>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</si>
  <si>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</si>
  <si>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</si>
  <si>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</si>
  <si>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</si>
  <si>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</si>
  <si>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</si>
  <si>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</si>
  <si>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</si>
  <si>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</si>
  <si>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</si>
  <si>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</si>
  <si>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</si>
  <si>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</si>
  <si>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</si>
  <si>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</si>
  <si>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</si>
  <si>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</si>
  <si>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</si>
  <si>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</si>
  <si>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</si>
  <si>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</si>
  <si>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</si>
  <si>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</si>
  <si>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</si>
  <si>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</si>
  <si>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</si>
  <si>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</si>
  <si>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</si>
  <si>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</si>
  <si>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</si>
  <si>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</si>
  <si>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</si>
  <si>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</si>
  <si>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</si>
  <si>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</si>
  <si>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</si>
  <si>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</si>
  <si>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</si>
  <si>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</si>
  <si>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</si>
  <si>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</si>
  <si>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</si>
  <si>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</si>
  <si>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</si>
  <si>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</si>
  <si>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</si>
  <si>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</si>
  <si>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</si>
  <si>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</si>
  <si>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</si>
  <si>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</si>
  <si>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</si>
  <si>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</si>
  <si>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</si>
  <si>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</si>
  <si>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</si>
  <si>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</si>
  <si>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</si>
  <si>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</si>
  <si>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</si>
  <si>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</si>
  <si>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</si>
  <si>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</si>
  <si>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</si>
  <si>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</si>
  <si>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</si>
  <si>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</si>
  <si>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</si>
  <si>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</si>
  <si>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</si>
  <si>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</si>
  <si>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</si>
  <si>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</si>
  <si>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</si>
  <si>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</si>
  <si>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</si>
  <si>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</si>
  <si>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</si>
  <si>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</si>
  <si>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</si>
  <si>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</si>
  <si>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</si>
  <si>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</si>
  <si>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</si>
  <si>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</si>
  <si>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</si>
  <si>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</si>
  <si>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</si>
  <si>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</si>
  <si>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</si>
  <si>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</si>
  <si>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</si>
  <si>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</si>
  <si>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</si>
  <si>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</si>
  <si>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</si>
  <si>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</si>
  <si>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</si>
  <si>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</si>
  <si>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</si>
  <si>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</si>
  <si>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</si>
  <si>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</si>
  <si>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</si>
  <si>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</si>
  <si>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</si>
  <si>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</si>
  <si>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</si>
  <si>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</si>
  <si>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</si>
  <si>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</si>
  <si>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</si>
  <si>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</si>
  <si>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</si>
  <si>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</si>
  <si>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</si>
  <si>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</si>
  <si>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</si>
  <si>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</si>
  <si>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</si>
  <si>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</si>
  <si>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</si>
  <si>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</si>
  <si>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</si>
  <si>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</si>
  <si>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</si>
  <si>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</si>
  <si>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</si>
  <si>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</si>
  <si>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</si>
  <si>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</si>
  <si>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</si>
  <si>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</si>
  <si>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</si>
  <si>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</si>
  <si>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</si>
  <si>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</si>
  <si>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</si>
  <si>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</si>
  <si>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</si>
  <si>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</si>
  <si>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</si>
  <si>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</si>
  <si>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</si>
  <si>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</si>
  <si>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</si>
  <si>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</si>
  <si>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</si>
  <si>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</si>
  <si>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</si>
  <si>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</si>
  <si>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</si>
  <si>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</si>
  <si>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</si>
  <si>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</si>
  <si>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</si>
  <si>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</si>
  <si>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</si>
  <si>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</si>
  <si>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</si>
  <si>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</si>
  <si>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</si>
  <si>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</si>
  <si>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</si>
  <si>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</si>
  <si>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</si>
  <si>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</si>
  <si>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</si>
  <si>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</si>
  <si>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</si>
  <si>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</si>
  <si>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</si>
  <si>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</si>
  <si>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</si>
  <si>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</si>
  <si>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</si>
  <si>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</si>
  <si>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201_2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</si>
  <si>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</si>
  <si>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</si>
  <si>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</si>
  <si>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</si>
  <si>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</si>
  <si>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</si>
  <si>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</si>
  <si>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</si>
  <si>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</si>
  <si>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</si>
  <si>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</si>
  <si>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</si>
  <si>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</si>
  <si>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</si>
  <si>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</si>
  <si>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</si>
  <si>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</si>
  <si>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</si>
  <si>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</si>
  <si>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</si>
  <si>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</si>
  <si>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</si>
  <si>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</si>
  <si>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</si>
  <si>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</si>
  <si>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</si>
  <si>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</si>
  <si>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</si>
  <si>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</si>
  <si>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</si>
  <si>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</si>
  <si>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</si>
  <si>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</si>
  <si>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Ніколенко Світлана Григорівна</t>
  </si>
  <si>
    <t>2-3</t>
  </si>
  <si>
    <t>19-21</t>
  </si>
  <si>
    <t>9.1</t>
  </si>
  <si>
    <t>9.2</t>
  </si>
  <si>
    <t>Бонуси за відв+ активн</t>
  </si>
  <si>
    <t>Конт роб 5</t>
  </si>
  <si>
    <t>Конт роб 6</t>
  </si>
  <si>
    <t>Беседін Богдан Валерійович</t>
  </si>
  <si>
    <t>Група 203_1</t>
  </si>
  <si>
    <t>Група 203_2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</si>
  <si>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</si>
  <si>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</si>
  <si>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</si>
  <si>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</si>
  <si>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</si>
  <si>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</si>
  <si>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</si>
  <si>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</si>
  <si>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</si>
  <si>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</si>
  <si>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</si>
  <si>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</si>
  <si>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</si>
  <si>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</si>
  <si>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</si>
  <si>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</si>
  <si>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</si>
  <si>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</si>
  <si>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</si>
  <si>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</si>
  <si>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</si>
  <si>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</si>
  <si>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</si>
  <si>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</si>
  <si>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</si>
  <si>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</si>
  <si>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</si>
  <si>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</si>
  <si>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</si>
  <si>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</si>
  <si>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</si>
  <si>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</si>
  <si>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</si>
  <si>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</si>
  <si>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</si>
  <si>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</si>
  <si>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</si>
  <si>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</si>
  <si>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</si>
  <si>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</si>
  <si>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</si>
  <si>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</si>
  <si>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</si>
  <si>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</si>
  <si>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МанАкова Світлана Сергіївна</t>
  </si>
  <si>
    <t>Привдо 60</t>
  </si>
  <si>
    <t>Всього КР Фісун</t>
  </si>
  <si>
    <t>Зачетка</t>
  </si>
  <si>
    <t>Л/р №10</t>
  </si>
  <si>
    <t>Макр</t>
  </si>
  <si>
    <t>Л/р №12</t>
  </si>
  <si>
    <t>Mod</t>
  </si>
  <si>
    <t>Конт роб 7</t>
  </si>
  <si>
    <t>Конт роб 8</t>
  </si>
  <si>
    <t xml:space="preserve">Конт роб 9 </t>
  </si>
  <si>
    <t>ІСПИТ</t>
  </si>
  <si>
    <t>Лабораторні роботи Access</t>
  </si>
  <si>
    <t>Заняття  №15</t>
  </si>
  <si>
    <t>Заняття  №16</t>
  </si>
  <si>
    <t>Заняття  №17</t>
  </si>
  <si>
    <t>Заняття  №18</t>
  </si>
  <si>
    <t>Заняття  №19</t>
  </si>
  <si>
    <t>Заняття  №20</t>
  </si>
  <si>
    <t>Заняття  №21</t>
  </si>
  <si>
    <t>6=1+3+2</t>
  </si>
  <si>
    <t>6=1+1+4</t>
  </si>
  <si>
    <t>5 (1+2+2)</t>
  </si>
  <si>
    <t>10 (7+3)</t>
  </si>
  <si>
    <t>Л/р №11</t>
  </si>
  <si>
    <t xml:space="preserve">Альохін Євгеній Володимирович </t>
  </si>
  <si>
    <t>Базарний Андрій Вікторович</t>
  </si>
  <si>
    <t>Голощапова Вікторія Володимирівна</t>
  </si>
  <si>
    <t>Дуюн Владислав Володимирович</t>
  </si>
  <si>
    <t>Канатьєв Максим Юрійович</t>
  </si>
  <si>
    <t>Кладка Сергій  Ігорович</t>
  </si>
  <si>
    <t>Малімон Олександр Олегович</t>
  </si>
  <si>
    <t>Мединський Дмитро Вікторович</t>
  </si>
  <si>
    <t>Петров Ігор Віталійович</t>
  </si>
  <si>
    <t>Петрович Валентин Іванович</t>
  </si>
  <si>
    <t>Потапов Ілля Олексійович</t>
  </si>
  <si>
    <t>Рубцов Максим Олексійович</t>
  </si>
  <si>
    <t>Савчук Олексій Андрійович</t>
  </si>
  <si>
    <t>Степаненко Катерина Денисівна</t>
  </si>
  <si>
    <t>Тамарянський Роман Сергійович</t>
  </si>
  <si>
    <t>Франчук Олександр Володимирович</t>
  </si>
  <si>
    <t>Чадов Ігор Олегович</t>
  </si>
  <si>
    <t>Шевченко Олександр Вікторович</t>
  </si>
  <si>
    <t>2017/2018 уч/рік</t>
  </si>
  <si>
    <t>Агафонов Артем Сергійович</t>
  </si>
  <si>
    <t>Бірюк В`ячеслав Миколайович</t>
  </si>
  <si>
    <t>Бондаренко Карина Олегівна</t>
  </si>
  <si>
    <t xml:space="preserve">Борисюк Анастасія Сергіївна </t>
  </si>
  <si>
    <t>Булатов Владислав Ігорович</t>
  </si>
  <si>
    <t>Восков Костянтин Петрович</t>
  </si>
  <si>
    <t>Грохольська Анастасія Ігорівна</t>
  </si>
  <si>
    <t>Івченко Іван Олександрович</t>
  </si>
  <si>
    <t>Кирилова Анастасія Володимирівна</t>
  </si>
  <si>
    <t>Кондратюк Ігор Володимирович</t>
  </si>
  <si>
    <t>Костюк Владислав Сергійович</t>
  </si>
  <si>
    <t>Куроп'ятник Анастасія Віталіївнва</t>
  </si>
  <si>
    <t>Лістов Спартак Ілліч</t>
  </si>
  <si>
    <t>Матійчук Владислав Рустамович</t>
  </si>
  <si>
    <t>Монахов Станіслав Дмитрович</t>
  </si>
  <si>
    <t>Островська Анна Едуардівна</t>
  </si>
  <si>
    <t xml:space="preserve">Рагуліна Світлана Олександрівна </t>
  </si>
  <si>
    <t>Рубан Андрій Олександровтч</t>
  </si>
  <si>
    <t>Сапонько Микола Володимирович</t>
  </si>
  <si>
    <t>Скубак Олександр Дмитрович</t>
  </si>
  <si>
    <t>Скубак Микита Дмитрович</t>
  </si>
  <si>
    <t>Таранчук Дмитро Олександрович</t>
  </si>
  <si>
    <t>Царинська Анастасія  Іванівна</t>
  </si>
  <si>
    <t>Бабін Олександр Сергійович</t>
  </si>
  <si>
    <t>Бойчук Валерій  Юрійович</t>
  </si>
  <si>
    <t>Волков Андрій Михайлович</t>
  </si>
  <si>
    <t>Гапішко Дмитро Олександрович</t>
  </si>
  <si>
    <t>Горчакова Олександра Андріївна</t>
  </si>
  <si>
    <t>Кір`якіді Анна  Володимирівна</t>
  </si>
  <si>
    <t>Косолап Ілля  Денисович</t>
  </si>
  <si>
    <t>Кузьменко Анастасія  Андріївна</t>
  </si>
  <si>
    <t>Малєєва Ірина Петрівна</t>
  </si>
  <si>
    <t>Медвінський Сергій Віталійович</t>
  </si>
  <si>
    <t>Мудрієвський Петро Олегович</t>
  </si>
  <si>
    <t>Ольховатенко  Дар`я Сергіївна</t>
  </si>
  <si>
    <t>Паленко Роман Олегович</t>
  </si>
  <si>
    <t>Полосмак Назар В`ячеславович</t>
  </si>
  <si>
    <t>Пушняк Іван Анатолійович</t>
  </si>
  <si>
    <t>Ромазанов Роман Рофімович</t>
  </si>
  <si>
    <t>Сапонько Денис Сергійович</t>
  </si>
  <si>
    <t>Стадник Андрій Васильович</t>
  </si>
  <si>
    <t>Третяк Владислав Олегович</t>
  </si>
  <si>
    <t>Фішков Євгеній Сергійович</t>
  </si>
  <si>
    <t>Юр`єва Анна Олександрівна</t>
  </si>
  <si>
    <t>Дворецька Світлана Володимірівна</t>
  </si>
  <si>
    <t>ПІДСУМКИ  2018р</t>
  </si>
  <si>
    <t>Медведєв Владислав Сергійович</t>
  </si>
  <si>
    <t>Лаб 2 стр 13</t>
  </si>
  <si>
    <t>+</t>
  </si>
  <si>
    <t>Н</t>
  </si>
  <si>
    <t>H</t>
  </si>
  <si>
    <t>КР1 ФИСУН</t>
  </si>
  <si>
    <t>КР№2 Фисуна</t>
  </si>
  <si>
    <t>н</t>
  </si>
  <si>
    <t>Знижка</t>
  </si>
  <si>
    <t>за невчасне викон КР</t>
  </si>
  <si>
    <t>викон КР</t>
  </si>
  <si>
    <t>b</t>
  </si>
  <si>
    <t>Лістов Спартак Ілліч 5 вариант</t>
  </si>
  <si>
    <t>Група 202_1</t>
  </si>
  <si>
    <t>Заняття  №31</t>
  </si>
  <si>
    <t>SQLITE КОНТРОЛЬНІ РОБОТИ</t>
  </si>
  <si>
    <t>КР1</t>
  </si>
  <si>
    <t>КР2</t>
  </si>
  <si>
    <t>5 балів</t>
  </si>
  <si>
    <t>5  балів</t>
  </si>
  <si>
    <t>5  балів  2+3</t>
  </si>
  <si>
    <t xml:space="preserve"> 2+3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</si>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</sst>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7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b/>
      <i/>
      <sz val="10"/>
      <name val="Arial Cyr"/>
    </font>
    <font>
      <sz val="10"/>
      <color rgb="FFFF0000"/>
      <name val="Arial Cyr"/>
      <charset val="204"/>
    </font>
    <font>
      <b/>
      <i/>
      <sz val="10"/>
      <color rgb="FFFF0000"/>
      <name val="Arial Cyr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FF0000"/>
      <name val="Arial Cyr"/>
    </font>
    <font>
      <sz val="9"/>
      <color rgb="FF000000"/>
      <name val="Times New Roman"/>
      <family val="1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indexed="12"/>
      <name val="Arial"/>
      <family val="2"/>
    </font>
    <font>
      <sz val="12"/>
      <color theme="1"/>
      <name val="Arial"/>
      <family val="2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2"/>
      <color rgb="FFFF000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i/>
      <sz val="12"/>
      <color rgb="FFFF0000"/>
      <name val="Arial"/>
      <family val="2"/>
    </font>
    <font>
      <i/>
      <sz val="10"/>
      <color rgb="FFFF0000"/>
      <name val="Arial Cyr"/>
      <charset val="204"/>
    </font>
    <font>
      <b/>
      <sz val="12"/>
      <color rgb="FF2C6AB6"/>
      <name val="Arial"/>
      <family val="2"/>
    </font>
    <font>
      <b/>
      <sz val="10"/>
      <color rgb="FF2C6AB6"/>
      <name val="Arial Cyr"/>
      <charset val="204"/>
    </font>
    <font>
      <b/>
      <sz val="14"/>
      <color rgb="FFFF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8F8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0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Border="1" applyProtection="1">
      <protection locked="0" hidden="1"/>
    </xf>
    <xf numFmtId="14" fontId="4" fillId="0" borderId="0" xfId="2" applyNumberFormat="1" applyFont="1"/>
    <xf numFmtId="0" fontId="23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3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7" fillId="0" borderId="8" xfId="0" applyFont="1" applyBorder="1" applyAlignment="1">
      <alignment vertical="top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wrapText="1"/>
    </xf>
    <xf numFmtId="0" fontId="27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29" fillId="0" borderId="25" xfId="2" applyNumberFormat="1" applyFont="1" applyFill="1" applyBorder="1" applyAlignment="1">
      <alignment horizontal="center"/>
    </xf>
    <xf numFmtId="1" fontId="29" fillId="0" borderId="31" xfId="2" applyNumberFormat="1" applyFont="1" applyFill="1" applyBorder="1" applyAlignment="1">
      <alignment horizontal="center"/>
    </xf>
    <xf numFmtId="0" fontId="30" fillId="0" borderId="13" xfId="2" applyFont="1" applyBorder="1" applyAlignment="1">
      <alignment horizontal="left"/>
    </xf>
    <xf numFmtId="0" fontId="31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1" fontId="32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8" fillId="0" borderId="8" xfId="0" applyFont="1" applyBorder="1"/>
    <xf numFmtId="0" fontId="28" fillId="0" borderId="32" xfId="0" applyFont="1" applyBorder="1"/>
    <xf numFmtId="1" fontId="34" fillId="0" borderId="5" xfId="0" applyNumberFormat="1" applyFont="1" applyFill="1" applyBorder="1"/>
    <xf numFmtId="0" fontId="23" fillId="0" borderId="21" xfId="0" applyFont="1" applyBorder="1" applyAlignment="1">
      <alignment vertical="top"/>
    </xf>
    <xf numFmtId="49" fontId="23" fillId="0" borderId="2" xfId="0" applyNumberFormat="1" applyFont="1" applyBorder="1" applyAlignment="1">
      <alignment vertical="top"/>
    </xf>
    <xf numFmtId="49" fontId="23" fillId="0" borderId="4" xfId="0" applyNumberFormat="1" applyFont="1" applyBorder="1" applyAlignment="1">
      <alignment vertical="top"/>
    </xf>
    <xf numFmtId="0" fontId="10" fillId="0" borderId="0" xfId="0" applyFont="1"/>
    <xf numFmtId="0" fontId="40" fillId="0" borderId="33" xfId="0" applyFont="1" applyBorder="1" applyAlignment="1">
      <alignment vertical="top" wrapText="1"/>
    </xf>
    <xf numFmtId="0" fontId="38" fillId="0" borderId="18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8" xfId="2" applyFont="1" applyBorder="1" applyAlignment="1"/>
    <xf numFmtId="0" fontId="6" fillId="0" borderId="10" xfId="2" applyFont="1" applyFill="1" applyBorder="1" applyAlignment="1">
      <alignment horizontal="center"/>
    </xf>
    <xf numFmtId="164" fontId="18" fillId="0" borderId="8" xfId="1" applyNumberFormat="1" applyFont="1" applyBorder="1" applyAlignment="1" applyProtection="1">
      <alignment vertical="top"/>
    </xf>
    <xf numFmtId="0" fontId="0" fillId="0" borderId="0" xfId="0" applyAlignment="1">
      <alignment horizontal="right"/>
    </xf>
    <xf numFmtId="0" fontId="34" fillId="0" borderId="26" xfId="0" applyFont="1" applyBorder="1"/>
    <xf numFmtId="1" fontId="34" fillId="0" borderId="26" xfId="0" applyNumberFormat="1" applyFont="1" applyBorder="1"/>
    <xf numFmtId="0" fontId="24" fillId="0" borderId="23" xfId="0" applyFont="1" applyBorder="1" applyAlignment="1">
      <alignment vertical="top" wrapText="1"/>
    </xf>
    <xf numFmtId="0" fontId="28" fillId="0" borderId="0" xfId="0" applyFont="1"/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65" fontId="0" fillId="0" borderId="5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1" fillId="0" borderId="52" xfId="0" applyNumberFormat="1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6" fillId="0" borderId="0" xfId="0" applyFont="1" applyBorder="1" applyAlignment="1">
      <alignment horizontal="center"/>
    </xf>
    <xf numFmtId="164" fontId="41" fillId="0" borderId="0" xfId="0" applyNumberFormat="1" applyFont="1" applyBorder="1" applyAlignment="1">
      <alignment horizontal="center"/>
    </xf>
    <xf numFmtId="0" fontId="36" fillId="0" borderId="5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0" borderId="56" xfId="0" applyFont="1" applyBorder="1" applyAlignment="1">
      <alignment horizontal="center"/>
    </xf>
    <xf numFmtId="164" fontId="41" fillId="0" borderId="41" xfId="0" applyNumberFormat="1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4" fontId="1" fillId="0" borderId="0" xfId="2" applyNumberFormat="1" applyAlignment="1">
      <alignment wrapText="1"/>
    </xf>
    <xf numFmtId="0" fontId="0" fillId="0" borderId="8" xfId="0" applyFill="1" applyBorder="1"/>
    <xf numFmtId="0" fontId="34" fillId="0" borderId="26" xfId="0" applyFont="1" applyFill="1" applyBorder="1"/>
    <xf numFmtId="1" fontId="34" fillId="0" borderId="3" xfId="0" applyNumberFormat="1" applyFont="1" applyFill="1" applyBorder="1"/>
    <xf numFmtId="0" fontId="28" fillId="0" borderId="8" xfId="0" applyFont="1" applyFill="1" applyBorder="1" applyAlignment="1">
      <alignment horizontal="center"/>
    </xf>
    <xf numFmtId="1" fontId="28" fillId="0" borderId="26" xfId="0" applyNumberFormat="1" applyFont="1" applyFill="1" applyBorder="1"/>
    <xf numFmtId="0" fontId="28" fillId="0" borderId="26" xfId="0" applyFont="1" applyFill="1" applyBorder="1"/>
    <xf numFmtId="1" fontId="28" fillId="0" borderId="8" xfId="0" applyNumberFormat="1" applyFont="1" applyFill="1" applyBorder="1"/>
    <xf numFmtId="0" fontId="0" fillId="0" borderId="0" xfId="0" applyAlignment="1">
      <alignment horizontal="center"/>
    </xf>
    <xf numFmtId="0" fontId="43" fillId="0" borderId="0" xfId="0" applyFont="1"/>
    <xf numFmtId="1" fontId="28" fillId="0" borderId="24" xfId="0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4" fillId="0" borderId="22" xfId="0" applyFont="1" applyBorder="1" applyAlignment="1">
      <alignment vertical="top" wrapText="1"/>
    </xf>
    <xf numFmtId="1" fontId="24" fillId="6" borderId="23" xfId="0" applyNumberFormat="1" applyFont="1" applyFill="1" applyBorder="1" applyAlignment="1">
      <alignment wrapText="1"/>
    </xf>
    <xf numFmtId="1" fontId="34" fillId="0" borderId="20" xfId="0" applyNumberFormat="1" applyFont="1" applyFill="1" applyBorder="1"/>
    <xf numFmtId="0" fontId="35" fillId="0" borderId="23" xfId="0" applyFont="1" applyBorder="1" applyAlignment="1">
      <alignment horizontal="center" vertical="top" wrapText="1"/>
    </xf>
    <xf numFmtId="0" fontId="45" fillId="0" borderId="26" xfId="0" applyFont="1" applyFill="1" applyBorder="1"/>
    <xf numFmtId="0" fontId="0" fillId="0" borderId="42" xfId="0" applyBorder="1" applyAlignment="1">
      <alignment horizontal="center"/>
    </xf>
    <xf numFmtId="165" fontId="24" fillId="0" borderId="60" xfId="0" applyNumberFormat="1" applyFont="1" applyBorder="1" applyAlignment="1">
      <alignment horizontal="center"/>
    </xf>
    <xf numFmtId="165" fontId="24" fillId="0" borderId="22" xfId="0" applyNumberFormat="1" applyFont="1" applyBorder="1" applyAlignment="1">
      <alignment horizontal="center"/>
    </xf>
    <xf numFmtId="0" fontId="46" fillId="0" borderId="0" xfId="2" applyFont="1" applyBorder="1" applyAlignment="1">
      <alignment horizontal="left" vertical="center" wrapText="1"/>
    </xf>
    <xf numFmtId="0" fontId="5" fillId="0" borderId="48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39" fillId="0" borderId="0" xfId="0" applyFont="1" applyBorder="1"/>
    <xf numFmtId="0" fontId="0" fillId="0" borderId="0" xfId="0" applyBorder="1"/>
    <xf numFmtId="0" fontId="23" fillId="0" borderId="44" xfId="0" applyFont="1" applyBorder="1" applyAlignment="1">
      <alignment vertical="top"/>
    </xf>
    <xf numFmtId="0" fontId="0" fillId="0" borderId="49" xfId="0" applyBorder="1" applyAlignment="1">
      <alignment wrapText="1"/>
    </xf>
    <xf numFmtId="0" fontId="0" fillId="0" borderId="49" xfId="0" applyBorder="1" applyAlignment="1">
      <alignment vertical="top" wrapText="1"/>
    </xf>
    <xf numFmtId="0" fontId="15" fillId="0" borderId="49" xfId="0" applyFont="1" applyBorder="1" applyAlignment="1">
      <alignment vertical="top"/>
    </xf>
    <xf numFmtId="0" fontId="15" fillId="8" borderId="45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6" fillId="0" borderId="16" xfId="0" applyFont="1" applyBorder="1"/>
    <xf numFmtId="0" fontId="36" fillId="0" borderId="18" xfId="0" applyFont="1" applyBorder="1"/>
    <xf numFmtId="0" fontId="23" fillId="0" borderId="0" xfId="1" applyFont="1" applyAlignment="1">
      <alignment vertical="top"/>
    </xf>
    <xf numFmtId="0" fontId="40" fillId="0" borderId="0" xfId="1" applyFont="1" applyAlignment="1">
      <alignment vertical="top"/>
    </xf>
    <xf numFmtId="0" fontId="23" fillId="0" borderId="0" xfId="1" applyFont="1" applyAlignment="1">
      <alignment vertical="top" wrapText="1"/>
    </xf>
    <xf numFmtId="0" fontId="23" fillId="0" borderId="0" xfId="1" applyFont="1" applyAlignment="1">
      <alignment horizontal="center" vertical="top"/>
    </xf>
    <xf numFmtId="0" fontId="23" fillId="0" borderId="0" xfId="1" applyFont="1"/>
    <xf numFmtId="0" fontId="23" fillId="0" borderId="0" xfId="1" applyFont="1" applyBorder="1" applyAlignment="1">
      <alignment horizontal="center" vertical="top"/>
    </xf>
    <xf numFmtId="0" fontId="26" fillId="0" borderId="0" xfId="1" applyFont="1" applyBorder="1" applyAlignment="1">
      <alignment horizontal="center" vertical="top" wrapText="1"/>
    </xf>
    <xf numFmtId="0" fontId="48" fillId="0" borderId="0" xfId="1" applyFont="1" applyAlignment="1">
      <alignment horizontal="center" vertical="top"/>
    </xf>
    <xf numFmtId="0" fontId="23" fillId="0" borderId="24" xfId="1" applyFont="1" applyBorder="1" applyAlignment="1">
      <alignment vertical="top" wrapText="1"/>
    </xf>
    <xf numFmtId="0" fontId="23" fillId="0" borderId="11" xfId="1" applyFont="1" applyBorder="1" applyAlignment="1">
      <alignment vertical="top" wrapText="1"/>
    </xf>
    <xf numFmtId="0" fontId="23" fillId="0" borderId="16" xfId="1" applyFont="1" applyBorder="1" applyAlignment="1">
      <alignment vertical="top" wrapText="1"/>
    </xf>
    <xf numFmtId="0" fontId="23" fillId="0" borderId="8" xfId="1" applyFont="1" applyBorder="1" applyAlignment="1">
      <alignment vertical="top"/>
    </xf>
    <xf numFmtId="49" fontId="23" fillId="0" borderId="12" xfId="1" applyNumberFormat="1" applyFont="1" applyBorder="1" applyAlignment="1">
      <alignment vertical="top"/>
    </xf>
    <xf numFmtId="0" fontId="27" fillId="0" borderId="8" xfId="1" applyFont="1" applyBorder="1" applyAlignment="1">
      <alignment vertical="top"/>
    </xf>
    <xf numFmtId="0" fontId="27" fillId="0" borderId="8" xfId="1" applyFont="1" applyBorder="1" applyAlignment="1">
      <alignment horizontal="center" vertical="top"/>
    </xf>
    <xf numFmtId="0" fontId="27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3" fillId="0" borderId="27" xfId="1" applyFont="1" applyBorder="1" applyAlignment="1">
      <alignment vertical="top"/>
    </xf>
    <xf numFmtId="0" fontId="23" fillId="0" borderId="18" xfId="1" applyFont="1" applyBorder="1" applyAlignment="1">
      <alignment vertical="top" wrapText="1"/>
    </xf>
    <xf numFmtId="0" fontId="27" fillId="0" borderId="8" xfId="1" applyFont="1" applyBorder="1" applyAlignment="1">
      <alignment vertical="top" wrapText="1"/>
    </xf>
    <xf numFmtId="0" fontId="23" fillId="0" borderId="19" xfId="1" applyFont="1" applyBorder="1" applyAlignment="1">
      <alignment vertical="top"/>
    </xf>
    <xf numFmtId="0" fontId="23" fillId="0" borderId="28" xfId="1" applyFont="1" applyBorder="1" applyAlignment="1">
      <alignment vertical="top"/>
    </xf>
    <xf numFmtId="0" fontId="23" fillId="0" borderId="29" xfId="1" applyFont="1" applyBorder="1" applyAlignment="1">
      <alignment vertical="top"/>
    </xf>
    <xf numFmtId="0" fontId="27" fillId="4" borderId="29" xfId="1" applyFont="1" applyFill="1" applyBorder="1" applyAlignment="1">
      <alignment vertical="top"/>
    </xf>
    <xf numFmtId="0" fontId="23" fillId="0" borderId="29" xfId="1" applyFont="1" applyBorder="1" applyAlignment="1">
      <alignment horizontal="center" vertical="top"/>
    </xf>
    <xf numFmtId="0" fontId="23" fillId="4" borderId="29" xfId="1" applyFont="1" applyFill="1" applyBorder="1" applyAlignment="1">
      <alignment vertical="top"/>
    </xf>
    <xf numFmtId="0" fontId="23" fillId="0" borderId="30" xfId="1" applyFont="1" applyBorder="1" applyAlignment="1">
      <alignment vertical="top" wrapText="1"/>
    </xf>
    <xf numFmtId="0" fontId="23" fillId="0" borderId="0" xfId="1" applyFont="1" applyBorder="1" applyAlignment="1">
      <alignment vertical="top"/>
    </xf>
    <xf numFmtId="49" fontId="23" fillId="0" borderId="0" xfId="1" applyNumberFormat="1" applyFont="1" applyBorder="1" applyAlignment="1">
      <alignment vertical="top"/>
    </xf>
    <xf numFmtId="0" fontId="23" fillId="0" borderId="0" xfId="1" applyFont="1" applyBorder="1" applyAlignment="1">
      <alignment vertical="top" wrapText="1"/>
    </xf>
    <xf numFmtId="0" fontId="23" fillId="0" borderId="0" xfId="1" applyFont="1" applyBorder="1"/>
    <xf numFmtId="49" fontId="23" fillId="0" borderId="0" xfId="1" applyNumberFormat="1" applyFont="1" applyBorder="1" applyAlignment="1">
      <alignment horizontal="center" vertical="top"/>
    </xf>
    <xf numFmtId="49" fontId="23" fillId="0" borderId="0" xfId="1" applyNumberFormat="1" applyFont="1" applyBorder="1" applyAlignment="1">
      <alignment vertical="top" wrapText="1"/>
    </xf>
    <xf numFmtId="49" fontId="23" fillId="0" borderId="0" xfId="1" applyNumberFormat="1" applyFont="1" applyBorder="1"/>
    <xf numFmtId="0" fontId="49" fillId="0" borderId="0" xfId="1" applyFont="1" applyAlignment="1">
      <alignment vertical="top" wrapText="1"/>
    </xf>
    <xf numFmtId="0" fontId="50" fillId="0" borderId="0" xfId="1" applyFont="1" applyBorder="1" applyAlignment="1">
      <alignment horizontal="center" vertical="top" wrapText="1"/>
    </xf>
    <xf numFmtId="0" fontId="49" fillId="0" borderId="8" xfId="1" applyFont="1" applyBorder="1" applyAlignment="1">
      <alignment vertical="top" wrapText="1"/>
    </xf>
    <xf numFmtId="0" fontId="49" fillId="0" borderId="8" xfId="1" applyFont="1" applyFill="1" applyBorder="1" applyAlignment="1">
      <alignment vertical="top" wrapText="1"/>
    </xf>
    <xf numFmtId="0" fontId="49" fillId="0" borderId="8" xfId="0" applyFont="1" applyBorder="1" applyAlignment="1">
      <alignment wrapText="1"/>
    </xf>
    <xf numFmtId="0" fontId="51" fillId="0" borderId="8" xfId="0" applyFont="1" applyBorder="1" applyAlignment="1">
      <alignment horizontal="justify"/>
    </xf>
    <xf numFmtId="0" fontId="49" fillId="0" borderId="27" xfId="1" applyFont="1" applyBorder="1" applyAlignment="1">
      <alignment vertical="top" wrapText="1"/>
    </xf>
    <xf numFmtId="0" fontId="49" fillId="4" borderId="29" xfId="1" applyFont="1" applyFill="1" applyBorder="1" applyAlignment="1">
      <alignment vertical="top" wrapText="1"/>
    </xf>
    <xf numFmtId="0" fontId="49" fillId="0" borderId="0" xfId="1" applyFont="1" applyBorder="1" applyAlignment="1">
      <alignment vertical="top"/>
    </xf>
    <xf numFmtId="49" fontId="49" fillId="0" borderId="0" xfId="1" applyNumberFormat="1" applyFont="1" applyBorder="1" applyAlignment="1">
      <alignment vertical="top"/>
    </xf>
    <xf numFmtId="0" fontId="49" fillId="0" borderId="0" xfId="1" applyFont="1" applyAlignment="1">
      <alignment vertical="top"/>
    </xf>
    <xf numFmtId="0" fontId="23" fillId="0" borderId="13" xfId="1" applyFont="1" applyBorder="1" applyAlignment="1">
      <alignment vertical="top" wrapText="1"/>
    </xf>
    <xf numFmtId="0" fontId="49" fillId="0" borderId="24" xfId="1" applyFont="1" applyBorder="1" applyAlignment="1">
      <alignment vertical="top" wrapText="1"/>
    </xf>
    <xf numFmtId="0" fontId="23" fillId="0" borderId="24" xfId="1" applyFont="1" applyBorder="1" applyAlignment="1">
      <alignment horizontal="center" vertical="top" wrapText="1"/>
    </xf>
    <xf numFmtId="0" fontId="45" fillId="0" borderId="8" xfId="1" applyFont="1" applyBorder="1" applyAlignment="1">
      <alignment horizontal="center" vertical="top"/>
    </xf>
    <xf numFmtId="164" fontId="18" fillId="9" borderId="16" xfId="2" applyNumberFormat="1" applyFont="1" applyFill="1" applyBorder="1" applyAlignment="1">
      <alignment horizontal="center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8" fillId="0" borderId="26" xfId="0" applyFont="1" applyBorder="1" applyAlignment="1">
      <alignment horizontal="center"/>
    </xf>
    <xf numFmtId="1" fontId="44" fillId="0" borderId="23" xfId="0" applyNumberFormat="1" applyFont="1" applyFill="1" applyBorder="1" applyAlignment="1">
      <alignment horizontal="center" vertical="top" wrapText="1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1" fillId="9" borderId="5" xfId="2" applyNumberFormat="1" applyFont="1" applyFill="1" applyBorder="1" applyAlignment="1" applyProtection="1">
      <alignment horizontal="center"/>
      <protection locked="0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5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7" fillId="9" borderId="5" xfId="2" applyNumberFormat="1" applyFont="1" applyFill="1" applyBorder="1" applyAlignment="1" applyProtection="1"/>
    <xf numFmtId="164" fontId="33" fillId="9" borderId="13" xfId="2" applyNumberFormat="1" applyFont="1" applyFill="1" applyBorder="1" applyAlignment="1">
      <alignment horizontal="center" vertical="center" wrapText="1"/>
    </xf>
    <xf numFmtId="164" fontId="7" fillId="9" borderId="11" xfId="2" applyNumberFormat="1" applyFont="1" applyFill="1" applyBorder="1" applyAlignment="1">
      <alignment horizontal="center" vertical="center" wrapText="1"/>
    </xf>
    <xf numFmtId="0" fontId="1" fillId="9" borderId="0" xfId="2" applyFill="1"/>
    <xf numFmtId="164" fontId="7" fillId="9" borderId="16" xfId="2" applyNumberFormat="1" applyFont="1" applyFill="1" applyBorder="1" applyAlignment="1">
      <alignment horizontal="center"/>
    </xf>
    <xf numFmtId="164" fontId="7" fillId="9" borderId="5" xfId="2" applyNumberFormat="1" applyFont="1" applyFill="1" applyBorder="1" applyAlignment="1">
      <alignment horizontal="center"/>
    </xf>
    <xf numFmtId="164" fontId="7" fillId="9" borderId="4" xfId="2" applyNumberFormat="1" applyFont="1" applyFill="1" applyBorder="1" applyAlignment="1">
      <alignment horizontal="center"/>
    </xf>
    <xf numFmtId="164" fontId="7" fillId="9" borderId="4" xfId="2" quotePrefix="1" applyNumberFormat="1" applyFont="1" applyFill="1" applyBorder="1" applyAlignment="1">
      <alignment horizontal="center"/>
    </xf>
    <xf numFmtId="164" fontId="7" fillId="9" borderId="27" xfId="2" applyNumberFormat="1" applyFont="1" applyFill="1" applyBorder="1" applyAlignment="1">
      <alignment horizontal="center" vertical="center" wrapText="1"/>
    </xf>
    <xf numFmtId="164" fontId="7" fillId="9" borderId="18" xfId="2" applyNumberFormat="1" applyFont="1" applyFill="1" applyBorder="1" applyAlignment="1">
      <alignment horizontal="center"/>
    </xf>
    <xf numFmtId="164" fontId="7" fillId="9" borderId="20" xfId="2" applyNumberFormat="1" applyFont="1" applyFill="1" applyBorder="1" applyAlignment="1">
      <alignment horizontal="center"/>
    </xf>
    <xf numFmtId="164" fontId="7" fillId="9" borderId="19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33" fillId="9" borderId="4" xfId="2" applyNumberFormat="1" applyFont="1" applyFill="1" applyBorder="1" applyAlignment="1">
      <alignment horizontal="center" vertical="center" wrapText="1"/>
    </xf>
    <xf numFmtId="164" fontId="7" fillId="9" borderId="14" xfId="2" applyNumberFormat="1" applyFont="1" applyFill="1" applyBorder="1" applyAlignment="1">
      <alignment horizontal="center"/>
    </xf>
    <xf numFmtId="164" fontId="7" fillId="9" borderId="10" xfId="2" applyNumberFormat="1" applyFont="1" applyFill="1" applyBorder="1" applyAlignment="1">
      <alignment horizontal="center"/>
    </xf>
    <xf numFmtId="164" fontId="18" fillId="9" borderId="11" xfId="2" applyNumberFormat="1" applyFont="1" applyFill="1" applyBorder="1" applyAlignment="1">
      <alignment horizontal="center"/>
    </xf>
    <xf numFmtId="164" fontId="53" fillId="9" borderId="5" xfId="2" applyNumberFormat="1" applyFont="1" applyFill="1" applyBorder="1" applyAlignment="1">
      <alignment horizontal="center"/>
    </xf>
    <xf numFmtId="164" fontId="33" fillId="9" borderId="12" xfId="2" applyNumberFormat="1" applyFont="1" applyFill="1" applyBorder="1" applyAlignment="1">
      <alignment horizontal="center" vertical="center" wrapText="1"/>
    </xf>
    <xf numFmtId="164" fontId="18" fillId="9" borderId="5" xfId="2" applyNumberFormat="1" applyFont="1" applyFill="1" applyBorder="1" applyAlignment="1">
      <alignment horizontal="center"/>
    </xf>
    <xf numFmtId="164" fontId="17" fillId="9" borderId="8" xfId="1" applyNumberFormat="1" applyFont="1" applyFill="1" applyBorder="1" applyAlignment="1" applyProtection="1">
      <alignment horizontal="right" vertical="top"/>
    </xf>
    <xf numFmtId="164" fontId="1" fillId="9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42" fillId="7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9" borderId="20" xfId="2" applyNumberFormat="1" applyFont="1" applyFill="1" applyBorder="1" applyAlignment="1">
      <alignment horizontal="center"/>
    </xf>
    <xf numFmtId="164" fontId="33" fillId="9" borderId="19" xfId="2" applyNumberFormat="1" applyFont="1" applyFill="1" applyBorder="1" applyAlignment="1">
      <alignment horizontal="center" vertical="center" wrapText="1"/>
    </xf>
    <xf numFmtId="164" fontId="18" fillId="9" borderId="18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4" fontId="7" fillId="9" borderId="8" xfId="2" applyNumberFormat="1" applyFont="1" applyFill="1" applyBorder="1" applyAlignment="1">
      <alignment horizontal="center" vertical="center" wrapText="1"/>
    </xf>
    <xf numFmtId="165" fontId="5" fillId="0" borderId="57" xfId="2" applyNumberFormat="1" applyFont="1" applyBorder="1" applyAlignment="1"/>
    <xf numFmtId="165" fontId="5" fillId="0" borderId="0" xfId="2" applyNumberFormat="1" applyFont="1" applyFill="1" applyBorder="1" applyAlignment="1">
      <alignment horizontal="center"/>
    </xf>
    <xf numFmtId="0" fontId="47" fillId="0" borderId="16" xfId="0" applyFont="1" applyBorder="1" applyAlignment="1">
      <alignment vertical="center"/>
    </xf>
    <xf numFmtId="164" fontId="2" fillId="9" borderId="16" xfId="2" applyNumberFormat="1" applyFont="1" applyFill="1" applyBorder="1" applyAlignment="1">
      <alignment horizontal="center" vertical="center" wrapText="1"/>
    </xf>
    <xf numFmtId="164" fontId="18" fillId="9" borderId="10" xfId="2" applyNumberFormat="1" applyFont="1" applyFill="1" applyBorder="1" applyAlignment="1">
      <alignment vertical="center" wrapText="1"/>
    </xf>
    <xf numFmtId="164" fontId="18" fillId="9" borderId="5" xfId="0" applyNumberFormat="1" applyFont="1" applyFill="1" applyBorder="1" applyAlignment="1">
      <alignment vertical="top"/>
    </xf>
    <xf numFmtId="164" fontId="18" fillId="9" borderId="20" xfId="0" applyNumberFormat="1" applyFont="1" applyFill="1" applyBorder="1" applyAlignment="1">
      <alignment vertical="top"/>
    </xf>
    <xf numFmtId="164" fontId="7" fillId="9" borderId="21" xfId="2" quotePrefix="1" applyNumberFormat="1" applyFont="1" applyFill="1" applyBorder="1" applyAlignment="1">
      <alignment horizontal="center"/>
    </xf>
    <xf numFmtId="164" fontId="18" fillId="9" borderId="10" xfId="2" applyNumberFormat="1" applyFont="1" applyFill="1" applyBorder="1" applyAlignment="1">
      <alignment horizontal="center"/>
    </xf>
    <xf numFmtId="164" fontId="33" fillId="9" borderId="63" xfId="2" applyNumberFormat="1" applyFont="1" applyFill="1" applyBorder="1" applyAlignment="1">
      <alignment horizontal="center" vertical="center" wrapText="1"/>
    </xf>
    <xf numFmtId="49" fontId="23" fillId="0" borderId="25" xfId="1" applyNumberFormat="1" applyFont="1" applyBorder="1" applyAlignment="1">
      <alignment vertical="top"/>
    </xf>
    <xf numFmtId="0" fontId="27" fillId="0" borderId="26" xfId="1" applyFont="1" applyBorder="1" applyAlignment="1">
      <alignment vertical="top"/>
    </xf>
    <xf numFmtId="0" fontId="49" fillId="0" borderId="26" xfId="1" applyFont="1" applyBorder="1" applyAlignment="1">
      <alignment vertical="top" wrapText="1"/>
    </xf>
    <xf numFmtId="0" fontId="45" fillId="0" borderId="26" xfId="1" applyFont="1" applyBorder="1" applyAlignment="1">
      <alignment horizontal="center" vertical="top"/>
    </xf>
    <xf numFmtId="0" fontId="23" fillId="0" borderId="17" xfId="1" applyFont="1" applyBorder="1" applyAlignment="1">
      <alignment vertical="top" wrapText="1"/>
    </xf>
    <xf numFmtId="49" fontId="23" fillId="0" borderId="19" xfId="1" applyNumberFormat="1" applyFont="1" applyBorder="1" applyAlignment="1">
      <alignment vertical="top"/>
    </xf>
    <xf numFmtId="0" fontId="45" fillId="0" borderId="27" xfId="1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 wrapText="1"/>
    </xf>
    <xf numFmtId="1" fontId="34" fillId="0" borderId="26" xfId="0" applyNumberFormat="1" applyFont="1" applyFill="1" applyBorder="1" applyAlignment="1">
      <alignment horizontal="center"/>
    </xf>
    <xf numFmtId="1" fontId="34" fillId="0" borderId="34" xfId="0" applyNumberFormat="1" applyFont="1" applyFill="1" applyBorder="1"/>
    <xf numFmtId="1" fontId="34" fillId="9" borderId="34" xfId="0" applyNumberFormat="1" applyFont="1" applyFill="1" applyBorder="1"/>
    <xf numFmtId="1" fontId="28" fillId="0" borderId="19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55" fillId="0" borderId="23" xfId="0" applyFont="1" applyFill="1" applyBorder="1" applyAlignment="1">
      <alignment horizontal="left" vertical="top" wrapText="1"/>
    </xf>
    <xf numFmtId="0" fontId="24" fillId="0" borderId="23" xfId="0" applyFont="1" applyBorder="1" applyAlignment="1">
      <alignment horizontal="left" vertical="top" wrapText="1"/>
    </xf>
    <xf numFmtId="1" fontId="34" fillId="6" borderId="23" xfId="0" applyNumberFormat="1" applyFont="1" applyFill="1" applyBorder="1" applyAlignment="1">
      <alignment horizontal="left" vertical="center"/>
    </xf>
    <xf numFmtId="0" fontId="24" fillId="0" borderId="22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1" fontId="44" fillId="0" borderId="23" xfId="0" applyNumberFormat="1" applyFont="1" applyFill="1" applyBorder="1" applyAlignment="1">
      <alignment horizontal="left" vertical="top" wrapText="1"/>
    </xf>
    <xf numFmtId="0" fontId="15" fillId="0" borderId="51" xfId="0" applyFont="1" applyBorder="1" applyAlignment="1">
      <alignment horizontal="left" vertical="top"/>
    </xf>
    <xf numFmtId="1" fontId="24" fillId="6" borderId="23" xfId="0" applyNumberFormat="1" applyFont="1" applyFill="1" applyBorder="1" applyAlignment="1">
      <alignment horizontal="left" vertical="top" wrapText="1"/>
    </xf>
    <xf numFmtId="1" fontId="34" fillId="6" borderId="23" xfId="0" applyNumberFormat="1" applyFont="1" applyFill="1" applyBorder="1" applyAlignment="1">
      <alignment horizontal="left" vertical="top"/>
    </xf>
    <xf numFmtId="1" fontId="34" fillId="10" borderId="5" xfId="0" applyNumberFormat="1" applyFont="1" applyFill="1" applyBorder="1"/>
    <xf numFmtId="0" fontId="4" fillId="9" borderId="37" xfId="2" applyFont="1" applyFill="1" applyBorder="1"/>
    <xf numFmtId="0" fontId="4" fillId="9" borderId="36" xfId="2" applyFont="1" applyFill="1" applyBorder="1" applyAlignment="1">
      <alignment horizontal="right" vertical="top"/>
    </xf>
    <xf numFmtId="0" fontId="4" fillId="9" borderId="36" xfId="2" applyFont="1" applyFill="1" applyBorder="1"/>
    <xf numFmtId="0" fontId="42" fillId="7" borderId="14" xfId="0" applyFont="1" applyFill="1" applyBorder="1" applyAlignment="1">
      <alignment horizontal="center"/>
    </xf>
    <xf numFmtId="0" fontId="42" fillId="7" borderId="4" xfId="0" applyFont="1" applyFill="1" applyBorder="1" applyAlignment="1">
      <alignment horizontal="center"/>
    </xf>
    <xf numFmtId="0" fontId="47" fillId="9" borderId="16" xfId="0" applyFont="1" applyFill="1" applyBorder="1" applyAlignment="1">
      <alignment vertical="center"/>
    </xf>
    <xf numFmtId="164" fontId="33" fillId="9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/>
    <xf numFmtId="164" fontId="33" fillId="9" borderId="15" xfId="2" applyNumberFormat="1" applyFont="1" applyFill="1" applyBorder="1" applyAlignment="1">
      <alignment horizontal="center" vertical="center" wrapText="1"/>
    </xf>
    <xf numFmtId="164" fontId="33" fillId="9" borderId="34" xfId="2" applyNumberFormat="1" applyFont="1" applyFill="1" applyBorder="1" applyAlignment="1">
      <alignment horizontal="center" vertical="center" wrapText="1"/>
    </xf>
    <xf numFmtId="164" fontId="33" fillId="9" borderId="64" xfId="2" applyNumberFormat="1" applyFont="1" applyFill="1" applyBorder="1" applyAlignment="1">
      <alignment horizontal="center" vertical="center" wrapText="1"/>
    </xf>
    <xf numFmtId="164" fontId="7" fillId="9" borderId="37" xfId="2" applyNumberFormat="1" applyFont="1" applyFill="1" applyBorder="1" applyAlignment="1">
      <alignment horizontal="center"/>
    </xf>
    <xf numFmtId="164" fontId="7" fillId="9" borderId="36" xfId="2" applyNumberFormat="1" applyFont="1" applyFill="1" applyBorder="1" applyAlignment="1">
      <alignment horizontal="center"/>
    </xf>
    <xf numFmtId="164" fontId="7" fillId="9" borderId="50" xfId="2" applyNumberFormat="1" applyFont="1" applyFill="1" applyBorder="1" applyAlignment="1">
      <alignment horizontal="center"/>
    </xf>
    <xf numFmtId="0" fontId="1" fillId="0" borderId="0" xfId="2" applyAlignment="1">
      <alignment horizontal="left" vertical="top" wrapText="1"/>
    </xf>
    <xf numFmtId="0" fontId="5" fillId="0" borderId="38" xfId="2" applyFont="1" applyBorder="1" applyAlignment="1">
      <alignment horizontal="left" vertical="top" wrapText="1"/>
    </xf>
    <xf numFmtId="0" fontId="5" fillId="0" borderId="59" xfId="2" applyFont="1" applyBorder="1" applyAlignment="1">
      <alignment horizontal="left" vertical="top" wrapText="1"/>
    </xf>
    <xf numFmtId="0" fontId="4" fillId="0" borderId="59" xfId="2" applyFont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1" fontId="52" fillId="7" borderId="27" xfId="2" applyNumberFormat="1" applyFont="1" applyFill="1" applyBorder="1" applyAlignment="1">
      <alignment horizontal="center" vertical="top"/>
    </xf>
    <xf numFmtId="0" fontId="42" fillId="7" borderId="27" xfId="0" applyFont="1" applyFill="1" applyBorder="1" applyAlignment="1">
      <alignment horizontal="center"/>
    </xf>
    <xf numFmtId="0" fontId="47" fillId="9" borderId="11" xfId="0" applyFont="1" applyFill="1" applyBorder="1" applyAlignment="1">
      <alignment vertical="center"/>
    </xf>
    <xf numFmtId="0" fontId="59" fillId="0" borderId="8" xfId="0" applyFont="1" applyBorder="1" applyAlignment="1">
      <alignment vertical="center" wrapText="1"/>
    </xf>
    <xf numFmtId="164" fontId="18" fillId="9" borderId="8" xfId="2" applyNumberFormat="1" applyFont="1" applyFill="1" applyBorder="1" applyAlignment="1">
      <alignment horizontal="center"/>
    </xf>
    <xf numFmtId="164" fontId="2" fillId="9" borderId="8" xfId="2" applyNumberFormat="1" applyFont="1" applyFill="1" applyBorder="1" applyAlignment="1">
      <alignment horizontal="center" vertical="center" wrapText="1"/>
    </xf>
    <xf numFmtId="0" fontId="0" fillId="9" borderId="0" xfId="0" applyFont="1" applyFill="1" applyBorder="1"/>
    <xf numFmtId="0" fontId="0" fillId="0" borderId="25" xfId="0" applyFill="1" applyBorder="1"/>
    <xf numFmtId="0" fontId="0" fillId="0" borderId="12" xfId="0" applyBorder="1"/>
    <xf numFmtId="0" fontId="0" fillId="0" borderId="12" xfId="0" applyFill="1" applyBorder="1"/>
    <xf numFmtId="0" fontId="0" fillId="0" borderId="19" xfId="0" applyBorder="1"/>
    <xf numFmtId="0" fontId="34" fillId="0" borderId="29" xfId="0" applyFont="1" applyBorder="1"/>
    <xf numFmtId="1" fontId="34" fillId="0" borderId="29" xfId="0" applyNumberFormat="1" applyFont="1" applyBorder="1"/>
    <xf numFmtId="1" fontId="28" fillId="0" borderId="27" xfId="0" applyNumberFormat="1" applyFont="1" applyBorder="1" applyAlignment="1">
      <alignment horizontal="center"/>
    </xf>
    <xf numFmtId="1" fontId="34" fillId="0" borderId="29" xfId="0" applyNumberFormat="1" applyFont="1" applyFill="1" applyBorder="1" applyAlignment="1">
      <alignment horizontal="center"/>
    </xf>
    <xf numFmtId="0" fontId="24" fillId="0" borderId="40" xfId="0" applyFont="1" applyBorder="1" applyAlignment="1">
      <alignment vertical="top" wrapText="1"/>
    </xf>
    <xf numFmtId="164" fontId="53" fillId="9" borderId="10" xfId="2" applyNumberFormat="1" applyFont="1" applyFill="1" applyBorder="1" applyAlignment="1">
      <alignment horizontal="center" vertical="center" wrapText="1"/>
    </xf>
    <xf numFmtId="164" fontId="53" fillId="9" borderId="20" xfId="2" applyNumberFormat="1" applyFont="1" applyFill="1" applyBorder="1" applyAlignment="1">
      <alignment horizontal="center"/>
    </xf>
    <xf numFmtId="164" fontId="54" fillId="9" borderId="63" xfId="2" applyNumberFormat="1" applyFont="1" applyFill="1" applyBorder="1" applyAlignment="1">
      <alignment horizontal="center" vertical="center" wrapText="1"/>
    </xf>
    <xf numFmtId="164" fontId="54" fillId="9" borderId="4" xfId="2" applyNumberFormat="1" applyFont="1" applyFill="1" applyBorder="1" applyAlignment="1">
      <alignment horizontal="center" vertical="center" wrapText="1"/>
    </xf>
    <xf numFmtId="1" fontId="53" fillId="9" borderId="21" xfId="2" applyNumberFormat="1" applyFont="1" applyFill="1" applyBorder="1" applyAlignment="1">
      <alignment horizontal="center"/>
    </xf>
    <xf numFmtId="164" fontId="2" fillId="8" borderId="8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64" fontId="2" fillId="8" borderId="27" xfId="2" applyNumberFormat="1" applyFont="1" applyFill="1" applyBorder="1" applyAlignment="1">
      <alignment horizontal="center" vertical="center" wrapText="1"/>
    </xf>
    <xf numFmtId="164" fontId="2" fillId="8" borderId="16" xfId="2" applyNumberFormat="1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left"/>
    </xf>
    <xf numFmtId="0" fontId="6" fillId="0" borderId="11" xfId="2" applyFont="1" applyFill="1" applyBorder="1" applyAlignment="1">
      <alignment horizontal="left"/>
    </xf>
    <xf numFmtId="164" fontId="7" fillId="0" borderId="13" xfId="2" applyNumberFormat="1" applyFont="1" applyFill="1" applyBorder="1" applyAlignment="1">
      <alignment horizontal="center"/>
    </xf>
    <xf numFmtId="164" fontId="7" fillId="0" borderId="12" xfId="2" applyNumberFormat="1" applyFont="1" applyFill="1" applyBorder="1" applyAlignment="1">
      <alignment horizontal="center"/>
    </xf>
    <xf numFmtId="164" fontId="7" fillId="0" borderId="11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164" fontId="7" fillId="0" borderId="12" xfId="2" quotePrefix="1" applyNumberFormat="1" applyFont="1" applyFill="1" applyBorder="1" applyAlignment="1">
      <alignment horizontal="center"/>
    </xf>
    <xf numFmtId="164" fontId="7" fillId="0" borderId="18" xfId="2" applyNumberFormat="1" applyFont="1" applyFill="1" applyBorder="1" applyAlignment="1">
      <alignment horizontal="center"/>
    </xf>
    <xf numFmtId="165" fontId="5" fillId="0" borderId="38" xfId="2" applyNumberFormat="1" applyFont="1" applyFill="1" applyBorder="1" applyAlignment="1">
      <alignment horizontal="center"/>
    </xf>
    <xf numFmtId="164" fontId="7" fillId="0" borderId="19" xfId="2" quotePrefix="1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0" fontId="4" fillId="9" borderId="50" xfId="2" applyFont="1" applyFill="1" applyBorder="1" applyAlignment="1">
      <alignment horizontal="right" vertical="top"/>
    </xf>
    <xf numFmtId="1" fontId="34" fillId="9" borderId="5" xfId="0" applyNumberFormat="1" applyFont="1" applyFill="1" applyBorder="1"/>
    <xf numFmtId="0" fontId="1" fillId="9" borderId="64" xfId="2" applyFill="1" applyBorder="1"/>
    <xf numFmtId="1" fontId="34" fillId="6" borderId="29" xfId="0" applyNumberFormat="1" applyFont="1" applyFill="1" applyBorder="1" applyAlignment="1">
      <alignment horizontal="left" vertical="center"/>
    </xf>
    <xf numFmtId="1" fontId="44" fillId="0" borderId="29" xfId="0" applyNumberFormat="1" applyFont="1" applyFill="1" applyBorder="1" applyAlignment="1">
      <alignment horizontal="center" vertical="top" wrapText="1"/>
    </xf>
    <xf numFmtId="1" fontId="34" fillId="0" borderId="8" xfId="0" applyNumberFormat="1" applyFont="1" applyFill="1" applyBorder="1"/>
    <xf numFmtId="1" fontId="34" fillId="9" borderId="26" xfId="0" applyNumberFormat="1" applyFont="1" applyFill="1" applyBorder="1" applyAlignment="1">
      <alignment horizontal="center"/>
    </xf>
    <xf numFmtId="0" fontId="13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7" xfId="2" applyNumberFormat="1" applyFont="1" applyBorder="1" applyAlignment="1">
      <alignment horizontal="center"/>
    </xf>
    <xf numFmtId="165" fontId="5" fillId="0" borderId="53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0" fontId="12" fillId="0" borderId="46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13" xfId="2" applyFont="1" applyFill="1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1" xfId="0" applyFont="1" applyBorder="1" applyAlignment="1">
      <alignment horizontal="center" vertical="top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30" fillId="0" borderId="15" xfId="2" applyFont="1" applyBorder="1" applyAlignment="1">
      <alignment horizontal="left"/>
    </xf>
    <xf numFmtId="0" fontId="64" fillId="0" borderId="48" xfId="2" applyFont="1" applyBorder="1" applyAlignment="1">
      <alignment horizontal="left"/>
    </xf>
    <xf numFmtId="0" fontId="60" fillId="7" borderId="8" xfId="0" applyFont="1" applyFill="1" applyBorder="1" applyAlignment="1">
      <alignment horizontal="center"/>
    </xf>
    <xf numFmtId="164" fontId="7" fillId="9" borderId="37" xfId="2" quotePrefix="1" applyNumberFormat="1" applyFont="1" applyFill="1" applyBorder="1" applyAlignment="1">
      <alignment horizontal="center"/>
    </xf>
    <xf numFmtId="164" fontId="7" fillId="9" borderId="36" xfId="2" quotePrefix="1" applyNumberFormat="1" applyFont="1" applyFill="1" applyBorder="1" applyAlignment="1">
      <alignment horizontal="center"/>
    </xf>
    <xf numFmtId="0" fontId="60" fillId="7" borderId="27" xfId="0" applyFont="1" applyFill="1" applyBorder="1" applyAlignment="1">
      <alignment horizontal="center"/>
    </xf>
    <xf numFmtId="165" fontId="5" fillId="0" borderId="44" xfId="2" applyNumberFormat="1" applyFont="1" applyBorder="1" applyAlignment="1"/>
    <xf numFmtId="165" fontId="5" fillId="0" borderId="45" xfId="2" applyNumberFormat="1" applyFont="1" applyBorder="1" applyAlignment="1"/>
    <xf numFmtId="164" fontId="7" fillId="9" borderId="56" xfId="2" quotePrefix="1" applyNumberFormat="1" applyFont="1" applyFill="1" applyBorder="1" applyAlignment="1">
      <alignment horizontal="center"/>
    </xf>
    <xf numFmtId="0" fontId="60" fillId="7" borderId="26" xfId="0" applyFont="1" applyFill="1" applyBorder="1" applyAlignment="1">
      <alignment horizontal="center"/>
    </xf>
    <xf numFmtId="164" fontId="18" fillId="9" borderId="26" xfId="2" applyNumberFormat="1" applyFont="1" applyFill="1" applyBorder="1" applyAlignment="1">
      <alignment horizontal="center"/>
    </xf>
    <xf numFmtId="164" fontId="18" fillId="9" borderId="3" xfId="2" applyNumberFormat="1" applyFont="1" applyFill="1" applyBorder="1" applyAlignment="1">
      <alignment horizontal="center"/>
    </xf>
    <xf numFmtId="0" fontId="1" fillId="0" borderId="0" xfId="2" applyFont="1" applyBorder="1" applyAlignment="1">
      <alignment wrapText="1"/>
    </xf>
    <xf numFmtId="0" fontId="58" fillId="0" borderId="0" xfId="0" applyFont="1" applyBorder="1" applyAlignment="1">
      <alignment vertical="center" textRotation="90"/>
    </xf>
    <xf numFmtId="0" fontId="47" fillId="0" borderId="5" xfId="0" applyFont="1" applyBorder="1" applyAlignment="1">
      <alignment vertical="center" wrapText="1"/>
    </xf>
    <xf numFmtId="0" fontId="60" fillId="7" borderId="29" xfId="0" applyFont="1" applyFill="1" applyBorder="1" applyAlignment="1">
      <alignment horizontal="center"/>
    </xf>
    <xf numFmtId="164" fontId="18" fillId="9" borderId="27" xfId="2" applyNumberFormat="1" applyFont="1" applyFill="1" applyBorder="1" applyAlignment="1">
      <alignment horizontal="center"/>
    </xf>
    <xf numFmtId="0" fontId="42" fillId="7" borderId="2" xfId="0" applyFont="1" applyFill="1" applyBorder="1" applyAlignment="1">
      <alignment horizontal="center"/>
    </xf>
    <xf numFmtId="164" fontId="7" fillId="9" borderId="26" xfId="2" applyNumberFormat="1" applyFont="1" applyFill="1" applyBorder="1" applyAlignment="1">
      <alignment horizontal="center" vertical="center" wrapText="1"/>
    </xf>
    <xf numFmtId="0" fontId="4" fillId="0" borderId="65" xfId="2" applyFont="1" applyBorder="1" applyAlignment="1">
      <alignment horizontal="left" vertical="top" wrapText="1"/>
    </xf>
    <xf numFmtId="164" fontId="2" fillId="9" borderId="27" xfId="2" applyNumberFormat="1" applyFont="1" applyFill="1" applyBorder="1" applyAlignment="1">
      <alignment horizontal="center" vertical="center" wrapText="1"/>
    </xf>
    <xf numFmtId="164" fontId="2" fillId="9" borderId="26" xfId="2" applyNumberFormat="1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vertical="center"/>
    </xf>
    <xf numFmtId="0" fontId="0" fillId="9" borderId="31" xfId="0" applyFill="1" applyBorder="1"/>
    <xf numFmtId="0" fontId="0" fillId="9" borderId="34" xfId="0" applyFill="1" applyBorder="1"/>
    <xf numFmtId="0" fontId="37" fillId="9" borderId="34" xfId="0" applyFont="1" applyFill="1" applyBorder="1"/>
    <xf numFmtId="0" fontId="0" fillId="9" borderId="0" xfId="0" applyFill="1" applyBorder="1"/>
    <xf numFmtId="0" fontId="0" fillId="9" borderId="56" xfId="0" applyFill="1" applyBorder="1"/>
    <xf numFmtId="0" fontId="0" fillId="9" borderId="36" xfId="0" applyFill="1" applyBorder="1"/>
    <xf numFmtId="0" fontId="56" fillId="9" borderId="36" xfId="0" applyFont="1" applyFill="1" applyBorder="1"/>
    <xf numFmtId="0" fontId="0" fillId="9" borderId="50" xfId="0" applyFill="1" applyBorder="1"/>
    <xf numFmtId="0" fontId="61" fillId="9" borderId="0" xfId="0" applyFont="1" applyFill="1" applyBorder="1" applyAlignment="1">
      <alignment vertical="center" wrapText="1"/>
    </xf>
    <xf numFmtId="1" fontId="0" fillId="9" borderId="0" xfId="0" applyNumberFormat="1" applyFill="1" applyBorder="1"/>
    <xf numFmtId="14" fontId="0" fillId="9" borderId="0" xfId="0" applyNumberFormat="1" applyFill="1" applyBorder="1"/>
    <xf numFmtId="0" fontId="62" fillId="9" borderId="0" xfId="0" applyFont="1" applyFill="1" applyBorder="1" applyAlignment="1">
      <alignment vertical="center" wrapText="1"/>
    </xf>
    <xf numFmtId="0" fontId="63" fillId="9" borderId="0" xfId="0" applyFont="1" applyFill="1" applyBorder="1" applyAlignment="1">
      <alignment vertical="center" wrapText="1"/>
    </xf>
    <xf numFmtId="14" fontId="0" fillId="9" borderId="34" xfId="0" applyNumberFormat="1" applyFill="1" applyBorder="1"/>
    <xf numFmtId="0" fontId="15" fillId="9" borderId="66" xfId="0" applyFont="1" applyFill="1" applyBorder="1" applyAlignment="1">
      <alignment vertical="top"/>
    </xf>
    <xf numFmtId="14" fontId="0" fillId="9" borderId="36" xfId="0" applyNumberFormat="1" applyFill="1" applyBorder="1"/>
    <xf numFmtId="0" fontId="0" fillId="9" borderId="0" xfId="0" applyFill="1"/>
    <xf numFmtId="0" fontId="1" fillId="9" borderId="8" xfId="2" applyFill="1" applyBorder="1"/>
    <xf numFmtId="0" fontId="40" fillId="11" borderId="8" xfId="0" applyFont="1" applyFill="1" applyBorder="1" applyAlignment="1">
      <alignment vertical="center"/>
    </xf>
    <xf numFmtId="0" fontId="40" fillId="13" borderId="8" xfId="0" applyFont="1" applyFill="1" applyBorder="1" applyAlignment="1">
      <alignment vertical="center"/>
    </xf>
    <xf numFmtId="0" fontId="5" fillId="0" borderId="13" xfId="2" applyFont="1" applyBorder="1" applyAlignment="1">
      <alignment horizontal="center"/>
    </xf>
    <xf numFmtId="0" fontId="40" fillId="8" borderId="8" xfId="0" applyFont="1" applyFill="1" applyBorder="1" applyAlignment="1">
      <alignment vertical="center"/>
    </xf>
    <xf numFmtId="164" fontId="2" fillId="12" borderId="11" xfId="2" applyNumberFormat="1" applyFont="1" applyFill="1" applyBorder="1" applyAlignment="1">
      <alignment horizontal="center" vertical="center" wrapText="1"/>
    </xf>
    <xf numFmtId="164" fontId="7" fillId="12" borderId="16" xfId="2" applyNumberFormat="1" applyFont="1" applyFill="1" applyBorder="1" applyAlignment="1">
      <alignment horizontal="center"/>
    </xf>
    <xf numFmtId="164" fontId="7" fillId="12" borderId="18" xfId="2" applyNumberFormat="1" applyFont="1" applyFill="1" applyBorder="1" applyAlignment="1">
      <alignment horizontal="center"/>
    </xf>
    <xf numFmtId="0" fontId="28" fillId="0" borderId="0" xfId="0" applyFont="1" applyAlignment="1">
      <alignment wrapText="1"/>
    </xf>
    <xf numFmtId="164" fontId="2" fillId="9" borderId="2" xfId="2" applyNumberFormat="1" applyFont="1" applyFill="1" applyBorder="1" applyAlignment="1">
      <alignment horizontal="center" vertical="center" wrapText="1"/>
    </xf>
    <xf numFmtId="164" fontId="2" fillId="9" borderId="4" xfId="2" applyNumberFormat="1" applyFont="1" applyFill="1" applyBorder="1" applyAlignment="1">
      <alignment horizontal="center" vertical="center" wrapText="1"/>
    </xf>
    <xf numFmtId="164" fontId="2" fillId="9" borderId="21" xfId="2" applyNumberFormat="1" applyFont="1" applyFill="1" applyBorder="1" applyAlignment="1">
      <alignment horizontal="center" vertical="center" wrapText="1"/>
    </xf>
    <xf numFmtId="0" fontId="4" fillId="9" borderId="0" xfId="2" applyFont="1" applyFill="1"/>
    <xf numFmtId="164" fontId="7" fillId="9" borderId="0" xfId="2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5" fillId="0" borderId="8" xfId="2" applyFont="1" applyBorder="1" applyAlignment="1">
      <alignment horizontal="center" vertical="top" wrapText="1"/>
    </xf>
    <xf numFmtId="165" fontId="5" fillId="0" borderId="49" xfId="2" applyNumberFormat="1" applyFont="1" applyBorder="1" applyAlignment="1"/>
    <xf numFmtId="0" fontId="6" fillId="0" borderId="8" xfId="2" applyFont="1" applyFill="1" applyBorder="1" applyAlignment="1">
      <alignment horizontal="center"/>
    </xf>
    <xf numFmtId="0" fontId="15" fillId="0" borderId="8" xfId="0" applyFont="1" applyBorder="1" applyAlignment="1">
      <alignment horizontal="center" vertical="top" wrapText="1"/>
    </xf>
    <xf numFmtId="165" fontId="5" fillId="0" borderId="8" xfId="2" applyNumberFormat="1" applyFont="1" applyFill="1" applyBorder="1" applyAlignment="1">
      <alignment horizontal="center"/>
    </xf>
    <xf numFmtId="164" fontId="7" fillId="9" borderId="8" xfId="2" applyNumberFormat="1" applyFont="1" applyFill="1" applyBorder="1" applyAlignment="1">
      <alignment horizontal="center"/>
    </xf>
    <xf numFmtId="0" fontId="20" fillId="0" borderId="0" xfId="2" applyFont="1" applyBorder="1" applyAlignment="1">
      <alignment horizontal="left"/>
    </xf>
    <xf numFmtId="165" fontId="5" fillId="0" borderId="8" xfId="2" applyNumberFormat="1" applyFont="1" applyBorder="1" applyAlignment="1"/>
    <xf numFmtId="164" fontId="2" fillId="9" borderId="31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2" fillId="9" borderId="64" xfId="2" applyNumberFormat="1" applyFont="1" applyFill="1" applyBorder="1" applyAlignment="1">
      <alignment horizontal="center" vertical="center" wrapText="1"/>
    </xf>
    <xf numFmtId="165" fontId="5" fillId="0" borderId="8" xfId="2" applyNumberFormat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165" fontId="5" fillId="0" borderId="4" xfId="2" applyNumberFormat="1" applyFont="1" applyBorder="1" applyAlignment="1"/>
    <xf numFmtId="0" fontId="5" fillId="0" borderId="11" xfId="2" applyFont="1" applyBorder="1" applyAlignment="1"/>
    <xf numFmtId="0" fontId="6" fillId="0" borderId="16" xfId="2" applyFont="1" applyBorder="1" applyAlignment="1">
      <alignment horizontal="center"/>
    </xf>
    <xf numFmtId="0" fontId="16" fillId="0" borderId="16" xfId="0" applyFont="1" applyBorder="1" applyAlignment="1">
      <alignment horizontal="center" vertical="top" wrapText="1"/>
    </xf>
    <xf numFmtId="165" fontId="5" fillId="0" borderId="12" xfId="2" applyNumberFormat="1" applyFont="1" applyBorder="1" applyAlignment="1">
      <alignment horizontal="center"/>
    </xf>
    <xf numFmtId="165" fontId="5" fillId="0" borderId="16" xfId="2" applyNumberFormat="1" applyFont="1" applyBorder="1" applyAlignment="1"/>
    <xf numFmtId="164" fontId="2" fillId="12" borderId="31" xfId="2" applyNumberFormat="1" applyFont="1" applyFill="1" applyBorder="1" applyAlignment="1">
      <alignment horizontal="center" vertical="center" wrapText="1"/>
    </xf>
    <xf numFmtId="164" fontId="2" fillId="12" borderId="34" xfId="2" applyNumberFormat="1" applyFont="1" applyFill="1" applyBorder="1" applyAlignment="1">
      <alignment horizontal="center" vertical="center" wrapText="1"/>
    </xf>
    <xf numFmtId="164" fontId="2" fillId="12" borderId="64" xfId="2" applyNumberFormat="1" applyFont="1" applyFill="1" applyBorder="1" applyAlignment="1">
      <alignment horizontal="center" vertical="center" wrapText="1"/>
    </xf>
    <xf numFmtId="164" fontId="2" fillId="9" borderId="0" xfId="2" applyNumberFormat="1" applyFont="1" applyFill="1" applyBorder="1" applyAlignment="1">
      <alignment horizontal="center" vertical="center" wrapText="1"/>
    </xf>
    <xf numFmtId="164" fontId="33" fillId="9" borderId="46" xfId="2" applyNumberFormat="1" applyFont="1" applyFill="1" applyBorder="1" applyAlignment="1">
      <alignment horizontal="center" vertical="center" wrapText="1"/>
    </xf>
    <xf numFmtId="0" fontId="4" fillId="0" borderId="0" xfId="2" applyFont="1" applyBorder="1"/>
    <xf numFmtId="1" fontId="32" fillId="9" borderId="0" xfId="2" applyNumberFormat="1" applyFont="1" applyFill="1" applyBorder="1" applyAlignment="1">
      <alignment horizontal="center"/>
    </xf>
    <xf numFmtId="0" fontId="4" fillId="9" borderId="0" xfId="2" applyFont="1" applyFill="1" applyBorder="1"/>
    <xf numFmtId="0" fontId="65" fillId="9" borderId="0" xfId="2" applyFont="1" applyFill="1" applyAlignment="1">
      <alignment horizontal="left" vertical="center" textRotation="90"/>
    </xf>
    <xf numFmtId="0" fontId="66" fillId="9" borderId="8" xfId="0" applyFont="1" applyFill="1" applyBorder="1" applyAlignment="1">
      <alignment vertical="center"/>
    </xf>
    <xf numFmtId="0" fontId="66" fillId="8" borderId="8" xfId="0" applyFont="1" applyFill="1" applyBorder="1" applyAlignment="1">
      <alignment vertical="center"/>
    </xf>
    <xf numFmtId="164" fontId="33" fillId="9" borderId="21" xfId="2" applyNumberFormat="1" applyFont="1" applyFill="1" applyBorder="1" applyAlignment="1">
      <alignment horizontal="center" vertical="center" wrapText="1"/>
    </xf>
    <xf numFmtId="164" fontId="7" fillId="9" borderId="27" xfId="2" applyNumberFormat="1" applyFont="1" applyFill="1" applyBorder="1" applyAlignment="1">
      <alignment horizontal="center"/>
    </xf>
    <xf numFmtId="164" fontId="33" fillId="9" borderId="27" xfId="2" applyNumberFormat="1" applyFont="1" applyFill="1" applyBorder="1" applyAlignment="1">
      <alignment horizontal="center" vertical="center" wrapText="1"/>
    </xf>
    <xf numFmtId="164" fontId="69" fillId="9" borderId="8" xfId="0" applyNumberFormat="1" applyFont="1" applyFill="1" applyBorder="1" applyAlignment="1" applyProtection="1">
      <alignment horizontal="center"/>
      <protection locked="0"/>
    </xf>
    <xf numFmtId="164" fontId="69" fillId="9" borderId="8" xfId="2" applyNumberFormat="1" applyFont="1" applyFill="1" applyBorder="1" applyAlignment="1" applyProtection="1">
      <alignment horizontal="center"/>
      <protection locked="0"/>
    </xf>
    <xf numFmtId="0" fontId="4" fillId="8" borderId="36" xfId="2" applyFont="1" applyFill="1" applyBorder="1"/>
    <xf numFmtId="0" fontId="42" fillId="8" borderId="4" xfId="0" applyFont="1" applyFill="1" applyBorder="1" applyAlignment="1">
      <alignment horizontal="center"/>
    </xf>
    <xf numFmtId="164" fontId="54" fillId="8" borderId="4" xfId="2" applyNumberFormat="1" applyFont="1" applyFill="1" applyBorder="1" applyAlignment="1">
      <alignment horizontal="center" vertical="center" wrapText="1"/>
    </xf>
    <xf numFmtId="164" fontId="53" fillId="8" borderId="5" xfId="2" applyNumberFormat="1" applyFont="1" applyFill="1" applyBorder="1" applyAlignment="1">
      <alignment horizontal="center"/>
    </xf>
    <xf numFmtId="164" fontId="33" fillId="8" borderId="8" xfId="2" applyNumberFormat="1" applyFont="1" applyFill="1" applyBorder="1" applyAlignment="1">
      <alignment horizontal="center" vertical="center" wrapText="1"/>
    </xf>
    <xf numFmtId="164" fontId="7" fillId="8" borderId="16" xfId="2" applyNumberFormat="1" applyFont="1" applyFill="1" applyBorder="1" applyAlignment="1">
      <alignment horizontal="center"/>
    </xf>
    <xf numFmtId="164" fontId="33" fillId="8" borderId="12" xfId="2" applyNumberFormat="1" applyFont="1" applyFill="1" applyBorder="1" applyAlignment="1">
      <alignment horizontal="center" vertical="center" wrapText="1"/>
    </xf>
    <xf numFmtId="164" fontId="18" fillId="8" borderId="5" xfId="0" applyNumberFormat="1" applyFont="1" applyFill="1" applyBorder="1" applyAlignment="1">
      <alignment vertical="top"/>
    </xf>
    <xf numFmtId="164" fontId="33" fillId="8" borderId="34" xfId="2" applyNumberFormat="1" applyFont="1" applyFill="1" applyBorder="1" applyAlignment="1">
      <alignment horizontal="center" vertical="center" wrapText="1"/>
    </xf>
    <xf numFmtId="0" fontId="42" fillId="8" borderId="8" xfId="0" applyFont="1" applyFill="1" applyBorder="1" applyAlignment="1">
      <alignment horizontal="center"/>
    </xf>
    <xf numFmtId="164" fontId="2" fillId="8" borderId="4" xfId="2" applyNumberFormat="1" applyFont="1" applyFill="1" applyBorder="1" applyAlignment="1">
      <alignment horizontal="center" vertical="center" wrapText="1"/>
    </xf>
    <xf numFmtId="164" fontId="33" fillId="8" borderId="4" xfId="2" applyNumberFormat="1" applyFont="1" applyFill="1" applyBorder="1" applyAlignment="1">
      <alignment horizontal="center" vertical="center" wrapText="1"/>
    </xf>
    <xf numFmtId="164" fontId="7" fillId="8" borderId="8" xfId="2" applyNumberFormat="1" applyFont="1" applyFill="1" applyBorder="1" applyAlignment="1">
      <alignment horizontal="center"/>
    </xf>
    <xf numFmtId="164" fontId="7" fillId="8" borderId="4" xfId="2" applyNumberFormat="1" applyFont="1" applyFill="1" applyBorder="1" applyAlignment="1">
      <alignment horizontal="center"/>
    </xf>
    <xf numFmtId="164" fontId="7" fillId="8" borderId="5" xfId="2" applyNumberFormat="1" applyFont="1" applyFill="1" applyBorder="1" applyAlignment="1">
      <alignment horizontal="center"/>
    </xf>
    <xf numFmtId="164" fontId="7" fillId="8" borderId="36" xfId="2" applyNumberFormat="1" applyFont="1" applyFill="1" applyBorder="1" applyAlignment="1">
      <alignment horizontal="center"/>
    </xf>
    <xf numFmtId="164" fontId="18" fillId="8" borderId="16" xfId="2" applyNumberFormat="1" applyFont="1" applyFill="1" applyBorder="1" applyAlignment="1">
      <alignment horizontal="center"/>
    </xf>
    <xf numFmtId="164" fontId="7" fillId="8" borderId="12" xfId="2" applyNumberFormat="1" applyFont="1" applyFill="1" applyBorder="1" applyAlignment="1">
      <alignment horizontal="center"/>
    </xf>
    <xf numFmtId="164" fontId="18" fillId="8" borderId="5" xfId="2" applyNumberFormat="1" applyFont="1" applyFill="1" applyBorder="1" applyAlignment="1">
      <alignment horizontal="center"/>
    </xf>
    <xf numFmtId="0" fontId="60" fillId="8" borderId="8" xfId="0" applyFont="1" applyFill="1" applyBorder="1" applyAlignment="1">
      <alignment horizontal="center"/>
    </xf>
    <xf numFmtId="0" fontId="60" fillId="8" borderId="26" xfId="0" applyFont="1" applyFill="1" applyBorder="1" applyAlignment="1">
      <alignment horizontal="center"/>
    </xf>
    <xf numFmtId="164" fontId="18" fillId="8" borderId="8" xfId="2" applyNumberFormat="1" applyFont="1" applyFill="1" applyBorder="1" applyAlignment="1">
      <alignment horizontal="center"/>
    </xf>
    <xf numFmtId="0" fontId="1" fillId="8" borderId="0" xfId="2" applyFill="1"/>
    <xf numFmtId="165" fontId="5" fillId="0" borderId="19" xfId="2" applyNumberFormat="1" applyFont="1" applyBorder="1" applyAlignment="1">
      <alignment horizontal="center"/>
    </xf>
    <xf numFmtId="165" fontId="5" fillId="0" borderId="27" xfId="2" applyNumberFormat="1" applyFont="1" applyBorder="1" applyAlignment="1">
      <alignment horizontal="center"/>
    </xf>
    <xf numFmtId="165" fontId="5" fillId="0" borderId="18" xfId="2" applyNumberFormat="1" applyFont="1" applyBorder="1" applyAlignment="1"/>
    <xf numFmtId="165" fontId="5" fillId="0" borderId="21" xfId="2" applyNumberFormat="1" applyFont="1" applyBorder="1" applyAlignment="1"/>
    <xf numFmtId="165" fontId="5" fillId="0" borderId="27" xfId="2" applyNumberFormat="1" applyFont="1" applyBorder="1" applyAlignment="1"/>
    <xf numFmtId="165" fontId="5" fillId="0" borderId="27" xfId="2" applyNumberFormat="1" applyFont="1" applyFill="1" applyBorder="1" applyAlignment="1">
      <alignment horizontal="center"/>
    </xf>
    <xf numFmtId="164" fontId="7" fillId="14" borderId="26" xfId="2" applyNumberFormat="1" applyFont="1" applyFill="1" applyBorder="1" applyAlignment="1">
      <alignment horizontal="center" vertical="center" wrapText="1"/>
    </xf>
    <xf numFmtId="164" fontId="33" fillId="14" borderId="8" xfId="2" applyNumberFormat="1" applyFont="1" applyFill="1" applyBorder="1" applyAlignment="1">
      <alignment horizontal="center" vertical="center" wrapText="1"/>
    </xf>
    <xf numFmtId="164" fontId="2" fillId="14" borderId="31" xfId="2" applyNumberFormat="1" applyFont="1" applyFill="1" applyBorder="1" applyAlignment="1">
      <alignment horizontal="center" vertical="center" wrapText="1"/>
    </xf>
    <xf numFmtId="0" fontId="60" fillId="14" borderId="8" xfId="0" applyFont="1" applyFill="1" applyBorder="1" applyAlignment="1">
      <alignment horizontal="center"/>
    </xf>
    <xf numFmtId="0" fontId="60" fillId="14" borderId="26" xfId="0" applyFont="1" applyFill="1" applyBorder="1" applyAlignment="1">
      <alignment horizontal="center"/>
    </xf>
    <xf numFmtId="0" fontId="1" fillId="14" borderId="0" xfId="2" applyFill="1"/>
    <xf numFmtId="164" fontId="2" fillId="14" borderId="34" xfId="2" applyNumberFormat="1" applyFont="1" applyFill="1" applyBorder="1" applyAlignment="1">
      <alignment horizontal="center" vertical="center" wrapText="1"/>
    </xf>
    <xf numFmtId="164" fontId="2" fillId="14" borderId="64" xfId="2" applyNumberFormat="1" applyFont="1" applyFill="1" applyBorder="1" applyAlignment="1">
      <alignment horizontal="center" vertical="center" wrapText="1"/>
    </xf>
    <xf numFmtId="0" fontId="5" fillId="0" borderId="15" xfId="2" applyFont="1" applyFill="1" applyBorder="1" applyAlignment="1"/>
    <xf numFmtId="0" fontId="5" fillId="0" borderId="5" xfId="2" applyFont="1" applyFill="1" applyBorder="1" applyAlignment="1">
      <alignment horizontal="center" vertical="top" wrapText="1"/>
    </xf>
    <xf numFmtId="0" fontId="16" fillId="0" borderId="20" xfId="0" applyFont="1" applyFill="1" applyBorder="1" applyAlignment="1">
      <alignment horizontal="center" vertical="top" wrapText="1"/>
    </xf>
    <xf numFmtId="0" fontId="5" fillId="0" borderId="38" xfId="2" applyFont="1" applyFill="1" applyBorder="1" applyAlignment="1"/>
    <xf numFmtId="1" fontId="29" fillId="0" borderId="41" xfId="2" applyNumberFormat="1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 vertical="top" wrapText="1"/>
    </xf>
    <xf numFmtId="165" fontId="5" fillId="0" borderId="42" xfId="2" applyNumberFormat="1" applyFont="1" applyBorder="1" applyAlignment="1">
      <alignment horizontal="center"/>
    </xf>
    <xf numFmtId="0" fontId="7" fillId="0" borderId="65" xfId="2" applyFont="1" applyBorder="1"/>
    <xf numFmtId="164" fontId="2" fillId="12" borderId="8" xfId="2" applyNumberFormat="1" applyFont="1" applyFill="1" applyBorder="1" applyAlignment="1">
      <alignment horizontal="center" vertical="center" wrapText="1"/>
    </xf>
    <xf numFmtId="164" fontId="33" fillId="9" borderId="25" xfId="2" applyNumberFormat="1" applyFont="1" applyFill="1" applyBorder="1" applyAlignment="1">
      <alignment horizontal="center" vertical="center" wrapText="1"/>
    </xf>
    <xf numFmtId="0" fontId="42" fillId="7" borderId="26" xfId="0" applyFont="1" applyFill="1" applyBorder="1" applyAlignment="1">
      <alignment horizontal="center"/>
    </xf>
    <xf numFmtId="164" fontId="2" fillId="9" borderId="17" xfId="2" applyNumberFormat="1" applyFont="1" applyFill="1" applyBorder="1" applyAlignment="1">
      <alignment horizontal="center" vertical="center" wrapText="1"/>
    </xf>
    <xf numFmtId="164" fontId="33" fillId="9" borderId="2" xfId="2" applyNumberFormat="1" applyFont="1" applyFill="1" applyBorder="1" applyAlignment="1">
      <alignment horizontal="center" vertical="center" wrapText="1"/>
    </xf>
    <xf numFmtId="164" fontId="7" fillId="9" borderId="26" xfId="2" applyNumberFormat="1" applyFont="1" applyFill="1" applyBorder="1" applyAlignment="1">
      <alignment horizontal="center"/>
    </xf>
    <xf numFmtId="164" fontId="33" fillId="9" borderId="26" xfId="2" applyNumberFormat="1" applyFont="1" applyFill="1" applyBorder="1" applyAlignment="1">
      <alignment horizontal="center" vertical="center" wrapText="1"/>
    </xf>
    <xf numFmtId="164" fontId="33" fillId="9" borderId="31" xfId="2" applyNumberFormat="1" applyFont="1" applyFill="1" applyBorder="1" applyAlignment="1">
      <alignment horizontal="center" vertical="center" wrapText="1"/>
    </xf>
    <xf numFmtId="164" fontId="2" fillId="8" borderId="17" xfId="2" applyNumberFormat="1" applyFont="1" applyFill="1" applyBorder="1" applyAlignment="1">
      <alignment horizontal="center" vertical="center" wrapText="1"/>
    </xf>
    <xf numFmtId="0" fontId="5" fillId="0" borderId="14" xfId="2" applyFont="1" applyBorder="1" applyAlignment="1">
      <alignment horizontal="left"/>
    </xf>
    <xf numFmtId="164" fontId="2" fillId="14" borderId="41" xfId="2" applyNumberFormat="1" applyFont="1" applyFill="1" applyBorder="1" applyAlignment="1">
      <alignment horizontal="center" vertical="center" wrapText="1"/>
    </xf>
    <xf numFmtId="164" fontId="2" fillId="14" borderId="67" xfId="2" applyNumberFormat="1" applyFont="1" applyFill="1" applyBorder="1" applyAlignment="1">
      <alignment horizontal="center" vertical="center" wrapText="1"/>
    </xf>
    <xf numFmtId="164" fontId="2" fillId="14" borderId="52" xfId="2" applyNumberFormat="1" applyFont="1" applyFill="1" applyBorder="1" applyAlignment="1">
      <alignment horizontal="center" vertical="center" wrapText="1"/>
    </xf>
    <xf numFmtId="0" fontId="5" fillId="14" borderId="57" xfId="2" applyFont="1" applyFill="1" applyBorder="1" applyAlignment="1"/>
    <xf numFmtId="1" fontId="29" fillId="14" borderId="56" xfId="2" applyNumberFormat="1" applyFont="1" applyFill="1" applyBorder="1" applyAlignment="1">
      <alignment horizontal="center"/>
    </xf>
    <xf numFmtId="0" fontId="5" fillId="14" borderId="68" xfId="2" applyFont="1" applyFill="1" applyBorder="1" applyAlignment="1">
      <alignment horizontal="center" vertical="top" wrapText="1"/>
    </xf>
    <xf numFmtId="0" fontId="16" fillId="14" borderId="69" xfId="0" applyFont="1" applyFill="1" applyBorder="1" applyAlignment="1">
      <alignment horizontal="center" vertical="top" wrapText="1"/>
    </xf>
    <xf numFmtId="165" fontId="5" fillId="14" borderId="44" xfId="2" applyNumberFormat="1" applyFont="1" applyFill="1" applyBorder="1" applyAlignment="1">
      <alignment horizontal="center"/>
    </xf>
    <xf numFmtId="164" fontId="7" fillId="9" borderId="2" xfId="2" applyNumberFormat="1" applyFont="1" applyFill="1" applyBorder="1" applyAlignment="1">
      <alignment horizontal="center"/>
    </xf>
    <xf numFmtId="164" fontId="7" fillId="9" borderId="3" xfId="2" applyNumberFormat="1" applyFont="1" applyFill="1" applyBorder="1" applyAlignment="1">
      <alignment horizontal="center"/>
    </xf>
    <xf numFmtId="0" fontId="5" fillId="0" borderId="8" xfId="2" applyFont="1" applyBorder="1" applyAlignment="1">
      <alignment horizontal="left"/>
    </xf>
    <xf numFmtId="0" fontId="6" fillId="0" borderId="8" xfId="2" applyFont="1" applyBorder="1" applyAlignment="1">
      <alignment horizontal="left"/>
    </xf>
    <xf numFmtId="164" fontId="70" fillId="9" borderId="8" xfId="2" applyNumberFormat="1" applyFont="1" applyFill="1" applyBorder="1" applyAlignment="1" applyProtection="1">
      <alignment horizontal="center" vertical="top"/>
    </xf>
    <xf numFmtId="164" fontId="7" fillId="0" borderId="5" xfId="2" applyNumberFormat="1" applyFont="1" applyFill="1" applyBorder="1" applyAlignment="1">
      <alignment horizontal="center"/>
    </xf>
    <xf numFmtId="0" fontId="5" fillId="0" borderId="51" xfId="2" applyFont="1" applyFill="1" applyBorder="1" applyAlignment="1">
      <alignment horizontal="left"/>
    </xf>
    <xf numFmtId="0" fontId="12" fillId="0" borderId="46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43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16" fillId="0" borderId="43" xfId="0" applyFont="1" applyBorder="1" applyAlignment="1">
      <alignment horizontal="center" vertical="top" wrapText="1"/>
    </xf>
    <xf numFmtId="165" fontId="5" fillId="0" borderId="22" xfId="2" applyNumberFormat="1" applyFont="1" applyBorder="1" applyAlignment="1">
      <alignment horizontal="center"/>
    </xf>
    <xf numFmtId="165" fontId="5" fillId="0" borderId="23" xfId="2" applyNumberFormat="1" applyFont="1" applyBorder="1" applyAlignment="1">
      <alignment horizontal="center"/>
    </xf>
    <xf numFmtId="165" fontId="5" fillId="0" borderId="51" xfId="2" applyNumberFormat="1" applyFont="1" applyBorder="1" applyAlignment="1"/>
    <xf numFmtId="0" fontId="15" fillId="0" borderId="32" xfId="0" applyFont="1" applyBorder="1" applyAlignment="1">
      <alignment horizontal="center" vertical="top" wrapText="1"/>
    </xf>
    <xf numFmtId="165" fontId="5" fillId="0" borderId="22" xfId="2" applyNumberFormat="1" applyFont="1" applyBorder="1" applyAlignment="1"/>
    <xf numFmtId="165" fontId="5" fillId="0" borderId="23" xfId="2" applyNumberFormat="1" applyFont="1" applyBorder="1" applyAlignment="1"/>
    <xf numFmtId="165" fontId="5" fillId="0" borderId="23" xfId="2" applyNumberFormat="1" applyFont="1" applyFill="1" applyBorder="1" applyAlignment="1">
      <alignment horizontal="center"/>
    </xf>
    <xf numFmtId="165" fontId="5" fillId="0" borderId="51" xfId="2" applyNumberFormat="1" applyFont="1" applyFill="1" applyBorder="1" applyAlignment="1">
      <alignment horizontal="center"/>
    </xf>
    <xf numFmtId="164" fontId="7" fillId="9" borderId="24" xfId="2" applyNumberFormat="1" applyFont="1" applyFill="1" applyBorder="1" applyAlignment="1">
      <alignment horizontal="center"/>
    </xf>
    <xf numFmtId="164" fontId="33" fillId="9" borderId="24" xfId="2" applyNumberFormat="1" applyFont="1" applyFill="1" applyBorder="1" applyAlignment="1">
      <alignment horizontal="center" vertical="center" wrapText="1"/>
    </xf>
    <xf numFmtId="164" fontId="7" fillId="9" borderId="11" xfId="2" applyNumberFormat="1" applyFont="1" applyFill="1" applyBorder="1" applyAlignment="1">
      <alignment horizontal="center"/>
    </xf>
    <xf numFmtId="0" fontId="5" fillId="8" borderId="22" xfId="2" applyFont="1" applyFill="1" applyBorder="1" applyAlignment="1">
      <alignment horizontal="left"/>
    </xf>
    <xf numFmtId="0" fontId="5" fillId="0" borderId="60" xfId="2" applyFont="1" applyFill="1" applyBorder="1" applyAlignment="1">
      <alignment horizontal="left"/>
    </xf>
    <xf numFmtId="0" fontId="5" fillId="0" borderId="25" xfId="2" applyFont="1" applyFill="1" applyBorder="1" applyAlignment="1">
      <alignment horizontal="left"/>
    </xf>
    <xf numFmtId="0" fontId="6" fillId="0" borderId="17" xfId="2" applyFont="1" applyFill="1" applyBorder="1" applyAlignment="1">
      <alignment horizontal="left"/>
    </xf>
    <xf numFmtId="0" fontId="5" fillId="8" borderId="45" xfId="2" applyFont="1" applyFill="1" applyBorder="1" applyAlignment="1">
      <alignment horizontal="left"/>
    </xf>
    <xf numFmtId="0" fontId="5" fillId="8" borderId="44" xfId="2" applyFont="1" applyFill="1" applyBorder="1" applyAlignment="1">
      <alignment horizontal="left"/>
    </xf>
    <xf numFmtId="0" fontId="74" fillId="0" borderId="46" xfId="2" applyFont="1" applyFill="1" applyBorder="1" applyAlignment="1">
      <alignment horizontal="center" vertical="top" wrapText="1"/>
    </xf>
    <xf numFmtId="0" fontId="76" fillId="0" borderId="43" xfId="2" applyFont="1" applyFill="1" applyBorder="1" applyAlignment="1">
      <alignment horizontal="center" vertical="top" wrapText="1"/>
    </xf>
    <xf numFmtId="0" fontId="5" fillId="8" borderId="66" xfId="2" applyFont="1" applyFill="1" applyBorder="1" applyAlignment="1">
      <alignment horizontal="left"/>
    </xf>
    <xf numFmtId="0" fontId="75" fillId="0" borderId="28" xfId="0" applyFont="1" applyFill="1" applyBorder="1" applyAlignment="1">
      <alignment vertical="top" wrapText="1"/>
    </xf>
    <xf numFmtId="0" fontId="77" fillId="0" borderId="30" xfId="0" applyFont="1" applyFill="1" applyBorder="1" applyAlignment="1">
      <alignment horizontal="center" vertical="top" wrapText="1"/>
    </xf>
    <xf numFmtId="164" fontId="7" fillId="0" borderId="0" xfId="2" quotePrefix="1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0" fontId="1" fillId="0" borderId="0" xfId="2" applyFill="1" applyBorder="1"/>
    <xf numFmtId="0" fontId="78" fillId="9" borderId="8" xfId="0" applyFont="1" applyFill="1" applyBorder="1" applyAlignment="1">
      <alignment vertical="center"/>
    </xf>
    <xf numFmtId="0" fontId="4" fillId="16" borderId="36" xfId="2" applyFont="1" applyFill="1" applyBorder="1" applyAlignment="1">
      <alignment horizontal="right" vertical="top"/>
    </xf>
    <xf numFmtId="0" fontId="40" fillId="16" borderId="8" xfId="0" applyFont="1" applyFill="1" applyBorder="1" applyAlignment="1">
      <alignment vertical="center"/>
    </xf>
    <xf numFmtId="0" fontId="42" fillId="16" borderId="4" xfId="0" applyFont="1" applyFill="1" applyBorder="1" applyAlignment="1">
      <alignment horizontal="center"/>
    </xf>
    <xf numFmtId="164" fontId="7" fillId="16" borderId="26" xfId="2" applyNumberFormat="1" applyFont="1" applyFill="1" applyBorder="1" applyAlignment="1">
      <alignment horizontal="center" vertical="center" wrapText="1"/>
    </xf>
    <xf numFmtId="164" fontId="2" fillId="16" borderId="8" xfId="2" applyNumberFormat="1" applyFont="1" applyFill="1" applyBorder="1" applyAlignment="1">
      <alignment horizontal="center" vertical="center" wrapText="1"/>
    </xf>
    <xf numFmtId="164" fontId="54" fillId="16" borderId="4" xfId="2" applyNumberFormat="1" applyFont="1" applyFill="1" applyBorder="1" applyAlignment="1">
      <alignment horizontal="center" vertical="center" wrapText="1"/>
    </xf>
    <xf numFmtId="164" fontId="53" fillId="16" borderId="5" xfId="2" applyNumberFormat="1" applyFont="1" applyFill="1" applyBorder="1" applyAlignment="1">
      <alignment horizontal="center"/>
    </xf>
    <xf numFmtId="164" fontId="33" fillId="16" borderId="8" xfId="2" applyNumberFormat="1" applyFont="1" applyFill="1" applyBorder="1" applyAlignment="1">
      <alignment horizontal="center" vertical="center" wrapText="1"/>
    </xf>
    <xf numFmtId="164" fontId="7" fillId="16" borderId="16" xfId="2" applyNumberFormat="1" applyFont="1" applyFill="1" applyBorder="1" applyAlignment="1">
      <alignment horizontal="center"/>
    </xf>
    <xf numFmtId="164" fontId="33" fillId="16" borderId="12" xfId="2" applyNumberFormat="1" applyFont="1" applyFill="1" applyBorder="1" applyAlignment="1">
      <alignment horizontal="center" vertical="center" wrapText="1"/>
    </xf>
    <xf numFmtId="164" fontId="18" fillId="16" borderId="5" xfId="0" applyNumberFormat="1" applyFont="1" applyFill="1" applyBorder="1" applyAlignment="1">
      <alignment vertical="top"/>
    </xf>
    <xf numFmtId="164" fontId="33" fillId="16" borderId="34" xfId="2" applyNumberFormat="1" applyFont="1" applyFill="1" applyBorder="1" applyAlignment="1">
      <alignment horizontal="center" vertical="center" wrapText="1"/>
    </xf>
    <xf numFmtId="0" fontId="42" fillId="16" borderId="8" xfId="0" applyFont="1" applyFill="1" applyBorder="1" applyAlignment="1">
      <alignment horizontal="center"/>
    </xf>
    <xf numFmtId="164" fontId="2" fillId="16" borderId="4" xfId="2" applyNumberFormat="1" applyFont="1" applyFill="1" applyBorder="1" applyAlignment="1">
      <alignment horizontal="center" vertical="center" wrapText="1"/>
    </xf>
    <xf numFmtId="164" fontId="2" fillId="16" borderId="34" xfId="2" applyNumberFormat="1" applyFont="1" applyFill="1" applyBorder="1" applyAlignment="1">
      <alignment horizontal="center" vertical="center" wrapText="1"/>
    </xf>
    <xf numFmtId="164" fontId="2" fillId="16" borderId="16" xfId="2" applyNumberFormat="1" applyFont="1" applyFill="1" applyBorder="1" applyAlignment="1">
      <alignment horizontal="center" vertical="center" wrapText="1"/>
    </xf>
    <xf numFmtId="164" fontId="7" fillId="16" borderId="8" xfId="2" applyNumberFormat="1" applyFont="1" applyFill="1" applyBorder="1" applyAlignment="1">
      <alignment horizontal="center"/>
    </xf>
    <xf numFmtId="164" fontId="7" fillId="16" borderId="4" xfId="2" applyNumberFormat="1" applyFont="1" applyFill="1" applyBorder="1" applyAlignment="1">
      <alignment horizontal="center"/>
    </xf>
    <xf numFmtId="164" fontId="7" fillId="16" borderId="5" xfId="2" applyNumberFormat="1" applyFont="1" applyFill="1" applyBorder="1" applyAlignment="1">
      <alignment horizontal="center"/>
    </xf>
    <xf numFmtId="164" fontId="7" fillId="16" borderId="36" xfId="2" applyNumberFormat="1" applyFont="1" applyFill="1" applyBorder="1" applyAlignment="1">
      <alignment horizontal="center"/>
    </xf>
    <xf numFmtId="164" fontId="18" fillId="16" borderId="16" xfId="2" applyNumberFormat="1" applyFont="1" applyFill="1" applyBorder="1" applyAlignment="1">
      <alignment horizontal="center"/>
    </xf>
    <xf numFmtId="164" fontId="7" fillId="16" borderId="12" xfId="2" applyNumberFormat="1" applyFont="1" applyFill="1" applyBorder="1" applyAlignment="1">
      <alignment horizontal="center"/>
    </xf>
    <xf numFmtId="164" fontId="18" fillId="16" borderId="5" xfId="2" applyNumberFormat="1" applyFont="1" applyFill="1" applyBorder="1" applyAlignment="1">
      <alignment horizontal="center"/>
    </xf>
    <xf numFmtId="0" fontId="60" fillId="16" borderId="8" xfId="0" applyFont="1" applyFill="1" applyBorder="1" applyAlignment="1">
      <alignment horizontal="center"/>
    </xf>
    <xf numFmtId="0" fontId="60" fillId="16" borderId="26" xfId="0" applyFont="1" applyFill="1" applyBorder="1" applyAlignment="1">
      <alignment horizontal="center"/>
    </xf>
    <xf numFmtId="164" fontId="18" fillId="16" borderId="8" xfId="2" applyNumberFormat="1" applyFont="1" applyFill="1" applyBorder="1" applyAlignment="1">
      <alignment horizontal="center"/>
    </xf>
    <xf numFmtId="0" fontId="1" fillId="16" borderId="0" xfId="2" applyFill="1"/>
    <xf numFmtId="0" fontId="15" fillId="0" borderId="30" xfId="0" applyFont="1" applyFill="1" applyBorder="1" applyAlignment="1">
      <alignment horizontal="center" vertical="top" wrapText="1"/>
    </xf>
    <xf numFmtId="0" fontId="4" fillId="0" borderId="0" xfId="2" applyFont="1"/>
    <xf numFmtId="164" fontId="17" fillId="0" borderId="8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64" fontId="18" fillId="0" borderId="8" xfId="1" applyNumberFormat="1" applyFont="1" applyBorder="1" applyAlignment="1" applyProtection="1">
      <alignment vertical="top"/>
    </xf>
    <xf numFmtId="49" fontId="17" fillId="0" borderId="8" xfId="1" applyNumberFormat="1" applyFont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" fillId="9" borderId="32" xfId="2" applyNumberFormat="1" applyFill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164" fontId="18" fillId="9" borderId="20" xfId="2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164" fontId="18" fillId="9" borderId="5" xfId="2" applyNumberFormat="1" applyFont="1" applyFill="1" applyBorder="1" applyAlignment="1">
      <alignment horizontal="center"/>
    </xf>
    <xf numFmtId="164" fontId="18" fillId="9" borderId="3" xfId="2" applyNumberFormat="1" applyFont="1" applyFill="1" applyBorder="1" applyAlignment="1">
      <alignment horizontal="center"/>
    </xf>
    <xf numFmtId="0" fontId="1" fillId="0" borderId="0" xfId="2"/>
    <xf numFmtId="0" fontId="4" fillId="0" borderId="0" xfId="2" applyFont="1"/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2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164" fontId="18" fillId="0" borderId="8" xfId="1" applyNumberFormat="1" applyFont="1" applyBorder="1" applyAlignment="1" applyProtection="1">
      <alignment vertical="top"/>
    </xf>
    <xf numFmtId="49" fontId="17" fillId="0" borderId="8" xfId="1" applyNumberFormat="1" applyFont="1" applyBorder="1" applyAlignment="1" applyProtection="1">
      <alignment horizontal="center" vertical="top"/>
    </xf>
    <xf numFmtId="164" fontId="18" fillId="9" borderId="16" xfId="2" applyNumberFormat="1" applyFont="1" applyFill="1" applyBorder="1" applyAlignment="1">
      <alignment horizontal="center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1" fillId="9" borderId="5" xfId="2" applyNumberFormat="1" applyFont="1" applyFill="1" applyBorder="1" applyAlignment="1" applyProtection="1">
      <alignment horizontal="center"/>
      <protection locked="0"/>
    </xf>
    <xf numFmtId="164" fontId="11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alignment vertical="center" wrapText="1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5" xfId="2" applyNumberFormat="1" applyFont="1" applyFill="1" applyBorder="1" applyAlignment="1" applyProtection="1">
      <protection locked="0"/>
    </xf>
    <xf numFmtId="164" fontId="11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>
      <alignment vertical="center" wrapText="1"/>
    </xf>
    <xf numFmtId="164" fontId="17" fillId="9" borderId="8" xfId="2" applyNumberFormat="1" applyFont="1" applyFill="1" applyBorder="1" applyAlignment="1" applyProtection="1"/>
    <xf numFmtId="164" fontId="17" fillId="9" borderId="5" xfId="2" applyNumberFormat="1" applyFont="1" applyFill="1" applyBorder="1" applyAlignment="1" applyProtection="1"/>
    <xf numFmtId="164" fontId="17" fillId="9" borderId="8" xfId="1" applyNumberFormat="1" applyFont="1" applyFill="1" applyBorder="1" applyAlignment="1" applyProtection="1">
      <alignment horizontal="right" vertical="top"/>
    </xf>
    <xf numFmtId="164" fontId="1" fillId="9" borderId="32" xfId="2" applyNumberFormat="1" applyFill="1" applyBorder="1" applyAlignment="1" applyProtection="1">
      <alignment horizontal="right"/>
      <protection locked="0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164" fontId="18" fillId="9" borderId="8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8" xfId="1" applyNumberFormat="1" applyFont="1" applyBorder="1" applyAlignment="1" applyProtection="1">
      <alignment vertical="top"/>
    </xf>
    <xf numFmtId="164" fontId="11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1" fillId="9" borderId="8" xfId="2" applyNumberFormat="1" applyFont="1" applyFill="1" applyBorder="1" applyAlignment="1" applyProtection="1">
      <alignment horizontal="center" vertical="top"/>
    </xf>
    <xf numFmtId="164" fontId="11" fillId="9" borderId="8" xfId="0" applyNumberFormat="1" applyFont="1" applyFill="1" applyBorder="1" applyAlignment="1" applyProtection="1">
      <alignment horizontal="center" vertical="top"/>
    </xf>
    <xf numFmtId="164" fontId="11" fillId="9" borderId="8" xfId="2" applyNumberFormat="1" applyFont="1" applyFill="1" applyBorder="1" applyAlignment="1" applyProtection="1">
      <alignment horizontal="center"/>
      <protection locked="0"/>
    </xf>
    <xf numFmtId="164" fontId="17" fillId="9" borderId="8" xfId="2" applyNumberFormat="1" applyFont="1" applyFill="1" applyBorder="1" applyAlignment="1" applyProtection="1">
      <protection locked="0"/>
    </xf>
    <xf numFmtId="164" fontId="17" fillId="9" borderId="8" xfId="2" applyNumberFormat="1" applyFont="1" applyFill="1" applyBorder="1" applyAlignment="1" applyProtection="1"/>
    <xf numFmtId="164" fontId="7" fillId="0" borderId="16" xfId="2" applyNumberFormat="1" applyFont="1" applyFill="1" applyBorder="1" applyAlignment="1">
      <alignment horizontal="center"/>
    </xf>
    <xf numFmtId="0" fontId="4" fillId="9" borderId="8" xfId="2" applyFont="1" applyFill="1" applyBorder="1"/>
    <xf numFmtId="0" fontId="4" fillId="9" borderId="8" xfId="2" applyFont="1" applyFill="1" applyBorder="1" applyAlignment="1">
      <alignment horizontal="right" vertical="top"/>
    </xf>
    <xf numFmtId="0" fontId="4" fillId="0" borderId="8" xfId="2" applyFont="1" applyFill="1" applyBorder="1"/>
    <xf numFmtId="0" fontId="10" fillId="0" borderId="8" xfId="0" applyFont="1" applyBorder="1" applyAlignment="1">
      <alignment horizontal="center"/>
    </xf>
    <xf numFmtId="164" fontId="7" fillId="0" borderId="8" xfId="2" applyNumberFormat="1" applyFont="1" applyBorder="1" applyAlignment="1">
      <alignment horizontal="center" vertical="center" wrapText="1"/>
    </xf>
    <xf numFmtId="0" fontId="4" fillId="0" borderId="8" xfId="2" applyFont="1" applyBorder="1" applyAlignment="1">
      <alignment horizontal="left" vertical="center" wrapText="1"/>
    </xf>
    <xf numFmtId="164" fontId="7" fillId="0" borderId="10" xfId="2" applyNumberFormat="1" applyFont="1" applyFill="1" applyBorder="1" applyAlignment="1">
      <alignment horizontal="center"/>
    </xf>
    <xf numFmtId="164" fontId="7" fillId="0" borderId="20" xfId="2" applyNumberFormat="1" applyFont="1" applyFill="1" applyBorder="1" applyAlignment="1">
      <alignment horizontal="center"/>
    </xf>
    <xf numFmtId="0" fontId="11" fillId="9" borderId="8" xfId="2" applyFont="1" applyFill="1" applyBorder="1" applyAlignment="1">
      <alignment horizontal="center"/>
    </xf>
    <xf numFmtId="0" fontId="11" fillId="0" borderId="8" xfId="2" applyFont="1" applyBorder="1" applyAlignment="1">
      <alignment horizontal="center"/>
    </xf>
    <xf numFmtId="164" fontId="18" fillId="17" borderId="16" xfId="2" applyNumberFormat="1" applyFont="1" applyFill="1" applyBorder="1" applyAlignment="1">
      <alignment horizontal="center"/>
    </xf>
    <xf numFmtId="164" fontId="11" fillId="15" borderId="8" xfId="2" applyNumberFormat="1" applyFont="1" applyFill="1" applyBorder="1" applyAlignment="1" applyProtection="1">
      <alignment horizontal="center"/>
      <protection locked="0"/>
    </xf>
    <xf numFmtId="164" fontId="11" fillId="18" borderId="8" xfId="2" applyNumberFormat="1" applyFont="1" applyFill="1" applyBorder="1" applyAlignment="1" applyProtection="1">
      <alignment horizontal="center"/>
      <protection locked="0"/>
    </xf>
    <xf numFmtId="164" fontId="18" fillId="14" borderId="5" xfId="0" applyNumberFormat="1" applyFont="1" applyFill="1" applyBorder="1" applyAlignment="1">
      <alignment vertical="top"/>
    </xf>
    <xf numFmtId="164" fontId="2" fillId="14" borderId="16" xfId="2" applyNumberFormat="1" applyFont="1" applyFill="1" applyBorder="1" applyAlignment="1">
      <alignment horizontal="center" vertical="center" wrapText="1"/>
    </xf>
    <xf numFmtId="164" fontId="18" fillId="15" borderId="11" xfId="2" applyNumberFormat="1" applyFont="1" applyFill="1" applyBorder="1" applyAlignment="1">
      <alignment horizontal="center"/>
    </xf>
    <xf numFmtId="164" fontId="18" fillId="18" borderId="16" xfId="2" applyNumberFormat="1" applyFont="1" applyFill="1" applyBorder="1" applyAlignment="1">
      <alignment horizontal="center"/>
    </xf>
    <xf numFmtId="164" fontId="18" fillId="15" borderId="10" xfId="2" applyNumberFormat="1" applyFont="1" applyFill="1" applyBorder="1" applyAlignment="1">
      <alignment horizontal="center"/>
    </xf>
    <xf numFmtId="164" fontId="18" fillId="15" borderId="5" xfId="2" applyNumberFormat="1" applyFont="1" applyFill="1" applyBorder="1" applyAlignment="1">
      <alignment horizontal="center"/>
    </xf>
    <xf numFmtId="164" fontId="18" fillId="18" borderId="5" xfId="2" applyNumberFormat="1" applyFont="1" applyFill="1" applyBorder="1" applyAlignment="1">
      <alignment horizontal="center"/>
    </xf>
    <xf numFmtId="164" fontId="18" fillId="14" borderId="16" xfId="2" applyNumberFormat="1" applyFont="1" applyFill="1" applyBorder="1" applyAlignment="1">
      <alignment horizontal="center"/>
    </xf>
    <xf numFmtId="164" fontId="18" fillId="19" borderId="5" xfId="2" applyNumberFormat="1" applyFont="1" applyFill="1" applyBorder="1" applyAlignment="1">
      <alignment horizontal="center"/>
    </xf>
    <xf numFmtId="0" fontId="4" fillId="14" borderId="36" xfId="2" applyFont="1" applyFill="1" applyBorder="1" applyAlignment="1">
      <alignment horizontal="right" vertical="top"/>
    </xf>
    <xf numFmtId="0" fontId="66" fillId="14" borderId="8" xfId="0" applyFont="1" applyFill="1" applyBorder="1" applyAlignment="1">
      <alignment vertical="center"/>
    </xf>
    <xf numFmtId="0" fontId="42" fillId="14" borderId="4" xfId="0" applyFont="1" applyFill="1" applyBorder="1" applyAlignment="1">
      <alignment horizontal="center"/>
    </xf>
    <xf numFmtId="164" fontId="2" fillId="14" borderId="8" xfId="2" applyNumberFormat="1" applyFont="1" applyFill="1" applyBorder="1" applyAlignment="1">
      <alignment horizontal="center" vertical="center" wrapText="1"/>
    </xf>
    <xf numFmtId="164" fontId="54" fillId="14" borderId="4" xfId="2" applyNumberFormat="1" applyFont="1" applyFill="1" applyBorder="1" applyAlignment="1">
      <alignment horizontal="center" vertical="center" wrapText="1"/>
    </xf>
    <xf numFmtId="164" fontId="53" fillId="14" borderId="5" xfId="2" applyNumberFormat="1" applyFont="1" applyFill="1" applyBorder="1" applyAlignment="1">
      <alignment horizontal="center"/>
    </xf>
    <xf numFmtId="164" fontId="7" fillId="14" borderId="16" xfId="2" applyNumberFormat="1" applyFont="1" applyFill="1" applyBorder="1" applyAlignment="1">
      <alignment horizontal="center"/>
    </xf>
    <xf numFmtId="164" fontId="33" fillId="14" borderId="12" xfId="2" applyNumberFormat="1" applyFont="1" applyFill="1" applyBorder="1" applyAlignment="1">
      <alignment horizontal="center" vertical="center" wrapText="1"/>
    </xf>
    <xf numFmtId="164" fontId="33" fillId="14" borderId="34" xfId="2" applyNumberFormat="1" applyFont="1" applyFill="1" applyBorder="1" applyAlignment="1">
      <alignment horizontal="center" vertical="center" wrapText="1"/>
    </xf>
    <xf numFmtId="0" fontId="42" fillId="14" borderId="8" xfId="0" applyFont="1" applyFill="1" applyBorder="1" applyAlignment="1">
      <alignment horizontal="center"/>
    </xf>
    <xf numFmtId="164" fontId="2" fillId="14" borderId="4" xfId="2" applyNumberFormat="1" applyFont="1" applyFill="1" applyBorder="1" applyAlignment="1">
      <alignment horizontal="center" vertical="center" wrapText="1"/>
    </xf>
    <xf numFmtId="164" fontId="33" fillId="14" borderId="4" xfId="2" applyNumberFormat="1" applyFont="1" applyFill="1" applyBorder="1" applyAlignment="1">
      <alignment horizontal="center" vertical="center" wrapText="1"/>
    </xf>
    <xf numFmtId="164" fontId="7" fillId="14" borderId="8" xfId="2" applyNumberFormat="1" applyFont="1" applyFill="1" applyBorder="1" applyAlignment="1">
      <alignment horizontal="center"/>
    </xf>
    <xf numFmtId="164" fontId="7" fillId="14" borderId="4" xfId="2" applyNumberFormat="1" applyFont="1" applyFill="1" applyBorder="1" applyAlignment="1">
      <alignment horizontal="center"/>
    </xf>
    <xf numFmtId="164" fontId="7" fillId="14" borderId="5" xfId="2" applyNumberFormat="1" applyFont="1" applyFill="1" applyBorder="1" applyAlignment="1">
      <alignment horizontal="center"/>
    </xf>
    <xf numFmtId="164" fontId="7" fillId="14" borderId="36" xfId="2" applyNumberFormat="1" applyFont="1" applyFill="1" applyBorder="1" applyAlignment="1">
      <alignment horizontal="center"/>
    </xf>
    <xf numFmtId="164" fontId="7" fillId="14" borderId="12" xfId="2" applyNumberFormat="1" applyFont="1" applyFill="1" applyBorder="1" applyAlignment="1">
      <alignment horizontal="center"/>
    </xf>
    <xf numFmtId="164" fontId="18" fillId="14" borderId="5" xfId="2" applyNumberFormat="1" applyFont="1" applyFill="1" applyBorder="1" applyAlignment="1">
      <alignment horizontal="center"/>
    </xf>
    <xf numFmtId="164" fontId="18" fillId="14" borderId="8" xfId="2" applyNumberFormat="1" applyFont="1" applyFill="1" applyBorder="1" applyAlignment="1">
      <alignment horizontal="center"/>
    </xf>
    <xf numFmtId="164" fontId="2" fillId="15" borderId="16" xfId="2" applyNumberFormat="1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24" fillId="0" borderId="24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4" fillId="0" borderId="40" xfId="0" applyFont="1" applyBorder="1" applyAlignment="1">
      <alignment horizontal="center" vertical="top" wrapText="1"/>
    </xf>
    <xf numFmtId="0" fontId="24" fillId="0" borderId="29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4" fillId="0" borderId="57" xfId="2" applyFont="1" applyBorder="1" applyAlignment="1"/>
    <xf numFmtId="0" fontId="4" fillId="0" borderId="33" xfId="2" applyFont="1" applyBorder="1" applyAlignment="1"/>
    <xf numFmtId="0" fontId="12" fillId="0" borderId="46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3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48" xfId="2" applyFont="1" applyBorder="1" applyAlignment="1">
      <alignment horizontal="left" vertical="center" textRotation="90" wrapText="1"/>
    </xf>
    <xf numFmtId="0" fontId="1" fillId="0" borderId="55" xfId="2" applyBorder="1" applyAlignment="1">
      <alignment horizontal="left" vertical="center" textRotation="90" wrapText="1"/>
    </xf>
    <xf numFmtId="0" fontId="1" fillId="0" borderId="52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2" xfId="2" applyBorder="1" applyAlignment="1">
      <alignment horizontal="left" vertical="center" textRotation="90" wrapText="1"/>
    </xf>
    <xf numFmtId="0" fontId="1" fillId="0" borderId="28" xfId="2" applyBorder="1" applyAlignment="1">
      <alignment horizontal="left" vertical="center" textRotation="90" wrapText="1"/>
    </xf>
    <xf numFmtId="0" fontId="5" fillId="0" borderId="7" xfId="2" applyFont="1" applyBorder="1" applyAlignment="1">
      <alignment horizontal="center" vertical="top" wrapText="1"/>
    </xf>
    <xf numFmtId="0" fontId="15" fillId="0" borderId="61" xfId="0" applyFont="1" applyBorder="1" applyAlignment="1">
      <alignment horizontal="center" vertical="top" wrapText="1"/>
    </xf>
    <xf numFmtId="0" fontId="21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4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24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8" xfId="2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165" fontId="5" fillId="0" borderId="57" xfId="2" applyNumberFormat="1" applyFont="1" applyBorder="1" applyAlignment="1">
      <alignment horizontal="center"/>
    </xf>
    <xf numFmtId="165" fontId="5" fillId="0" borderId="53" xfId="2" applyNumberFormat="1" applyFont="1" applyBorder="1" applyAlignment="1">
      <alignment horizontal="center"/>
    </xf>
    <xf numFmtId="165" fontId="5" fillId="0" borderId="58" xfId="2" applyNumberFormat="1" applyFont="1" applyBorder="1" applyAlignment="1">
      <alignment horizontal="center"/>
    </xf>
    <xf numFmtId="0" fontId="12" fillId="0" borderId="8" xfId="2" applyFont="1" applyBorder="1" applyAlignment="1">
      <alignment horizontal="center" vertical="top" wrapText="1"/>
    </xf>
    <xf numFmtId="0" fontId="14" fillId="0" borderId="8" xfId="0" applyFont="1" applyBorder="1" applyAlignment="1">
      <alignment vertical="top" wrapText="1"/>
    </xf>
    <xf numFmtId="0" fontId="12" fillId="0" borderId="8" xfId="2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vertical="top" wrapText="1"/>
    </xf>
    <xf numFmtId="165" fontId="5" fillId="0" borderId="49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4" xfId="0" applyFont="1" applyBorder="1" applyAlignment="1">
      <alignment vertical="top" wrapText="1"/>
    </xf>
    <xf numFmtId="0" fontId="5" fillId="0" borderId="8" xfId="2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21" fillId="0" borderId="8" xfId="2" applyFont="1" applyBorder="1" applyAlignment="1">
      <alignment horizontal="center" vertical="top" wrapText="1"/>
    </xf>
    <xf numFmtId="0" fontId="12" fillId="0" borderId="4" xfId="2" applyFont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0" fontId="5" fillId="0" borderId="22" xfId="2" applyFont="1" applyBorder="1" applyAlignment="1">
      <alignment horizontal="left"/>
    </xf>
    <xf numFmtId="0" fontId="5" fillId="0" borderId="51" xfId="2" applyFont="1" applyBorder="1" applyAlignment="1">
      <alignment horizontal="left"/>
    </xf>
    <xf numFmtId="165" fontId="5" fillId="0" borderId="44" xfId="2" applyNumberFormat="1" applyFont="1" applyBorder="1" applyAlignment="1">
      <alignment horizontal="center"/>
    </xf>
    <xf numFmtId="165" fontId="5" fillId="0" borderId="45" xfId="2" applyNumberFormat="1" applyFont="1" applyBorder="1" applyAlignment="1">
      <alignment horizontal="center"/>
    </xf>
    <xf numFmtId="0" fontId="5" fillId="0" borderId="22" xfId="2" applyFont="1" applyFill="1" applyBorder="1" applyAlignment="1">
      <alignment horizontal="left"/>
    </xf>
    <xf numFmtId="0" fontId="5" fillId="0" borderId="51" xfId="2" applyFont="1" applyFill="1" applyBorder="1" applyAlignment="1">
      <alignment horizontal="left"/>
    </xf>
    <xf numFmtId="0" fontId="12" fillId="0" borderId="46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43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5" fillId="0" borderId="15" xfId="2" applyFont="1" applyBorder="1" applyAlignment="1">
      <alignment horizontal="center"/>
    </xf>
    <xf numFmtId="0" fontId="13" fillId="0" borderId="32" xfId="2" applyFont="1" applyBorder="1" applyAlignment="1">
      <alignment horizontal="center" vertical="top" wrapText="1"/>
    </xf>
    <xf numFmtId="0" fontId="1" fillId="0" borderId="70" xfId="2" applyBorder="1" applyAlignment="1">
      <alignment horizontal="left" vertical="center" textRotation="90" wrapText="1"/>
    </xf>
    <xf numFmtId="0" fontId="5" fillId="8" borderId="22" xfId="2" applyFont="1" applyFill="1" applyBorder="1" applyAlignment="1">
      <alignment horizontal="left"/>
    </xf>
    <xf numFmtId="0" fontId="5" fillId="8" borderId="66" xfId="2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5" fillId="0" borderId="32" xfId="0" applyFont="1" applyBorder="1" applyAlignment="1">
      <alignment horizontal="center" vertical="top" wrapText="1"/>
    </xf>
    <xf numFmtId="0" fontId="14" fillId="0" borderId="32" xfId="0" applyFont="1" applyBorder="1" applyAlignment="1">
      <alignment vertical="top" wrapText="1"/>
    </xf>
    <xf numFmtId="0" fontId="74" fillId="0" borderId="46" xfId="2" applyFont="1" applyFill="1" applyBorder="1" applyAlignment="1">
      <alignment horizontal="center" vertical="top" wrapText="1"/>
    </xf>
    <xf numFmtId="0" fontId="75" fillId="0" borderId="28" xfId="0" applyFont="1" applyFill="1" applyBorder="1" applyAlignment="1">
      <alignment vertical="top" wrapText="1"/>
    </xf>
    <xf numFmtId="0" fontId="76" fillId="0" borderId="43" xfId="2" applyFont="1" applyFill="1" applyBorder="1" applyAlignment="1">
      <alignment horizontal="center" vertical="top" wrapText="1"/>
    </xf>
    <xf numFmtId="0" fontId="77" fillId="0" borderId="30" xfId="0" applyFont="1" applyFill="1" applyBorder="1" applyAlignment="1">
      <alignment horizontal="center" vertical="top" wrapText="1"/>
    </xf>
    <xf numFmtId="0" fontId="14" fillId="0" borderId="32" xfId="0" applyFont="1" applyFill="1" applyBorder="1" applyAlignment="1">
      <alignment vertical="top" wrapText="1"/>
    </xf>
    <xf numFmtId="0" fontId="5" fillId="0" borderId="8" xfId="2" applyFont="1" applyBorder="1" applyAlignment="1">
      <alignment horizontal="left"/>
    </xf>
    <xf numFmtId="0" fontId="5" fillId="0" borderId="14" xfId="2" applyFont="1" applyBorder="1" applyAlignment="1">
      <alignment horizontal="center"/>
    </xf>
    <xf numFmtId="165" fontId="5" fillId="0" borderId="8" xfId="2" applyNumberFormat="1" applyFont="1" applyBorder="1" applyAlignment="1">
      <alignment horizontal="center"/>
    </xf>
  </cellXfs>
  <cellStyles count="3">
    <cellStyle name="Обычный" xfId="0" builtinId="0"/>
    <cellStyle name="Обычный_журнал_201_203" xfId="1"/>
    <cellStyle name="Обычный_журнал_201_203b" xfId="2"/>
  </cellStyles>
  <dxfs count="1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F98F87"/>
      <color rgb="FF2C6AB6"/>
      <color rgb="FFCCFF66"/>
      <color rgb="FFD5FFD5"/>
      <color rgb="FFBAE18F"/>
      <color rgb="FF99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7.bin"/><Relationship Id="rId3" Type="http://schemas.openxmlformats.org/officeDocument/2006/relationships/printerSettings" Target="../printerSettings/printerSettings222.bin"/><Relationship Id="rId7" Type="http://schemas.openxmlformats.org/officeDocument/2006/relationships/printerSettings" Target="../printerSettings/printerSettings226.bin"/><Relationship Id="rId2" Type="http://schemas.openxmlformats.org/officeDocument/2006/relationships/printerSettings" Target="../printerSettings/printerSettings221.bin"/><Relationship Id="rId1" Type="http://schemas.openxmlformats.org/officeDocument/2006/relationships/printerSettings" Target="../printerSettings/printerSettings220.bin"/><Relationship Id="rId6" Type="http://schemas.openxmlformats.org/officeDocument/2006/relationships/printerSettings" Target="../printerSettings/printerSettings225.bin"/><Relationship Id="rId11" Type="http://schemas.openxmlformats.org/officeDocument/2006/relationships/comments" Target="../comments2.xml"/><Relationship Id="rId5" Type="http://schemas.openxmlformats.org/officeDocument/2006/relationships/printerSettings" Target="../printerSettings/printerSettings224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23.bin"/><Relationship Id="rId9" Type="http://schemas.openxmlformats.org/officeDocument/2006/relationships/printerSettings" Target="../printerSettings/printerSettings22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6.bin"/><Relationship Id="rId3" Type="http://schemas.openxmlformats.org/officeDocument/2006/relationships/printerSettings" Target="../printerSettings/printerSettings231.bin"/><Relationship Id="rId7" Type="http://schemas.openxmlformats.org/officeDocument/2006/relationships/printerSettings" Target="../printerSettings/printerSettings235.bin"/><Relationship Id="rId2" Type="http://schemas.openxmlformats.org/officeDocument/2006/relationships/printerSettings" Target="../printerSettings/printerSettings230.bin"/><Relationship Id="rId1" Type="http://schemas.openxmlformats.org/officeDocument/2006/relationships/printerSettings" Target="../printerSettings/printerSettings229.bin"/><Relationship Id="rId6" Type="http://schemas.openxmlformats.org/officeDocument/2006/relationships/printerSettings" Target="../printerSettings/printerSettings234.bin"/><Relationship Id="rId11" Type="http://schemas.openxmlformats.org/officeDocument/2006/relationships/comments" Target="../comments3.xml"/><Relationship Id="rId5" Type="http://schemas.openxmlformats.org/officeDocument/2006/relationships/printerSettings" Target="../printerSettings/printerSettings233.bin"/><Relationship Id="rId10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32.bin"/><Relationship Id="rId9" Type="http://schemas.openxmlformats.org/officeDocument/2006/relationships/printerSettings" Target="../printerSettings/printerSettings23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5.bin"/><Relationship Id="rId3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44.bin"/><Relationship Id="rId2" Type="http://schemas.openxmlformats.org/officeDocument/2006/relationships/printerSettings" Target="../printerSettings/printerSettings239.bin"/><Relationship Id="rId1" Type="http://schemas.openxmlformats.org/officeDocument/2006/relationships/printerSettings" Target="../printerSettings/printerSettings238.bin"/><Relationship Id="rId6" Type="http://schemas.openxmlformats.org/officeDocument/2006/relationships/printerSettings" Target="../printerSettings/printerSettings243.bin"/><Relationship Id="rId11" Type="http://schemas.openxmlformats.org/officeDocument/2006/relationships/printerSettings" Target="../printerSettings/printerSettings248.bin"/><Relationship Id="rId5" Type="http://schemas.openxmlformats.org/officeDocument/2006/relationships/printerSettings" Target="../printerSettings/printerSettings242.bin"/><Relationship Id="rId10" Type="http://schemas.openxmlformats.org/officeDocument/2006/relationships/printerSettings" Target="../printerSettings/printerSettings247.bin"/><Relationship Id="rId4" Type="http://schemas.openxmlformats.org/officeDocument/2006/relationships/printerSettings" Target="../printerSettings/printerSettings241.bin"/><Relationship Id="rId9" Type="http://schemas.openxmlformats.org/officeDocument/2006/relationships/printerSettings" Target="../printerSettings/printerSettings24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3.bin"/><Relationship Id="rId13" Type="http://schemas.openxmlformats.org/officeDocument/2006/relationships/printerSettings" Target="../printerSettings/printerSettings48.bin"/><Relationship Id="rId18" Type="http://schemas.openxmlformats.org/officeDocument/2006/relationships/printerSettings" Target="../printerSettings/printerSettings53.bin"/><Relationship Id="rId26" Type="http://schemas.openxmlformats.org/officeDocument/2006/relationships/printerSettings" Target="../printerSettings/printerSettings61.bin"/><Relationship Id="rId39" Type="http://schemas.openxmlformats.org/officeDocument/2006/relationships/printerSettings" Target="../printerSettings/printerSettings74.bin"/><Relationship Id="rId3" Type="http://schemas.openxmlformats.org/officeDocument/2006/relationships/printerSettings" Target="../printerSettings/printerSettings38.bin"/><Relationship Id="rId21" Type="http://schemas.openxmlformats.org/officeDocument/2006/relationships/printerSettings" Target="../printerSettings/printerSettings56.bin"/><Relationship Id="rId34" Type="http://schemas.openxmlformats.org/officeDocument/2006/relationships/printerSettings" Target="../printerSettings/printerSettings69.bin"/><Relationship Id="rId42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42.bin"/><Relationship Id="rId12" Type="http://schemas.openxmlformats.org/officeDocument/2006/relationships/printerSettings" Target="../printerSettings/printerSettings47.bin"/><Relationship Id="rId17" Type="http://schemas.openxmlformats.org/officeDocument/2006/relationships/printerSettings" Target="../printerSettings/printerSettings52.bin"/><Relationship Id="rId25" Type="http://schemas.openxmlformats.org/officeDocument/2006/relationships/printerSettings" Target="../printerSettings/printerSettings60.bin"/><Relationship Id="rId33" Type="http://schemas.openxmlformats.org/officeDocument/2006/relationships/printerSettings" Target="../printerSettings/printerSettings68.bin"/><Relationship Id="rId38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37.bin"/><Relationship Id="rId16" Type="http://schemas.openxmlformats.org/officeDocument/2006/relationships/printerSettings" Target="../printerSettings/printerSettings51.bin"/><Relationship Id="rId20" Type="http://schemas.openxmlformats.org/officeDocument/2006/relationships/printerSettings" Target="../printerSettings/printerSettings55.bin"/><Relationship Id="rId29" Type="http://schemas.openxmlformats.org/officeDocument/2006/relationships/printerSettings" Target="../printerSettings/printerSettings64.bin"/><Relationship Id="rId41" Type="http://schemas.openxmlformats.org/officeDocument/2006/relationships/printerSettings" Target="../printerSettings/printerSettings76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11" Type="http://schemas.openxmlformats.org/officeDocument/2006/relationships/printerSettings" Target="../printerSettings/printerSettings46.bin"/><Relationship Id="rId24" Type="http://schemas.openxmlformats.org/officeDocument/2006/relationships/printerSettings" Target="../printerSettings/printerSettings59.bin"/><Relationship Id="rId32" Type="http://schemas.openxmlformats.org/officeDocument/2006/relationships/printerSettings" Target="../printerSettings/printerSettings67.bin"/><Relationship Id="rId37" Type="http://schemas.openxmlformats.org/officeDocument/2006/relationships/printerSettings" Target="../printerSettings/printerSettings72.bin"/><Relationship Id="rId40" Type="http://schemas.openxmlformats.org/officeDocument/2006/relationships/printerSettings" Target="../printerSettings/printerSettings75.bin"/><Relationship Id="rId45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40.bin"/><Relationship Id="rId15" Type="http://schemas.openxmlformats.org/officeDocument/2006/relationships/printerSettings" Target="../printerSettings/printerSettings50.bin"/><Relationship Id="rId23" Type="http://schemas.openxmlformats.org/officeDocument/2006/relationships/printerSettings" Target="../printerSettings/printerSettings58.bin"/><Relationship Id="rId28" Type="http://schemas.openxmlformats.org/officeDocument/2006/relationships/printerSettings" Target="../printerSettings/printerSettings63.bin"/><Relationship Id="rId36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45.bin"/><Relationship Id="rId19" Type="http://schemas.openxmlformats.org/officeDocument/2006/relationships/printerSettings" Target="../printerSettings/printerSettings54.bin"/><Relationship Id="rId31" Type="http://schemas.openxmlformats.org/officeDocument/2006/relationships/printerSettings" Target="../printerSettings/printerSettings66.bin"/><Relationship Id="rId44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39.bin"/><Relationship Id="rId9" Type="http://schemas.openxmlformats.org/officeDocument/2006/relationships/printerSettings" Target="../printerSettings/printerSettings44.bin"/><Relationship Id="rId14" Type="http://schemas.openxmlformats.org/officeDocument/2006/relationships/printerSettings" Target="../printerSettings/printerSettings49.bin"/><Relationship Id="rId22" Type="http://schemas.openxmlformats.org/officeDocument/2006/relationships/printerSettings" Target="../printerSettings/printerSettings57.bin"/><Relationship Id="rId27" Type="http://schemas.openxmlformats.org/officeDocument/2006/relationships/printerSettings" Target="../printerSettings/printerSettings62.bin"/><Relationship Id="rId30" Type="http://schemas.openxmlformats.org/officeDocument/2006/relationships/printerSettings" Target="../printerSettings/printerSettings65.bin"/><Relationship Id="rId35" Type="http://schemas.openxmlformats.org/officeDocument/2006/relationships/printerSettings" Target="../printerSettings/printerSettings70.bin"/><Relationship Id="rId43" Type="http://schemas.openxmlformats.org/officeDocument/2006/relationships/printerSettings" Target="../printerSettings/printerSettings7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4" Type="http://schemas.openxmlformats.org/officeDocument/2006/relationships/printerSettings" Target="../printerSettings/printerSettings8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2.bin"/><Relationship Id="rId13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87.bin"/><Relationship Id="rId7" Type="http://schemas.openxmlformats.org/officeDocument/2006/relationships/printerSettings" Target="../printerSettings/printerSettings91.bin"/><Relationship Id="rId12" Type="http://schemas.openxmlformats.org/officeDocument/2006/relationships/printerSettings" Target="../printerSettings/printerSettings96.bin"/><Relationship Id="rId17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86.bin"/><Relationship Id="rId16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11" Type="http://schemas.openxmlformats.org/officeDocument/2006/relationships/printerSettings" Target="../printerSettings/printerSettings95.bin"/><Relationship Id="rId5" Type="http://schemas.openxmlformats.org/officeDocument/2006/relationships/printerSettings" Target="../printerSettings/printerSettings89.bin"/><Relationship Id="rId15" Type="http://schemas.openxmlformats.org/officeDocument/2006/relationships/printerSettings" Target="../printerSettings/printerSettings99.bin"/><Relationship Id="rId10" Type="http://schemas.openxmlformats.org/officeDocument/2006/relationships/printerSettings" Target="../printerSettings/printerSettings94.bin"/><Relationship Id="rId4" Type="http://schemas.openxmlformats.org/officeDocument/2006/relationships/printerSettings" Target="../printerSettings/printerSettings88.bin"/><Relationship Id="rId9" Type="http://schemas.openxmlformats.org/officeDocument/2006/relationships/printerSettings" Target="../printerSettings/printerSettings93.bin"/><Relationship Id="rId14" Type="http://schemas.openxmlformats.org/officeDocument/2006/relationships/printerSettings" Target="../printerSettings/printerSettings9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14.bin"/><Relationship Id="rId18" Type="http://schemas.openxmlformats.org/officeDocument/2006/relationships/printerSettings" Target="../printerSettings/printerSettings119.bin"/><Relationship Id="rId26" Type="http://schemas.openxmlformats.org/officeDocument/2006/relationships/printerSettings" Target="../printerSettings/printerSettings127.bin"/><Relationship Id="rId39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04.bin"/><Relationship Id="rId21" Type="http://schemas.openxmlformats.org/officeDocument/2006/relationships/printerSettings" Target="../printerSettings/printerSettings122.bin"/><Relationship Id="rId34" Type="http://schemas.openxmlformats.org/officeDocument/2006/relationships/printerSettings" Target="../printerSettings/printerSettings135.bin"/><Relationship Id="rId42" Type="http://schemas.openxmlformats.org/officeDocument/2006/relationships/printerSettings" Target="../printerSettings/printerSettings143.bin"/><Relationship Id="rId47" Type="http://schemas.openxmlformats.org/officeDocument/2006/relationships/printerSettings" Target="../printerSettings/printerSettings148.bin"/><Relationship Id="rId50" Type="http://schemas.openxmlformats.org/officeDocument/2006/relationships/printerSettings" Target="../printerSettings/printerSettings151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17" Type="http://schemas.openxmlformats.org/officeDocument/2006/relationships/printerSettings" Target="../printerSettings/printerSettings118.bin"/><Relationship Id="rId25" Type="http://schemas.openxmlformats.org/officeDocument/2006/relationships/printerSettings" Target="../printerSettings/printerSettings126.bin"/><Relationship Id="rId33" Type="http://schemas.openxmlformats.org/officeDocument/2006/relationships/printerSettings" Target="../printerSettings/printerSettings134.bin"/><Relationship Id="rId38" Type="http://schemas.openxmlformats.org/officeDocument/2006/relationships/printerSettings" Target="../printerSettings/printerSettings139.bin"/><Relationship Id="rId46" Type="http://schemas.openxmlformats.org/officeDocument/2006/relationships/printerSettings" Target="../printerSettings/printerSettings147.bin"/><Relationship Id="rId2" Type="http://schemas.openxmlformats.org/officeDocument/2006/relationships/printerSettings" Target="../printerSettings/printerSettings103.bin"/><Relationship Id="rId16" Type="http://schemas.openxmlformats.org/officeDocument/2006/relationships/printerSettings" Target="../printerSettings/printerSettings117.bin"/><Relationship Id="rId20" Type="http://schemas.openxmlformats.org/officeDocument/2006/relationships/printerSettings" Target="../printerSettings/printerSettings121.bin"/><Relationship Id="rId29" Type="http://schemas.openxmlformats.org/officeDocument/2006/relationships/printerSettings" Target="../printerSettings/printerSettings130.bin"/><Relationship Id="rId41" Type="http://schemas.openxmlformats.org/officeDocument/2006/relationships/printerSettings" Target="../printerSettings/printerSettings142.bin"/><Relationship Id="rId54" Type="http://schemas.openxmlformats.org/officeDocument/2006/relationships/printerSettings" Target="../printerSettings/printerSettings155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24" Type="http://schemas.openxmlformats.org/officeDocument/2006/relationships/printerSettings" Target="../printerSettings/printerSettings125.bin"/><Relationship Id="rId32" Type="http://schemas.openxmlformats.org/officeDocument/2006/relationships/printerSettings" Target="../printerSettings/printerSettings133.bin"/><Relationship Id="rId37" Type="http://schemas.openxmlformats.org/officeDocument/2006/relationships/printerSettings" Target="../printerSettings/printerSettings138.bin"/><Relationship Id="rId40" Type="http://schemas.openxmlformats.org/officeDocument/2006/relationships/printerSettings" Target="../printerSettings/printerSettings141.bin"/><Relationship Id="rId45" Type="http://schemas.openxmlformats.org/officeDocument/2006/relationships/printerSettings" Target="../printerSettings/printerSettings146.bin"/><Relationship Id="rId53" Type="http://schemas.openxmlformats.org/officeDocument/2006/relationships/printerSettings" Target="../printerSettings/printerSettings154.bin"/><Relationship Id="rId5" Type="http://schemas.openxmlformats.org/officeDocument/2006/relationships/printerSettings" Target="../printerSettings/printerSettings106.bin"/><Relationship Id="rId15" Type="http://schemas.openxmlformats.org/officeDocument/2006/relationships/printerSettings" Target="../printerSettings/printerSettings116.bin"/><Relationship Id="rId23" Type="http://schemas.openxmlformats.org/officeDocument/2006/relationships/printerSettings" Target="../printerSettings/printerSettings124.bin"/><Relationship Id="rId28" Type="http://schemas.openxmlformats.org/officeDocument/2006/relationships/printerSettings" Target="../printerSettings/printerSettings129.bin"/><Relationship Id="rId36" Type="http://schemas.openxmlformats.org/officeDocument/2006/relationships/printerSettings" Target="../printerSettings/printerSettings137.bin"/><Relationship Id="rId49" Type="http://schemas.openxmlformats.org/officeDocument/2006/relationships/printerSettings" Target="../printerSettings/printerSettings150.bin"/><Relationship Id="rId10" Type="http://schemas.openxmlformats.org/officeDocument/2006/relationships/printerSettings" Target="../printerSettings/printerSettings111.bin"/><Relationship Id="rId19" Type="http://schemas.openxmlformats.org/officeDocument/2006/relationships/printerSettings" Target="../printerSettings/printerSettings120.bin"/><Relationship Id="rId31" Type="http://schemas.openxmlformats.org/officeDocument/2006/relationships/printerSettings" Target="../printerSettings/printerSettings132.bin"/><Relationship Id="rId44" Type="http://schemas.openxmlformats.org/officeDocument/2006/relationships/printerSettings" Target="../printerSettings/printerSettings145.bin"/><Relationship Id="rId52" Type="http://schemas.openxmlformats.org/officeDocument/2006/relationships/printerSettings" Target="../printerSettings/printerSettings153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Relationship Id="rId14" Type="http://schemas.openxmlformats.org/officeDocument/2006/relationships/printerSettings" Target="../printerSettings/printerSettings115.bin"/><Relationship Id="rId22" Type="http://schemas.openxmlformats.org/officeDocument/2006/relationships/printerSettings" Target="../printerSettings/printerSettings123.bin"/><Relationship Id="rId27" Type="http://schemas.openxmlformats.org/officeDocument/2006/relationships/printerSettings" Target="../printerSettings/printerSettings128.bin"/><Relationship Id="rId30" Type="http://schemas.openxmlformats.org/officeDocument/2006/relationships/printerSettings" Target="../printerSettings/printerSettings131.bin"/><Relationship Id="rId35" Type="http://schemas.openxmlformats.org/officeDocument/2006/relationships/printerSettings" Target="../printerSettings/printerSettings136.bin"/><Relationship Id="rId43" Type="http://schemas.openxmlformats.org/officeDocument/2006/relationships/printerSettings" Target="../printerSettings/printerSettings144.bin"/><Relationship Id="rId48" Type="http://schemas.openxmlformats.org/officeDocument/2006/relationships/printerSettings" Target="../printerSettings/printerSettings149.bin"/><Relationship Id="rId8" Type="http://schemas.openxmlformats.org/officeDocument/2006/relationships/printerSettings" Target="../printerSettings/printerSettings109.bin"/><Relationship Id="rId51" Type="http://schemas.openxmlformats.org/officeDocument/2006/relationships/printerSettings" Target="../printerSettings/printerSettings15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3.bin"/><Relationship Id="rId13" Type="http://schemas.openxmlformats.org/officeDocument/2006/relationships/printerSettings" Target="../printerSettings/printerSettings168.bin"/><Relationship Id="rId18" Type="http://schemas.openxmlformats.org/officeDocument/2006/relationships/printerSettings" Target="../printerSettings/printerSettings173.bin"/><Relationship Id="rId26" Type="http://schemas.openxmlformats.org/officeDocument/2006/relationships/printerSettings" Target="../printerSettings/printerSettings181.bin"/><Relationship Id="rId3" Type="http://schemas.openxmlformats.org/officeDocument/2006/relationships/printerSettings" Target="../printerSettings/printerSettings158.bin"/><Relationship Id="rId21" Type="http://schemas.openxmlformats.org/officeDocument/2006/relationships/printerSettings" Target="../printerSettings/printerSettings176.bin"/><Relationship Id="rId34" Type="http://schemas.openxmlformats.org/officeDocument/2006/relationships/printerSettings" Target="../printerSettings/printerSettings189.bin"/><Relationship Id="rId7" Type="http://schemas.openxmlformats.org/officeDocument/2006/relationships/printerSettings" Target="../printerSettings/printerSettings162.bin"/><Relationship Id="rId12" Type="http://schemas.openxmlformats.org/officeDocument/2006/relationships/printerSettings" Target="../printerSettings/printerSettings167.bin"/><Relationship Id="rId17" Type="http://schemas.openxmlformats.org/officeDocument/2006/relationships/printerSettings" Target="../printerSettings/printerSettings172.bin"/><Relationship Id="rId25" Type="http://schemas.openxmlformats.org/officeDocument/2006/relationships/printerSettings" Target="../printerSettings/printerSettings180.bin"/><Relationship Id="rId33" Type="http://schemas.openxmlformats.org/officeDocument/2006/relationships/printerSettings" Target="../printerSettings/printerSettings188.bin"/><Relationship Id="rId2" Type="http://schemas.openxmlformats.org/officeDocument/2006/relationships/printerSettings" Target="../printerSettings/printerSettings157.bin"/><Relationship Id="rId16" Type="http://schemas.openxmlformats.org/officeDocument/2006/relationships/printerSettings" Target="../printerSettings/printerSettings171.bin"/><Relationship Id="rId20" Type="http://schemas.openxmlformats.org/officeDocument/2006/relationships/printerSettings" Target="../printerSettings/printerSettings175.bin"/><Relationship Id="rId29" Type="http://schemas.openxmlformats.org/officeDocument/2006/relationships/printerSettings" Target="../printerSettings/printerSettings184.bin"/><Relationship Id="rId1" Type="http://schemas.openxmlformats.org/officeDocument/2006/relationships/printerSettings" Target="../printerSettings/printerSettings156.bin"/><Relationship Id="rId6" Type="http://schemas.openxmlformats.org/officeDocument/2006/relationships/printerSettings" Target="../printerSettings/printerSettings161.bin"/><Relationship Id="rId11" Type="http://schemas.openxmlformats.org/officeDocument/2006/relationships/printerSettings" Target="../printerSettings/printerSettings166.bin"/><Relationship Id="rId24" Type="http://schemas.openxmlformats.org/officeDocument/2006/relationships/printerSettings" Target="../printerSettings/printerSettings179.bin"/><Relationship Id="rId32" Type="http://schemas.openxmlformats.org/officeDocument/2006/relationships/printerSettings" Target="../printerSettings/printerSettings187.bin"/><Relationship Id="rId37" Type="http://schemas.openxmlformats.org/officeDocument/2006/relationships/printerSettings" Target="../printerSettings/printerSettings192.bin"/><Relationship Id="rId5" Type="http://schemas.openxmlformats.org/officeDocument/2006/relationships/printerSettings" Target="../printerSettings/printerSettings160.bin"/><Relationship Id="rId15" Type="http://schemas.openxmlformats.org/officeDocument/2006/relationships/printerSettings" Target="../printerSettings/printerSettings170.bin"/><Relationship Id="rId23" Type="http://schemas.openxmlformats.org/officeDocument/2006/relationships/printerSettings" Target="../printerSettings/printerSettings178.bin"/><Relationship Id="rId28" Type="http://schemas.openxmlformats.org/officeDocument/2006/relationships/printerSettings" Target="../printerSettings/printerSettings183.bin"/><Relationship Id="rId36" Type="http://schemas.openxmlformats.org/officeDocument/2006/relationships/printerSettings" Target="../printerSettings/printerSettings191.bin"/><Relationship Id="rId10" Type="http://schemas.openxmlformats.org/officeDocument/2006/relationships/printerSettings" Target="../printerSettings/printerSettings165.bin"/><Relationship Id="rId19" Type="http://schemas.openxmlformats.org/officeDocument/2006/relationships/printerSettings" Target="../printerSettings/printerSettings174.bin"/><Relationship Id="rId31" Type="http://schemas.openxmlformats.org/officeDocument/2006/relationships/printerSettings" Target="../printerSettings/printerSettings186.bin"/><Relationship Id="rId4" Type="http://schemas.openxmlformats.org/officeDocument/2006/relationships/printerSettings" Target="../printerSettings/printerSettings159.bin"/><Relationship Id="rId9" Type="http://schemas.openxmlformats.org/officeDocument/2006/relationships/printerSettings" Target="../printerSettings/printerSettings164.bin"/><Relationship Id="rId14" Type="http://schemas.openxmlformats.org/officeDocument/2006/relationships/printerSettings" Target="../printerSettings/printerSettings169.bin"/><Relationship Id="rId22" Type="http://schemas.openxmlformats.org/officeDocument/2006/relationships/printerSettings" Target="../printerSettings/printerSettings177.bin"/><Relationship Id="rId27" Type="http://schemas.openxmlformats.org/officeDocument/2006/relationships/printerSettings" Target="../printerSettings/printerSettings182.bin"/><Relationship Id="rId30" Type="http://schemas.openxmlformats.org/officeDocument/2006/relationships/printerSettings" Target="../printerSettings/printerSettings185.bin"/><Relationship Id="rId35" Type="http://schemas.openxmlformats.org/officeDocument/2006/relationships/printerSettings" Target="../printerSettings/printerSettings19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0.bin"/><Relationship Id="rId3" Type="http://schemas.openxmlformats.org/officeDocument/2006/relationships/printerSettings" Target="../printerSettings/printerSettings195.bin"/><Relationship Id="rId7" Type="http://schemas.openxmlformats.org/officeDocument/2006/relationships/printerSettings" Target="../printerSettings/printerSettings199.bin"/><Relationship Id="rId2" Type="http://schemas.openxmlformats.org/officeDocument/2006/relationships/printerSettings" Target="../printerSettings/printerSettings194.bin"/><Relationship Id="rId1" Type="http://schemas.openxmlformats.org/officeDocument/2006/relationships/printerSettings" Target="../printerSettings/printerSettings193.bin"/><Relationship Id="rId6" Type="http://schemas.openxmlformats.org/officeDocument/2006/relationships/printerSettings" Target="../printerSettings/printerSettings198.bin"/><Relationship Id="rId5" Type="http://schemas.openxmlformats.org/officeDocument/2006/relationships/printerSettings" Target="../printerSettings/printerSettings197.bin"/><Relationship Id="rId4" Type="http://schemas.openxmlformats.org/officeDocument/2006/relationships/printerSettings" Target="../printerSettings/printerSettings196.bin"/><Relationship Id="rId9" Type="http://schemas.openxmlformats.org/officeDocument/2006/relationships/printerSettings" Target="../printerSettings/printerSettings20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9.bin"/><Relationship Id="rId3" Type="http://schemas.openxmlformats.org/officeDocument/2006/relationships/printerSettings" Target="../printerSettings/printerSettings204.bin"/><Relationship Id="rId7" Type="http://schemas.openxmlformats.org/officeDocument/2006/relationships/printerSettings" Target="../printerSettings/printerSettings208.bin"/><Relationship Id="rId2" Type="http://schemas.openxmlformats.org/officeDocument/2006/relationships/printerSettings" Target="../printerSettings/printerSettings203.bin"/><Relationship Id="rId1" Type="http://schemas.openxmlformats.org/officeDocument/2006/relationships/printerSettings" Target="../printerSettings/printerSettings202.bin"/><Relationship Id="rId6" Type="http://schemas.openxmlformats.org/officeDocument/2006/relationships/printerSettings" Target="../printerSettings/printerSettings207.bin"/><Relationship Id="rId5" Type="http://schemas.openxmlformats.org/officeDocument/2006/relationships/printerSettings" Target="../printerSettings/printerSettings206.bin"/><Relationship Id="rId4" Type="http://schemas.openxmlformats.org/officeDocument/2006/relationships/printerSettings" Target="../printerSettings/printerSettings205.bin"/><Relationship Id="rId9" Type="http://schemas.openxmlformats.org/officeDocument/2006/relationships/printerSettings" Target="../printerSettings/printerSettings210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8.bin"/><Relationship Id="rId3" Type="http://schemas.openxmlformats.org/officeDocument/2006/relationships/printerSettings" Target="../printerSettings/printerSettings213.bin"/><Relationship Id="rId7" Type="http://schemas.openxmlformats.org/officeDocument/2006/relationships/printerSettings" Target="../printerSettings/printerSettings217.bin"/><Relationship Id="rId2" Type="http://schemas.openxmlformats.org/officeDocument/2006/relationships/printerSettings" Target="../printerSettings/printerSettings212.bin"/><Relationship Id="rId1" Type="http://schemas.openxmlformats.org/officeDocument/2006/relationships/printerSettings" Target="../printerSettings/printerSettings211.bin"/><Relationship Id="rId6" Type="http://schemas.openxmlformats.org/officeDocument/2006/relationships/printerSettings" Target="../printerSettings/printerSettings21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21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14.bin"/><Relationship Id="rId9" Type="http://schemas.openxmlformats.org/officeDocument/2006/relationships/printerSettings" Target="../printerSettings/printerSettings2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54" sqref="A54:XFD106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134" customWidth="1"/>
  </cols>
  <sheetData>
    <row r="1" spans="1:18" ht="13.5" thickBot="1" x14ac:dyDescent="0.25">
      <c r="A1" s="134"/>
      <c r="C1" s="134" t="s">
        <v>276</v>
      </c>
      <c r="D1" s="174" t="s">
        <v>277</v>
      </c>
      <c r="E1" s="174" t="s">
        <v>278</v>
      </c>
      <c r="F1" s="174" t="s">
        <v>279</v>
      </c>
      <c r="G1" s="174" t="s">
        <v>280</v>
      </c>
      <c r="H1" s="174" t="s">
        <v>281</v>
      </c>
      <c r="I1" s="174" t="s">
        <v>282</v>
      </c>
      <c r="J1" s="174" t="s">
        <v>283</v>
      </c>
      <c r="K1" s="174" t="s">
        <v>284</v>
      </c>
      <c r="L1" s="174" t="s">
        <v>285</v>
      </c>
      <c r="M1" s="174" t="s">
        <v>286</v>
      </c>
      <c r="N1" s="174" t="s">
        <v>287</v>
      </c>
      <c r="O1" s="174" t="s">
        <v>288</v>
      </c>
      <c r="P1" s="174" t="s">
        <v>289</v>
      </c>
      <c r="Q1" s="134"/>
    </row>
    <row r="2" spans="1:18" ht="16.5" thickBot="1" x14ac:dyDescent="0.3">
      <c r="A2" s="164"/>
      <c r="B2" s="162" t="s">
        <v>263</v>
      </c>
      <c r="C2" s="186">
        <v>41281</v>
      </c>
      <c r="D2" s="185">
        <f>C2+7</f>
        <v>41288</v>
      </c>
      <c r="E2" s="185">
        <f t="shared" ref="E2:P2" si="0">D2+7</f>
        <v>41295</v>
      </c>
      <c r="F2" s="185">
        <f t="shared" si="0"/>
        <v>41302</v>
      </c>
      <c r="G2" s="185">
        <f t="shared" si="0"/>
        <v>41309</v>
      </c>
      <c r="H2" s="185">
        <f t="shared" si="0"/>
        <v>41316</v>
      </c>
      <c r="I2" s="185">
        <f t="shared" si="0"/>
        <v>41323</v>
      </c>
      <c r="J2" s="185">
        <f t="shared" si="0"/>
        <v>41330</v>
      </c>
      <c r="K2" s="185">
        <f t="shared" si="0"/>
        <v>41337</v>
      </c>
      <c r="L2" s="185">
        <f t="shared" si="0"/>
        <v>41344</v>
      </c>
      <c r="M2" s="185">
        <f t="shared" si="0"/>
        <v>41351</v>
      </c>
      <c r="N2" s="185">
        <f t="shared" si="0"/>
        <v>41358</v>
      </c>
      <c r="O2" s="185">
        <f t="shared" si="0"/>
        <v>41365</v>
      </c>
      <c r="P2" s="185">
        <f t="shared" si="0"/>
        <v>41372</v>
      </c>
      <c r="Q2" s="135" t="s">
        <v>261</v>
      </c>
      <c r="R2" s="184" t="s">
        <v>262</v>
      </c>
    </row>
    <row r="3" spans="1:18" ht="15.75" x14ac:dyDescent="0.25">
      <c r="A3" s="159">
        <f>ROW()-2</f>
        <v>1</v>
      </c>
      <c r="B3" s="152"/>
      <c r="C3" s="144"/>
      <c r="D3" s="144"/>
      <c r="E3" s="144"/>
      <c r="F3" s="144"/>
      <c r="G3" s="144"/>
      <c r="H3" s="144"/>
      <c r="I3" s="136"/>
      <c r="J3" s="136"/>
      <c r="K3" s="136"/>
      <c r="L3" s="136"/>
      <c r="M3" s="136"/>
      <c r="N3" s="136"/>
      <c r="O3" s="136"/>
      <c r="P3" s="137"/>
      <c r="Q3" s="160">
        <f>14-SUM(C3:P3)</f>
        <v>14</v>
      </c>
      <c r="R3" s="161" t="e">
        <f>Підсумки!E3</f>
        <v>#REF!</v>
      </c>
    </row>
    <row r="4" spans="1:18" ht="15.75" x14ac:dyDescent="0.25">
      <c r="A4" s="138">
        <f t="shared" ref="A4:A25" si="1">ROW()-2</f>
        <v>2</v>
      </c>
      <c r="B4" s="151" t="e">
        <f>Підсумки!C4</f>
        <v>#REF!</v>
      </c>
      <c r="C4" s="145"/>
      <c r="D4" s="145"/>
      <c r="E4" s="145"/>
      <c r="F4" s="145"/>
      <c r="G4" s="145"/>
      <c r="H4" s="145"/>
      <c r="I4" s="139"/>
      <c r="J4" s="139"/>
      <c r="K4" s="139"/>
      <c r="L4" s="139"/>
      <c r="M4" s="139"/>
      <c r="N4" s="139"/>
      <c r="O4" s="139"/>
      <c r="P4" s="140"/>
      <c r="Q4" s="160">
        <f t="shared" ref="Q4:Q25" si="2">14-SUM(C4:P4)</f>
        <v>14</v>
      </c>
      <c r="R4" s="161" t="e">
        <f>Підсумки!E4</f>
        <v>#REF!</v>
      </c>
    </row>
    <row r="5" spans="1:18" ht="15.75" x14ac:dyDescent="0.25">
      <c r="A5" s="138">
        <f t="shared" si="1"/>
        <v>3</v>
      </c>
      <c r="B5" s="151" t="e">
        <f>Підсумки!C5</f>
        <v>#REF!</v>
      </c>
      <c r="C5" s="145"/>
      <c r="D5" s="145"/>
      <c r="E5" s="145"/>
      <c r="F5" s="145"/>
      <c r="G5" s="145"/>
      <c r="H5" s="145"/>
      <c r="I5" s="139"/>
      <c r="J5" s="139"/>
      <c r="K5" s="139"/>
      <c r="L5" s="139"/>
      <c r="M5" s="139"/>
      <c r="N5" s="139"/>
      <c r="O5" s="139"/>
      <c r="P5" s="140"/>
      <c r="Q5" s="160">
        <f t="shared" si="2"/>
        <v>14</v>
      </c>
      <c r="R5" s="161" t="e">
        <f>Підсумки!E5</f>
        <v>#REF!</v>
      </c>
    </row>
    <row r="6" spans="1:18" ht="15.75" x14ac:dyDescent="0.25">
      <c r="A6" s="138">
        <f t="shared" si="1"/>
        <v>4</v>
      </c>
      <c r="B6" s="151" t="e">
        <f>Підсумки!C6</f>
        <v>#REF!</v>
      </c>
      <c r="C6" s="145"/>
      <c r="D6" s="145"/>
      <c r="E6" s="145"/>
      <c r="F6" s="145"/>
      <c r="G6" s="145"/>
      <c r="H6" s="145"/>
      <c r="I6" s="139"/>
      <c r="J6" s="139"/>
      <c r="K6" s="139"/>
      <c r="L6" s="139"/>
      <c r="M6" s="139"/>
      <c r="N6" s="139"/>
      <c r="O6" s="139"/>
      <c r="P6" s="140"/>
      <c r="Q6" s="160">
        <f t="shared" si="2"/>
        <v>14</v>
      </c>
      <c r="R6" s="161" t="e">
        <f>Підсумки!E6</f>
        <v>#REF!</v>
      </c>
    </row>
    <row r="7" spans="1:18" ht="15.75" x14ac:dyDescent="0.25">
      <c r="A7" s="138">
        <f t="shared" si="1"/>
        <v>5</v>
      </c>
      <c r="B7" s="151" t="e">
        <f>Підсумки!C7</f>
        <v>#REF!</v>
      </c>
      <c r="C7" s="145"/>
      <c r="D7" s="145"/>
      <c r="E7" s="145"/>
      <c r="F7" s="145"/>
      <c r="G7" s="145"/>
      <c r="H7" s="145"/>
      <c r="I7" s="139"/>
      <c r="J7" s="139"/>
      <c r="K7" s="139"/>
      <c r="L7" s="139"/>
      <c r="M7" s="139"/>
      <c r="N7" s="139"/>
      <c r="O7" s="139"/>
      <c r="P7" s="140"/>
      <c r="Q7" s="160">
        <f t="shared" si="2"/>
        <v>14</v>
      </c>
      <c r="R7" s="161" t="e">
        <f>Підсумки!E7</f>
        <v>#REF!</v>
      </c>
    </row>
    <row r="8" spans="1:18" ht="15.75" x14ac:dyDescent="0.25">
      <c r="A8" s="138">
        <f t="shared" si="1"/>
        <v>6</v>
      </c>
      <c r="B8" s="151" t="e">
        <f>Підсумки!C8</f>
        <v>#REF!</v>
      </c>
      <c r="C8" s="145"/>
      <c r="D8" s="145"/>
      <c r="E8" s="145"/>
      <c r="F8" s="145"/>
      <c r="G8" s="145"/>
      <c r="H8" s="145"/>
      <c r="I8" s="139"/>
      <c r="J8" s="139"/>
      <c r="K8" s="139"/>
      <c r="L8" s="139"/>
      <c r="M8" s="139"/>
      <c r="N8" s="139"/>
      <c r="O8" s="139"/>
      <c r="P8" s="140"/>
      <c r="Q8" s="160">
        <f t="shared" si="2"/>
        <v>14</v>
      </c>
      <c r="R8" s="161" t="e">
        <f>Підсумки!E8</f>
        <v>#REF!</v>
      </c>
    </row>
    <row r="9" spans="1:18" ht="15.75" x14ac:dyDescent="0.25">
      <c r="A9" s="138">
        <f t="shared" si="1"/>
        <v>7</v>
      </c>
      <c r="B9" s="151" t="e">
        <f>Підсумки!C9</f>
        <v>#REF!</v>
      </c>
      <c r="C9" s="145"/>
      <c r="D9" s="145"/>
      <c r="E9" s="145"/>
      <c r="F9" s="145"/>
      <c r="G9" s="145"/>
      <c r="H9" s="145"/>
      <c r="I9" s="139"/>
      <c r="J9" s="139"/>
      <c r="K9" s="139"/>
      <c r="L9" s="139"/>
      <c r="M9" s="139"/>
      <c r="N9" s="139"/>
      <c r="O9" s="139"/>
      <c r="P9" s="140"/>
      <c r="Q9" s="160">
        <f t="shared" si="2"/>
        <v>14</v>
      </c>
      <c r="R9" s="161" t="e">
        <f>Підсумки!E9</f>
        <v>#REF!</v>
      </c>
    </row>
    <row r="10" spans="1:18" ht="15.75" x14ac:dyDescent="0.25">
      <c r="A10" s="138">
        <f t="shared" si="1"/>
        <v>8</v>
      </c>
      <c r="B10" s="151" t="e">
        <f>Підсумки!C10</f>
        <v>#REF!</v>
      </c>
      <c r="C10" s="145"/>
      <c r="D10" s="145"/>
      <c r="E10" s="145"/>
      <c r="F10" s="145"/>
      <c r="G10" s="145"/>
      <c r="H10" s="145"/>
      <c r="I10" s="139"/>
      <c r="J10" s="139"/>
      <c r="K10" s="139"/>
      <c r="L10" s="139"/>
      <c r="M10" s="139"/>
      <c r="N10" s="139"/>
      <c r="O10" s="139"/>
      <c r="P10" s="140"/>
      <c r="Q10" s="160">
        <f t="shared" si="2"/>
        <v>14</v>
      </c>
      <c r="R10" s="161" t="e">
        <f>Підсумки!E10</f>
        <v>#REF!</v>
      </c>
    </row>
    <row r="11" spans="1:18" ht="15.75" x14ac:dyDescent="0.25">
      <c r="A11" s="138">
        <f t="shared" si="1"/>
        <v>9</v>
      </c>
      <c r="B11" s="151" t="e">
        <f>Підсумки!C11</f>
        <v>#REF!</v>
      </c>
      <c r="C11" s="145"/>
      <c r="D11" s="145"/>
      <c r="E11" s="145"/>
      <c r="F11" s="145"/>
      <c r="G11" s="145"/>
      <c r="H11" s="145"/>
      <c r="I11" s="139"/>
      <c r="J11" s="139"/>
      <c r="K11" s="139"/>
      <c r="L11" s="139"/>
      <c r="M11" s="139"/>
      <c r="N11" s="139"/>
      <c r="O11" s="139"/>
      <c r="P11" s="140"/>
      <c r="Q11" s="160">
        <f t="shared" si="2"/>
        <v>14</v>
      </c>
      <c r="R11" s="161" t="e">
        <f>Підсумки!E11</f>
        <v>#REF!</v>
      </c>
    </row>
    <row r="12" spans="1:18" ht="15.75" x14ac:dyDescent="0.25">
      <c r="A12" s="138">
        <f t="shared" si="1"/>
        <v>10</v>
      </c>
      <c r="B12" s="151" t="e">
        <f>Підсумки!C12</f>
        <v>#REF!</v>
      </c>
      <c r="C12" s="145"/>
      <c r="D12" s="145"/>
      <c r="E12" s="145"/>
      <c r="F12" s="145"/>
      <c r="G12" s="145"/>
      <c r="H12" s="145"/>
      <c r="I12" s="139"/>
      <c r="J12" s="139"/>
      <c r="K12" s="139"/>
      <c r="L12" s="139"/>
      <c r="M12" s="139"/>
      <c r="N12" s="139"/>
      <c r="O12" s="139"/>
      <c r="P12" s="140"/>
      <c r="Q12" s="160">
        <f t="shared" si="2"/>
        <v>14</v>
      </c>
      <c r="R12" s="161" t="e">
        <f>Підсумки!E12</f>
        <v>#REF!</v>
      </c>
    </row>
    <row r="13" spans="1:18" ht="15.75" x14ac:dyDescent="0.25">
      <c r="A13" s="138">
        <f t="shared" si="1"/>
        <v>11</v>
      </c>
      <c r="B13" s="151" t="e">
        <f>Підсумки!C13</f>
        <v>#REF!</v>
      </c>
      <c r="C13" s="145"/>
      <c r="D13" s="145"/>
      <c r="E13" s="145"/>
      <c r="F13" s="145"/>
      <c r="G13" s="145"/>
      <c r="H13" s="145"/>
      <c r="I13" s="139"/>
      <c r="J13" s="139"/>
      <c r="K13" s="139"/>
      <c r="L13" s="139"/>
      <c r="M13" s="139"/>
      <c r="N13" s="139"/>
      <c r="O13" s="139"/>
      <c r="P13" s="140"/>
      <c r="Q13" s="160">
        <f t="shared" si="2"/>
        <v>14</v>
      </c>
      <c r="R13" s="161" t="e">
        <f>Підсумки!E13</f>
        <v>#REF!</v>
      </c>
    </row>
    <row r="14" spans="1:18" ht="15.75" x14ac:dyDescent="0.25">
      <c r="A14" s="138">
        <f t="shared" si="1"/>
        <v>12</v>
      </c>
      <c r="B14" s="151" t="e">
        <f>Підсумки!C14</f>
        <v>#REF!</v>
      </c>
      <c r="C14" s="145"/>
      <c r="D14" s="145"/>
      <c r="E14" s="145"/>
      <c r="F14" s="145"/>
      <c r="G14" s="145"/>
      <c r="H14" s="145"/>
      <c r="I14" s="139"/>
      <c r="J14" s="139"/>
      <c r="K14" s="139"/>
      <c r="L14" s="139"/>
      <c r="M14" s="139"/>
      <c r="N14" s="139"/>
      <c r="O14" s="139"/>
      <c r="P14" s="140"/>
      <c r="Q14" s="160">
        <f t="shared" si="2"/>
        <v>14</v>
      </c>
      <c r="R14" s="161" t="e">
        <f>Підсумки!E14</f>
        <v>#REF!</v>
      </c>
    </row>
    <row r="15" spans="1:18" ht="15.75" x14ac:dyDescent="0.25">
      <c r="A15" s="138">
        <f t="shared" si="1"/>
        <v>13</v>
      </c>
      <c r="B15" s="151" t="e">
        <f>Підсумки!C16</f>
        <v>#REF!</v>
      </c>
      <c r="C15" s="145"/>
      <c r="D15" s="145"/>
      <c r="E15" s="145"/>
      <c r="F15" s="145"/>
      <c r="G15" s="145"/>
      <c r="H15" s="145"/>
      <c r="I15" s="139"/>
      <c r="J15" s="139"/>
      <c r="K15" s="139"/>
      <c r="L15" s="139"/>
      <c r="M15" s="139"/>
      <c r="N15" s="139"/>
      <c r="O15" s="139"/>
      <c r="P15" s="140"/>
      <c r="Q15" s="160">
        <f t="shared" si="2"/>
        <v>14</v>
      </c>
      <c r="R15" s="161" t="e">
        <f>Підсумки!E16</f>
        <v>#REF!</v>
      </c>
    </row>
    <row r="16" spans="1:18" ht="15.75" x14ac:dyDescent="0.25">
      <c r="A16" s="138">
        <f t="shared" si="1"/>
        <v>14</v>
      </c>
      <c r="B16" s="151" t="e">
        <f>Підсумки!C17</f>
        <v>#REF!</v>
      </c>
      <c r="C16" s="145"/>
      <c r="D16" s="145"/>
      <c r="E16" s="145"/>
      <c r="F16" s="145"/>
      <c r="G16" s="145"/>
      <c r="H16" s="145"/>
      <c r="I16" s="139"/>
      <c r="J16" s="139"/>
      <c r="K16" s="139"/>
      <c r="L16" s="139"/>
      <c r="M16" s="139"/>
      <c r="N16" s="139"/>
      <c r="O16" s="139"/>
      <c r="P16" s="140"/>
      <c r="Q16" s="160">
        <f t="shared" si="2"/>
        <v>14</v>
      </c>
      <c r="R16" s="161" t="e">
        <f>Підсумки!E17</f>
        <v>#REF!</v>
      </c>
    </row>
    <row r="17" spans="1:18" ht="15.75" x14ac:dyDescent="0.25">
      <c r="A17" s="138">
        <f t="shared" si="1"/>
        <v>15</v>
      </c>
      <c r="B17" s="151" t="e">
        <f>Підсумки!C18</f>
        <v>#REF!</v>
      </c>
      <c r="C17" s="145"/>
      <c r="D17" s="145"/>
      <c r="E17" s="145"/>
      <c r="F17" s="145"/>
      <c r="G17" s="145"/>
      <c r="H17" s="145"/>
      <c r="I17" s="139"/>
      <c r="J17" s="139"/>
      <c r="K17" s="139"/>
      <c r="L17" s="139"/>
      <c r="M17" s="139"/>
      <c r="N17" s="139"/>
      <c r="O17" s="139"/>
      <c r="P17" s="140"/>
      <c r="Q17" s="160">
        <f t="shared" si="2"/>
        <v>14</v>
      </c>
      <c r="R17" s="161" t="e">
        <f>Підсумки!E18</f>
        <v>#REF!</v>
      </c>
    </row>
    <row r="18" spans="1:18" ht="15.75" x14ac:dyDescent="0.25">
      <c r="A18" s="138">
        <f t="shared" si="1"/>
        <v>16</v>
      </c>
      <c r="B18" s="151" t="e">
        <f>Підсумки!C19</f>
        <v>#REF!</v>
      </c>
      <c r="C18" s="145"/>
      <c r="D18" s="145"/>
      <c r="E18" s="145"/>
      <c r="F18" s="145"/>
      <c r="G18" s="145"/>
      <c r="H18" s="145"/>
      <c r="I18" s="139"/>
      <c r="J18" s="139"/>
      <c r="K18" s="139"/>
      <c r="L18" s="139"/>
      <c r="M18" s="139"/>
      <c r="N18" s="139"/>
      <c r="O18" s="139"/>
      <c r="P18" s="140"/>
      <c r="Q18" s="160">
        <f t="shared" si="2"/>
        <v>14</v>
      </c>
      <c r="R18" s="161" t="e">
        <f>Підсумки!E19</f>
        <v>#REF!</v>
      </c>
    </row>
    <row r="19" spans="1:18" ht="15.75" x14ac:dyDescent="0.25">
      <c r="A19" s="138">
        <f t="shared" si="1"/>
        <v>17</v>
      </c>
      <c r="B19" s="151" t="e">
        <f>Підсумки!C20</f>
        <v>#REF!</v>
      </c>
      <c r="C19" s="145"/>
      <c r="D19" s="145"/>
      <c r="E19" s="145"/>
      <c r="F19" s="145"/>
      <c r="G19" s="145"/>
      <c r="H19" s="145"/>
      <c r="I19" s="139"/>
      <c r="J19" s="139"/>
      <c r="K19" s="139"/>
      <c r="L19" s="139"/>
      <c r="M19" s="139"/>
      <c r="N19" s="139"/>
      <c r="O19" s="139"/>
      <c r="P19" s="140"/>
      <c r="Q19" s="160">
        <f t="shared" si="2"/>
        <v>14</v>
      </c>
      <c r="R19" s="161" t="e">
        <f>Підсумки!E20</f>
        <v>#REF!</v>
      </c>
    </row>
    <row r="20" spans="1:18" ht="15.75" x14ac:dyDescent="0.25">
      <c r="A20" s="138">
        <f t="shared" si="1"/>
        <v>18</v>
      </c>
      <c r="B20" s="151" t="e">
        <f>Підсумки!C21</f>
        <v>#REF!</v>
      </c>
      <c r="C20" s="145"/>
      <c r="D20" s="145"/>
      <c r="E20" s="145"/>
      <c r="F20" s="145"/>
      <c r="G20" s="145"/>
      <c r="H20" s="145"/>
      <c r="I20" s="139"/>
      <c r="J20" s="139"/>
      <c r="K20" s="139"/>
      <c r="L20" s="139"/>
      <c r="M20" s="139"/>
      <c r="N20" s="139"/>
      <c r="O20" s="139"/>
      <c r="P20" s="140"/>
      <c r="Q20" s="160">
        <f t="shared" si="2"/>
        <v>14</v>
      </c>
      <c r="R20" s="161" t="e">
        <f>Підсумки!E21</f>
        <v>#REF!</v>
      </c>
    </row>
    <row r="21" spans="1:18" ht="15.75" x14ac:dyDescent="0.25">
      <c r="A21" s="138">
        <f t="shared" si="1"/>
        <v>19</v>
      </c>
      <c r="B21" s="151" t="e">
        <f>Підсумки!C22</f>
        <v>#REF!</v>
      </c>
      <c r="C21" s="145"/>
      <c r="D21" s="145"/>
      <c r="E21" s="145"/>
      <c r="F21" s="145"/>
      <c r="G21" s="145"/>
      <c r="H21" s="145"/>
      <c r="I21" s="139"/>
      <c r="J21" s="139"/>
      <c r="K21" s="139"/>
      <c r="L21" s="139"/>
      <c r="M21" s="139"/>
      <c r="N21" s="139"/>
      <c r="O21" s="139"/>
      <c r="P21" s="140"/>
      <c r="Q21" s="160">
        <f t="shared" si="2"/>
        <v>14</v>
      </c>
      <c r="R21" s="161" t="e">
        <f>Підсумки!E22</f>
        <v>#REF!</v>
      </c>
    </row>
    <row r="22" spans="1:18" ht="15.75" x14ac:dyDescent="0.25">
      <c r="A22" s="138">
        <f t="shared" si="1"/>
        <v>20</v>
      </c>
      <c r="B22" s="151" t="e">
        <f>Підсумки!C23</f>
        <v>#REF!</v>
      </c>
      <c r="C22" s="145"/>
      <c r="D22" s="145"/>
      <c r="E22" s="145"/>
      <c r="F22" s="145"/>
      <c r="G22" s="145"/>
      <c r="H22" s="145"/>
      <c r="I22" s="139"/>
      <c r="J22" s="139"/>
      <c r="K22" s="139"/>
      <c r="L22" s="139"/>
      <c r="M22" s="139"/>
      <c r="N22" s="139"/>
      <c r="O22" s="139"/>
      <c r="P22" s="140"/>
      <c r="Q22" s="160">
        <f t="shared" si="2"/>
        <v>14</v>
      </c>
      <c r="R22" s="161" t="e">
        <f>Підсумки!E23</f>
        <v>#REF!</v>
      </c>
    </row>
    <row r="23" spans="1:18" ht="15.75" x14ac:dyDescent="0.25">
      <c r="A23" s="138">
        <f t="shared" si="1"/>
        <v>21</v>
      </c>
      <c r="B23" s="151" t="e">
        <f>Підсумки!C24</f>
        <v>#REF!</v>
      </c>
      <c r="C23" s="145"/>
      <c r="D23" s="145"/>
      <c r="E23" s="145"/>
      <c r="F23" s="145"/>
      <c r="G23" s="145"/>
      <c r="H23" s="145"/>
      <c r="I23" s="139"/>
      <c r="J23" s="139"/>
      <c r="K23" s="139"/>
      <c r="L23" s="139"/>
      <c r="M23" s="139"/>
      <c r="N23" s="139"/>
      <c r="O23" s="139"/>
      <c r="P23" s="140"/>
      <c r="Q23" s="160">
        <f t="shared" si="2"/>
        <v>14</v>
      </c>
      <c r="R23" s="161" t="e">
        <f>Підсумки!E24</f>
        <v>#REF!</v>
      </c>
    </row>
    <row r="24" spans="1:18" ht="15.75" x14ac:dyDescent="0.25">
      <c r="A24" s="139">
        <f t="shared" si="1"/>
        <v>22</v>
      </c>
      <c r="B24" s="151" t="e">
        <f>Підсумки!C25</f>
        <v>#REF!</v>
      </c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60">
        <f t="shared" si="2"/>
        <v>14</v>
      </c>
      <c r="R24" s="161" t="e">
        <f>Підсумки!E25</f>
        <v>#REF!</v>
      </c>
    </row>
    <row r="25" spans="1:18" ht="15.75" x14ac:dyDescent="0.25">
      <c r="A25" s="139">
        <f t="shared" si="1"/>
        <v>23</v>
      </c>
      <c r="B25" s="151" t="e">
        <f>Підсумки!C26</f>
        <v>#REF!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60">
        <f t="shared" si="2"/>
        <v>14</v>
      </c>
      <c r="R25" s="161" t="e">
        <f>Підсумки!E26</f>
        <v>#REF!</v>
      </c>
    </row>
    <row r="26" spans="1:18" ht="15.75" x14ac:dyDescent="0.25">
      <c r="A26" s="154"/>
      <c r="B26" s="155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6"/>
      <c r="R26" s="157"/>
    </row>
    <row r="27" spans="1:18" ht="13.5" thickBot="1" x14ac:dyDescent="0.25">
      <c r="A27" s="134"/>
      <c r="C27" s="143">
        <f t="shared" ref="C27:H27" si="3">SUM(C3:C24)</f>
        <v>0</v>
      </c>
      <c r="D27" s="143">
        <f t="shared" si="3"/>
        <v>0</v>
      </c>
      <c r="E27" s="143">
        <f t="shared" si="3"/>
        <v>0</v>
      </c>
      <c r="F27" s="143">
        <f t="shared" si="3"/>
        <v>0</v>
      </c>
      <c r="G27" s="143">
        <f t="shared" si="3"/>
        <v>0</v>
      </c>
      <c r="H27" s="143">
        <f t="shared" si="3"/>
        <v>0</v>
      </c>
      <c r="I27" s="143">
        <f t="shared" ref="I27:P27" si="4">SUM(I3:I24)</f>
        <v>0</v>
      </c>
      <c r="J27" s="143">
        <f t="shared" si="4"/>
        <v>0</v>
      </c>
      <c r="K27" s="143">
        <f t="shared" si="4"/>
        <v>0</v>
      </c>
      <c r="L27" s="143">
        <f t="shared" si="4"/>
        <v>0</v>
      </c>
      <c r="M27" s="143">
        <f t="shared" si="4"/>
        <v>0</v>
      </c>
      <c r="N27" s="143">
        <f t="shared" si="4"/>
        <v>0</v>
      </c>
      <c r="O27" s="143">
        <f t="shared" si="4"/>
        <v>0</v>
      </c>
      <c r="P27" s="143">
        <f t="shared" si="4"/>
        <v>0</v>
      </c>
      <c r="Q27" s="143"/>
    </row>
    <row r="28" spans="1:18" ht="16.5" thickBot="1" x14ac:dyDescent="0.3">
      <c r="A28" s="164"/>
      <c r="B28" s="162" t="s">
        <v>241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</row>
    <row r="29" spans="1:18" ht="15.75" x14ac:dyDescent="0.25">
      <c r="A29" s="136">
        <v>1</v>
      </c>
      <c r="B29" s="152" t="str">
        <f>Підсумки!C32</f>
        <v>Агафонов Артем Сергійович</v>
      </c>
      <c r="C29" s="144"/>
      <c r="D29" s="144"/>
      <c r="E29" s="144"/>
      <c r="F29" s="144"/>
      <c r="G29" s="144"/>
      <c r="H29" s="144"/>
      <c r="I29" s="136"/>
      <c r="J29" s="136"/>
      <c r="K29" s="136"/>
      <c r="L29" s="136"/>
      <c r="M29" s="136"/>
      <c r="N29" s="136"/>
      <c r="O29" s="136"/>
      <c r="P29" s="137"/>
      <c r="Q29" s="163">
        <f>14-SUM(C29:P29)</f>
        <v>14</v>
      </c>
      <c r="R29" s="161">
        <f>Підсумки!E32</f>
        <v>51</v>
      </c>
    </row>
    <row r="30" spans="1:18" ht="15.75" x14ac:dyDescent="0.25">
      <c r="A30" s="139">
        <v>2</v>
      </c>
      <c r="B30" s="152" t="str">
        <f>Підсумки!C33</f>
        <v>Бірюк В`ячеслав Миколайович</v>
      </c>
      <c r="C30" s="145"/>
      <c r="D30" s="145"/>
      <c r="E30" s="145"/>
      <c r="F30" s="145"/>
      <c r="G30" s="145"/>
      <c r="H30" s="145"/>
      <c r="I30" s="139"/>
      <c r="J30" s="139"/>
      <c r="K30" s="139"/>
      <c r="L30" s="139"/>
      <c r="M30" s="139"/>
      <c r="N30" s="139"/>
      <c r="O30" s="139"/>
      <c r="P30" s="140"/>
      <c r="Q30" s="163">
        <f t="shared" ref="Q30:Q51" si="5">14-SUM(C30:P30)</f>
        <v>14</v>
      </c>
      <c r="R30" s="161">
        <f>Підсумки!E33</f>
        <v>54</v>
      </c>
    </row>
    <row r="31" spans="1:18" ht="15.75" x14ac:dyDescent="0.25">
      <c r="A31" s="139">
        <v>3</v>
      </c>
      <c r="B31" s="152" t="str">
        <f>Підсумки!C34</f>
        <v>Бондаренко Карина Олегівна</v>
      </c>
      <c r="C31" s="145"/>
      <c r="D31" s="145"/>
      <c r="E31" s="145"/>
      <c r="F31" s="145"/>
      <c r="G31" s="145"/>
      <c r="H31" s="145"/>
      <c r="I31" s="139"/>
      <c r="J31" s="139"/>
      <c r="K31" s="139"/>
      <c r="L31" s="139"/>
      <c r="M31" s="139"/>
      <c r="N31" s="139"/>
      <c r="O31" s="139"/>
      <c r="P31" s="140"/>
      <c r="Q31" s="163">
        <f t="shared" si="5"/>
        <v>14</v>
      </c>
      <c r="R31" s="161">
        <f>Підсумки!E34</f>
        <v>68</v>
      </c>
    </row>
    <row r="32" spans="1:18" ht="15.75" x14ac:dyDescent="0.25">
      <c r="A32" s="139">
        <v>4</v>
      </c>
      <c r="B32" s="152" t="str">
        <f>Підсумки!C35</f>
        <v xml:space="preserve">Борисюк Анастасія Сергіївна </v>
      </c>
      <c r="C32" s="145"/>
      <c r="D32" s="145"/>
      <c r="E32" s="145"/>
      <c r="F32" s="145"/>
      <c r="G32" s="145"/>
      <c r="H32" s="145"/>
      <c r="I32" s="139"/>
      <c r="J32" s="139"/>
      <c r="K32" s="139"/>
      <c r="L32" s="139"/>
      <c r="M32" s="139"/>
      <c r="N32" s="139"/>
      <c r="O32" s="139"/>
      <c r="P32" s="140"/>
      <c r="Q32" s="163">
        <f t="shared" si="5"/>
        <v>14</v>
      </c>
      <c r="R32" s="161">
        <f>Підсумки!E35</f>
        <v>0</v>
      </c>
    </row>
    <row r="33" spans="1:18" ht="15.75" x14ac:dyDescent="0.25">
      <c r="A33" s="139">
        <v>5</v>
      </c>
      <c r="B33" s="152" t="str">
        <f>Підсумки!C36</f>
        <v>Булатов Владислав Ігорович</v>
      </c>
      <c r="C33" s="145"/>
      <c r="D33" s="145"/>
      <c r="E33" s="145"/>
      <c r="F33" s="145"/>
      <c r="G33" s="145"/>
      <c r="H33" s="145"/>
      <c r="I33" s="139"/>
      <c r="J33" s="139"/>
      <c r="K33" s="139"/>
      <c r="L33" s="139"/>
      <c r="M33" s="139"/>
      <c r="N33" s="139"/>
      <c r="O33" s="139"/>
      <c r="P33" s="140"/>
      <c r="Q33" s="163">
        <f t="shared" si="5"/>
        <v>14</v>
      </c>
      <c r="R33" s="161">
        <f>Підсумки!E36</f>
        <v>31</v>
      </c>
    </row>
    <row r="34" spans="1:18" ht="15.75" x14ac:dyDescent="0.25">
      <c r="A34" s="139">
        <v>6</v>
      </c>
      <c r="B34" s="152" t="str">
        <f>Підсумки!C37</f>
        <v>Восков Костянтин Петрович</v>
      </c>
      <c r="C34" s="145"/>
      <c r="D34" s="145"/>
      <c r="E34" s="145"/>
      <c r="F34" s="145"/>
      <c r="G34" s="145"/>
      <c r="H34" s="145"/>
      <c r="I34" s="139"/>
      <c r="J34" s="139"/>
      <c r="K34" s="139"/>
      <c r="L34" s="139"/>
      <c r="M34" s="139"/>
      <c r="N34" s="139"/>
      <c r="O34" s="139"/>
      <c r="P34" s="140"/>
      <c r="Q34" s="163">
        <f t="shared" si="5"/>
        <v>14</v>
      </c>
      <c r="R34" s="161">
        <f>Підсумки!E37</f>
        <v>67</v>
      </c>
    </row>
    <row r="35" spans="1:18" ht="15.75" x14ac:dyDescent="0.25">
      <c r="A35" s="139">
        <v>7</v>
      </c>
      <c r="B35" s="152" t="str">
        <f>Підсумки!C38</f>
        <v>Грохольська Анастасія Ігорівна</v>
      </c>
      <c r="C35" s="145"/>
      <c r="D35" s="145"/>
      <c r="E35" s="145"/>
      <c r="F35" s="145"/>
      <c r="G35" s="145"/>
      <c r="H35" s="145"/>
      <c r="I35" s="139"/>
      <c r="J35" s="139"/>
      <c r="K35" s="139"/>
      <c r="L35" s="139"/>
      <c r="M35" s="139"/>
      <c r="N35" s="139"/>
      <c r="O35" s="139"/>
      <c r="P35" s="140"/>
      <c r="Q35" s="163">
        <f t="shared" si="5"/>
        <v>14</v>
      </c>
      <c r="R35" s="161">
        <f>Підсумки!E38</f>
        <v>70</v>
      </c>
    </row>
    <row r="36" spans="1:18" ht="15.75" x14ac:dyDescent="0.25">
      <c r="A36" s="139">
        <v>8</v>
      </c>
      <c r="B36" s="152" t="str">
        <f>Підсумки!C39</f>
        <v>Івченко Іван Олександрович</v>
      </c>
      <c r="C36" s="145"/>
      <c r="D36" s="145"/>
      <c r="E36" s="145"/>
      <c r="F36" s="145"/>
      <c r="G36" s="145"/>
      <c r="H36" s="145"/>
      <c r="I36" s="139"/>
      <c r="J36" s="139"/>
      <c r="K36" s="139"/>
      <c r="L36" s="139"/>
      <c r="M36" s="139"/>
      <c r="N36" s="139"/>
      <c r="O36" s="139"/>
      <c r="P36" s="140"/>
      <c r="Q36" s="163">
        <f t="shared" si="5"/>
        <v>14</v>
      </c>
      <c r="R36" s="161">
        <f>Підсумки!E39</f>
        <v>70</v>
      </c>
    </row>
    <row r="37" spans="1:18" ht="15.75" x14ac:dyDescent="0.25">
      <c r="A37" s="139">
        <v>9</v>
      </c>
      <c r="B37" s="152" t="str">
        <f>Підсумки!C40</f>
        <v>Кирилова Анастасія Володимирівна</v>
      </c>
      <c r="C37" s="145"/>
      <c r="D37" s="145"/>
      <c r="E37" s="145"/>
      <c r="F37" s="145"/>
      <c r="G37" s="145"/>
      <c r="H37" s="145"/>
      <c r="I37" s="139"/>
      <c r="J37" s="139"/>
      <c r="K37" s="139"/>
      <c r="L37" s="139"/>
      <c r="M37" s="139"/>
      <c r="N37" s="139"/>
      <c r="O37" s="139"/>
      <c r="P37" s="140"/>
      <c r="Q37" s="163">
        <f t="shared" si="5"/>
        <v>14</v>
      </c>
      <c r="R37" s="161">
        <f>Підсумки!E40</f>
        <v>54</v>
      </c>
    </row>
    <row r="38" spans="1:18" ht="15.75" x14ac:dyDescent="0.25">
      <c r="A38" s="139">
        <v>10</v>
      </c>
      <c r="B38" s="152" t="str">
        <f>Підсумки!C41</f>
        <v>Кондратюк Ігор Володимирович</v>
      </c>
      <c r="C38" s="145"/>
      <c r="D38" s="145"/>
      <c r="E38" s="145"/>
      <c r="F38" s="145"/>
      <c r="G38" s="145"/>
      <c r="H38" s="145"/>
      <c r="I38" s="139"/>
      <c r="J38" s="139"/>
      <c r="K38" s="139"/>
      <c r="L38" s="139"/>
      <c r="M38" s="139"/>
      <c r="N38" s="139"/>
      <c r="O38" s="139"/>
      <c r="P38" s="140"/>
      <c r="Q38" s="163">
        <f t="shared" si="5"/>
        <v>14</v>
      </c>
      <c r="R38" s="161">
        <f>Підсумки!E41</f>
        <v>50.5</v>
      </c>
    </row>
    <row r="39" spans="1:18" ht="15.75" x14ac:dyDescent="0.25">
      <c r="A39" s="139">
        <v>11</v>
      </c>
      <c r="B39" s="152" t="str">
        <f>Підсумки!C42</f>
        <v>Костюк Владислав Сергійович</v>
      </c>
      <c r="C39" s="145"/>
      <c r="D39" s="145"/>
      <c r="E39" s="145"/>
      <c r="F39" s="145"/>
      <c r="G39" s="145"/>
      <c r="H39" s="145"/>
      <c r="I39" s="139"/>
      <c r="J39" s="139"/>
      <c r="K39" s="139"/>
      <c r="L39" s="139"/>
      <c r="M39" s="139"/>
      <c r="N39" s="139"/>
      <c r="O39" s="139"/>
      <c r="P39" s="140"/>
      <c r="Q39" s="163">
        <f t="shared" si="5"/>
        <v>14</v>
      </c>
      <c r="R39" s="161">
        <f>Підсумки!E42</f>
        <v>53.5</v>
      </c>
    </row>
    <row r="40" spans="1:18" ht="15.75" x14ac:dyDescent="0.25">
      <c r="A40" s="139">
        <v>12</v>
      </c>
      <c r="B40" s="152" t="str">
        <f>Підсумки!C43</f>
        <v>Куроп'ятник Анастасія Віталіївнва</v>
      </c>
      <c r="C40" s="145"/>
      <c r="D40" s="145"/>
      <c r="E40" s="145"/>
      <c r="F40" s="145"/>
      <c r="G40" s="145"/>
      <c r="H40" s="145"/>
      <c r="I40" s="139"/>
      <c r="J40" s="139"/>
      <c r="K40" s="139"/>
      <c r="L40" s="139"/>
      <c r="M40" s="139"/>
      <c r="N40" s="139"/>
      <c r="O40" s="139"/>
      <c r="P40" s="140"/>
      <c r="Q40" s="163">
        <f t="shared" si="5"/>
        <v>14</v>
      </c>
      <c r="R40" s="161">
        <f>Підсумки!E43</f>
        <v>70</v>
      </c>
    </row>
    <row r="41" spans="1:18" ht="15.75" x14ac:dyDescent="0.25">
      <c r="A41" s="139">
        <v>13</v>
      </c>
      <c r="B41" s="152" t="str">
        <f>Підсумки!C44</f>
        <v>Лістов Спартак Ілліч 5 вариант</v>
      </c>
      <c r="C41" s="145"/>
      <c r="D41" s="145"/>
      <c r="E41" s="145"/>
      <c r="F41" s="145"/>
      <c r="G41" s="145"/>
      <c r="H41" s="145"/>
      <c r="I41" s="139"/>
      <c r="J41" s="139"/>
      <c r="K41" s="139"/>
      <c r="L41" s="139"/>
      <c r="M41" s="139"/>
      <c r="N41" s="139"/>
      <c r="O41" s="139"/>
      <c r="P41" s="140"/>
      <c r="Q41" s="163">
        <f t="shared" si="5"/>
        <v>14</v>
      </c>
      <c r="R41" s="161">
        <f>Підсумки!E44</f>
        <v>50</v>
      </c>
    </row>
    <row r="42" spans="1:18" ht="15.75" x14ac:dyDescent="0.25">
      <c r="A42" s="139">
        <v>14</v>
      </c>
      <c r="B42" s="152" t="str">
        <f>Підсумки!C45</f>
        <v>Матійчук Владислав Рустамович</v>
      </c>
      <c r="C42" s="145"/>
      <c r="D42" s="145"/>
      <c r="E42" s="145"/>
      <c r="F42" s="145"/>
      <c r="G42" s="145"/>
      <c r="H42" s="145"/>
      <c r="I42" s="139"/>
      <c r="J42" s="139"/>
      <c r="K42" s="139"/>
      <c r="L42" s="139"/>
      <c r="M42" s="139"/>
      <c r="N42" s="139"/>
      <c r="O42" s="139"/>
      <c r="P42" s="140"/>
      <c r="Q42" s="163">
        <f t="shared" si="5"/>
        <v>14</v>
      </c>
      <c r="R42" s="161">
        <f>Підсумки!E45</f>
        <v>33.200000000000003</v>
      </c>
    </row>
    <row r="43" spans="1:18" ht="15.75" x14ac:dyDescent="0.25">
      <c r="A43" s="139">
        <v>15</v>
      </c>
      <c r="B43" s="152" t="str">
        <f>Підсумки!C46</f>
        <v>Монахов Станіслав Дмитрович</v>
      </c>
      <c r="C43" s="145"/>
      <c r="D43" s="145"/>
      <c r="E43" s="145"/>
      <c r="F43" s="145"/>
      <c r="G43" s="145"/>
      <c r="H43" s="145"/>
      <c r="I43" s="139"/>
      <c r="J43" s="139"/>
      <c r="K43" s="139"/>
      <c r="L43" s="139"/>
      <c r="M43" s="139"/>
      <c r="N43" s="139"/>
      <c r="O43" s="139"/>
      <c r="P43" s="140"/>
      <c r="Q43" s="163">
        <f t="shared" si="5"/>
        <v>14</v>
      </c>
      <c r="R43" s="161">
        <f>Підсумки!E46</f>
        <v>25.1</v>
      </c>
    </row>
    <row r="44" spans="1:18" ht="15.75" x14ac:dyDescent="0.25">
      <c r="A44" s="139">
        <v>16</v>
      </c>
      <c r="B44" s="152" t="str">
        <f>Підсумки!C47</f>
        <v>Островська Анна Едуардівна</v>
      </c>
      <c r="C44" s="145"/>
      <c r="D44" s="145"/>
      <c r="E44" s="145"/>
      <c r="F44" s="145"/>
      <c r="G44" s="145"/>
      <c r="H44" s="145"/>
      <c r="I44" s="139"/>
      <c r="J44" s="139"/>
      <c r="K44" s="139"/>
      <c r="L44" s="139"/>
      <c r="M44" s="139"/>
      <c r="N44" s="139"/>
      <c r="O44" s="139"/>
      <c r="P44" s="140"/>
      <c r="Q44" s="163">
        <f t="shared" si="5"/>
        <v>14</v>
      </c>
      <c r="R44" s="161">
        <f>Підсумки!E47</f>
        <v>33</v>
      </c>
    </row>
    <row r="45" spans="1:18" ht="15.75" x14ac:dyDescent="0.25">
      <c r="A45" s="139">
        <v>17</v>
      </c>
      <c r="B45" s="152" t="str">
        <f>Підсумки!C48</f>
        <v xml:space="preserve">Рагуліна Світлана Олександрівна </v>
      </c>
      <c r="C45" s="145"/>
      <c r="D45" s="145"/>
      <c r="E45" s="145"/>
      <c r="F45" s="145"/>
      <c r="G45" s="145"/>
      <c r="H45" s="145"/>
      <c r="I45" s="139"/>
      <c r="J45" s="139"/>
      <c r="K45" s="139"/>
      <c r="L45" s="139"/>
      <c r="M45" s="139"/>
      <c r="N45" s="139"/>
      <c r="O45" s="139"/>
      <c r="P45" s="140"/>
      <c r="Q45" s="163">
        <f t="shared" si="5"/>
        <v>14</v>
      </c>
      <c r="R45" s="161">
        <f>Підсумки!E48</f>
        <v>63</v>
      </c>
    </row>
    <row r="46" spans="1:18" ht="15.75" x14ac:dyDescent="0.25">
      <c r="A46" s="139">
        <v>18</v>
      </c>
      <c r="B46" s="152" t="str">
        <f>Підсумки!C49</f>
        <v>Рубан Андрій Олександровтч</v>
      </c>
      <c r="C46" s="145"/>
      <c r="D46" s="145"/>
      <c r="E46" s="145"/>
      <c r="F46" s="145"/>
      <c r="G46" s="145"/>
      <c r="H46" s="145"/>
      <c r="I46" s="139"/>
      <c r="J46" s="139"/>
      <c r="K46" s="139"/>
      <c r="L46" s="139"/>
      <c r="M46" s="139"/>
      <c r="N46" s="139"/>
      <c r="O46" s="139"/>
      <c r="P46" s="140"/>
      <c r="Q46" s="163">
        <f t="shared" si="5"/>
        <v>14</v>
      </c>
      <c r="R46" s="161">
        <f>Підсумки!E49</f>
        <v>55.1</v>
      </c>
    </row>
    <row r="47" spans="1:18" ht="15.75" x14ac:dyDescent="0.25">
      <c r="A47" s="139">
        <v>19</v>
      </c>
      <c r="B47" s="152" t="str">
        <f>Підсумки!C50</f>
        <v>Сапонько Микола Володимирович</v>
      </c>
      <c r="C47" s="145"/>
      <c r="D47" s="145"/>
      <c r="E47" s="145"/>
      <c r="F47" s="145"/>
      <c r="G47" s="145"/>
      <c r="H47" s="145"/>
      <c r="I47" s="139"/>
      <c r="J47" s="139"/>
      <c r="K47" s="139"/>
      <c r="L47" s="139"/>
      <c r="M47" s="139"/>
      <c r="N47" s="139"/>
      <c r="O47" s="139"/>
      <c r="P47" s="140"/>
      <c r="Q47" s="163">
        <f t="shared" si="5"/>
        <v>14</v>
      </c>
      <c r="R47" s="161">
        <f>Підсумки!E50</f>
        <v>8</v>
      </c>
    </row>
    <row r="48" spans="1:18" ht="15.75" x14ac:dyDescent="0.25">
      <c r="A48" s="139">
        <v>20</v>
      </c>
      <c r="B48" s="152" t="str">
        <f>Підсумки!C51</f>
        <v>Скубак Олександр Дмитрович</v>
      </c>
      <c r="C48" s="145"/>
      <c r="D48" s="145"/>
      <c r="E48" s="145"/>
      <c r="F48" s="145"/>
      <c r="G48" s="145"/>
      <c r="H48" s="145"/>
      <c r="I48" s="139"/>
      <c r="J48" s="139"/>
      <c r="K48" s="139"/>
      <c r="L48" s="139"/>
      <c r="M48" s="139"/>
      <c r="N48" s="139"/>
      <c r="O48" s="139"/>
      <c r="P48" s="140"/>
      <c r="Q48" s="163">
        <f t="shared" si="5"/>
        <v>14</v>
      </c>
      <c r="R48" s="161">
        <f>Підсумки!E51</f>
        <v>43.900000000000006</v>
      </c>
    </row>
    <row r="49" spans="1:18" ht="15.75" x14ac:dyDescent="0.25">
      <c r="A49" s="139">
        <v>21</v>
      </c>
      <c r="B49" s="152" t="str">
        <f>Підсумки!C52</f>
        <v>Скубак Микита Дмитрович</v>
      </c>
      <c r="C49" s="145"/>
      <c r="D49" s="145"/>
      <c r="E49" s="145"/>
      <c r="F49" s="145"/>
      <c r="G49" s="145"/>
      <c r="H49" s="145"/>
      <c r="I49" s="139"/>
      <c r="J49" s="139"/>
      <c r="K49" s="139"/>
      <c r="L49" s="139"/>
      <c r="M49" s="139"/>
      <c r="N49" s="139"/>
      <c r="O49" s="139"/>
      <c r="P49" s="140"/>
      <c r="Q49" s="163">
        <f t="shared" si="5"/>
        <v>14</v>
      </c>
      <c r="R49" s="161">
        <f>Підсумки!E52</f>
        <v>39.9</v>
      </c>
    </row>
    <row r="50" spans="1:18" ht="15.75" x14ac:dyDescent="0.25">
      <c r="A50" s="139">
        <v>22</v>
      </c>
      <c r="B50" s="152" t="str">
        <f>Підсумки!C53</f>
        <v>Таранчук Дмитро Олександрович</v>
      </c>
      <c r="C50" s="145"/>
      <c r="D50" s="145"/>
      <c r="E50" s="145"/>
      <c r="F50" s="145"/>
      <c r="G50" s="145"/>
      <c r="H50" s="145"/>
      <c r="I50" s="139"/>
      <c r="J50" s="139"/>
      <c r="K50" s="139"/>
      <c r="L50" s="139"/>
      <c r="M50" s="139"/>
      <c r="N50" s="139"/>
      <c r="O50" s="139"/>
      <c r="P50" s="140"/>
      <c r="Q50" s="163">
        <f t="shared" si="5"/>
        <v>14</v>
      </c>
      <c r="R50" s="161">
        <f>Підсумки!E53</f>
        <v>51</v>
      </c>
    </row>
    <row r="51" spans="1:18" ht="16.5" thickBot="1" x14ac:dyDescent="0.3">
      <c r="A51" s="141"/>
      <c r="B51" s="153"/>
      <c r="C51" s="146"/>
      <c r="D51" s="146"/>
      <c r="E51" s="146"/>
      <c r="F51" s="146"/>
      <c r="G51" s="146"/>
      <c r="H51" s="146"/>
      <c r="I51" s="141"/>
      <c r="J51" s="141"/>
      <c r="K51" s="141"/>
      <c r="L51" s="141"/>
      <c r="M51" s="141"/>
      <c r="N51" s="141"/>
      <c r="O51" s="141"/>
      <c r="P51" s="142"/>
      <c r="Q51" s="158">
        <f t="shared" si="5"/>
        <v>14</v>
      </c>
      <c r="R51" s="147">
        <f>Підсумки!E54</f>
        <v>28.5</v>
      </c>
    </row>
    <row r="52" spans="1:18" x14ac:dyDescent="0.2">
      <c r="A52" s="136"/>
      <c r="C52" s="143">
        <f t="shared" ref="C52:P52" si="6">SUM(C29:C50)</f>
        <v>0</v>
      </c>
      <c r="D52" s="143">
        <f t="shared" si="6"/>
        <v>0</v>
      </c>
      <c r="E52" s="143">
        <f t="shared" si="6"/>
        <v>0</v>
      </c>
      <c r="F52" s="143">
        <f t="shared" si="6"/>
        <v>0</v>
      </c>
      <c r="G52" s="143">
        <f t="shared" si="6"/>
        <v>0</v>
      </c>
      <c r="H52" s="143">
        <f t="shared" si="6"/>
        <v>0</v>
      </c>
      <c r="I52" s="143">
        <f t="shared" si="6"/>
        <v>0</v>
      </c>
      <c r="J52" s="143">
        <f t="shared" si="6"/>
        <v>0</v>
      </c>
      <c r="K52" s="143">
        <f t="shared" si="6"/>
        <v>0</v>
      </c>
      <c r="L52" s="143">
        <f t="shared" si="6"/>
        <v>0</v>
      </c>
      <c r="M52" s="143">
        <f t="shared" si="6"/>
        <v>0</v>
      </c>
      <c r="N52" s="143">
        <f t="shared" si="6"/>
        <v>0</v>
      </c>
      <c r="O52" s="143">
        <f t="shared" si="6"/>
        <v>0</v>
      </c>
      <c r="P52" s="143">
        <f t="shared" si="6"/>
        <v>0</v>
      </c>
      <c r="Q52" s="143"/>
    </row>
  </sheetData>
  <customSheetViews>
    <customSheetView guid="{17400EAF-4B0B-49FE-8262-4A59DA70D10F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B17CAF3-1B6A-40BC-8807-382168C7B6AA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9" orientation="portrait" r:id="rId2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3"/>
      <headerFooter alignWithMargins="0"/>
    </customSheetView>
    <customSheetView guid="{1721CD95-9859-4B1B-8D0F-DFE373BD846C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7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8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8"/>
      <headerFooter alignWithMargins="0"/>
    </customSheetView>
    <customSheetView guid="{B1194D16-FC6C-47F9-9935-F16FF2F45C20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9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0"/>
      <headerFooter alignWithMargins="0"/>
    </customSheetView>
    <customSheetView guid="{30A3BD48-0D1B-46B6-AB52-E6CED733EC31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1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32"/>
      <headerFooter alignWithMargins="0"/>
    </customSheetView>
    <customSheetView guid="{C5D960BD-C1A6-4228-A267-A87ADCF0AB55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33"/>
      <headerFooter alignWithMargins="0"/>
    </customSheetView>
    <customSheetView guid="{D122E3EB-3DBD-4170-BBCF-2BB5E0E428A7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9" orientation="portrait" r:id="rId34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3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5"/>
  <sheetViews>
    <sheetView showGridLines="0" zoomScale="70" zoomScaleNormal="85" workbookViewId="0">
      <pane xSplit="5" ySplit="7" topLeftCell="BE8" activePane="bottomRight" state="frozen"/>
      <selection pane="topRight" activeCell="F1" sqref="F1"/>
      <selection pane="bottomLeft" activeCell="A8" sqref="A8"/>
      <selection pane="bottomRight" activeCell="D22" sqref="D22"/>
    </sheetView>
  </sheetViews>
  <sheetFormatPr defaultColWidth="9.28515625" defaultRowHeight="12.75" x14ac:dyDescent="0.2"/>
  <cols>
    <col min="1" max="1" width="4.28515625" style="1" customWidth="1"/>
    <col min="2" max="2" width="49" style="347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4" width="11.7109375" style="1" customWidth="1"/>
    <col min="35" max="35" width="11.5703125" style="1" customWidth="1"/>
    <col min="36" max="36" width="11.28515625" style="1" customWidth="1"/>
    <col min="37" max="37" width="13.28515625" style="1" customWidth="1"/>
    <col min="38" max="38" width="9.7109375" style="1" customWidth="1"/>
    <col min="39" max="41" width="10.7109375" style="1" customWidth="1"/>
    <col min="42" max="42" width="13.7109375" style="1" customWidth="1"/>
    <col min="43" max="43" width="9.85546875" style="1" customWidth="1"/>
    <col min="44" max="44" width="10" style="1" customWidth="1"/>
    <col min="45" max="45" width="11.5703125" style="1" customWidth="1"/>
    <col min="46" max="46" width="11.28515625" style="1" customWidth="1"/>
    <col min="47" max="47" width="12.42578125" style="1" customWidth="1"/>
    <col min="48" max="48" width="9.28515625" style="1" customWidth="1"/>
    <col min="49" max="49" width="10.42578125" style="1" bestFit="1" customWidth="1"/>
    <col min="50" max="50" width="9.7109375" style="1" customWidth="1"/>
    <col min="51" max="51" width="11.42578125" style="1" customWidth="1"/>
    <col min="52" max="52" width="10.42578125" style="1" customWidth="1"/>
    <col min="53" max="53" width="11.42578125" style="1" customWidth="1"/>
    <col min="54" max="54" width="9.28515625" style="1"/>
    <col min="55" max="55" width="10.7109375" style="1" customWidth="1"/>
    <col min="56" max="56" width="11.7109375" style="1" customWidth="1"/>
    <col min="57" max="57" width="11.42578125" style="1" customWidth="1"/>
    <col min="58" max="16384" width="9.28515625" style="1"/>
  </cols>
  <sheetData>
    <row r="1" spans="1:61" x14ac:dyDescent="0.2">
      <c r="V1" s="4"/>
      <c r="W1" s="31" t="s">
        <v>260</v>
      </c>
    </row>
    <row r="2" spans="1:61" ht="26.25" customHeight="1" thickBot="1" x14ac:dyDescent="0.25">
      <c r="A2" s="20"/>
      <c r="B2" s="187" t="s">
        <v>290</v>
      </c>
      <c r="C2" s="165" t="s">
        <v>388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808" t="s">
        <v>173</v>
      </c>
      <c r="R2" s="808"/>
      <c r="S2" s="132" t="s">
        <v>198</v>
      </c>
      <c r="T2" s="808" t="s">
        <v>187</v>
      </c>
      <c r="U2" s="808"/>
      <c r="V2"/>
      <c r="W2" s="126"/>
      <c r="X2" s="154"/>
      <c r="Y2" s="154"/>
      <c r="Z2" s="37"/>
      <c r="AA2" s="154" t="s">
        <v>174</v>
      </c>
      <c r="AB2" s="477"/>
      <c r="AC2" s="154"/>
      <c r="AD2" s="37"/>
      <c r="AF2" s="39"/>
      <c r="AG2" s="130"/>
      <c r="AH2" s="130"/>
      <c r="AI2" s="39" t="s">
        <v>12</v>
      </c>
      <c r="AJ2" s="44"/>
      <c r="AK2" s="39"/>
      <c r="AL2" s="39"/>
      <c r="AM2" s="166"/>
      <c r="AN2" s="74" t="s">
        <v>18</v>
      </c>
      <c r="AO2" s="427"/>
      <c r="AP2" s="74"/>
      <c r="AQ2" s="427"/>
      <c r="AR2" s="38"/>
      <c r="AS2" s="427" t="s">
        <v>26</v>
      </c>
      <c r="AV2" s="1" t="s">
        <v>214</v>
      </c>
      <c r="AY2" s="1" t="s">
        <v>352</v>
      </c>
      <c r="BD2" s="1" t="s">
        <v>450</v>
      </c>
    </row>
    <row r="3" spans="1:61" ht="22.5" customHeight="1" thickBot="1" x14ac:dyDescent="0.3">
      <c r="A3" s="782"/>
      <c r="B3" s="348"/>
      <c r="C3" s="788" t="s">
        <v>131</v>
      </c>
      <c r="D3" s="796" t="s">
        <v>172</v>
      </c>
      <c r="E3" s="791" t="s">
        <v>38</v>
      </c>
      <c r="F3" s="794" t="s">
        <v>132</v>
      </c>
      <c r="G3" s="795"/>
      <c r="H3" s="794" t="s">
        <v>133</v>
      </c>
      <c r="I3" s="806"/>
      <c r="J3" s="794" t="s">
        <v>134</v>
      </c>
      <c r="K3" s="806"/>
      <c r="L3" s="121" t="s">
        <v>135</v>
      </c>
      <c r="M3" s="122"/>
      <c r="N3" s="123"/>
      <c r="O3" s="794" t="s">
        <v>136</v>
      </c>
      <c r="P3" s="795"/>
      <c r="Q3" s="794" t="s">
        <v>137</v>
      </c>
      <c r="R3" s="805"/>
      <c r="S3" s="795"/>
      <c r="T3" s="794" t="s">
        <v>138</v>
      </c>
      <c r="U3" s="806"/>
      <c r="V3" s="794" t="s">
        <v>139</v>
      </c>
      <c r="W3" s="795"/>
      <c r="X3" s="794" t="s">
        <v>140</v>
      </c>
      <c r="Y3" s="795"/>
      <c r="Z3" s="485"/>
      <c r="AA3" s="803" t="s">
        <v>141</v>
      </c>
      <c r="AB3" s="804"/>
      <c r="AC3" s="807" t="s">
        <v>142</v>
      </c>
      <c r="AD3" s="807"/>
      <c r="AE3" s="122" t="s">
        <v>143</v>
      </c>
      <c r="AF3" s="122"/>
      <c r="AG3" s="543"/>
      <c r="AH3" s="546"/>
      <c r="AI3" s="824" t="s">
        <v>144</v>
      </c>
      <c r="AJ3" s="825"/>
      <c r="AK3" s="794" t="s">
        <v>242</v>
      </c>
      <c r="AL3" s="834"/>
      <c r="AM3" s="795"/>
      <c r="AN3" s="828" t="s">
        <v>358</v>
      </c>
      <c r="AO3" s="829"/>
      <c r="AP3" s="794" t="s">
        <v>359</v>
      </c>
      <c r="AQ3" s="834"/>
      <c r="AR3" s="795"/>
      <c r="AS3" s="828" t="s">
        <v>360</v>
      </c>
      <c r="AT3" s="829"/>
      <c r="AU3" s="794" t="s">
        <v>361</v>
      </c>
      <c r="AV3" s="834"/>
      <c r="AW3" s="795"/>
      <c r="AX3" s="35" t="s">
        <v>362</v>
      </c>
      <c r="AY3" s="403"/>
      <c r="AZ3" s="404"/>
      <c r="BA3" s="794" t="s">
        <v>363</v>
      </c>
      <c r="BB3" s="834"/>
      <c r="BC3" s="795"/>
      <c r="BD3" s="592" t="s">
        <v>451</v>
      </c>
      <c r="BE3" s="600"/>
      <c r="BF3" s="597" t="s">
        <v>452</v>
      </c>
      <c r="BG3" s="596"/>
      <c r="BH3" s="593" t="s">
        <v>449</v>
      </c>
      <c r="BI3" s="575"/>
    </row>
    <row r="4" spans="1:61" ht="22.5" customHeight="1" x14ac:dyDescent="0.25">
      <c r="A4" s="783"/>
      <c r="B4" s="349"/>
      <c r="C4" s="789"/>
      <c r="D4" s="797"/>
      <c r="E4" s="792"/>
      <c r="F4" s="410" t="s">
        <v>145</v>
      </c>
      <c r="G4" s="33"/>
      <c r="H4" s="410" t="s">
        <v>146</v>
      </c>
      <c r="I4" s="124"/>
      <c r="J4" s="410" t="s">
        <v>146</v>
      </c>
      <c r="K4" s="124"/>
      <c r="L4" s="290" t="s">
        <v>146</v>
      </c>
      <c r="M4" s="36"/>
      <c r="N4" s="42"/>
      <c r="O4" s="410" t="s">
        <v>147</v>
      </c>
      <c r="P4" s="33"/>
      <c r="Q4" s="402" t="s">
        <v>147</v>
      </c>
      <c r="R4" s="403"/>
      <c r="S4" s="23"/>
      <c r="T4" s="458" t="s">
        <v>148</v>
      </c>
      <c r="U4" s="22"/>
      <c r="V4" s="458" t="s">
        <v>149</v>
      </c>
      <c r="W4" s="23"/>
      <c r="X4" s="483"/>
      <c r="Y4" s="469" t="s">
        <v>150</v>
      </c>
      <c r="Z4" s="486"/>
      <c r="AA4" s="483" t="s">
        <v>254</v>
      </c>
      <c r="AB4" s="470"/>
      <c r="AC4" s="469" t="s">
        <v>254</v>
      </c>
      <c r="AD4" s="473"/>
      <c r="AE4" s="34" t="s">
        <v>254</v>
      </c>
      <c r="AF4" s="67" t="s">
        <v>234</v>
      </c>
      <c r="AG4" s="68"/>
      <c r="AH4" s="547" t="s">
        <v>443</v>
      </c>
      <c r="AI4" s="35" t="s">
        <v>151</v>
      </c>
      <c r="AJ4" s="292"/>
      <c r="AK4" s="35" t="s">
        <v>151</v>
      </c>
      <c r="AL4" s="69"/>
      <c r="AM4" s="37" t="s">
        <v>12</v>
      </c>
      <c r="AN4" s="35" t="s">
        <v>255</v>
      </c>
      <c r="AO4" s="383"/>
      <c r="AP4" s="35" t="s">
        <v>255</v>
      </c>
      <c r="AQ4" s="70"/>
      <c r="AR4" s="44" t="s">
        <v>18</v>
      </c>
      <c r="AS4" s="35" t="s">
        <v>349</v>
      </c>
      <c r="AT4" s="383"/>
      <c r="AU4" s="35" t="s">
        <v>349</v>
      </c>
      <c r="AV4" s="69" t="s">
        <v>350</v>
      </c>
      <c r="AW4" s="415"/>
      <c r="AX4" s="35" t="s">
        <v>369</v>
      </c>
      <c r="AY4" s="415" t="s">
        <v>214</v>
      </c>
      <c r="AZ4" s="416"/>
      <c r="BA4" s="35" t="s">
        <v>351</v>
      </c>
      <c r="BB4" s="70" t="s">
        <v>352</v>
      </c>
      <c r="BC4" s="416"/>
      <c r="BD4" s="382"/>
      <c r="BE4" s="383"/>
      <c r="BF4" s="594"/>
      <c r="BG4" s="595"/>
      <c r="BH4" s="382" t="s">
        <v>301</v>
      </c>
      <c r="BI4" s="383"/>
    </row>
    <row r="5" spans="1:61" ht="37.35" customHeight="1" thickBot="1" x14ac:dyDescent="0.25">
      <c r="A5" s="783"/>
      <c r="B5" s="349" t="s">
        <v>299</v>
      </c>
      <c r="C5" s="789"/>
      <c r="D5" s="797"/>
      <c r="E5" s="792"/>
      <c r="F5" s="784" t="s">
        <v>170</v>
      </c>
      <c r="G5" s="786" t="s">
        <v>164</v>
      </c>
      <c r="H5" s="784" t="s">
        <v>170</v>
      </c>
      <c r="I5" s="799" t="s">
        <v>164</v>
      </c>
      <c r="J5" s="784" t="s">
        <v>170</v>
      </c>
      <c r="K5" s="799" t="s">
        <v>164</v>
      </c>
      <c r="L5" s="784" t="s">
        <v>170</v>
      </c>
      <c r="M5" s="801" t="s">
        <v>219</v>
      </c>
      <c r="N5" s="43" t="s">
        <v>152</v>
      </c>
      <c r="O5" s="784" t="s">
        <v>170</v>
      </c>
      <c r="P5" s="411" t="s">
        <v>164</v>
      </c>
      <c r="Q5" s="784" t="s">
        <v>170</v>
      </c>
      <c r="R5" s="801" t="s">
        <v>218</v>
      </c>
      <c r="S5" s="43" t="s">
        <v>152</v>
      </c>
      <c r="T5" s="784" t="s">
        <v>170</v>
      </c>
      <c r="U5" s="799" t="s">
        <v>164</v>
      </c>
      <c r="V5" s="784" t="s">
        <v>170</v>
      </c>
      <c r="W5" s="799" t="s">
        <v>164</v>
      </c>
      <c r="X5" s="812" t="s">
        <v>170</v>
      </c>
      <c r="Y5" s="821" t="s">
        <v>253</v>
      </c>
      <c r="Z5" s="43" t="s">
        <v>152</v>
      </c>
      <c r="AA5" s="822" t="s">
        <v>170</v>
      </c>
      <c r="AB5" s="819" t="s">
        <v>164</v>
      </c>
      <c r="AC5" s="814" t="s">
        <v>170</v>
      </c>
      <c r="AD5" s="471" t="s">
        <v>164</v>
      </c>
      <c r="AE5" s="817" t="s">
        <v>170</v>
      </c>
      <c r="AF5" s="801" t="s">
        <v>171</v>
      </c>
      <c r="AG5" s="544" t="s">
        <v>152</v>
      </c>
      <c r="AH5" s="548" t="s">
        <v>444</v>
      </c>
      <c r="AI5" s="784" t="s">
        <v>170</v>
      </c>
      <c r="AJ5" s="786" t="s">
        <v>164</v>
      </c>
      <c r="AK5" s="784" t="s">
        <v>170</v>
      </c>
      <c r="AL5" s="801" t="s">
        <v>296</v>
      </c>
      <c r="AM5" s="43" t="s">
        <v>152</v>
      </c>
      <c r="AN5" s="830" t="s">
        <v>170</v>
      </c>
      <c r="AO5" s="832" t="s">
        <v>164</v>
      </c>
      <c r="AP5" s="784" t="s">
        <v>170</v>
      </c>
      <c r="AQ5" s="835" t="s">
        <v>297</v>
      </c>
      <c r="AR5" s="43" t="s">
        <v>152</v>
      </c>
      <c r="AS5" s="830" t="s">
        <v>170</v>
      </c>
      <c r="AT5" s="832" t="s">
        <v>164</v>
      </c>
      <c r="AU5" s="784" t="s">
        <v>170</v>
      </c>
      <c r="AV5" s="801" t="s">
        <v>353</v>
      </c>
      <c r="AW5" s="43" t="s">
        <v>152</v>
      </c>
      <c r="AX5" s="408" t="s">
        <v>170</v>
      </c>
      <c r="AY5" s="400" t="s">
        <v>354</v>
      </c>
      <c r="AZ5" s="43" t="s">
        <v>152</v>
      </c>
      <c r="BA5" s="784" t="s">
        <v>170</v>
      </c>
      <c r="BB5" s="835" t="s">
        <v>355</v>
      </c>
      <c r="BC5" s="43" t="s">
        <v>152</v>
      </c>
      <c r="BD5" s="598" t="s">
        <v>451</v>
      </c>
      <c r="BE5" s="599" t="s">
        <v>453</v>
      </c>
      <c r="BF5" s="598" t="s">
        <v>452</v>
      </c>
      <c r="BG5" s="599" t="s">
        <v>454</v>
      </c>
      <c r="BH5" s="576" t="s">
        <v>170</v>
      </c>
      <c r="BI5" s="578" t="s">
        <v>164</v>
      </c>
    </row>
    <row r="6" spans="1:61" ht="35.450000000000003" customHeight="1" thickBot="1" x14ac:dyDescent="0.3">
      <c r="A6" s="783"/>
      <c r="B6" s="350"/>
      <c r="C6" s="789"/>
      <c r="D6" s="797"/>
      <c r="E6" s="792"/>
      <c r="F6" s="785"/>
      <c r="G6" s="787"/>
      <c r="H6" s="785"/>
      <c r="I6" s="800"/>
      <c r="J6" s="785"/>
      <c r="K6" s="800"/>
      <c r="L6" s="785"/>
      <c r="M6" s="802"/>
      <c r="N6" s="73">
        <v>2</v>
      </c>
      <c r="O6" s="785"/>
      <c r="P6" s="412"/>
      <c r="Q6" s="785"/>
      <c r="R6" s="802"/>
      <c r="S6" s="73">
        <v>10</v>
      </c>
      <c r="T6" s="785"/>
      <c r="U6" s="800"/>
      <c r="V6" s="785"/>
      <c r="W6" s="800"/>
      <c r="X6" s="813"/>
      <c r="Y6" s="821"/>
      <c r="Z6" s="487">
        <v>3</v>
      </c>
      <c r="AA6" s="823"/>
      <c r="AB6" s="820"/>
      <c r="AC6" s="815"/>
      <c r="AD6" s="474"/>
      <c r="AE6" s="818"/>
      <c r="AF6" s="802"/>
      <c r="AG6" s="545">
        <v>14</v>
      </c>
      <c r="AH6" s="550" t="s">
        <v>445</v>
      </c>
      <c r="AI6" s="785"/>
      <c r="AJ6" s="787"/>
      <c r="AK6" s="785"/>
      <c r="AL6" s="802"/>
      <c r="AM6" s="73" t="s">
        <v>365</v>
      </c>
      <c r="AN6" s="831"/>
      <c r="AO6" s="833"/>
      <c r="AP6" s="785"/>
      <c r="AQ6" s="802"/>
      <c r="AR6" s="73" t="s">
        <v>366</v>
      </c>
      <c r="AS6" s="831"/>
      <c r="AT6" s="833"/>
      <c r="AU6" s="785"/>
      <c r="AV6" s="802"/>
      <c r="AW6" s="73" t="s">
        <v>367</v>
      </c>
      <c r="AX6" s="409"/>
      <c r="AY6" s="401"/>
      <c r="AZ6" s="73">
        <v>4</v>
      </c>
      <c r="BA6" s="785"/>
      <c r="BB6" s="802"/>
      <c r="BC6" s="73" t="s">
        <v>368</v>
      </c>
      <c r="BD6" s="601"/>
      <c r="BE6" s="602"/>
      <c r="BF6" s="577"/>
      <c r="BG6" s="579"/>
      <c r="BH6" s="577"/>
      <c r="BI6" s="579"/>
    </row>
    <row r="7" spans="1:61" ht="16.5" thickBot="1" x14ac:dyDescent="0.3">
      <c r="A7" s="783"/>
      <c r="B7" s="434"/>
      <c r="C7" s="790"/>
      <c r="D7" s="798"/>
      <c r="E7" s="793"/>
      <c r="F7" s="298">
        <v>43115</v>
      </c>
      <c r="G7" s="72"/>
      <c r="H7" s="298">
        <v>43118</v>
      </c>
      <c r="I7" s="296"/>
      <c r="J7" s="298">
        <f>F7+7</f>
        <v>43122</v>
      </c>
      <c r="K7" s="296"/>
      <c r="L7" s="405">
        <f>H7+7</f>
        <v>43125</v>
      </c>
      <c r="M7" s="406"/>
      <c r="N7" s="407"/>
      <c r="O7" s="413">
        <f>J7+7</f>
        <v>43129</v>
      </c>
      <c r="P7" s="414"/>
      <c r="Q7" s="809">
        <f>L7+7</f>
        <v>43132</v>
      </c>
      <c r="R7" s="810"/>
      <c r="S7" s="811"/>
      <c r="T7" s="421">
        <f>O7+7</f>
        <v>43136</v>
      </c>
      <c r="U7" s="422"/>
      <c r="V7" s="421">
        <f>Q7+7</f>
        <v>43139</v>
      </c>
      <c r="W7" s="472"/>
      <c r="X7" s="529">
        <f>T7+7</f>
        <v>43143</v>
      </c>
      <c r="Y7" s="530"/>
      <c r="Z7" s="531"/>
      <c r="AA7" s="532">
        <f>V7+7</f>
        <v>43146</v>
      </c>
      <c r="AB7" s="533"/>
      <c r="AC7" s="534">
        <f>X7+7</f>
        <v>43150</v>
      </c>
      <c r="AD7" s="534"/>
      <c r="AE7" s="816">
        <f>AA7+7</f>
        <v>43153</v>
      </c>
      <c r="AF7" s="816"/>
      <c r="AG7" s="827"/>
      <c r="AH7" s="549"/>
      <c r="AI7" s="826">
        <f>AC7+7</f>
        <v>43157</v>
      </c>
      <c r="AJ7" s="827"/>
      <c r="AK7" s="809">
        <f>AE7+7</f>
        <v>43160</v>
      </c>
      <c r="AL7" s="810"/>
      <c r="AM7" s="811"/>
      <c r="AN7" s="299">
        <f>AI7+7</f>
        <v>43164</v>
      </c>
      <c r="AO7" s="390"/>
      <c r="AP7" s="809">
        <f>AK7+7</f>
        <v>43167</v>
      </c>
      <c r="AQ7" s="810"/>
      <c r="AR7" s="811"/>
      <c r="AS7" s="299">
        <f>AP7+7</f>
        <v>43174</v>
      </c>
      <c r="AT7" s="390"/>
      <c r="AU7" s="809">
        <f>AP7+7</f>
        <v>43174</v>
      </c>
      <c r="AV7" s="810"/>
      <c r="AW7" s="811"/>
      <c r="AX7" s="826">
        <f>AS7+7</f>
        <v>43181</v>
      </c>
      <c r="AY7" s="816"/>
      <c r="AZ7" s="827"/>
      <c r="BA7" s="826">
        <f>AU7+7</f>
        <v>43181</v>
      </c>
      <c r="BB7" s="816"/>
      <c r="BC7" s="827"/>
      <c r="BD7" s="299"/>
      <c r="BE7" s="390"/>
      <c r="BF7" s="299"/>
      <c r="BG7" s="390"/>
      <c r="BH7" s="299">
        <v>43234</v>
      </c>
      <c r="BI7" s="390"/>
    </row>
    <row r="8" spans="1:61" s="271" customFormat="1" ht="25.9" customHeight="1" x14ac:dyDescent="0.25">
      <c r="A8" s="331">
        <v>1</v>
      </c>
      <c r="B8" s="499" t="s">
        <v>412</v>
      </c>
      <c r="C8" s="432">
        <v>1</v>
      </c>
      <c r="D8" s="433">
        <f>SUM(N8,S8,Z8,AG8,AM8,AR8,AW8,AZ8,BC8,BE8,BG8)</f>
        <v>40.049999999999997</v>
      </c>
      <c r="E8" s="436">
        <f t="shared" ref="E8:E19" si="0">SUM(D8:D8)</f>
        <v>40.049999999999997</v>
      </c>
      <c r="F8" s="375"/>
      <c r="G8" s="373"/>
      <c r="H8" s="337"/>
      <c r="I8" s="270"/>
      <c r="J8" s="337" t="s">
        <v>437</v>
      </c>
      <c r="K8" s="270"/>
      <c r="L8" s="307"/>
      <c r="M8" s="334">
        <f t="shared" ref="M8:M19" si="1">C8</f>
        <v>1</v>
      </c>
      <c r="N8" s="302">
        <v>1</v>
      </c>
      <c r="O8" s="269"/>
      <c r="P8" s="280"/>
      <c r="Q8" s="341"/>
      <c r="R8" s="291">
        <f t="shared" ref="R8:R19" si="2">C8</f>
        <v>1</v>
      </c>
      <c r="S8" s="378">
        <f>IF(R8=0,0,VLOOKUP(R8,Підс,2,FALSE))</f>
        <v>5.8</v>
      </c>
      <c r="T8" s="464"/>
      <c r="U8" s="464"/>
      <c r="V8" s="464"/>
      <c r="W8" s="479"/>
      <c r="X8" s="552"/>
      <c r="Y8" s="553">
        <f t="shared" ref="Y8:Y19" si="3">C8</f>
        <v>1</v>
      </c>
      <c r="Z8" s="554">
        <v>0</v>
      </c>
      <c r="AA8" s="555" t="s">
        <v>437</v>
      </c>
      <c r="AB8" s="556"/>
      <c r="AC8" s="557" t="s">
        <v>437</v>
      </c>
      <c r="AD8" s="556"/>
      <c r="AE8" s="558" t="s">
        <v>438</v>
      </c>
      <c r="AF8" s="553">
        <f>C8</f>
        <v>1</v>
      </c>
      <c r="AG8" s="559">
        <f t="shared" ref="AG8:AG19" si="4">IF(AF8=0,"",VLOOKUP(AF8,Підс,3,FALSE))</f>
        <v>13</v>
      </c>
      <c r="AH8" s="537">
        <v>-1</v>
      </c>
      <c r="AI8" s="282"/>
      <c r="AJ8" s="283"/>
      <c r="AK8" s="344"/>
      <c r="AL8" s="291">
        <f t="shared" ref="AL8:AL19" si="5">C8</f>
        <v>1</v>
      </c>
      <c r="AM8" s="284">
        <f>0.75+2.5+1</f>
        <v>4.25</v>
      </c>
      <c r="AN8" s="384" t="s">
        <v>437</v>
      </c>
      <c r="AO8" s="386"/>
      <c r="AP8" s="418"/>
      <c r="AQ8" s="291">
        <f>C8</f>
        <v>1</v>
      </c>
      <c r="AR8" s="306">
        <f>1+0.75+4</f>
        <v>5.75</v>
      </c>
      <c r="AS8" s="384"/>
      <c r="AT8" s="386"/>
      <c r="AU8" s="344"/>
      <c r="AV8" s="417">
        <f>C8</f>
        <v>1</v>
      </c>
      <c r="AW8" s="284">
        <f>0.75+1.5+2</f>
        <v>4.25</v>
      </c>
      <c r="AX8" s="423" t="s">
        <v>437</v>
      </c>
      <c r="AY8" s="424">
        <f>C8</f>
        <v>1</v>
      </c>
      <c r="AZ8" s="426">
        <v>4</v>
      </c>
      <c r="BA8" s="423"/>
      <c r="BB8" s="424">
        <f>C8</f>
        <v>1</v>
      </c>
      <c r="BC8" s="425"/>
      <c r="BD8" s="424">
        <f>C8</f>
        <v>1</v>
      </c>
      <c r="BE8" s="386">
        <v>2</v>
      </c>
      <c r="BF8" s="424">
        <f>C8</f>
        <v>1</v>
      </c>
      <c r="BG8" s="386"/>
      <c r="BH8" s="384"/>
      <c r="BI8" s="386"/>
    </row>
    <row r="9" spans="1:61" s="271" customFormat="1" ht="24" customHeight="1" x14ac:dyDescent="0.25">
      <c r="A9" s="332">
        <v>2</v>
      </c>
      <c r="B9" s="499" t="s">
        <v>413</v>
      </c>
      <c r="C9" s="335">
        <v>2</v>
      </c>
      <c r="D9" s="433">
        <f t="shared" ref="D9:D19" si="6">SUM(N9,S9,Z9,AG9,AM9,AR9,AW9,AZ9,BC9,BE9,BG9)</f>
        <v>5</v>
      </c>
      <c r="E9" s="362">
        <f t="shared" si="0"/>
        <v>5</v>
      </c>
      <c r="F9" s="376"/>
      <c r="G9" s="285"/>
      <c r="H9" s="337"/>
      <c r="I9" s="272"/>
      <c r="J9" s="337" t="s">
        <v>437</v>
      </c>
      <c r="K9" s="272"/>
      <c r="L9" s="286"/>
      <c r="M9" s="335">
        <f t="shared" si="1"/>
        <v>2</v>
      </c>
      <c r="N9" s="303"/>
      <c r="O9" s="286"/>
      <c r="P9" s="272"/>
      <c r="Q9" s="342"/>
      <c r="R9" s="291">
        <f t="shared" si="2"/>
        <v>2</v>
      </c>
      <c r="S9" s="378" t="str">
        <f>IF(R9=0,0,VLOOKUP(R9,Підс,2,FALSE))</f>
        <v xml:space="preserve"> </v>
      </c>
      <c r="T9" s="465"/>
      <c r="U9" s="465"/>
      <c r="V9" s="465"/>
      <c r="W9" s="480"/>
      <c r="X9" s="286"/>
      <c r="Y9" s="291">
        <f t="shared" si="3"/>
        <v>2</v>
      </c>
      <c r="Z9" s="301"/>
      <c r="AA9" s="281" t="s">
        <v>438</v>
      </c>
      <c r="AB9" s="476"/>
      <c r="AC9" s="337" t="s">
        <v>437</v>
      </c>
      <c r="AD9" s="476"/>
      <c r="AE9" s="342" t="s">
        <v>438</v>
      </c>
      <c r="AF9" s="291">
        <f t="shared" ref="AF9:AF19" si="7">C9</f>
        <v>2</v>
      </c>
      <c r="AG9" s="381" t="str">
        <f t="shared" si="4"/>
        <v xml:space="preserve"> </v>
      </c>
      <c r="AH9" s="541">
        <v>-1</v>
      </c>
      <c r="AI9" s="274"/>
      <c r="AJ9" s="273"/>
      <c r="AK9" s="345"/>
      <c r="AL9" s="291">
        <f t="shared" si="5"/>
        <v>2</v>
      </c>
      <c r="AM9" s="252"/>
      <c r="AN9" s="385" t="s">
        <v>437</v>
      </c>
      <c r="AO9" s="387"/>
      <c r="AP9" s="419"/>
      <c r="AQ9" s="291">
        <f t="shared" ref="AQ9:AQ19" si="8">C9</f>
        <v>2</v>
      </c>
      <c r="AR9" s="287"/>
      <c r="AS9" s="385"/>
      <c r="AT9" s="387"/>
      <c r="AU9" s="345"/>
      <c r="AV9" s="417">
        <f t="shared" ref="AV9:AV19" si="9">C9</f>
        <v>2</v>
      </c>
      <c r="AW9" s="252"/>
      <c r="AX9" s="419" t="s">
        <v>437</v>
      </c>
      <c r="AY9" s="424">
        <f t="shared" ref="AY9:AY19" si="10">C9</f>
        <v>2</v>
      </c>
      <c r="AZ9" s="287"/>
      <c r="BA9" s="419"/>
      <c r="BB9" s="424">
        <f t="shared" ref="BB9:BB19" si="11">C9</f>
        <v>2</v>
      </c>
      <c r="BC9" s="361"/>
      <c r="BD9" s="424">
        <f t="shared" ref="BD9:BD19" si="12">C9</f>
        <v>2</v>
      </c>
      <c r="BE9" s="387">
        <v>5</v>
      </c>
      <c r="BF9" s="424">
        <f t="shared" ref="BF9:BF19" si="13">C9</f>
        <v>2</v>
      </c>
      <c r="BG9" s="387"/>
      <c r="BH9" s="385"/>
      <c r="BI9" s="387"/>
    </row>
    <row r="10" spans="1:61" s="271" customFormat="1" ht="18" x14ac:dyDescent="0.25">
      <c r="A10" s="333">
        <v>3</v>
      </c>
      <c r="B10" s="499" t="s">
        <v>414</v>
      </c>
      <c r="C10" s="335">
        <v>3</v>
      </c>
      <c r="D10" s="433">
        <f t="shared" si="6"/>
        <v>57.35</v>
      </c>
      <c r="E10" s="362">
        <f t="shared" si="0"/>
        <v>57.35</v>
      </c>
      <c r="F10" s="376"/>
      <c r="G10" s="285"/>
      <c r="H10" s="337"/>
      <c r="I10" s="272"/>
      <c r="J10" s="337"/>
      <c r="K10" s="272"/>
      <c r="L10" s="286"/>
      <c r="M10" s="335">
        <f t="shared" si="1"/>
        <v>3</v>
      </c>
      <c r="N10" s="303">
        <v>1</v>
      </c>
      <c r="O10" s="286"/>
      <c r="P10" s="272"/>
      <c r="Q10" s="342"/>
      <c r="R10" s="291">
        <f t="shared" si="2"/>
        <v>3</v>
      </c>
      <c r="S10" s="378">
        <f t="shared" ref="S10:S18" si="14">IF(R10=0,"",VLOOKUP(R10,Підс,2,FALSE))</f>
        <v>9</v>
      </c>
      <c r="T10" s="465"/>
      <c r="U10" s="465"/>
      <c r="V10" s="465"/>
      <c r="W10" s="480"/>
      <c r="X10" s="286"/>
      <c r="Y10" s="291">
        <f t="shared" si="3"/>
        <v>3</v>
      </c>
      <c r="Z10" s="301">
        <v>3</v>
      </c>
      <c r="AA10" s="281" t="s">
        <v>438</v>
      </c>
      <c r="AB10" s="476"/>
      <c r="AC10" s="337" t="s">
        <v>437</v>
      </c>
      <c r="AD10" s="476"/>
      <c r="AE10" s="342" t="s">
        <v>438</v>
      </c>
      <c r="AF10" s="291">
        <f t="shared" si="7"/>
        <v>3</v>
      </c>
      <c r="AG10" s="381">
        <f t="shared" si="4"/>
        <v>12.5</v>
      </c>
      <c r="AH10" s="541"/>
      <c r="AI10" s="274"/>
      <c r="AJ10" s="273"/>
      <c r="AK10" s="345"/>
      <c r="AL10" s="291">
        <f t="shared" si="5"/>
        <v>3</v>
      </c>
      <c r="AM10" s="252">
        <f>0.5+3+0</f>
        <v>3.5</v>
      </c>
      <c r="AN10" s="385" t="s">
        <v>437</v>
      </c>
      <c r="AO10" s="387"/>
      <c r="AP10" s="419"/>
      <c r="AQ10" s="291">
        <f t="shared" si="8"/>
        <v>3</v>
      </c>
      <c r="AR10" s="287">
        <f>1+0.85+4</f>
        <v>5.85</v>
      </c>
      <c r="AS10" s="385"/>
      <c r="AT10" s="387"/>
      <c r="AU10" s="345"/>
      <c r="AV10" s="417">
        <f t="shared" si="9"/>
        <v>3</v>
      </c>
      <c r="AW10" s="252">
        <f>1+2+2</f>
        <v>5</v>
      </c>
      <c r="AX10" s="419" t="s">
        <v>438</v>
      </c>
      <c r="AY10" s="424">
        <f t="shared" si="10"/>
        <v>3</v>
      </c>
      <c r="AZ10" s="287">
        <v>4</v>
      </c>
      <c r="BA10" s="419"/>
      <c r="BB10" s="424">
        <f t="shared" si="11"/>
        <v>3</v>
      </c>
      <c r="BC10" s="361">
        <f>7+1</f>
        <v>8</v>
      </c>
      <c r="BD10" s="424">
        <f t="shared" si="12"/>
        <v>3</v>
      </c>
      <c r="BE10" s="721">
        <v>4.5</v>
      </c>
      <c r="BF10" s="424">
        <f t="shared" si="13"/>
        <v>3</v>
      </c>
      <c r="BG10" s="387">
        <v>1</v>
      </c>
      <c r="BH10" s="385"/>
      <c r="BI10" s="387"/>
    </row>
    <row r="11" spans="1:61" s="271" customFormat="1" ht="18" x14ac:dyDescent="0.25">
      <c r="A11" s="332">
        <v>4</v>
      </c>
      <c r="B11" s="499" t="s">
        <v>415</v>
      </c>
      <c r="C11" s="335">
        <v>4</v>
      </c>
      <c r="D11" s="433">
        <f t="shared" si="6"/>
        <v>69.8</v>
      </c>
      <c r="E11" s="362">
        <f t="shared" si="0"/>
        <v>69.8</v>
      </c>
      <c r="F11" s="376"/>
      <c r="G11" s="285"/>
      <c r="H11" s="337"/>
      <c r="I11" s="272"/>
      <c r="J11" s="337" t="s">
        <v>437</v>
      </c>
      <c r="K11" s="272"/>
      <c r="L11" s="286"/>
      <c r="M11" s="335">
        <f t="shared" si="1"/>
        <v>4</v>
      </c>
      <c r="N11" s="303">
        <v>1.8</v>
      </c>
      <c r="O11" s="286"/>
      <c r="P11" s="272"/>
      <c r="Q11" s="342"/>
      <c r="R11" s="291">
        <f t="shared" si="2"/>
        <v>4</v>
      </c>
      <c r="S11" s="378">
        <f t="shared" si="14"/>
        <v>10</v>
      </c>
      <c r="T11" s="465"/>
      <c r="U11" s="465"/>
      <c r="V11" s="465"/>
      <c r="W11" s="480"/>
      <c r="X11" s="286"/>
      <c r="Y11" s="291">
        <f t="shared" si="3"/>
        <v>4</v>
      </c>
      <c r="Z11" s="301">
        <v>3</v>
      </c>
      <c r="AA11" s="281" t="s">
        <v>437</v>
      </c>
      <c r="AB11" s="476"/>
      <c r="AC11" s="337" t="s">
        <v>437</v>
      </c>
      <c r="AD11" s="476"/>
      <c r="AE11" s="342" t="s">
        <v>437</v>
      </c>
      <c r="AF11" s="291">
        <f t="shared" si="7"/>
        <v>4</v>
      </c>
      <c r="AG11" s="381">
        <f t="shared" si="4"/>
        <v>14</v>
      </c>
      <c r="AH11" s="541"/>
      <c r="AI11" s="274"/>
      <c r="AJ11" s="273"/>
      <c r="AK11" s="345"/>
      <c r="AL11" s="291">
        <f t="shared" si="5"/>
        <v>4</v>
      </c>
      <c r="AM11" s="252">
        <f>1+3+2</f>
        <v>6</v>
      </c>
      <c r="AN11" s="385" t="s">
        <v>437</v>
      </c>
      <c r="AO11" s="387"/>
      <c r="AP11" s="419"/>
      <c r="AQ11" s="291">
        <f t="shared" si="8"/>
        <v>4</v>
      </c>
      <c r="AR11" s="287">
        <f>1+1+4</f>
        <v>6</v>
      </c>
      <c r="AS11" s="385"/>
      <c r="AT11" s="387"/>
      <c r="AU11" s="345"/>
      <c r="AV11" s="417">
        <f t="shared" si="9"/>
        <v>4</v>
      </c>
      <c r="AW11" s="252">
        <f>1+2+2</f>
        <v>5</v>
      </c>
      <c r="AX11" s="419" t="s">
        <v>437</v>
      </c>
      <c r="AY11" s="424">
        <f t="shared" si="10"/>
        <v>4</v>
      </c>
      <c r="AZ11" s="287">
        <v>4</v>
      </c>
      <c r="BA11" s="419"/>
      <c r="BB11" s="424">
        <f t="shared" si="11"/>
        <v>4</v>
      </c>
      <c r="BC11" s="361">
        <v>10</v>
      </c>
      <c r="BD11" s="424">
        <f t="shared" si="12"/>
        <v>4</v>
      </c>
      <c r="BE11" s="387">
        <v>5</v>
      </c>
      <c r="BF11" s="424">
        <f t="shared" si="13"/>
        <v>4</v>
      </c>
      <c r="BG11" s="387">
        <v>5</v>
      </c>
      <c r="BH11" s="385"/>
      <c r="BI11" s="387"/>
    </row>
    <row r="12" spans="1:61" s="271" customFormat="1" ht="18" x14ac:dyDescent="0.25">
      <c r="A12" s="333">
        <v>5</v>
      </c>
      <c r="B12" s="499" t="s">
        <v>416</v>
      </c>
      <c r="C12" s="335">
        <v>5</v>
      </c>
      <c r="D12" s="433">
        <f t="shared" si="6"/>
        <v>33.75</v>
      </c>
      <c r="E12" s="362">
        <f t="shared" si="0"/>
        <v>33.75</v>
      </c>
      <c r="F12" s="376"/>
      <c r="G12" s="285"/>
      <c r="H12" s="337"/>
      <c r="I12" s="272"/>
      <c r="J12" s="337" t="s">
        <v>437</v>
      </c>
      <c r="K12" s="272"/>
      <c r="L12" s="286"/>
      <c r="M12" s="335">
        <f t="shared" si="1"/>
        <v>5</v>
      </c>
      <c r="N12" s="303">
        <v>1.75</v>
      </c>
      <c r="O12" s="286"/>
      <c r="P12" s="272"/>
      <c r="Q12" s="342"/>
      <c r="R12" s="291">
        <f t="shared" si="2"/>
        <v>5</v>
      </c>
      <c r="S12" s="378">
        <f t="shared" si="14"/>
        <v>6.5</v>
      </c>
      <c r="T12" s="465"/>
      <c r="U12" s="465"/>
      <c r="V12" s="465"/>
      <c r="W12" s="480"/>
      <c r="X12" s="286"/>
      <c r="Y12" s="291">
        <f t="shared" si="3"/>
        <v>5</v>
      </c>
      <c r="Z12" s="301">
        <v>3</v>
      </c>
      <c r="AA12" s="281" t="s">
        <v>437</v>
      </c>
      <c r="AB12" s="476"/>
      <c r="AC12" s="337" t="s">
        <v>437</v>
      </c>
      <c r="AD12" s="476"/>
      <c r="AE12" s="342" t="s">
        <v>437</v>
      </c>
      <c r="AF12" s="291">
        <f t="shared" si="7"/>
        <v>5</v>
      </c>
      <c r="AG12" s="381">
        <f t="shared" si="4"/>
        <v>7</v>
      </c>
      <c r="AH12" s="541"/>
      <c r="AI12" s="274"/>
      <c r="AJ12" s="273"/>
      <c r="AK12" s="345"/>
      <c r="AL12" s="291">
        <f t="shared" si="5"/>
        <v>5</v>
      </c>
      <c r="AM12" s="252">
        <v>2</v>
      </c>
      <c r="AN12" s="385" t="s">
        <v>437</v>
      </c>
      <c r="AO12" s="387"/>
      <c r="AP12" s="345"/>
      <c r="AQ12" s="291">
        <f t="shared" si="8"/>
        <v>5</v>
      </c>
      <c r="AR12" s="287">
        <v>3</v>
      </c>
      <c r="AS12" s="385"/>
      <c r="AT12" s="387"/>
      <c r="AU12" s="345"/>
      <c r="AV12" s="417">
        <f t="shared" si="9"/>
        <v>5</v>
      </c>
      <c r="AW12" s="252">
        <v>3</v>
      </c>
      <c r="AX12" s="345" t="s">
        <v>437</v>
      </c>
      <c r="AY12" s="424">
        <f t="shared" si="10"/>
        <v>5</v>
      </c>
      <c r="AZ12" s="287">
        <v>4</v>
      </c>
      <c r="BA12" s="345"/>
      <c r="BB12" s="424">
        <f t="shared" si="11"/>
        <v>5</v>
      </c>
      <c r="BC12" s="361"/>
      <c r="BD12" s="424">
        <f t="shared" si="12"/>
        <v>5</v>
      </c>
      <c r="BE12" s="731">
        <v>3.5</v>
      </c>
      <c r="BF12" s="424">
        <f t="shared" si="13"/>
        <v>5</v>
      </c>
      <c r="BG12" s="387"/>
      <c r="BH12" s="385"/>
      <c r="BI12" s="387"/>
    </row>
    <row r="13" spans="1:61" s="540" customFormat="1" ht="18" x14ac:dyDescent="0.25">
      <c r="A13" s="754">
        <v>3</v>
      </c>
      <c r="B13" s="755" t="s">
        <v>417</v>
      </c>
      <c r="C13" s="756">
        <v>6</v>
      </c>
      <c r="D13" s="535">
        <f t="shared" si="6"/>
        <v>52.55</v>
      </c>
      <c r="E13" s="757">
        <f t="shared" si="0"/>
        <v>52.55</v>
      </c>
      <c r="F13" s="758"/>
      <c r="G13" s="759"/>
      <c r="H13" s="536"/>
      <c r="I13" s="760"/>
      <c r="J13" s="536" t="s">
        <v>437</v>
      </c>
      <c r="K13" s="760"/>
      <c r="L13" s="761"/>
      <c r="M13" s="756">
        <f t="shared" si="1"/>
        <v>6</v>
      </c>
      <c r="N13" s="745">
        <v>0.8</v>
      </c>
      <c r="O13" s="761"/>
      <c r="P13" s="760"/>
      <c r="Q13" s="762"/>
      <c r="R13" s="763">
        <f t="shared" si="2"/>
        <v>6</v>
      </c>
      <c r="S13" s="757">
        <f t="shared" si="14"/>
        <v>8.5</v>
      </c>
      <c r="T13" s="764"/>
      <c r="U13" s="764"/>
      <c r="V13" s="764"/>
      <c r="W13" s="541"/>
      <c r="X13" s="761"/>
      <c r="Y13" s="763">
        <f t="shared" si="3"/>
        <v>6</v>
      </c>
      <c r="Z13" s="746">
        <v>3</v>
      </c>
      <c r="AA13" s="765" t="s">
        <v>438</v>
      </c>
      <c r="AB13" s="766"/>
      <c r="AC13" s="536" t="s">
        <v>437</v>
      </c>
      <c r="AD13" s="766"/>
      <c r="AE13" s="762" t="s">
        <v>438</v>
      </c>
      <c r="AF13" s="763">
        <f t="shared" si="7"/>
        <v>6</v>
      </c>
      <c r="AG13" s="746">
        <f t="shared" si="4"/>
        <v>13.25</v>
      </c>
      <c r="AH13" s="541"/>
      <c r="AI13" s="767"/>
      <c r="AJ13" s="768"/>
      <c r="AK13" s="769"/>
      <c r="AL13" s="763">
        <f t="shared" si="5"/>
        <v>6</v>
      </c>
      <c r="AM13" s="752">
        <f>1+2.5+0</f>
        <v>3.5</v>
      </c>
      <c r="AN13" s="770" t="s">
        <v>437</v>
      </c>
      <c r="AO13" s="760"/>
      <c r="AP13" s="769"/>
      <c r="AQ13" s="763">
        <f t="shared" si="8"/>
        <v>6</v>
      </c>
      <c r="AR13" s="771">
        <f>1+1</f>
        <v>2</v>
      </c>
      <c r="AS13" s="770"/>
      <c r="AT13" s="760"/>
      <c r="AU13" s="769"/>
      <c r="AV13" s="538">
        <f t="shared" si="9"/>
        <v>6</v>
      </c>
      <c r="AW13" s="752">
        <f>1+1.5+2</f>
        <v>4.5</v>
      </c>
      <c r="AX13" s="769" t="s">
        <v>437</v>
      </c>
      <c r="AY13" s="539">
        <f t="shared" si="10"/>
        <v>6</v>
      </c>
      <c r="AZ13" s="771">
        <v>4</v>
      </c>
      <c r="BA13" s="769"/>
      <c r="BB13" s="539">
        <f t="shared" si="11"/>
        <v>6</v>
      </c>
      <c r="BC13" s="772">
        <f>7</f>
        <v>7</v>
      </c>
      <c r="BD13" s="539">
        <f t="shared" si="12"/>
        <v>6</v>
      </c>
      <c r="BE13" s="760">
        <v>5</v>
      </c>
      <c r="BF13" s="539">
        <f t="shared" si="13"/>
        <v>6</v>
      </c>
      <c r="BG13" s="760">
        <v>1</v>
      </c>
      <c r="BH13" s="770"/>
      <c r="BI13" s="760"/>
    </row>
    <row r="14" spans="1:61" s="271" customFormat="1" ht="18" x14ac:dyDescent="0.25">
      <c r="A14" s="333">
        <v>7</v>
      </c>
      <c r="B14" s="499" t="s">
        <v>418</v>
      </c>
      <c r="C14" s="335">
        <v>7</v>
      </c>
      <c r="D14" s="433">
        <f t="shared" si="6"/>
        <v>43</v>
      </c>
      <c r="E14" s="362">
        <f t="shared" si="0"/>
        <v>43</v>
      </c>
      <c r="F14" s="376"/>
      <c r="G14" s="285"/>
      <c r="H14" s="337"/>
      <c r="I14" s="272"/>
      <c r="J14" s="337"/>
      <c r="K14" s="272"/>
      <c r="L14" s="286"/>
      <c r="M14" s="335">
        <f t="shared" si="1"/>
        <v>7</v>
      </c>
      <c r="N14" s="303">
        <v>1.2</v>
      </c>
      <c r="O14" s="286"/>
      <c r="P14" s="272"/>
      <c r="Q14" s="342"/>
      <c r="R14" s="291">
        <f t="shared" si="2"/>
        <v>7</v>
      </c>
      <c r="S14" s="378">
        <f t="shared" si="14"/>
        <v>9</v>
      </c>
      <c r="T14" s="465"/>
      <c r="U14" s="465"/>
      <c r="V14" s="465"/>
      <c r="W14" s="480"/>
      <c r="X14" s="286"/>
      <c r="Y14" s="291">
        <f t="shared" si="3"/>
        <v>7</v>
      </c>
      <c r="Z14" s="301">
        <v>3</v>
      </c>
      <c r="AA14" s="281" t="s">
        <v>438</v>
      </c>
      <c r="AB14" s="476"/>
      <c r="AC14" s="337" t="s">
        <v>438</v>
      </c>
      <c r="AD14" s="476"/>
      <c r="AE14" s="342" t="s">
        <v>438</v>
      </c>
      <c r="AF14" s="291">
        <f t="shared" si="7"/>
        <v>7</v>
      </c>
      <c r="AG14" s="381">
        <f t="shared" si="4"/>
        <v>12</v>
      </c>
      <c r="AH14" s="541">
        <v>-1</v>
      </c>
      <c r="AI14" s="274"/>
      <c r="AJ14" s="273"/>
      <c r="AK14" s="345"/>
      <c r="AL14" s="291">
        <f t="shared" si="5"/>
        <v>7</v>
      </c>
      <c r="AM14" s="252">
        <f>1+3+2</f>
        <v>6</v>
      </c>
      <c r="AN14" s="385" t="s">
        <v>438</v>
      </c>
      <c r="AO14" s="387"/>
      <c r="AP14" s="345"/>
      <c r="AQ14" s="291">
        <f t="shared" si="8"/>
        <v>7</v>
      </c>
      <c r="AR14" s="287">
        <f>0.75+0.75+3.5</f>
        <v>5</v>
      </c>
      <c r="AS14" s="385"/>
      <c r="AT14" s="387"/>
      <c r="AU14" s="345"/>
      <c r="AV14" s="417">
        <f t="shared" si="9"/>
        <v>7</v>
      </c>
      <c r="AW14" s="702">
        <v>4.8</v>
      </c>
      <c r="AX14" s="345" t="s">
        <v>438</v>
      </c>
      <c r="AY14" s="424">
        <f t="shared" si="10"/>
        <v>7</v>
      </c>
      <c r="AZ14" s="287">
        <v>2</v>
      </c>
      <c r="BA14" s="345"/>
      <c r="BB14" s="424">
        <f t="shared" si="11"/>
        <v>7</v>
      </c>
      <c r="BC14" s="361"/>
      <c r="BD14" s="424">
        <f t="shared" si="12"/>
        <v>7</v>
      </c>
      <c r="BE14" s="387"/>
      <c r="BF14" s="424">
        <f t="shared" si="13"/>
        <v>7</v>
      </c>
      <c r="BG14" s="387"/>
      <c r="BH14" s="385"/>
      <c r="BI14" s="387"/>
    </row>
    <row r="15" spans="1:61" s="271" customFormat="1" ht="18" x14ac:dyDescent="0.25">
      <c r="A15" s="332">
        <v>8</v>
      </c>
      <c r="B15" s="499" t="s">
        <v>419</v>
      </c>
      <c r="C15" s="335">
        <v>8</v>
      </c>
      <c r="D15" s="433">
        <f t="shared" si="6"/>
        <v>67</v>
      </c>
      <c r="E15" s="362">
        <f t="shared" si="0"/>
        <v>67</v>
      </c>
      <c r="F15" s="376"/>
      <c r="G15" s="285"/>
      <c r="H15" s="337"/>
      <c r="I15" s="272"/>
      <c r="J15" s="337" t="s">
        <v>437</v>
      </c>
      <c r="K15" s="272"/>
      <c r="L15" s="286"/>
      <c r="M15" s="335">
        <f t="shared" si="1"/>
        <v>8</v>
      </c>
      <c r="N15" s="303">
        <v>2</v>
      </c>
      <c r="O15" s="286"/>
      <c r="P15" s="272"/>
      <c r="Q15" s="342"/>
      <c r="R15" s="291">
        <f t="shared" si="2"/>
        <v>8</v>
      </c>
      <c r="S15" s="378">
        <f t="shared" si="14"/>
        <v>10</v>
      </c>
      <c r="T15" s="465"/>
      <c r="U15" s="465"/>
      <c r="V15" s="465"/>
      <c r="W15" s="480"/>
      <c r="X15" s="286"/>
      <c r="Y15" s="291">
        <f t="shared" si="3"/>
        <v>8</v>
      </c>
      <c r="Z15" s="301">
        <v>3</v>
      </c>
      <c r="AA15" s="281" t="s">
        <v>437</v>
      </c>
      <c r="AB15" s="476"/>
      <c r="AC15" s="337" t="s">
        <v>437</v>
      </c>
      <c r="AD15" s="476"/>
      <c r="AE15" s="342" t="s">
        <v>438</v>
      </c>
      <c r="AF15" s="291">
        <f t="shared" si="7"/>
        <v>8</v>
      </c>
      <c r="AG15" s="381">
        <f t="shared" si="4"/>
        <v>14</v>
      </c>
      <c r="AH15" s="541"/>
      <c r="AI15" s="274"/>
      <c r="AJ15" s="273"/>
      <c r="AK15" s="345"/>
      <c r="AL15" s="291">
        <f t="shared" si="5"/>
        <v>8</v>
      </c>
      <c r="AM15" s="252">
        <f>1+3+2</f>
        <v>6</v>
      </c>
      <c r="AN15" s="385" t="s">
        <v>437</v>
      </c>
      <c r="AO15" s="387"/>
      <c r="AP15" s="345"/>
      <c r="AQ15" s="291">
        <f t="shared" si="8"/>
        <v>8</v>
      </c>
      <c r="AR15" s="392">
        <f>1+1+4</f>
        <v>6</v>
      </c>
      <c r="AS15" s="385"/>
      <c r="AT15" s="387"/>
      <c r="AU15" s="345"/>
      <c r="AV15" s="417">
        <f t="shared" si="9"/>
        <v>8</v>
      </c>
      <c r="AW15" s="252">
        <f>1+2+2</f>
        <v>5</v>
      </c>
      <c r="AX15" s="345" t="s">
        <v>437</v>
      </c>
      <c r="AY15" s="424">
        <f t="shared" si="10"/>
        <v>8</v>
      </c>
      <c r="AZ15" s="287">
        <v>4</v>
      </c>
      <c r="BA15" s="345"/>
      <c r="BB15" s="424">
        <f t="shared" si="11"/>
        <v>8</v>
      </c>
      <c r="BC15" s="361">
        <f>7</f>
        <v>7</v>
      </c>
      <c r="BD15" s="424">
        <f t="shared" si="12"/>
        <v>8</v>
      </c>
      <c r="BE15" s="272">
        <v>5</v>
      </c>
      <c r="BF15" s="424">
        <f t="shared" si="13"/>
        <v>8</v>
      </c>
      <c r="BG15" s="387">
        <v>5</v>
      </c>
      <c r="BH15" s="385"/>
      <c r="BI15" s="387"/>
    </row>
    <row r="16" spans="1:61" s="271" customFormat="1" ht="18" x14ac:dyDescent="0.25">
      <c r="A16" s="333">
        <v>9</v>
      </c>
      <c r="B16" s="499" t="s">
        <v>420</v>
      </c>
      <c r="C16" s="335">
        <v>9</v>
      </c>
      <c r="D16" s="433">
        <f t="shared" si="6"/>
        <v>55.75</v>
      </c>
      <c r="E16" s="362">
        <f t="shared" si="0"/>
        <v>55.75</v>
      </c>
      <c r="F16" s="376"/>
      <c r="G16" s="285"/>
      <c r="H16" s="337"/>
      <c r="I16" s="272"/>
      <c r="J16" s="337" t="s">
        <v>437</v>
      </c>
      <c r="K16" s="272"/>
      <c r="L16" s="286"/>
      <c r="M16" s="335">
        <f t="shared" si="1"/>
        <v>9</v>
      </c>
      <c r="N16" s="303">
        <v>2</v>
      </c>
      <c r="O16" s="286"/>
      <c r="P16" s="272"/>
      <c r="Q16" s="342"/>
      <c r="R16" s="291">
        <f t="shared" si="2"/>
        <v>9</v>
      </c>
      <c r="S16" s="378">
        <f t="shared" si="14"/>
        <v>7.5</v>
      </c>
      <c r="T16" s="465"/>
      <c r="U16" s="465"/>
      <c r="V16" s="465"/>
      <c r="W16" s="480"/>
      <c r="X16" s="286"/>
      <c r="Y16" s="291">
        <f t="shared" si="3"/>
        <v>9</v>
      </c>
      <c r="Z16" s="301">
        <v>3</v>
      </c>
      <c r="AA16" s="281" t="s">
        <v>437</v>
      </c>
      <c r="AB16" s="476"/>
      <c r="AC16" s="337" t="s">
        <v>437</v>
      </c>
      <c r="AD16" s="476"/>
      <c r="AE16" s="342" t="s">
        <v>437</v>
      </c>
      <c r="AF16" s="291">
        <f t="shared" si="7"/>
        <v>9</v>
      </c>
      <c r="AG16" s="381">
        <f t="shared" si="4"/>
        <v>7</v>
      </c>
      <c r="AH16" s="541"/>
      <c r="AI16" s="274"/>
      <c r="AJ16" s="273"/>
      <c r="AK16" s="345"/>
      <c r="AL16" s="291">
        <f t="shared" si="5"/>
        <v>9</v>
      </c>
      <c r="AM16" s="252">
        <f>1+2.5+2</f>
        <v>5.5</v>
      </c>
      <c r="AN16" s="385" t="s">
        <v>437</v>
      </c>
      <c r="AO16" s="387"/>
      <c r="AP16" s="345"/>
      <c r="AQ16" s="291">
        <f t="shared" si="8"/>
        <v>9</v>
      </c>
      <c r="AR16" s="287">
        <f>1+1+4</f>
        <v>6</v>
      </c>
      <c r="AS16" s="385"/>
      <c r="AT16" s="387"/>
      <c r="AU16" s="345"/>
      <c r="AV16" s="417">
        <f t="shared" si="9"/>
        <v>9</v>
      </c>
      <c r="AW16" s="252">
        <f>1+1.75+2</f>
        <v>4.75</v>
      </c>
      <c r="AX16" s="345" t="s">
        <v>437</v>
      </c>
      <c r="AY16" s="424">
        <f t="shared" si="10"/>
        <v>9</v>
      </c>
      <c r="AZ16" s="287">
        <v>4</v>
      </c>
      <c r="BA16" s="345"/>
      <c r="BB16" s="424">
        <f t="shared" si="11"/>
        <v>9</v>
      </c>
      <c r="BC16" s="361">
        <v>10</v>
      </c>
      <c r="BD16" s="424">
        <f t="shared" si="12"/>
        <v>9</v>
      </c>
      <c r="BE16" s="387">
        <v>5</v>
      </c>
      <c r="BF16" s="424">
        <f t="shared" si="13"/>
        <v>9</v>
      </c>
      <c r="BG16" s="731">
        <v>1</v>
      </c>
      <c r="BH16" s="385"/>
      <c r="BI16" s="387"/>
    </row>
    <row r="17" spans="1:61" s="528" customFormat="1" ht="24.75" customHeight="1" x14ac:dyDescent="0.25">
      <c r="A17" s="506">
        <v>10</v>
      </c>
      <c r="B17" s="500" t="s">
        <v>435</v>
      </c>
      <c r="C17" s="507">
        <v>11</v>
      </c>
      <c r="D17" s="433">
        <f t="shared" si="6"/>
        <v>0</v>
      </c>
      <c r="E17" s="378">
        <f t="shared" si="0"/>
        <v>0</v>
      </c>
      <c r="F17" s="508"/>
      <c r="G17" s="509"/>
      <c r="H17" s="510"/>
      <c r="I17" s="511"/>
      <c r="J17" s="510"/>
      <c r="K17" s="511"/>
      <c r="L17" s="512"/>
      <c r="M17" s="507">
        <f t="shared" si="1"/>
        <v>11</v>
      </c>
      <c r="N17" s="513"/>
      <c r="O17" s="512"/>
      <c r="P17" s="511"/>
      <c r="Q17" s="514"/>
      <c r="R17" s="515">
        <f t="shared" si="2"/>
        <v>11</v>
      </c>
      <c r="S17" s="378" t="str">
        <f t="shared" si="14"/>
        <v xml:space="preserve"> </v>
      </c>
      <c r="T17" s="516"/>
      <c r="U17" s="516"/>
      <c r="V17" s="516"/>
      <c r="W17" s="480"/>
      <c r="X17" s="512"/>
      <c r="Y17" s="515">
        <f t="shared" si="3"/>
        <v>11</v>
      </c>
      <c r="Z17" s="381"/>
      <c r="AA17" s="517"/>
      <c r="AB17" s="518"/>
      <c r="AC17" s="510"/>
      <c r="AD17" s="518"/>
      <c r="AE17" s="514"/>
      <c r="AF17" s="515">
        <f t="shared" si="7"/>
        <v>11</v>
      </c>
      <c r="AG17" s="381" t="str">
        <f t="shared" si="4"/>
        <v xml:space="preserve"> </v>
      </c>
      <c r="AH17" s="541"/>
      <c r="AI17" s="519"/>
      <c r="AJ17" s="520"/>
      <c r="AK17" s="521"/>
      <c r="AL17" s="515">
        <f t="shared" si="5"/>
        <v>11</v>
      </c>
      <c r="AM17" s="522"/>
      <c r="AN17" s="523"/>
      <c r="AO17" s="511"/>
      <c r="AP17" s="521"/>
      <c r="AQ17" s="515">
        <f t="shared" si="8"/>
        <v>11</v>
      </c>
      <c r="AR17" s="524"/>
      <c r="AS17" s="523"/>
      <c r="AT17" s="511"/>
      <c r="AU17" s="521"/>
      <c r="AV17" s="525">
        <f t="shared" si="9"/>
        <v>11</v>
      </c>
      <c r="AW17" s="522"/>
      <c r="AX17" s="521"/>
      <c r="AY17" s="526">
        <f t="shared" si="10"/>
        <v>11</v>
      </c>
      <c r="AZ17" s="524"/>
      <c r="BA17" s="521"/>
      <c r="BB17" s="526">
        <f t="shared" si="11"/>
        <v>11</v>
      </c>
      <c r="BC17" s="527"/>
      <c r="BD17" s="424">
        <f t="shared" si="12"/>
        <v>11</v>
      </c>
      <c r="BE17" s="387"/>
      <c r="BF17" s="424">
        <f t="shared" si="13"/>
        <v>11</v>
      </c>
      <c r="BG17" s="387"/>
      <c r="BH17" s="385"/>
      <c r="BI17" s="387"/>
    </row>
    <row r="18" spans="1:61" s="271" customFormat="1" ht="29.25" customHeight="1" x14ac:dyDescent="0.25">
      <c r="A18" s="333">
        <v>11</v>
      </c>
      <c r="B18" s="499" t="s">
        <v>421</v>
      </c>
      <c r="C18" s="335">
        <v>12</v>
      </c>
      <c r="D18" s="433">
        <f t="shared" si="6"/>
        <v>40.35</v>
      </c>
      <c r="E18" s="362">
        <f t="shared" si="0"/>
        <v>40.35</v>
      </c>
      <c r="F18" s="376"/>
      <c r="G18" s="285"/>
      <c r="H18" s="337"/>
      <c r="I18" s="272"/>
      <c r="J18" s="337"/>
      <c r="K18" s="272"/>
      <c r="L18" s="286"/>
      <c r="M18" s="335">
        <f t="shared" si="1"/>
        <v>12</v>
      </c>
      <c r="N18" s="303">
        <v>0.8</v>
      </c>
      <c r="O18" s="286"/>
      <c r="P18" s="272"/>
      <c r="Q18" s="342"/>
      <c r="R18" s="291">
        <f t="shared" si="2"/>
        <v>12</v>
      </c>
      <c r="S18" s="378">
        <f t="shared" si="14"/>
        <v>8.5</v>
      </c>
      <c r="T18" s="465"/>
      <c r="U18" s="465"/>
      <c r="V18" s="465"/>
      <c r="W18" s="480"/>
      <c r="X18" s="286"/>
      <c r="Y18" s="291">
        <f t="shared" si="3"/>
        <v>12</v>
      </c>
      <c r="Z18" s="301">
        <v>3</v>
      </c>
      <c r="AA18" s="281" t="s">
        <v>438</v>
      </c>
      <c r="AB18" s="476"/>
      <c r="AC18" s="337" t="s">
        <v>438</v>
      </c>
      <c r="AD18" s="476"/>
      <c r="AE18" s="342" t="s">
        <v>438</v>
      </c>
      <c r="AF18" s="291">
        <f t="shared" si="7"/>
        <v>12</v>
      </c>
      <c r="AG18" s="381">
        <f t="shared" si="4"/>
        <v>13.8</v>
      </c>
      <c r="AH18" s="541">
        <v>-1</v>
      </c>
      <c r="AI18" s="275"/>
      <c r="AJ18" s="273"/>
      <c r="AK18" s="345"/>
      <c r="AL18" s="291">
        <f t="shared" si="5"/>
        <v>12</v>
      </c>
      <c r="AM18" s="252">
        <f>1+2.75+1.75</f>
        <v>5.5</v>
      </c>
      <c r="AN18" s="388" t="s">
        <v>438</v>
      </c>
      <c r="AO18" s="387"/>
      <c r="AP18" s="345"/>
      <c r="AQ18" s="291">
        <f t="shared" si="8"/>
        <v>12</v>
      </c>
      <c r="AR18" s="287">
        <f>1+0.75+0</f>
        <v>1.75</v>
      </c>
      <c r="AS18" s="388"/>
      <c r="AT18" s="387"/>
      <c r="AU18" s="345"/>
      <c r="AV18" s="417">
        <f t="shared" si="9"/>
        <v>12</v>
      </c>
      <c r="AW18" s="252">
        <f>1+2+0</f>
        <v>3</v>
      </c>
      <c r="AX18" s="345" t="s">
        <v>438</v>
      </c>
      <c r="AY18" s="424">
        <f t="shared" si="10"/>
        <v>12</v>
      </c>
      <c r="AZ18" s="287">
        <v>4</v>
      </c>
      <c r="BA18" s="345"/>
      <c r="BB18" s="424">
        <f t="shared" si="11"/>
        <v>12</v>
      </c>
      <c r="BC18" s="361"/>
      <c r="BD18" s="424">
        <f t="shared" si="12"/>
        <v>12</v>
      </c>
      <c r="BE18" s="387"/>
      <c r="BF18" s="424">
        <f t="shared" si="13"/>
        <v>12</v>
      </c>
      <c r="BG18" s="387"/>
      <c r="BH18" s="385"/>
      <c r="BI18" s="387"/>
    </row>
    <row r="19" spans="1:61" s="271" customFormat="1" ht="24" customHeight="1" thickBot="1" x14ac:dyDescent="0.3">
      <c r="A19" s="393">
        <v>12</v>
      </c>
      <c r="B19" s="499" t="s">
        <v>422</v>
      </c>
      <c r="C19" s="335">
        <v>13</v>
      </c>
      <c r="D19" s="433">
        <f t="shared" si="6"/>
        <v>59.8</v>
      </c>
      <c r="E19" s="435">
        <f t="shared" si="0"/>
        <v>59.8</v>
      </c>
      <c r="F19" s="377"/>
      <c r="G19" s="374"/>
      <c r="H19" s="294"/>
      <c r="I19" s="277"/>
      <c r="J19" s="294" t="s">
        <v>437</v>
      </c>
      <c r="K19" s="277"/>
      <c r="L19" s="294"/>
      <c r="M19" s="357">
        <f t="shared" si="1"/>
        <v>13</v>
      </c>
      <c r="N19" s="304">
        <v>1.8</v>
      </c>
      <c r="O19" s="294"/>
      <c r="P19" s="277"/>
      <c r="Q19" s="343"/>
      <c r="R19" s="358">
        <f t="shared" si="2"/>
        <v>13</v>
      </c>
      <c r="S19" s="380">
        <f t="shared" ref="S19" si="15">IF(R19=0,"",VLOOKUP(R19,Підс,2,FALSE))</f>
        <v>10</v>
      </c>
      <c r="T19" s="466"/>
      <c r="U19" s="466"/>
      <c r="V19" s="466"/>
      <c r="W19" s="481"/>
      <c r="X19" s="294"/>
      <c r="Y19" s="358">
        <f t="shared" si="3"/>
        <v>13</v>
      </c>
      <c r="Z19" s="295">
        <v>3</v>
      </c>
      <c r="AA19" s="501" t="s">
        <v>437</v>
      </c>
      <c r="AB19" s="502"/>
      <c r="AC19" s="503" t="s">
        <v>438</v>
      </c>
      <c r="AD19" s="502"/>
      <c r="AE19" s="343" t="s">
        <v>437</v>
      </c>
      <c r="AF19" s="358">
        <f t="shared" si="7"/>
        <v>13</v>
      </c>
      <c r="AG19" s="379">
        <f t="shared" si="4"/>
        <v>14</v>
      </c>
      <c r="AH19" s="542"/>
      <c r="AI19" s="305"/>
      <c r="AJ19" s="278"/>
      <c r="AK19" s="346"/>
      <c r="AL19" s="358">
        <f t="shared" si="5"/>
        <v>13</v>
      </c>
      <c r="AM19" s="295">
        <f>1+3+2</f>
        <v>6</v>
      </c>
      <c r="AN19" s="391" t="s">
        <v>437</v>
      </c>
      <c r="AO19" s="389"/>
      <c r="AP19" s="346"/>
      <c r="AQ19" s="358">
        <f t="shared" si="8"/>
        <v>13</v>
      </c>
      <c r="AR19" s="293">
        <f>1+1+4</f>
        <v>6</v>
      </c>
      <c r="AS19" s="391"/>
      <c r="AT19" s="389"/>
      <c r="AU19" s="279"/>
      <c r="AV19" s="420">
        <f t="shared" si="9"/>
        <v>13</v>
      </c>
      <c r="AW19" s="295">
        <v>5</v>
      </c>
      <c r="AX19" s="279" t="s">
        <v>437</v>
      </c>
      <c r="AY19" s="430">
        <f t="shared" si="10"/>
        <v>13</v>
      </c>
      <c r="AZ19" s="293">
        <v>4</v>
      </c>
      <c r="BA19" s="279"/>
      <c r="BB19" s="430">
        <f t="shared" si="11"/>
        <v>13</v>
      </c>
      <c r="BC19" s="431">
        <v>10</v>
      </c>
      <c r="BD19" s="424">
        <f t="shared" si="12"/>
        <v>13</v>
      </c>
      <c r="BE19" s="389"/>
      <c r="BF19" s="424">
        <f t="shared" si="13"/>
        <v>13</v>
      </c>
      <c r="BG19" s="389"/>
      <c r="BH19" s="391"/>
      <c r="BI19" s="389"/>
    </row>
    <row r="20" spans="1:61" ht="36" x14ac:dyDescent="0.25">
      <c r="A20" s="76"/>
      <c r="B20" s="351"/>
      <c r="C20" s="77"/>
      <c r="D20" s="78"/>
      <c r="E20" s="78"/>
      <c r="F20" s="79"/>
      <c r="G20" s="79"/>
      <c r="H20" s="79" t="s">
        <v>436</v>
      </c>
      <c r="I20" s="79"/>
      <c r="J20" s="79"/>
      <c r="K20" s="79"/>
      <c r="L20" s="79">
        <f>COUNT(N8:N19)</f>
        <v>10</v>
      </c>
      <c r="M20" s="79"/>
      <c r="N20" s="79">
        <f>COUNT(N8:N19)</f>
        <v>10</v>
      </c>
      <c r="O20" s="79"/>
      <c r="P20" s="493"/>
      <c r="Q20" s="79"/>
      <c r="R20" s="79"/>
      <c r="S20" s="79">
        <f>COUNT(S8:S19)</f>
        <v>10</v>
      </c>
      <c r="T20" s="467"/>
      <c r="U20" s="467"/>
      <c r="V20" s="467"/>
      <c r="W20" s="467"/>
      <c r="X20" s="495"/>
      <c r="Y20" s="75"/>
      <c r="Z20" s="79">
        <f>COUNT(Z8:Z19)</f>
        <v>10</v>
      </c>
      <c r="AA20" s="493"/>
      <c r="AB20" s="71"/>
      <c r="AC20" s="495"/>
      <c r="AD20" s="71"/>
      <c r="AE20" s="71"/>
      <c r="AF20" s="71"/>
      <c r="AG20" s="79">
        <f>COUNT(AG8:AG19)</f>
        <v>10</v>
      </c>
      <c r="AH20" s="71"/>
      <c r="AI20" s="79"/>
      <c r="AJ20" s="71"/>
      <c r="AK20" s="71"/>
      <c r="AL20" s="79"/>
      <c r="AM20" s="79">
        <f>COUNT(AM8:AM19)</f>
        <v>10</v>
      </c>
      <c r="AN20" s="71"/>
      <c r="AO20" s="71"/>
      <c r="AP20" s="20"/>
      <c r="AQ20" s="71"/>
      <c r="AR20" s="79">
        <f>COUNT(AR8:AR19)</f>
        <v>10</v>
      </c>
      <c r="AS20" s="20"/>
      <c r="AW20" s="79">
        <f>COUNT(AW8:AW19)</f>
        <v>10</v>
      </c>
      <c r="AX20" s="20"/>
      <c r="AZ20" s="79">
        <f>COUNT(AZ8:AZ19)</f>
        <v>10</v>
      </c>
      <c r="BC20" s="79">
        <f>COUNT(BC8:BC19)</f>
        <v>6</v>
      </c>
      <c r="BD20" s="604"/>
      <c r="BE20" s="71"/>
      <c r="BF20" s="604"/>
      <c r="BG20" s="71"/>
      <c r="BH20" s="603"/>
      <c r="BI20" s="71"/>
    </row>
    <row r="21" spans="1:61" ht="18" x14ac:dyDescent="0.25">
      <c r="A21" s="76"/>
      <c r="B21" s="351"/>
      <c r="C21" s="77"/>
      <c r="D21" s="78"/>
      <c r="E21" s="78"/>
      <c r="F21" s="79"/>
      <c r="G21" s="71"/>
      <c r="H21" s="71"/>
      <c r="I21" s="71"/>
      <c r="J21" s="71"/>
      <c r="K21" s="71"/>
      <c r="L21" s="80"/>
      <c r="M21" s="20"/>
      <c r="N21" s="71"/>
      <c r="O21" s="71"/>
      <c r="P21" s="468"/>
      <c r="Q21" s="75"/>
      <c r="R21" s="71"/>
      <c r="S21" s="71"/>
      <c r="T21" s="468"/>
      <c r="U21" s="468"/>
      <c r="V21" s="468"/>
      <c r="W21" s="468"/>
      <c r="X21" s="75"/>
      <c r="Y21" s="71"/>
      <c r="Z21" s="71"/>
      <c r="AA21" s="496"/>
      <c r="AB21" s="71"/>
      <c r="AC21" s="71"/>
      <c r="AD21" s="71"/>
      <c r="AE21" s="71"/>
      <c r="AF21" s="71"/>
      <c r="AG21" s="71"/>
      <c r="AH21" s="71"/>
      <c r="AI21" s="71"/>
      <c r="AJ21" s="75"/>
      <c r="AK21" s="71"/>
      <c r="AL21" s="71"/>
      <c r="AM21" s="71"/>
      <c r="AN21" s="71"/>
      <c r="AO21" s="75"/>
      <c r="AP21" s="75"/>
      <c r="AQ21" s="75"/>
      <c r="AR21" s="71"/>
      <c r="AS21" s="40"/>
      <c r="AT21" s="41"/>
      <c r="AU21" s="40"/>
      <c r="AV21" s="25"/>
      <c r="BD21" s="604"/>
      <c r="BE21" s="71"/>
      <c r="BF21" s="604"/>
      <c r="BG21" s="71"/>
      <c r="BH21" s="603"/>
      <c r="BI21" s="71"/>
    </row>
    <row r="22" spans="1:61" ht="18" x14ac:dyDescent="0.25">
      <c r="A22" s="76"/>
      <c r="B22" s="351"/>
      <c r="C22" s="77"/>
      <c r="D22" s="78"/>
      <c r="E22" s="78"/>
      <c r="F22" s="79"/>
      <c r="G22" s="71"/>
      <c r="H22" s="71"/>
      <c r="I22" s="71"/>
      <c r="J22" s="71"/>
      <c r="K22" s="71"/>
      <c r="L22" s="80"/>
      <c r="M22" s="20"/>
      <c r="N22" s="71"/>
      <c r="O22" s="71"/>
      <c r="P22" s="468"/>
      <c r="Q22" s="75"/>
      <c r="R22" s="71"/>
      <c r="S22" s="71"/>
      <c r="T22" s="468"/>
      <c r="U22" s="468"/>
      <c r="V22" s="468"/>
      <c r="W22" s="468"/>
      <c r="X22" s="75"/>
      <c r="Y22" s="71"/>
      <c r="Z22" s="71"/>
      <c r="AA22" s="496"/>
      <c r="AB22" s="71"/>
      <c r="AC22" s="71"/>
      <c r="AD22" s="71"/>
      <c r="AE22" s="71"/>
      <c r="AF22" s="71"/>
      <c r="AG22" s="71"/>
      <c r="AH22" s="71"/>
      <c r="AI22" s="71"/>
      <c r="AJ22" s="75"/>
      <c r="AK22" s="71"/>
      <c r="AL22" s="71"/>
      <c r="AM22" s="71"/>
      <c r="AN22" s="71"/>
      <c r="AO22" s="75"/>
      <c r="AP22" s="75"/>
      <c r="AQ22" s="75"/>
      <c r="AR22" s="71"/>
      <c r="AS22" s="40"/>
      <c r="AT22" s="41"/>
      <c r="AU22" s="40"/>
      <c r="AV22" s="25"/>
      <c r="BD22" s="604"/>
      <c r="BE22" s="71"/>
      <c r="BF22" s="604"/>
      <c r="BG22" s="71"/>
      <c r="BH22" s="603"/>
      <c r="BI22" s="71"/>
    </row>
    <row r="23" spans="1:61" ht="18" x14ac:dyDescent="0.25">
      <c r="A23" s="48"/>
      <c r="B23" s="352"/>
      <c r="C23" s="26"/>
      <c r="D23" s="26"/>
      <c r="E23" s="26"/>
      <c r="F23" s="45"/>
      <c r="G23" s="20"/>
      <c r="H23" s="20"/>
      <c r="I23" s="20"/>
      <c r="J23" s="20"/>
      <c r="K23" s="20"/>
      <c r="L23" s="50"/>
      <c r="M23" s="20"/>
      <c r="N23" s="20"/>
      <c r="O23" s="20"/>
      <c r="P23" s="467"/>
      <c r="Q23" s="20"/>
      <c r="R23" s="20"/>
      <c r="S23" s="20"/>
      <c r="T23" s="467"/>
      <c r="U23" s="467"/>
      <c r="V23" s="467"/>
      <c r="W23" s="467"/>
      <c r="X23" s="495"/>
      <c r="Y23" s="495"/>
      <c r="Z23" s="495"/>
      <c r="AA23" s="497"/>
      <c r="AB23" s="495"/>
      <c r="AC23" s="29"/>
      <c r="AD23" s="29"/>
      <c r="AK23" s="31"/>
      <c r="AM23" s="31"/>
      <c r="BD23" s="604"/>
      <c r="BE23" s="71"/>
      <c r="BF23" s="604"/>
      <c r="BG23" s="71"/>
      <c r="BH23" s="603"/>
      <c r="BI23" s="71"/>
    </row>
    <row r="24" spans="1:61" ht="15.75" x14ac:dyDescent="0.25">
      <c r="A24" s="48"/>
      <c r="B24" s="352"/>
      <c r="C24" s="26"/>
      <c r="D24" s="26"/>
      <c r="E24" s="26"/>
      <c r="F24" s="26"/>
      <c r="G24" s="20"/>
      <c r="H24" s="27" t="s">
        <v>153</v>
      </c>
      <c r="I24" s="20"/>
      <c r="J24" s="20"/>
      <c r="K24" s="20"/>
      <c r="L24" s="20"/>
      <c r="M24" s="20"/>
      <c r="N24" s="24"/>
      <c r="O24" s="24"/>
      <c r="P24" s="463"/>
      <c r="Q24" s="20"/>
      <c r="R24" s="20"/>
      <c r="S24" s="20"/>
      <c r="T24" s="20"/>
      <c r="U24" s="20"/>
      <c r="V24" s="20"/>
      <c r="W24" s="20" t="s">
        <v>441</v>
      </c>
      <c r="X24" s="20"/>
      <c r="AA24" s="271"/>
    </row>
    <row r="25" spans="1:61" ht="15.75" x14ac:dyDescent="0.25">
      <c r="A25" s="48"/>
      <c r="B25" s="352"/>
      <c r="C25" s="26"/>
      <c r="D25" s="26"/>
      <c r="E25" s="26"/>
      <c r="F25" s="26"/>
      <c r="G25" s="20"/>
      <c r="H25" s="20" t="s">
        <v>357</v>
      </c>
      <c r="I25" s="20"/>
      <c r="J25" s="20"/>
      <c r="K25" s="28">
        <v>60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61" ht="15.75" x14ac:dyDescent="0.25">
      <c r="A26" s="48"/>
      <c r="B26" s="352"/>
      <c r="C26" s="26"/>
      <c r="D26" s="26"/>
      <c r="E26" s="26"/>
      <c r="F26" s="26"/>
      <c r="G26" s="20"/>
      <c r="H26" s="20" t="s">
        <v>357</v>
      </c>
      <c r="I26" s="20"/>
      <c r="J26" s="20"/>
      <c r="K26" s="28">
        <v>10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61" ht="15.75" x14ac:dyDescent="0.25">
      <c r="A27" s="48"/>
      <c r="B27" s="352"/>
      <c r="C27" s="26"/>
      <c r="D27" s="26"/>
      <c r="E27" s="26"/>
      <c r="F27" s="26"/>
      <c r="G27" s="20"/>
      <c r="H27" s="20" t="s">
        <v>356</v>
      </c>
      <c r="I27" s="20"/>
      <c r="J27" s="20"/>
      <c r="K27" s="28">
        <v>30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61" ht="15.75" x14ac:dyDescent="0.25">
      <c r="A28" s="48"/>
      <c r="B28" s="352"/>
      <c r="C28" s="26"/>
      <c r="D28" s="26"/>
      <c r="E28" s="26"/>
      <c r="F28" s="26"/>
      <c r="G28" s="20"/>
      <c r="H28" s="20" t="s">
        <v>154</v>
      </c>
      <c r="I28" s="20"/>
      <c r="J28" s="20"/>
      <c r="K28" s="28">
        <f>SUM(K25:K27)</f>
        <v>100</v>
      </c>
      <c r="L28" s="20"/>
      <c r="M28" s="20"/>
      <c r="N28" s="20"/>
      <c r="O28" s="20"/>
      <c r="P28" s="20"/>
      <c r="Q28" s="20"/>
      <c r="R28" s="20"/>
      <c r="S28" s="20" t="s">
        <v>235</v>
      </c>
      <c r="T28" s="20"/>
      <c r="U28" s="20"/>
      <c r="V28" s="20"/>
      <c r="W28" s="20"/>
      <c r="X28" s="20"/>
    </row>
    <row r="29" spans="1:61" ht="15.75" x14ac:dyDescent="0.25">
      <c r="A29" s="48"/>
      <c r="B29" s="352"/>
      <c r="C29" s="26"/>
      <c r="D29" s="26"/>
      <c r="E29" s="26"/>
      <c r="F29" s="26"/>
      <c r="G29" s="20"/>
      <c r="H29" s="20"/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1" ht="15.75" x14ac:dyDescent="0.25">
      <c r="A30" s="48"/>
      <c r="B30" s="352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1" ht="96.75" customHeight="1" x14ac:dyDescent="0.2">
      <c r="A31" s="48"/>
      <c r="B31" s="352"/>
      <c r="C31" s="26"/>
      <c r="D31" s="339" t="s">
        <v>412</v>
      </c>
      <c r="E31" s="339" t="s">
        <v>413</v>
      </c>
      <c r="F31" s="339" t="s">
        <v>414</v>
      </c>
      <c r="G31" s="339" t="s">
        <v>415</v>
      </c>
      <c r="H31" s="339" t="s">
        <v>416</v>
      </c>
      <c r="I31" s="339" t="s">
        <v>417</v>
      </c>
      <c r="J31" s="339" t="s">
        <v>418</v>
      </c>
      <c r="K31" s="339" t="s">
        <v>419</v>
      </c>
      <c r="L31" s="339" t="s">
        <v>420</v>
      </c>
      <c r="M31" s="339"/>
      <c r="N31" s="339" t="s">
        <v>435</v>
      </c>
      <c r="O31" s="339" t="s">
        <v>421</v>
      </c>
      <c r="P31" s="339" t="s">
        <v>422</v>
      </c>
      <c r="Q31" s="428"/>
      <c r="R31" s="338"/>
      <c r="S31" s="20"/>
      <c r="T31" s="20"/>
      <c r="U31" s="20"/>
      <c r="V31" s="20"/>
      <c r="W31" s="20"/>
      <c r="X31" s="20"/>
    </row>
    <row r="32" spans="1:61" ht="26.25" customHeight="1" x14ac:dyDescent="0.2">
      <c r="A32" s="48"/>
      <c r="B32" s="718" t="s">
        <v>232</v>
      </c>
      <c r="C32" s="682" t="s">
        <v>152</v>
      </c>
      <c r="D32" s="683">
        <v>1</v>
      </c>
      <c r="E32" s="683">
        <v>2</v>
      </c>
      <c r="F32" s="683">
        <v>3</v>
      </c>
      <c r="G32" s="683">
        <v>4</v>
      </c>
      <c r="H32" s="684">
        <v>5</v>
      </c>
      <c r="I32" s="684">
        <v>6</v>
      </c>
      <c r="J32" s="684">
        <v>7</v>
      </c>
      <c r="K32" s="684">
        <v>8</v>
      </c>
      <c r="L32" s="684">
        <v>9</v>
      </c>
      <c r="M32" s="684">
        <v>10</v>
      </c>
      <c r="N32" s="684">
        <v>11</v>
      </c>
      <c r="O32" s="684">
        <v>12</v>
      </c>
      <c r="P32" s="684">
        <v>13</v>
      </c>
      <c r="Q32" s="684">
        <v>14</v>
      </c>
      <c r="R32" s="685">
        <v>15</v>
      </c>
      <c r="S32" s="686" t="s">
        <v>233</v>
      </c>
      <c r="T32" s="686" t="s">
        <v>168</v>
      </c>
      <c r="U32" s="686" t="s">
        <v>234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9"/>
      <c r="AH32" s="49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9"/>
      <c r="AY32" s="46"/>
      <c r="AZ32" s="46"/>
      <c r="BA32" s="29"/>
      <c r="BB32" s="29"/>
    </row>
    <row r="33" spans="1:54" ht="15.75" x14ac:dyDescent="0.2">
      <c r="A33" s="47"/>
      <c r="B33" s="687" t="s">
        <v>230</v>
      </c>
      <c r="C33" s="688"/>
      <c r="D33" s="689"/>
      <c r="E33" s="689"/>
      <c r="F33" s="689"/>
      <c r="G33" s="689"/>
      <c r="H33" s="690"/>
      <c r="I33" s="690"/>
      <c r="J33" s="690"/>
      <c r="K33" s="690"/>
      <c r="L33" s="690"/>
      <c r="M33" s="690"/>
      <c r="N33" s="690"/>
      <c r="O33" s="690"/>
      <c r="P33" s="690"/>
      <c r="Q33" s="690"/>
      <c r="R33" s="691"/>
      <c r="S33" s="698">
        <v>1</v>
      </c>
      <c r="T33" s="676">
        <v>5.8</v>
      </c>
      <c r="U33" s="676">
        <v>13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29"/>
      <c r="BB33" s="29"/>
    </row>
    <row r="34" spans="1:54" ht="15.75" customHeight="1" x14ac:dyDescent="0.2">
      <c r="A34" s="47"/>
      <c r="B34" s="687" t="s">
        <v>1</v>
      </c>
      <c r="C34" s="700">
        <v>1</v>
      </c>
      <c r="D34" s="703">
        <v>1</v>
      </c>
      <c r="E34" s="704"/>
      <c r="F34" s="704">
        <v>1</v>
      </c>
      <c r="G34" s="704">
        <v>1</v>
      </c>
      <c r="H34" s="704">
        <v>1</v>
      </c>
      <c r="I34" s="706">
        <v>1</v>
      </c>
      <c r="J34" s="704">
        <v>1</v>
      </c>
      <c r="K34" s="706">
        <v>1</v>
      </c>
      <c r="L34" s="706">
        <v>1</v>
      </c>
      <c r="M34" s="706"/>
      <c r="N34" s="706"/>
      <c r="O34" s="706">
        <v>1</v>
      </c>
      <c r="P34" s="706">
        <v>1</v>
      </c>
      <c r="Q34" s="706"/>
      <c r="R34" s="707"/>
      <c r="S34" s="698">
        <v>2</v>
      </c>
      <c r="T34" s="676" t="s">
        <v>457</v>
      </c>
      <c r="U34" s="676" t="s">
        <v>457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29"/>
      <c r="BB34" s="29"/>
    </row>
    <row r="35" spans="1:54" ht="18" x14ac:dyDescent="0.2">
      <c r="A35" s="47"/>
      <c r="B35" s="687" t="s">
        <v>3</v>
      </c>
      <c r="C35" s="700">
        <v>1</v>
      </c>
      <c r="D35" s="703">
        <v>1</v>
      </c>
      <c r="E35" s="704"/>
      <c r="F35" s="704">
        <v>1</v>
      </c>
      <c r="G35" s="704">
        <v>1</v>
      </c>
      <c r="H35" s="704">
        <v>1</v>
      </c>
      <c r="I35" s="706">
        <v>1</v>
      </c>
      <c r="J35" s="704">
        <v>1</v>
      </c>
      <c r="K35" s="706">
        <v>1</v>
      </c>
      <c r="L35" s="706">
        <v>1</v>
      </c>
      <c r="M35" s="706"/>
      <c r="N35" s="706"/>
      <c r="O35" s="706">
        <v>1</v>
      </c>
      <c r="P35" s="706">
        <v>1</v>
      </c>
      <c r="Q35" s="706"/>
      <c r="R35" s="707"/>
      <c r="S35" s="698">
        <v>3</v>
      </c>
      <c r="T35" s="676">
        <v>9</v>
      </c>
      <c r="U35" s="676">
        <v>12.5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29"/>
      <c r="BB35" s="29"/>
    </row>
    <row r="36" spans="1:54" ht="18" x14ac:dyDescent="0.2">
      <c r="A36" s="47"/>
      <c r="B36" s="687" t="s">
        <v>5</v>
      </c>
      <c r="C36" s="700">
        <v>1</v>
      </c>
      <c r="D36" s="703">
        <v>0</v>
      </c>
      <c r="E36" s="704"/>
      <c r="F36" s="704">
        <v>1</v>
      </c>
      <c r="G36" s="704">
        <v>1</v>
      </c>
      <c r="H36" s="704">
        <v>1</v>
      </c>
      <c r="I36" s="706">
        <v>0.5</v>
      </c>
      <c r="J36" s="704">
        <v>1</v>
      </c>
      <c r="K36" s="706">
        <v>1</v>
      </c>
      <c r="L36" s="706">
        <v>0.8</v>
      </c>
      <c r="M36" s="706"/>
      <c r="N36" s="706"/>
      <c r="O36" s="706">
        <v>1</v>
      </c>
      <c r="P36" s="706">
        <v>1</v>
      </c>
      <c r="Q36" s="706"/>
      <c r="R36" s="707"/>
      <c r="S36" s="698">
        <v>4</v>
      </c>
      <c r="T36" s="676">
        <v>10</v>
      </c>
      <c r="U36" s="676">
        <v>14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29"/>
      <c r="BB36" s="29"/>
    </row>
    <row r="37" spans="1:54" ht="18" x14ac:dyDescent="0.2">
      <c r="A37" s="47"/>
      <c r="B37" s="687" t="s">
        <v>6</v>
      </c>
      <c r="C37" s="700">
        <v>2</v>
      </c>
      <c r="D37" s="703">
        <v>0.8</v>
      </c>
      <c r="E37" s="704"/>
      <c r="F37" s="704">
        <v>2</v>
      </c>
      <c r="G37" s="704">
        <v>2</v>
      </c>
      <c r="H37" s="704">
        <v>1</v>
      </c>
      <c r="I37" s="706">
        <v>2</v>
      </c>
      <c r="J37" s="705">
        <v>2</v>
      </c>
      <c r="K37" s="706">
        <v>2</v>
      </c>
      <c r="L37" s="706">
        <v>1</v>
      </c>
      <c r="M37" s="706"/>
      <c r="N37" s="706"/>
      <c r="O37" s="706">
        <v>2</v>
      </c>
      <c r="P37" s="706">
        <v>2</v>
      </c>
      <c r="Q37" s="706"/>
      <c r="R37" s="707"/>
      <c r="S37" s="698">
        <v>5</v>
      </c>
      <c r="T37" s="676">
        <v>6.5</v>
      </c>
      <c r="U37" s="676">
        <v>7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29"/>
      <c r="BB37" s="29"/>
    </row>
    <row r="38" spans="1:54" ht="18" x14ac:dyDescent="0.2">
      <c r="A38" s="47"/>
      <c r="B38" s="687" t="s">
        <v>7</v>
      </c>
      <c r="C38" s="700">
        <v>2</v>
      </c>
      <c r="D38" s="703">
        <v>2</v>
      </c>
      <c r="E38" s="704"/>
      <c r="F38" s="704">
        <v>1</v>
      </c>
      <c r="G38" s="704">
        <v>2</v>
      </c>
      <c r="H38" s="704">
        <v>1.5</v>
      </c>
      <c r="I38" s="706">
        <v>2</v>
      </c>
      <c r="J38" s="705">
        <v>1</v>
      </c>
      <c r="K38" s="706">
        <v>2</v>
      </c>
      <c r="L38" s="706">
        <v>1</v>
      </c>
      <c r="M38" s="706"/>
      <c r="N38" s="706"/>
      <c r="O38" s="706">
        <v>0.5</v>
      </c>
      <c r="P38" s="706">
        <v>2</v>
      </c>
      <c r="Q38" s="706"/>
      <c r="R38" s="707"/>
      <c r="S38" s="698">
        <v>6</v>
      </c>
      <c r="T38" s="676">
        <v>8.5</v>
      </c>
      <c r="U38" s="676">
        <f>I47</f>
        <v>13.25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29"/>
      <c r="BB38" s="29"/>
    </row>
    <row r="39" spans="1:54" ht="18" x14ac:dyDescent="0.2">
      <c r="A39" s="47"/>
      <c r="B39" s="687" t="s">
        <v>8</v>
      </c>
      <c r="C39" s="700">
        <v>2</v>
      </c>
      <c r="D39" s="703">
        <v>1</v>
      </c>
      <c r="E39" s="704"/>
      <c r="F39" s="704">
        <v>2</v>
      </c>
      <c r="G39" s="704">
        <v>2</v>
      </c>
      <c r="H39" s="704">
        <v>1</v>
      </c>
      <c r="I39" s="706">
        <v>2</v>
      </c>
      <c r="J39" s="704">
        <v>2</v>
      </c>
      <c r="K39" s="706">
        <v>2</v>
      </c>
      <c r="L39" s="706">
        <v>2</v>
      </c>
      <c r="M39" s="706"/>
      <c r="N39" s="706"/>
      <c r="O39" s="706">
        <v>2</v>
      </c>
      <c r="P39" s="706">
        <v>2</v>
      </c>
      <c r="Q39" s="706"/>
      <c r="R39" s="707"/>
      <c r="S39" s="698">
        <v>7</v>
      </c>
      <c r="T39" s="676">
        <v>9</v>
      </c>
      <c r="U39" s="676">
        <v>12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29"/>
      <c r="BB39" s="29"/>
    </row>
    <row r="40" spans="1:54" ht="18" x14ac:dyDescent="0.2">
      <c r="A40" s="47"/>
      <c r="B40" s="687" t="s">
        <v>158</v>
      </c>
      <c r="C40" s="700">
        <v>1</v>
      </c>
      <c r="D40" s="703">
        <v>0</v>
      </c>
      <c r="E40" s="704"/>
      <c r="F40" s="704">
        <v>1</v>
      </c>
      <c r="G40" s="704">
        <v>1</v>
      </c>
      <c r="H40" s="704"/>
      <c r="I40" s="706">
        <v>0</v>
      </c>
      <c r="J40" s="704">
        <v>1</v>
      </c>
      <c r="K40" s="706">
        <v>1</v>
      </c>
      <c r="L40" s="706">
        <v>0.8</v>
      </c>
      <c r="M40" s="706"/>
      <c r="N40" s="706"/>
      <c r="O40" s="706">
        <v>1</v>
      </c>
      <c r="P40" s="706">
        <v>1</v>
      </c>
      <c r="Q40" s="706"/>
      <c r="R40" s="707"/>
      <c r="S40" s="698">
        <v>8</v>
      </c>
      <c r="T40" s="676">
        <v>10</v>
      </c>
      <c r="U40" s="676">
        <v>14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29"/>
      <c r="BB40" s="29"/>
    </row>
    <row r="41" spans="1:54" ht="15.75" x14ac:dyDescent="0.2">
      <c r="A41" s="47"/>
      <c r="B41" s="692" t="s">
        <v>38</v>
      </c>
      <c r="C41" s="677">
        <v>10</v>
      </c>
      <c r="D41" s="677">
        <v>5.8</v>
      </c>
      <c r="E41" s="677">
        <v>0</v>
      </c>
      <c r="F41" s="677">
        <v>9</v>
      </c>
      <c r="G41" s="677">
        <v>10</v>
      </c>
      <c r="H41" s="677">
        <v>6.5</v>
      </c>
      <c r="I41" s="677">
        <v>8.5</v>
      </c>
      <c r="J41" s="677">
        <v>9</v>
      </c>
      <c r="K41" s="677">
        <v>10</v>
      </c>
      <c r="L41" s="677">
        <v>7.5</v>
      </c>
      <c r="M41" s="677">
        <v>0</v>
      </c>
      <c r="N41" s="677">
        <v>0</v>
      </c>
      <c r="O41" s="677">
        <v>8.5</v>
      </c>
      <c r="P41" s="716">
        <v>10</v>
      </c>
      <c r="Q41" s="677">
        <v>0</v>
      </c>
      <c r="R41" s="678">
        <v>0</v>
      </c>
      <c r="S41" s="698">
        <v>9</v>
      </c>
      <c r="T41" s="676">
        <v>7.5</v>
      </c>
      <c r="U41" s="676">
        <v>7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29"/>
      <c r="BB41" s="29"/>
    </row>
    <row r="42" spans="1:54" ht="15.75" x14ac:dyDescent="0.2">
      <c r="A42" s="47"/>
      <c r="B42" s="694" t="s">
        <v>10</v>
      </c>
      <c r="C42" s="101"/>
      <c r="D42" s="679"/>
      <c r="E42" s="679"/>
      <c r="F42" s="679"/>
      <c r="G42" s="680"/>
      <c r="H42" s="680"/>
      <c r="I42" s="680"/>
      <c r="J42" s="680"/>
      <c r="K42" s="680"/>
      <c r="L42" s="680"/>
      <c r="M42" s="680"/>
      <c r="N42" s="680"/>
      <c r="O42" s="680"/>
      <c r="P42" s="717"/>
      <c r="Q42" s="680"/>
      <c r="R42" s="681"/>
      <c r="S42" s="698">
        <v>10</v>
      </c>
      <c r="T42" s="676" t="s">
        <v>457</v>
      </c>
      <c r="U42" s="676" t="s">
        <v>457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4" ht="18" x14ac:dyDescent="0.25">
      <c r="A43" s="47"/>
      <c r="B43" s="695" t="s">
        <v>13</v>
      </c>
      <c r="C43" s="700">
        <v>7</v>
      </c>
      <c r="D43" s="708">
        <v>6.5</v>
      </c>
      <c r="E43" s="709"/>
      <c r="F43" s="709">
        <v>6.5</v>
      </c>
      <c r="G43" s="710">
        <v>7</v>
      </c>
      <c r="H43" s="710">
        <v>7</v>
      </c>
      <c r="I43" s="710">
        <v>6.5</v>
      </c>
      <c r="J43" s="710">
        <v>7</v>
      </c>
      <c r="K43" s="710">
        <v>7</v>
      </c>
      <c r="L43" s="710">
        <v>7</v>
      </c>
      <c r="M43" s="710"/>
      <c r="N43" s="710"/>
      <c r="O43" s="710">
        <v>7</v>
      </c>
      <c r="P43" s="710">
        <v>7</v>
      </c>
      <c r="Q43" s="710"/>
      <c r="R43" s="711"/>
      <c r="S43" s="698">
        <v>11</v>
      </c>
      <c r="T43" s="676" t="s">
        <v>457</v>
      </c>
      <c r="U43" s="676" t="s">
        <v>457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4" ht="18" x14ac:dyDescent="0.25">
      <c r="A44" s="47"/>
      <c r="B44" s="695" t="s">
        <v>159</v>
      </c>
      <c r="C44" s="700">
        <v>1</v>
      </c>
      <c r="D44" s="708">
        <v>1</v>
      </c>
      <c r="E44" s="709"/>
      <c r="F44" s="709">
        <v>1</v>
      </c>
      <c r="G44" s="710">
        <v>1</v>
      </c>
      <c r="H44" s="710"/>
      <c r="I44" s="729">
        <v>0.75</v>
      </c>
      <c r="J44" s="710">
        <v>1</v>
      </c>
      <c r="K44" s="710">
        <v>1</v>
      </c>
      <c r="L44" s="710"/>
      <c r="M44" s="710"/>
      <c r="N44" s="710"/>
      <c r="O44" s="710">
        <v>0.8</v>
      </c>
      <c r="P44" s="710">
        <v>1</v>
      </c>
      <c r="Q44" s="710"/>
      <c r="R44" s="711"/>
      <c r="S44" s="698">
        <v>12</v>
      </c>
      <c r="T44" s="676">
        <v>8.5</v>
      </c>
      <c r="U44" s="676">
        <v>13.8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4" ht="18" x14ac:dyDescent="0.25">
      <c r="A45" s="47"/>
      <c r="B45" s="695" t="s">
        <v>15</v>
      </c>
      <c r="C45" s="700">
        <v>3</v>
      </c>
      <c r="D45" s="712">
        <v>3</v>
      </c>
      <c r="E45" s="713"/>
      <c r="F45" s="713">
        <v>3</v>
      </c>
      <c r="G45" s="714">
        <v>3</v>
      </c>
      <c r="H45" s="714"/>
      <c r="I45" s="730">
        <v>3</v>
      </c>
      <c r="J45" s="714">
        <v>3</v>
      </c>
      <c r="K45" s="714">
        <v>3</v>
      </c>
      <c r="L45" s="714"/>
      <c r="M45" s="714"/>
      <c r="N45" s="714"/>
      <c r="O45" s="714">
        <v>3</v>
      </c>
      <c r="P45" s="714">
        <v>3</v>
      </c>
      <c r="Q45" s="714"/>
      <c r="R45" s="715"/>
      <c r="S45" s="698">
        <v>13</v>
      </c>
      <c r="T45" s="676">
        <v>10</v>
      </c>
      <c r="U45" s="676">
        <v>14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1:54" ht="18" x14ac:dyDescent="0.25">
      <c r="A46" s="47"/>
      <c r="B46" s="701" t="s">
        <v>225</v>
      </c>
      <c r="C46" s="700">
        <v>3</v>
      </c>
      <c r="D46" s="712">
        <v>2.5</v>
      </c>
      <c r="E46" s="713"/>
      <c r="F46" s="713">
        <v>2</v>
      </c>
      <c r="G46" s="714">
        <v>3</v>
      </c>
      <c r="H46" s="714"/>
      <c r="I46" s="730">
        <v>3</v>
      </c>
      <c r="J46" s="714">
        <v>1</v>
      </c>
      <c r="K46" s="714">
        <v>3</v>
      </c>
      <c r="L46" s="714"/>
      <c r="M46" s="714"/>
      <c r="N46" s="714"/>
      <c r="O46" s="714">
        <v>3</v>
      </c>
      <c r="P46" s="714">
        <v>3</v>
      </c>
      <c r="Q46" s="714"/>
      <c r="R46" s="715"/>
      <c r="S46" s="698">
        <v>14</v>
      </c>
      <c r="T46" s="676" t="s">
        <v>457</v>
      </c>
      <c r="U46" s="676" t="s">
        <v>457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1:54" ht="15.75" x14ac:dyDescent="0.2">
      <c r="A47" s="47"/>
      <c r="B47" s="692" t="s">
        <v>38</v>
      </c>
      <c r="C47" s="693">
        <f>SUM(C43:C46)</f>
        <v>14</v>
      </c>
      <c r="D47" s="724">
        <f t="shared" ref="D47:R47" si="16">SUM(D43:D46)</f>
        <v>13</v>
      </c>
      <c r="E47" s="724">
        <f t="shared" si="16"/>
        <v>0</v>
      </c>
      <c r="F47" s="724">
        <f t="shared" si="16"/>
        <v>12.5</v>
      </c>
      <c r="G47" s="724">
        <f t="shared" si="16"/>
        <v>14</v>
      </c>
      <c r="H47" s="724">
        <f t="shared" si="16"/>
        <v>7</v>
      </c>
      <c r="I47" s="724">
        <f t="shared" si="16"/>
        <v>13.25</v>
      </c>
      <c r="J47" s="724">
        <f t="shared" si="16"/>
        <v>12</v>
      </c>
      <c r="K47" s="724">
        <f t="shared" si="16"/>
        <v>14</v>
      </c>
      <c r="L47" s="724">
        <f t="shared" si="16"/>
        <v>7</v>
      </c>
      <c r="M47" s="724">
        <f t="shared" si="16"/>
        <v>0</v>
      </c>
      <c r="N47" s="724">
        <f t="shared" si="16"/>
        <v>0</v>
      </c>
      <c r="O47" s="724">
        <f t="shared" si="16"/>
        <v>13.8</v>
      </c>
      <c r="P47" s="724">
        <f t="shared" si="16"/>
        <v>14</v>
      </c>
      <c r="Q47" s="724">
        <f t="shared" si="16"/>
        <v>0</v>
      </c>
      <c r="R47" s="724">
        <f t="shared" si="16"/>
        <v>0</v>
      </c>
      <c r="S47" s="698">
        <v>15</v>
      </c>
      <c r="T47" s="676" t="s">
        <v>457</v>
      </c>
      <c r="U47" s="676" t="s">
        <v>457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1:54" ht="15" x14ac:dyDescent="0.2">
      <c r="A48" s="47"/>
      <c r="B48" s="719"/>
      <c r="C48" s="696">
        <v>1</v>
      </c>
      <c r="D48" s="696"/>
      <c r="E48" s="696"/>
      <c r="F48" s="696"/>
      <c r="G48" s="697"/>
      <c r="H48" s="697"/>
      <c r="I48" s="697"/>
      <c r="J48" s="697"/>
      <c r="K48" s="697"/>
      <c r="L48" s="697"/>
      <c r="M48" s="697"/>
      <c r="N48" s="697"/>
      <c r="O48" s="697"/>
      <c r="P48" s="697"/>
      <c r="Q48" s="697"/>
      <c r="R48" s="697"/>
      <c r="S48" s="699"/>
      <c r="T48" s="674">
        <v>10</v>
      </c>
      <c r="U48" s="674">
        <v>10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x14ac:dyDescent="0.2">
      <c r="A49" s="47"/>
      <c r="B49" s="719"/>
      <c r="C49" s="696">
        <v>3</v>
      </c>
      <c r="D49" s="696"/>
      <c r="E49" s="696"/>
      <c r="F49" s="696"/>
      <c r="G49" s="697"/>
      <c r="H49" s="697"/>
      <c r="I49" s="697"/>
      <c r="J49" s="697"/>
      <c r="K49" s="697"/>
      <c r="L49" s="697"/>
      <c r="M49" s="697"/>
      <c r="N49" s="697"/>
      <c r="O49" s="697"/>
      <c r="P49" s="697"/>
      <c r="Q49" s="697"/>
      <c r="R49" s="697"/>
      <c r="S49" s="675"/>
      <c r="T49" s="673"/>
      <c r="U49" s="673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 spans="1:53" x14ac:dyDescent="0.2">
      <c r="A50" s="47"/>
      <c r="B50" s="719"/>
      <c r="C50" s="696">
        <v>3</v>
      </c>
      <c r="D50" s="696"/>
      <c r="E50" s="696"/>
      <c r="F50" s="696"/>
      <c r="G50" s="697"/>
      <c r="H50" s="697"/>
      <c r="I50" s="697"/>
      <c r="J50" s="697"/>
      <c r="K50" s="697"/>
      <c r="L50" s="697"/>
      <c r="M50" s="697"/>
      <c r="N50" s="697"/>
      <c r="O50" s="697"/>
      <c r="P50" s="697"/>
      <c r="Q50" s="697"/>
      <c r="R50" s="697"/>
      <c r="S50" s="675"/>
      <c r="T50" s="673"/>
      <c r="U50" s="673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 spans="1:53" x14ac:dyDescent="0.2">
      <c r="A51" s="47"/>
      <c r="B51" s="355"/>
      <c r="C51" s="105"/>
      <c r="D51" s="105"/>
      <c r="E51" s="105"/>
      <c r="F51" s="105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</row>
    <row r="52" spans="1:53" x14ac:dyDescent="0.2">
      <c r="A52" s="47"/>
      <c r="B52" s="355"/>
      <c r="C52" s="105"/>
      <c r="D52" s="105"/>
      <c r="E52" s="105"/>
      <c r="F52" s="105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53" x14ac:dyDescent="0.2">
      <c r="A53" s="47"/>
      <c r="B53" s="356"/>
    </row>
    <row r="54" spans="1:53" x14ac:dyDescent="0.2">
      <c r="A54" s="47"/>
      <c r="B54" s="356"/>
    </row>
    <row r="55" spans="1:53" x14ac:dyDescent="0.2">
      <c r="A55" s="47"/>
      <c r="B55" s="356"/>
    </row>
    <row r="56" spans="1:53" x14ac:dyDescent="0.2">
      <c r="A56" s="47"/>
      <c r="B56" s="356"/>
    </row>
    <row r="57" spans="1:53" x14ac:dyDescent="0.2">
      <c r="A57" s="47"/>
      <c r="B57" s="356"/>
    </row>
    <row r="58" spans="1:53" x14ac:dyDescent="0.2">
      <c r="A58" s="47"/>
      <c r="B58" s="356"/>
    </row>
    <row r="59" spans="1:53" x14ac:dyDescent="0.2">
      <c r="A59" s="47"/>
      <c r="B59" s="356"/>
    </row>
    <row r="60" spans="1:53" x14ac:dyDescent="0.2">
      <c r="A60" s="47"/>
      <c r="B60" s="356"/>
    </row>
    <row r="61" spans="1:53" x14ac:dyDescent="0.2">
      <c r="A61" s="47"/>
      <c r="B61" s="356"/>
    </row>
    <row r="62" spans="1:53" x14ac:dyDescent="0.2">
      <c r="A62" s="47"/>
      <c r="B62" s="356"/>
    </row>
    <row r="63" spans="1:53" x14ac:dyDescent="0.2">
      <c r="A63" s="47"/>
      <c r="B63" s="356"/>
    </row>
    <row r="64" spans="1:53" x14ac:dyDescent="0.2">
      <c r="A64" s="47"/>
      <c r="B64" s="356"/>
    </row>
    <row r="65" spans="1:2" x14ac:dyDescent="0.2">
      <c r="A65" s="47"/>
      <c r="B65" s="356"/>
    </row>
    <row r="66" spans="1:2" x14ac:dyDescent="0.2">
      <c r="A66" s="47"/>
      <c r="B66" s="356"/>
    </row>
    <row r="67" spans="1:2" x14ac:dyDescent="0.2">
      <c r="A67" s="47"/>
      <c r="B67" s="356"/>
    </row>
    <row r="68" spans="1:2" x14ac:dyDescent="0.2">
      <c r="A68" s="47"/>
      <c r="B68" s="356"/>
    </row>
    <row r="69" spans="1:2" x14ac:dyDescent="0.2">
      <c r="A69" s="47"/>
      <c r="B69" s="356"/>
    </row>
    <row r="70" spans="1:2" x14ac:dyDescent="0.2">
      <c r="A70" s="47"/>
      <c r="B70" s="356"/>
    </row>
    <row r="71" spans="1:2" x14ac:dyDescent="0.2">
      <c r="A71" s="47"/>
      <c r="B71" s="356"/>
    </row>
    <row r="72" spans="1:2" x14ac:dyDescent="0.2">
      <c r="A72" s="47"/>
      <c r="B72" s="356"/>
    </row>
    <row r="73" spans="1:2" x14ac:dyDescent="0.2">
      <c r="A73" s="47"/>
      <c r="B73" s="356"/>
    </row>
    <row r="74" spans="1:2" x14ac:dyDescent="0.2">
      <c r="A74" s="47"/>
      <c r="B74" s="356"/>
    </row>
    <row r="75" spans="1:2" x14ac:dyDescent="0.2">
      <c r="A75" s="47"/>
      <c r="B75" s="356"/>
    </row>
    <row r="76" spans="1:2" x14ac:dyDescent="0.2">
      <c r="A76" s="47"/>
      <c r="B76" s="356"/>
    </row>
    <row r="77" spans="1:2" x14ac:dyDescent="0.2">
      <c r="A77" s="47"/>
      <c r="B77" s="356"/>
    </row>
    <row r="78" spans="1:2" x14ac:dyDescent="0.2">
      <c r="A78" s="47"/>
      <c r="B78" s="356"/>
    </row>
    <row r="79" spans="1:2" x14ac:dyDescent="0.2">
      <c r="A79" s="47"/>
      <c r="B79" s="356"/>
    </row>
    <row r="80" spans="1:2" x14ac:dyDescent="0.2">
      <c r="A80" s="47"/>
      <c r="B80" s="356"/>
    </row>
    <row r="81" spans="1:2" x14ac:dyDescent="0.2">
      <c r="A81" s="47"/>
      <c r="B81" s="356"/>
    </row>
    <row r="82" spans="1:2" x14ac:dyDescent="0.2">
      <c r="A82" s="47"/>
      <c r="B82" s="356"/>
    </row>
    <row r="83" spans="1:2" x14ac:dyDescent="0.2">
      <c r="A83" s="47"/>
      <c r="B83" s="356"/>
    </row>
    <row r="84" spans="1:2" x14ac:dyDescent="0.2">
      <c r="A84" s="47"/>
      <c r="B84" s="356"/>
    </row>
    <row r="85" spans="1:2" x14ac:dyDescent="0.2">
      <c r="A85" s="47"/>
      <c r="B85" s="356"/>
    </row>
    <row r="86" spans="1:2" x14ac:dyDescent="0.2">
      <c r="A86" s="47"/>
      <c r="B86" s="356"/>
    </row>
    <row r="87" spans="1:2" x14ac:dyDescent="0.2">
      <c r="A87" s="47"/>
      <c r="B87" s="356"/>
    </row>
    <row r="88" spans="1:2" x14ac:dyDescent="0.2">
      <c r="A88" s="47"/>
      <c r="B88" s="356"/>
    </row>
    <row r="89" spans="1:2" x14ac:dyDescent="0.2">
      <c r="A89" s="47"/>
      <c r="B89" s="356"/>
    </row>
    <row r="90" spans="1:2" x14ac:dyDescent="0.2">
      <c r="A90" s="47"/>
      <c r="B90" s="356"/>
    </row>
    <row r="91" spans="1:2" x14ac:dyDescent="0.2">
      <c r="A91" s="47"/>
      <c r="B91" s="356"/>
    </row>
    <row r="92" spans="1:2" x14ac:dyDescent="0.2">
      <c r="A92" s="47"/>
      <c r="B92" s="356"/>
    </row>
    <row r="93" spans="1:2" x14ac:dyDescent="0.2">
      <c r="A93" s="47"/>
      <c r="B93" s="356"/>
    </row>
    <row r="94" spans="1:2" x14ac:dyDescent="0.2">
      <c r="A94" s="47"/>
      <c r="B94" s="356"/>
    </row>
    <row r="95" spans="1:2" x14ac:dyDescent="0.2">
      <c r="A95" s="47"/>
      <c r="B95" s="356"/>
    </row>
    <row r="96" spans="1:2" x14ac:dyDescent="0.2">
      <c r="A96" s="47"/>
      <c r="B96" s="356"/>
    </row>
    <row r="97" spans="1:2" x14ac:dyDescent="0.2">
      <c r="A97" s="47"/>
      <c r="B97" s="356"/>
    </row>
    <row r="98" spans="1:2" x14ac:dyDescent="0.2">
      <c r="A98" s="47"/>
      <c r="B98" s="356"/>
    </row>
    <row r="99" spans="1:2" x14ac:dyDescent="0.2">
      <c r="A99" s="47"/>
      <c r="B99" s="356"/>
    </row>
    <row r="100" spans="1:2" x14ac:dyDescent="0.2">
      <c r="A100" s="47"/>
      <c r="B100" s="356"/>
    </row>
    <row r="101" spans="1:2" x14ac:dyDescent="0.2">
      <c r="A101" s="47"/>
      <c r="B101" s="356"/>
    </row>
    <row r="102" spans="1:2" x14ac:dyDescent="0.2">
      <c r="A102" s="47"/>
      <c r="B102" s="356"/>
    </row>
    <row r="103" spans="1:2" x14ac:dyDescent="0.2">
      <c r="A103" s="47"/>
      <c r="B103" s="356"/>
    </row>
    <row r="104" spans="1:2" x14ac:dyDescent="0.2">
      <c r="A104" s="47"/>
      <c r="B104" s="356"/>
    </row>
    <row r="105" spans="1:2" x14ac:dyDescent="0.2">
      <c r="A105" s="47"/>
      <c r="B105" s="356"/>
    </row>
    <row r="106" spans="1:2" x14ac:dyDescent="0.2">
      <c r="A106" s="47"/>
      <c r="B106" s="356"/>
    </row>
    <row r="107" spans="1:2" x14ac:dyDescent="0.2">
      <c r="A107" s="47"/>
      <c r="B107" s="356"/>
    </row>
    <row r="108" spans="1:2" x14ac:dyDescent="0.2">
      <c r="A108" s="47"/>
      <c r="B108" s="356"/>
    </row>
    <row r="109" spans="1:2" x14ac:dyDescent="0.2">
      <c r="A109" s="47"/>
      <c r="B109" s="356"/>
    </row>
    <row r="110" spans="1:2" x14ac:dyDescent="0.2">
      <c r="A110" s="47"/>
      <c r="B110" s="356"/>
    </row>
    <row r="111" spans="1:2" x14ac:dyDescent="0.2">
      <c r="A111" s="47"/>
      <c r="B111" s="356"/>
    </row>
    <row r="112" spans="1:2" x14ac:dyDescent="0.2">
      <c r="A112" s="47"/>
      <c r="B112" s="356"/>
    </row>
    <row r="113" spans="1:2" x14ac:dyDescent="0.2">
      <c r="A113" s="47"/>
      <c r="B113" s="356"/>
    </row>
    <row r="114" spans="1:2" x14ac:dyDescent="0.2">
      <c r="A114" s="47"/>
      <c r="B114" s="356"/>
    </row>
    <row r="115" spans="1:2" x14ac:dyDescent="0.2">
      <c r="A115" s="47"/>
      <c r="B115" s="356"/>
    </row>
    <row r="116" spans="1:2" x14ac:dyDescent="0.2">
      <c r="A116" s="47"/>
      <c r="B116" s="356"/>
    </row>
    <row r="117" spans="1:2" x14ac:dyDescent="0.2">
      <c r="A117" s="47"/>
      <c r="B117" s="356"/>
    </row>
    <row r="118" spans="1:2" x14ac:dyDescent="0.2">
      <c r="A118" s="47"/>
      <c r="B118" s="356"/>
    </row>
    <row r="119" spans="1:2" x14ac:dyDescent="0.2">
      <c r="A119" s="47"/>
      <c r="B119" s="356"/>
    </row>
    <row r="120" spans="1:2" x14ac:dyDescent="0.2">
      <c r="A120" s="47"/>
      <c r="B120" s="356"/>
    </row>
    <row r="121" spans="1:2" x14ac:dyDescent="0.2">
      <c r="A121" s="47"/>
      <c r="B121" s="356"/>
    </row>
    <row r="122" spans="1:2" x14ac:dyDescent="0.2">
      <c r="A122" s="47"/>
      <c r="B122" s="356"/>
    </row>
    <row r="123" spans="1:2" x14ac:dyDescent="0.2">
      <c r="A123" s="47"/>
      <c r="B123" s="356"/>
    </row>
    <row r="124" spans="1:2" x14ac:dyDescent="0.2">
      <c r="A124" s="47"/>
      <c r="B124" s="356"/>
    </row>
    <row r="125" spans="1:2" x14ac:dyDescent="0.2">
      <c r="A125" s="47"/>
      <c r="B125" s="356"/>
    </row>
    <row r="126" spans="1:2" x14ac:dyDescent="0.2">
      <c r="A126" s="47"/>
      <c r="B126" s="356"/>
    </row>
    <row r="127" spans="1:2" x14ac:dyDescent="0.2">
      <c r="A127" s="47"/>
      <c r="B127" s="356"/>
    </row>
    <row r="128" spans="1:2" x14ac:dyDescent="0.2">
      <c r="A128" s="47"/>
      <c r="B128" s="356"/>
    </row>
    <row r="129" spans="1:2" x14ac:dyDescent="0.2">
      <c r="A129" s="47"/>
      <c r="B129" s="356"/>
    </row>
    <row r="130" spans="1:2" x14ac:dyDescent="0.2">
      <c r="A130" s="47"/>
      <c r="B130" s="356"/>
    </row>
    <row r="131" spans="1:2" x14ac:dyDescent="0.2">
      <c r="A131" s="47"/>
      <c r="B131" s="356"/>
    </row>
    <row r="132" spans="1:2" x14ac:dyDescent="0.2">
      <c r="A132" s="47"/>
      <c r="B132" s="356"/>
    </row>
    <row r="133" spans="1:2" x14ac:dyDescent="0.2">
      <c r="A133" s="47"/>
      <c r="B133" s="356"/>
    </row>
    <row r="134" spans="1:2" x14ac:dyDescent="0.2">
      <c r="A134" s="47"/>
      <c r="B134" s="356"/>
    </row>
    <row r="135" spans="1:2" x14ac:dyDescent="0.2">
      <c r="A135" s="47"/>
      <c r="B135" s="356"/>
    </row>
    <row r="136" spans="1:2" x14ac:dyDescent="0.2">
      <c r="A136" s="47"/>
      <c r="B136" s="356"/>
    </row>
    <row r="137" spans="1:2" x14ac:dyDescent="0.2">
      <c r="A137" s="47"/>
      <c r="B137" s="356"/>
    </row>
    <row r="138" spans="1:2" x14ac:dyDescent="0.2">
      <c r="A138" s="47"/>
      <c r="B138" s="356"/>
    </row>
    <row r="139" spans="1:2" x14ac:dyDescent="0.2">
      <c r="A139" s="47"/>
      <c r="B139" s="356"/>
    </row>
    <row r="140" spans="1:2" x14ac:dyDescent="0.2">
      <c r="A140" s="47"/>
      <c r="B140" s="356"/>
    </row>
    <row r="141" spans="1:2" x14ac:dyDescent="0.2">
      <c r="A141" s="47"/>
      <c r="B141" s="356"/>
    </row>
    <row r="142" spans="1:2" x14ac:dyDescent="0.2">
      <c r="A142" s="47"/>
      <c r="B142" s="356"/>
    </row>
    <row r="143" spans="1:2" x14ac:dyDescent="0.2">
      <c r="A143" s="47"/>
      <c r="B143" s="356"/>
    </row>
    <row r="144" spans="1:2" x14ac:dyDescent="0.2">
      <c r="A144" s="47"/>
      <c r="B144" s="356"/>
    </row>
    <row r="145" spans="1:2" x14ac:dyDescent="0.2">
      <c r="A145" s="47"/>
      <c r="B145" s="356"/>
    </row>
  </sheetData>
  <customSheetViews>
    <customSheetView guid="{17400EAF-4B0B-49FE-8262-4A59DA70D10F}" scale="70" showPageBreaks="1" showGridLines="0" fitToPage="1" printArea="1">
      <pane xSplit="5" ySplit="7" topLeftCell="BE8" activePane="bottomRight" state="frozen"/>
      <selection pane="bottomRight" activeCell="D22" sqref="D22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L8" activePane="bottomRight" state="frozen"/>
      <selection pane="bottomRight" activeCell="P44" sqref="P44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8" activePane="bottomRight" state="frozen"/>
      <selection pane="bottomRight" activeCell="P47" sqref="P47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I7" sqref="I7"/>
      <pageMargins left="0.56000000000000005" right="0.39" top="0.64" bottom="0.65" header="0.5" footer="0.5"/>
      <pageSetup paperSize="9" scale="25" fitToWidth="2" orientation="portrait" horizontalDpi="4294967293" verticalDpi="0" r:id="rId4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B30" sqref="B30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P47" sqref="P47"/>
      <pageMargins left="0.56000000000000005" right="0.39" top="0.64" bottom="0.65" header="0.5" footer="0.5"/>
      <pageSetup paperSize="9" scale="24" fitToWidth="2" orientation="portrait" horizontalDpi="4294967293" r:id="rId6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I8" activePane="bottomRight" state="frozen"/>
      <selection pane="bottomRight" activeCell="AA13" sqref="AA13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D122E3EB-3DBD-4170-BBCF-2BB5E0E428A7}" scale="70" showPageBreaks="1" showGridLines="0" fitToPage="1" printArea="1">
      <pane xSplit="5" ySplit="7" topLeftCell="F14" activePane="bottomRight" state="frozen"/>
      <selection pane="bottomRight" activeCell="AT8" sqref="AT8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AX7:AZ7"/>
    <mergeCell ref="BA7:BC7"/>
    <mergeCell ref="BA5:BA6"/>
    <mergeCell ref="BB5:BB6"/>
    <mergeCell ref="AQ5:AQ6"/>
    <mergeCell ref="AU7:AW7"/>
    <mergeCell ref="AS5:AS6"/>
    <mergeCell ref="AT5:AT6"/>
    <mergeCell ref="AU5:AU6"/>
    <mergeCell ref="AV5:AV6"/>
    <mergeCell ref="Q7:S7"/>
    <mergeCell ref="AE7:AG7"/>
    <mergeCell ref="AI7:AJ7"/>
    <mergeCell ref="AK7:AM7"/>
    <mergeCell ref="AP7:AR7"/>
    <mergeCell ref="AN5:AN6"/>
    <mergeCell ref="AP5:AP6"/>
    <mergeCell ref="AC5:AC6"/>
    <mergeCell ref="AE5:AE6"/>
    <mergeCell ref="AF5:AF6"/>
    <mergeCell ref="AI5:AI6"/>
    <mergeCell ref="AJ5:AJ6"/>
    <mergeCell ref="Y5:Y6"/>
    <mergeCell ref="AI3:AJ3"/>
    <mergeCell ref="AK3:AM3"/>
    <mergeCell ref="T3:U3"/>
    <mergeCell ref="T5:T6"/>
    <mergeCell ref="U5:U6"/>
    <mergeCell ref="V3:W3"/>
    <mergeCell ref="X5:X6"/>
    <mergeCell ref="V5:V6"/>
    <mergeCell ref="W5:W6"/>
    <mergeCell ref="AK5:AK6"/>
    <mergeCell ref="AL5:AL6"/>
    <mergeCell ref="X3:Y3"/>
    <mergeCell ref="AP3:AR3"/>
    <mergeCell ref="AS3:AT3"/>
    <mergeCell ref="AU3:AW3"/>
    <mergeCell ref="BA3:BC3"/>
    <mergeCell ref="I5:I6"/>
    <mergeCell ref="J5:J6"/>
    <mergeCell ref="K5:K6"/>
    <mergeCell ref="L5:L6"/>
    <mergeCell ref="M5:M6"/>
    <mergeCell ref="O5:O6"/>
    <mergeCell ref="AN3:AO3"/>
    <mergeCell ref="AA5:AA6"/>
    <mergeCell ref="AO5:AO6"/>
    <mergeCell ref="AB5:AB6"/>
    <mergeCell ref="AA3:AB3"/>
    <mergeCell ref="AC3:AD3"/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</mergeCells>
  <conditionalFormatting sqref="M27 F20:F22 E8:E19">
    <cfRule type="cellIs" dxfId="1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tabSelected="1" zoomScale="70" zoomScaleNormal="84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30" sqref="B30:C30"/>
    </sheetView>
  </sheetViews>
  <sheetFormatPr defaultColWidth="9.28515625" defaultRowHeight="12.75" x14ac:dyDescent="0.2"/>
  <cols>
    <col min="1" max="1" width="4.28515625" style="1" customWidth="1"/>
    <col min="2" max="2" width="49" style="347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8" width="9.28515625" style="1"/>
    <col min="59" max="59" width="12.28515625" style="1" customWidth="1"/>
    <col min="60" max="16384" width="9.28515625" style="1"/>
  </cols>
  <sheetData>
    <row r="1" spans="1:60" x14ac:dyDescent="0.2">
      <c r="V1" s="4"/>
      <c r="W1" s="31" t="s">
        <v>260</v>
      </c>
    </row>
    <row r="2" spans="1:60" ht="26.25" customHeight="1" thickBot="1" x14ac:dyDescent="0.25">
      <c r="A2" s="20"/>
      <c r="B2" s="187" t="s">
        <v>433</v>
      </c>
      <c r="C2" s="165" t="s">
        <v>388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808" t="s">
        <v>173</v>
      </c>
      <c r="R2" s="808"/>
      <c r="S2" s="132" t="s">
        <v>198</v>
      </c>
      <c r="T2" s="808" t="s">
        <v>187</v>
      </c>
      <c r="U2" s="808"/>
      <c r="V2"/>
      <c r="W2" s="126"/>
      <c r="X2" s="154"/>
      <c r="Y2" s="154"/>
      <c r="Z2" s="37"/>
      <c r="AA2" s="154" t="s">
        <v>174</v>
      </c>
      <c r="AB2" s="477"/>
      <c r="AC2" s="154"/>
      <c r="AD2" s="37"/>
      <c r="AF2" s="39"/>
      <c r="AG2" s="130"/>
      <c r="AH2" s="39" t="s">
        <v>12</v>
      </c>
      <c r="AI2" s="44"/>
      <c r="AJ2" s="39"/>
      <c r="AK2" s="39"/>
      <c r="AL2" s="166"/>
      <c r="AM2" s="74" t="s">
        <v>18</v>
      </c>
      <c r="AN2" s="427"/>
      <c r="AO2" s="74"/>
      <c r="AP2" s="427"/>
      <c r="AQ2" s="38"/>
      <c r="AR2" s="427" t="s">
        <v>26</v>
      </c>
      <c r="AU2" s="1" t="s">
        <v>214</v>
      </c>
      <c r="AX2" s="1" t="s">
        <v>352</v>
      </c>
      <c r="BC2" s="1" t="s">
        <v>450</v>
      </c>
    </row>
    <row r="3" spans="1:60" ht="22.5" customHeight="1" thickBot="1" x14ac:dyDescent="0.3">
      <c r="A3" s="782"/>
      <c r="B3" s="348"/>
      <c r="C3" s="788" t="s">
        <v>131</v>
      </c>
      <c r="D3" s="796" t="s">
        <v>172</v>
      </c>
      <c r="E3" s="791" t="s">
        <v>38</v>
      </c>
      <c r="F3" s="794" t="s">
        <v>132</v>
      </c>
      <c r="G3" s="795"/>
      <c r="H3" s="794" t="s">
        <v>133</v>
      </c>
      <c r="I3" s="806"/>
      <c r="J3" s="794" t="s">
        <v>134</v>
      </c>
      <c r="K3" s="806"/>
      <c r="L3" s="121" t="s">
        <v>135</v>
      </c>
      <c r="M3" s="122"/>
      <c r="N3" s="123"/>
      <c r="O3" s="794" t="s">
        <v>136</v>
      </c>
      <c r="P3" s="795"/>
      <c r="Q3" s="794" t="s">
        <v>137</v>
      </c>
      <c r="R3" s="805"/>
      <c r="S3" s="795"/>
      <c r="T3" s="794" t="s">
        <v>138</v>
      </c>
      <c r="U3" s="806"/>
      <c r="V3" s="794" t="s">
        <v>139</v>
      </c>
      <c r="W3" s="795"/>
      <c r="X3" s="794" t="s">
        <v>140</v>
      </c>
      <c r="Y3" s="795"/>
      <c r="Z3" s="485"/>
      <c r="AA3" s="803" t="s">
        <v>141</v>
      </c>
      <c r="AB3" s="804"/>
      <c r="AC3" s="807" t="s">
        <v>142</v>
      </c>
      <c r="AD3" s="807"/>
      <c r="AE3" s="122" t="s">
        <v>143</v>
      </c>
      <c r="AF3" s="122"/>
      <c r="AG3" s="188"/>
      <c r="AH3" s="824" t="s">
        <v>144</v>
      </c>
      <c r="AI3" s="825"/>
      <c r="AJ3" s="794" t="s">
        <v>242</v>
      </c>
      <c r="AK3" s="834"/>
      <c r="AL3" s="795"/>
      <c r="AM3" s="828" t="s">
        <v>358</v>
      </c>
      <c r="AN3" s="829"/>
      <c r="AO3" s="794" t="s">
        <v>359</v>
      </c>
      <c r="AP3" s="834"/>
      <c r="AQ3" s="795"/>
      <c r="AR3" s="828" t="s">
        <v>360</v>
      </c>
      <c r="AS3" s="829"/>
      <c r="AT3" s="794" t="s">
        <v>361</v>
      </c>
      <c r="AU3" s="834"/>
      <c r="AV3" s="795"/>
      <c r="AW3" s="35" t="s">
        <v>362</v>
      </c>
      <c r="AX3" s="403"/>
      <c r="AY3" s="404"/>
      <c r="AZ3" s="794" t="s">
        <v>363</v>
      </c>
      <c r="BA3" s="834"/>
      <c r="BB3" s="795"/>
      <c r="BC3" s="592" t="s">
        <v>451</v>
      </c>
      <c r="BD3" s="600"/>
      <c r="BE3" s="597" t="s">
        <v>452</v>
      </c>
      <c r="BF3" s="596"/>
      <c r="BG3" s="593" t="s">
        <v>449</v>
      </c>
      <c r="BH3" s="575"/>
    </row>
    <row r="4" spans="1:60" ht="22.5" customHeight="1" x14ac:dyDescent="0.25">
      <c r="A4" s="783"/>
      <c r="B4" s="349"/>
      <c r="C4" s="789"/>
      <c r="D4" s="797"/>
      <c r="E4" s="792"/>
      <c r="F4" s="410" t="s">
        <v>145</v>
      </c>
      <c r="G4" s="33"/>
      <c r="H4" s="410" t="s">
        <v>146</v>
      </c>
      <c r="I4" s="124"/>
      <c r="J4" s="410" t="s">
        <v>146</v>
      </c>
      <c r="K4" s="124"/>
      <c r="L4" s="290" t="s">
        <v>146</v>
      </c>
      <c r="M4" s="36"/>
      <c r="N4" s="42"/>
      <c r="O4" s="410" t="s">
        <v>147</v>
      </c>
      <c r="P4" s="33"/>
      <c r="Q4" s="402" t="s">
        <v>147</v>
      </c>
      <c r="R4" s="403"/>
      <c r="S4" s="23"/>
      <c r="T4" s="458" t="s">
        <v>148</v>
      </c>
      <c r="U4" s="22"/>
      <c r="V4" s="458" t="s">
        <v>149</v>
      </c>
      <c r="W4" s="23"/>
      <c r="X4" s="483"/>
      <c r="Y4" s="469" t="s">
        <v>150</v>
      </c>
      <c r="Z4" s="486"/>
      <c r="AA4" s="483" t="s">
        <v>254</v>
      </c>
      <c r="AB4" s="470"/>
      <c r="AC4" s="469" t="s">
        <v>254</v>
      </c>
      <c r="AD4" s="473"/>
      <c r="AE4" s="34" t="s">
        <v>254</v>
      </c>
      <c r="AF4" s="67" t="s">
        <v>234</v>
      </c>
      <c r="AG4" s="68"/>
      <c r="AH4" s="35" t="s">
        <v>151</v>
      </c>
      <c r="AI4" s="292"/>
      <c r="AJ4" s="35" t="s">
        <v>151</v>
      </c>
      <c r="AK4" s="69"/>
      <c r="AL4" s="37" t="s">
        <v>12</v>
      </c>
      <c r="AM4" s="35" t="s">
        <v>255</v>
      </c>
      <c r="AN4" s="383"/>
      <c r="AO4" s="35" t="s">
        <v>255</v>
      </c>
      <c r="AP4" s="70"/>
      <c r="AQ4" s="44" t="s">
        <v>18</v>
      </c>
      <c r="AR4" s="35" t="s">
        <v>349</v>
      </c>
      <c r="AS4" s="383"/>
      <c r="AT4" s="35" t="s">
        <v>349</v>
      </c>
      <c r="AU4" s="69" t="s">
        <v>350</v>
      </c>
      <c r="AV4" s="415"/>
      <c r="AW4" s="35" t="s">
        <v>369</v>
      </c>
      <c r="AX4" s="415" t="s">
        <v>214</v>
      </c>
      <c r="AY4" s="416"/>
      <c r="AZ4" s="35" t="s">
        <v>351</v>
      </c>
      <c r="BA4" s="70" t="s">
        <v>352</v>
      </c>
      <c r="BB4" s="416"/>
      <c r="BC4" s="382"/>
      <c r="BD4" s="383"/>
      <c r="BE4" s="594"/>
      <c r="BF4" s="595"/>
      <c r="BG4" s="382" t="s">
        <v>301</v>
      </c>
      <c r="BH4" s="383"/>
    </row>
    <row r="5" spans="1:60" ht="37.35" customHeight="1" x14ac:dyDescent="0.2">
      <c r="A5" s="783"/>
      <c r="B5" s="349" t="s">
        <v>300</v>
      </c>
      <c r="C5" s="789"/>
      <c r="D5" s="797"/>
      <c r="E5" s="792"/>
      <c r="F5" s="784" t="s">
        <v>170</v>
      </c>
      <c r="G5" s="786" t="s">
        <v>164</v>
      </c>
      <c r="H5" s="784" t="s">
        <v>170</v>
      </c>
      <c r="I5" s="799" t="s">
        <v>164</v>
      </c>
      <c r="J5" s="784" t="s">
        <v>170</v>
      </c>
      <c r="K5" s="799" t="s">
        <v>164</v>
      </c>
      <c r="L5" s="784" t="s">
        <v>170</v>
      </c>
      <c r="M5" s="801" t="s">
        <v>219</v>
      </c>
      <c r="N5" s="43" t="s">
        <v>152</v>
      </c>
      <c r="O5" s="784" t="s">
        <v>170</v>
      </c>
      <c r="P5" s="411" t="s">
        <v>164</v>
      </c>
      <c r="Q5" s="784" t="s">
        <v>170</v>
      </c>
      <c r="R5" s="801" t="s">
        <v>218</v>
      </c>
      <c r="S5" s="43" t="s">
        <v>152</v>
      </c>
      <c r="T5" s="784" t="s">
        <v>170</v>
      </c>
      <c r="U5" s="799" t="s">
        <v>164</v>
      </c>
      <c r="V5" s="784" t="s">
        <v>170</v>
      </c>
      <c r="W5" s="799" t="s">
        <v>164</v>
      </c>
      <c r="X5" s="812" t="s">
        <v>170</v>
      </c>
      <c r="Y5" s="821" t="s">
        <v>253</v>
      </c>
      <c r="Z5" s="43" t="s">
        <v>152</v>
      </c>
      <c r="AA5" s="822" t="s">
        <v>170</v>
      </c>
      <c r="AB5" s="819" t="s">
        <v>164</v>
      </c>
      <c r="AC5" s="814" t="s">
        <v>170</v>
      </c>
      <c r="AD5" s="471" t="s">
        <v>164</v>
      </c>
      <c r="AE5" s="817" t="s">
        <v>170</v>
      </c>
      <c r="AF5" s="801" t="s">
        <v>171</v>
      </c>
      <c r="AG5" s="189" t="s">
        <v>152</v>
      </c>
      <c r="AH5" s="784" t="s">
        <v>170</v>
      </c>
      <c r="AI5" s="786" t="s">
        <v>164</v>
      </c>
      <c r="AJ5" s="784" t="s">
        <v>170</v>
      </c>
      <c r="AK5" s="801" t="s">
        <v>296</v>
      </c>
      <c r="AL5" s="43" t="s">
        <v>152</v>
      </c>
      <c r="AM5" s="830" t="s">
        <v>170</v>
      </c>
      <c r="AN5" s="832" t="s">
        <v>164</v>
      </c>
      <c r="AO5" s="784" t="s">
        <v>170</v>
      </c>
      <c r="AP5" s="835" t="s">
        <v>297</v>
      </c>
      <c r="AQ5" s="43" t="s">
        <v>152</v>
      </c>
      <c r="AR5" s="830" t="s">
        <v>170</v>
      </c>
      <c r="AS5" s="832" t="s">
        <v>164</v>
      </c>
      <c r="AT5" s="784" t="s">
        <v>170</v>
      </c>
      <c r="AU5" s="801" t="s">
        <v>353</v>
      </c>
      <c r="AV5" s="43" t="s">
        <v>152</v>
      </c>
      <c r="AW5" s="408" t="s">
        <v>170</v>
      </c>
      <c r="AX5" s="400" t="s">
        <v>354</v>
      </c>
      <c r="AY5" s="43" t="s">
        <v>152</v>
      </c>
      <c r="AZ5" s="784" t="s">
        <v>170</v>
      </c>
      <c r="BA5" s="835" t="s">
        <v>355</v>
      </c>
      <c r="BB5" s="43" t="s">
        <v>152</v>
      </c>
      <c r="BC5" s="598" t="s">
        <v>451</v>
      </c>
      <c r="BD5" s="599" t="s">
        <v>453</v>
      </c>
      <c r="BE5" s="598" t="s">
        <v>452</v>
      </c>
      <c r="BF5" s="599" t="s">
        <v>454</v>
      </c>
      <c r="BG5" s="576" t="s">
        <v>170</v>
      </c>
      <c r="BH5" s="578" t="s">
        <v>164</v>
      </c>
    </row>
    <row r="6" spans="1:60" ht="35.450000000000003" customHeight="1" thickBot="1" x14ac:dyDescent="0.25">
      <c r="A6" s="783"/>
      <c r="B6" s="350"/>
      <c r="C6" s="789"/>
      <c r="D6" s="797"/>
      <c r="E6" s="792"/>
      <c r="F6" s="785"/>
      <c r="G6" s="787"/>
      <c r="H6" s="785"/>
      <c r="I6" s="800"/>
      <c r="J6" s="785"/>
      <c r="K6" s="800"/>
      <c r="L6" s="785"/>
      <c r="M6" s="802"/>
      <c r="N6" s="73">
        <v>2</v>
      </c>
      <c r="O6" s="785"/>
      <c r="P6" s="412"/>
      <c r="Q6" s="785"/>
      <c r="R6" s="802"/>
      <c r="S6" s="73">
        <v>10</v>
      </c>
      <c r="T6" s="785"/>
      <c r="U6" s="800"/>
      <c r="V6" s="785"/>
      <c r="W6" s="800"/>
      <c r="X6" s="813"/>
      <c r="Y6" s="821"/>
      <c r="Z6" s="487">
        <v>3</v>
      </c>
      <c r="AA6" s="823"/>
      <c r="AB6" s="820"/>
      <c r="AC6" s="815"/>
      <c r="AD6" s="474"/>
      <c r="AE6" s="818"/>
      <c r="AF6" s="802"/>
      <c r="AG6" s="190">
        <v>14</v>
      </c>
      <c r="AH6" s="785"/>
      <c r="AI6" s="787"/>
      <c r="AJ6" s="785"/>
      <c r="AK6" s="802"/>
      <c r="AL6" s="73" t="s">
        <v>365</v>
      </c>
      <c r="AM6" s="831"/>
      <c r="AN6" s="833"/>
      <c r="AO6" s="785"/>
      <c r="AP6" s="802"/>
      <c r="AQ6" s="73" t="s">
        <v>366</v>
      </c>
      <c r="AR6" s="831"/>
      <c r="AS6" s="833"/>
      <c r="AT6" s="785"/>
      <c r="AU6" s="802"/>
      <c r="AV6" s="73" t="s">
        <v>367</v>
      </c>
      <c r="AW6" s="409"/>
      <c r="AX6" s="401"/>
      <c r="AY6" s="73">
        <v>4</v>
      </c>
      <c r="AZ6" s="785"/>
      <c r="BA6" s="802"/>
      <c r="BB6" s="73" t="s">
        <v>368</v>
      </c>
      <c r="BC6" s="601"/>
      <c r="BD6" s="602"/>
      <c r="BE6" s="577"/>
      <c r="BF6" s="579"/>
      <c r="BG6" s="577"/>
      <c r="BH6" s="579"/>
    </row>
    <row r="7" spans="1:60" ht="16.5" thickBot="1" x14ac:dyDescent="0.3">
      <c r="A7" s="783"/>
      <c r="B7" s="434"/>
      <c r="C7" s="790"/>
      <c r="D7" s="798"/>
      <c r="E7" s="793"/>
      <c r="F7" s="298">
        <v>43115</v>
      </c>
      <c r="G7" s="72"/>
      <c r="H7" s="298">
        <v>43115</v>
      </c>
      <c r="I7" s="296"/>
      <c r="J7" s="298">
        <f>F7+7</f>
        <v>43122</v>
      </c>
      <c r="K7" s="296"/>
      <c r="L7" s="405">
        <f>H7+7</f>
        <v>43122</v>
      </c>
      <c r="M7" s="406"/>
      <c r="N7" s="407"/>
      <c r="O7" s="413">
        <f>J7+7</f>
        <v>43129</v>
      </c>
      <c r="P7" s="414"/>
      <c r="Q7" s="809">
        <f>L7+7</f>
        <v>43129</v>
      </c>
      <c r="R7" s="810"/>
      <c r="S7" s="811"/>
      <c r="T7" s="421">
        <f>O7+7</f>
        <v>43136</v>
      </c>
      <c r="U7" s="422"/>
      <c r="V7" s="421">
        <f>Q7+7</f>
        <v>43136</v>
      </c>
      <c r="W7" s="472"/>
      <c r="X7" s="488">
        <f>T7+7</f>
        <v>43143</v>
      </c>
      <c r="Y7" s="482"/>
      <c r="Z7" s="489"/>
      <c r="AA7" s="484">
        <f>V7+7</f>
        <v>43143</v>
      </c>
      <c r="AB7" s="478"/>
      <c r="AC7" s="475">
        <f>X7+7</f>
        <v>43150</v>
      </c>
      <c r="AD7" s="475"/>
      <c r="AE7" s="816">
        <f>AA7+7</f>
        <v>43150</v>
      </c>
      <c r="AF7" s="810"/>
      <c r="AG7" s="816"/>
      <c r="AH7" s="826">
        <f>AC7+7</f>
        <v>43157</v>
      </c>
      <c r="AI7" s="827"/>
      <c r="AJ7" s="809">
        <f>AE7+7</f>
        <v>43157</v>
      </c>
      <c r="AK7" s="810"/>
      <c r="AL7" s="811"/>
      <c r="AM7" s="299">
        <f>AH7+7</f>
        <v>43164</v>
      </c>
      <c r="AN7" s="390"/>
      <c r="AO7" s="809">
        <f>AJ7+7</f>
        <v>43164</v>
      </c>
      <c r="AP7" s="810"/>
      <c r="AQ7" s="811"/>
      <c r="AR7" s="299">
        <f>AO7+7</f>
        <v>43171</v>
      </c>
      <c r="AS7" s="390"/>
      <c r="AT7" s="809">
        <f>AO7+7</f>
        <v>43171</v>
      </c>
      <c r="AU7" s="810"/>
      <c r="AV7" s="811"/>
      <c r="AW7" s="826">
        <f>AR7+7</f>
        <v>43178</v>
      </c>
      <c r="AX7" s="816"/>
      <c r="AY7" s="827"/>
      <c r="AZ7" s="826">
        <f>AT7+7</f>
        <v>43178</v>
      </c>
      <c r="BA7" s="816"/>
      <c r="BB7" s="827"/>
      <c r="BC7" s="299"/>
      <c r="BD7" s="390"/>
      <c r="BE7" s="299"/>
      <c r="BF7" s="390"/>
      <c r="BG7" s="299">
        <v>43234</v>
      </c>
      <c r="BH7" s="390"/>
    </row>
    <row r="8" spans="1:60" s="271" customFormat="1" ht="25.9" customHeight="1" x14ac:dyDescent="0.25">
      <c r="A8" s="331">
        <v>1</v>
      </c>
      <c r="B8" s="437"/>
      <c r="C8" s="432"/>
      <c r="D8" s="433">
        <f>SUM(N8,S8,Z8,AG8,AL8,AQ8,AV8,AY8,BB8,BD8,BF8)</f>
        <v>27</v>
      </c>
      <c r="E8" s="436">
        <f t="shared" ref="E8:E23" si="0">SUM(D8:D8)</f>
        <v>27</v>
      </c>
      <c r="F8" s="375"/>
      <c r="G8" s="373"/>
      <c r="H8" s="337"/>
      <c r="I8" s="270"/>
      <c r="J8" s="337"/>
      <c r="K8" s="270"/>
      <c r="L8" s="307"/>
      <c r="M8" s="334">
        <f t="shared" ref="M8:M23" si="1">C8</f>
        <v>0</v>
      </c>
      <c r="N8" s="302">
        <v>1</v>
      </c>
      <c r="O8" s="269"/>
      <c r="P8" s="280"/>
      <c r="Q8" s="341"/>
      <c r="R8" s="291">
        <f t="shared" ref="R8:R23" si="2">C8</f>
        <v>0</v>
      </c>
      <c r="S8" s="378">
        <f>IF(R8=0,0,VLOOKUP(R8,Підс,2,FALSE))</f>
        <v>0</v>
      </c>
      <c r="T8" s="464" t="s">
        <v>438</v>
      </c>
      <c r="U8" s="464"/>
      <c r="V8" s="464"/>
      <c r="W8" s="490"/>
      <c r="X8" s="286"/>
      <c r="Y8" s="291">
        <f t="shared" ref="Y8:Y23" si="3">C8</f>
        <v>0</v>
      </c>
      <c r="Z8" s="301">
        <v>1</v>
      </c>
      <c r="AA8" s="281"/>
      <c r="AB8" s="476"/>
      <c r="AC8" s="337"/>
      <c r="AD8" s="476"/>
      <c r="AE8" s="341"/>
      <c r="AF8" s="291">
        <f>C8</f>
        <v>0</v>
      </c>
      <c r="AG8" s="381" t="str">
        <f t="shared" ref="AG8:AG23" si="4">IF(AF8=0,"",VLOOKUP(AF8,Підс,3,FALSE))</f>
        <v/>
      </c>
      <c r="AH8" s="282"/>
      <c r="AI8" s="283"/>
      <c r="AJ8" s="344"/>
      <c r="AK8" s="291">
        <f t="shared" ref="AK8:AK18" si="5">C8</f>
        <v>0</v>
      </c>
      <c r="AL8" s="284">
        <f>0.5+1.5+1</f>
        <v>3</v>
      </c>
      <c r="AM8" s="384"/>
      <c r="AN8" s="386"/>
      <c r="AO8" s="418"/>
      <c r="AP8" s="291">
        <f>C8</f>
        <v>0</v>
      </c>
      <c r="AQ8" s="306">
        <f>1+1</f>
        <v>2</v>
      </c>
      <c r="AR8" s="384"/>
      <c r="AS8" s="386"/>
      <c r="AT8" s="344"/>
      <c r="AU8" s="417">
        <f>C8</f>
        <v>0</v>
      </c>
      <c r="AV8" s="284">
        <f>1+2+1</f>
        <v>4</v>
      </c>
      <c r="AW8" s="423" t="s">
        <v>439</v>
      </c>
      <c r="AX8" s="424">
        <f>C8</f>
        <v>0</v>
      </c>
      <c r="AY8" s="426">
        <v>3</v>
      </c>
      <c r="AZ8" s="423"/>
      <c r="BA8" s="424">
        <f>C8</f>
        <v>0</v>
      </c>
      <c r="BB8" s="425">
        <f>5</f>
        <v>5</v>
      </c>
      <c r="BC8" s="424">
        <f>C8</f>
        <v>0</v>
      </c>
      <c r="BD8" s="386">
        <v>4</v>
      </c>
      <c r="BE8" s="424">
        <f>C8</f>
        <v>0</v>
      </c>
      <c r="BF8" s="386">
        <v>4</v>
      </c>
      <c r="BG8" s="384" t="s">
        <v>442</v>
      </c>
      <c r="BH8" s="386"/>
    </row>
    <row r="9" spans="1:60" s="271" customFormat="1" ht="24" customHeight="1" x14ac:dyDescent="0.25">
      <c r="A9" s="332">
        <v>2</v>
      </c>
      <c r="B9" s="437"/>
      <c r="C9" s="335"/>
      <c r="D9" s="433">
        <f t="shared" ref="D9:D17" si="6">SUM(N9,S9,Z9,AG9,AL9,AQ9,AV9,AY9,BB9,BD9,BF9)</f>
        <v>45.5</v>
      </c>
      <c r="E9" s="362">
        <f t="shared" si="0"/>
        <v>45.5</v>
      </c>
      <c r="F9" s="376"/>
      <c r="G9" s="285"/>
      <c r="H9" s="337"/>
      <c r="I9" s="272"/>
      <c r="J9" s="337"/>
      <c r="K9" s="272"/>
      <c r="L9" s="286"/>
      <c r="M9" s="335">
        <f t="shared" si="1"/>
        <v>0</v>
      </c>
      <c r="N9" s="303">
        <v>2</v>
      </c>
      <c r="O9" s="286"/>
      <c r="P9" s="272"/>
      <c r="Q9" s="342"/>
      <c r="R9" s="291">
        <f t="shared" si="2"/>
        <v>0</v>
      </c>
      <c r="S9" s="378">
        <f>IF(R9=0,0,VLOOKUP(R9,Підс,2,FALSE))</f>
        <v>0</v>
      </c>
      <c r="T9" s="465" t="s">
        <v>437</v>
      </c>
      <c r="U9" s="465"/>
      <c r="V9" s="465"/>
      <c r="W9" s="491"/>
      <c r="X9" s="286"/>
      <c r="Y9" s="291">
        <f t="shared" si="3"/>
        <v>0</v>
      </c>
      <c r="Z9" s="301">
        <v>2.5</v>
      </c>
      <c r="AA9" s="281"/>
      <c r="AB9" s="476"/>
      <c r="AC9" s="337"/>
      <c r="AD9" s="476"/>
      <c r="AE9" s="342"/>
      <c r="AF9" s="291">
        <f t="shared" ref="AF9:AF23" si="7">C9</f>
        <v>0</v>
      </c>
      <c r="AG9" s="381" t="str">
        <f t="shared" si="4"/>
        <v/>
      </c>
      <c r="AH9" s="274"/>
      <c r="AI9" s="273"/>
      <c r="AJ9" s="345"/>
      <c r="AK9" s="291">
        <f t="shared" si="5"/>
        <v>0</v>
      </c>
      <c r="AL9" s="252">
        <f>1+3+2</f>
        <v>6</v>
      </c>
      <c r="AM9" s="385"/>
      <c r="AN9" s="387"/>
      <c r="AO9" s="419"/>
      <c r="AP9" s="291">
        <f t="shared" ref="AP9:AP23" si="8">C9</f>
        <v>0</v>
      </c>
      <c r="AQ9" s="287">
        <f>1+1+4</f>
        <v>6</v>
      </c>
      <c r="AR9" s="385"/>
      <c r="AS9" s="387"/>
      <c r="AT9" s="345"/>
      <c r="AU9" s="417">
        <f t="shared" ref="AU9:AU23" si="9">C9</f>
        <v>0</v>
      </c>
      <c r="AV9" s="252">
        <f>1+2+2</f>
        <v>5</v>
      </c>
      <c r="AW9" s="419" t="s">
        <v>437</v>
      </c>
      <c r="AX9" s="424">
        <f t="shared" ref="AX9:AX23" si="10">C9</f>
        <v>0</v>
      </c>
      <c r="AY9" s="287">
        <v>4</v>
      </c>
      <c r="AZ9" s="419"/>
      <c r="BA9" s="424">
        <f t="shared" ref="BA9:BA23" si="11">C9</f>
        <v>0</v>
      </c>
      <c r="BB9" s="361">
        <f>7+3</f>
        <v>10</v>
      </c>
      <c r="BC9" s="424">
        <f t="shared" ref="BC9:BC23" si="12">C9</f>
        <v>0</v>
      </c>
      <c r="BD9" s="387">
        <v>5</v>
      </c>
      <c r="BE9" s="424">
        <f t="shared" ref="BE9:BE23" si="13">C9</f>
        <v>0</v>
      </c>
      <c r="BF9" s="387">
        <v>5</v>
      </c>
      <c r="BG9" s="385"/>
      <c r="BH9" s="387"/>
    </row>
    <row r="10" spans="1:60" s="271" customFormat="1" ht="18.75" x14ac:dyDescent="0.25">
      <c r="A10" s="333">
        <v>3</v>
      </c>
      <c r="B10" s="437"/>
      <c r="C10" s="335"/>
      <c r="D10" s="433">
        <f t="shared" si="6"/>
        <v>32</v>
      </c>
      <c r="E10" s="362">
        <f t="shared" si="0"/>
        <v>32</v>
      </c>
      <c r="F10" s="376"/>
      <c r="G10" s="285"/>
      <c r="H10" s="337"/>
      <c r="I10" s="272"/>
      <c r="J10" s="337"/>
      <c r="K10" s="272"/>
      <c r="L10" s="286"/>
      <c r="M10" s="335">
        <f t="shared" si="1"/>
        <v>0</v>
      </c>
      <c r="N10" s="303">
        <v>2</v>
      </c>
      <c r="O10" s="286"/>
      <c r="P10" s="272"/>
      <c r="Q10" s="342"/>
      <c r="R10" s="291">
        <f t="shared" si="2"/>
        <v>0</v>
      </c>
      <c r="S10" s="378" t="str">
        <f t="shared" ref="S10:S19" si="14">IF(R10=0,"",VLOOKUP(R10,Підс,2,FALSE))</f>
        <v/>
      </c>
      <c r="T10" s="465" t="s">
        <v>437</v>
      </c>
      <c r="U10" s="465"/>
      <c r="V10" s="465"/>
      <c r="W10" s="491"/>
      <c r="X10" s="286"/>
      <c r="Y10" s="291">
        <f t="shared" si="3"/>
        <v>0</v>
      </c>
      <c r="Z10" s="301">
        <v>1</v>
      </c>
      <c r="AA10" s="281"/>
      <c r="AB10" s="476"/>
      <c r="AC10" s="337"/>
      <c r="AD10" s="476"/>
      <c r="AE10" s="342"/>
      <c r="AF10" s="291">
        <f t="shared" si="7"/>
        <v>0</v>
      </c>
      <c r="AG10" s="381" t="str">
        <f t="shared" si="4"/>
        <v/>
      </c>
      <c r="AH10" s="274"/>
      <c r="AI10" s="273"/>
      <c r="AJ10" s="345"/>
      <c r="AK10" s="291">
        <f t="shared" si="5"/>
        <v>0</v>
      </c>
      <c r="AL10" s="252">
        <f>1+3+1</f>
        <v>5</v>
      </c>
      <c r="AM10" s="385"/>
      <c r="AN10" s="387"/>
      <c r="AO10" s="419"/>
      <c r="AP10" s="291">
        <f t="shared" si="8"/>
        <v>0</v>
      </c>
      <c r="AQ10" s="287"/>
      <c r="AR10" s="385"/>
      <c r="AS10" s="387"/>
      <c r="AT10" s="345"/>
      <c r="AU10" s="417">
        <f t="shared" si="9"/>
        <v>0</v>
      </c>
      <c r="AV10" s="252">
        <f>1+2+2</f>
        <v>5</v>
      </c>
      <c r="AW10" s="419" t="s">
        <v>437</v>
      </c>
      <c r="AX10" s="424">
        <f t="shared" si="10"/>
        <v>0</v>
      </c>
      <c r="AY10" s="287">
        <v>4</v>
      </c>
      <c r="AZ10" s="419"/>
      <c r="BA10" s="424">
        <f t="shared" si="11"/>
        <v>0</v>
      </c>
      <c r="BB10" s="361">
        <f>7+3</f>
        <v>10</v>
      </c>
      <c r="BC10" s="424">
        <f t="shared" si="12"/>
        <v>0</v>
      </c>
      <c r="BD10" s="387">
        <v>5</v>
      </c>
      <c r="BE10" s="424">
        <f t="shared" si="13"/>
        <v>0</v>
      </c>
      <c r="BF10" s="387"/>
      <c r="BG10" s="385"/>
      <c r="BH10" s="387"/>
    </row>
    <row r="11" spans="1:60" s="271" customFormat="1" ht="18.75" x14ac:dyDescent="0.25">
      <c r="A11" s="332">
        <v>4</v>
      </c>
      <c r="B11" s="437"/>
      <c r="C11" s="335"/>
      <c r="D11" s="433">
        <f>SUM(N11,S11,Z11,AG11,AL11,AQ11,AV11,AY11,BB11,BD11,BF11)</f>
        <v>32.9</v>
      </c>
      <c r="E11" s="362">
        <f t="shared" si="0"/>
        <v>32.9</v>
      </c>
      <c r="F11" s="376"/>
      <c r="G11" s="285"/>
      <c r="H11" s="337"/>
      <c r="I11" s="272"/>
      <c r="J11" s="337"/>
      <c r="K11" s="272"/>
      <c r="L11" s="286"/>
      <c r="M11" s="335">
        <f t="shared" si="1"/>
        <v>0</v>
      </c>
      <c r="N11" s="303">
        <v>1.9</v>
      </c>
      <c r="O11" s="286"/>
      <c r="P11" s="272"/>
      <c r="Q11" s="342"/>
      <c r="R11" s="291">
        <f t="shared" si="2"/>
        <v>0</v>
      </c>
      <c r="S11" s="378" t="str">
        <f>IF(R11=0,"",VLOOKUP(R11,Підс,2,FALSE))</f>
        <v/>
      </c>
      <c r="T11" s="465" t="s">
        <v>437</v>
      </c>
      <c r="U11" s="465"/>
      <c r="V11" s="465"/>
      <c r="W11" s="491"/>
      <c r="X11" s="286"/>
      <c r="Y11" s="291">
        <f t="shared" si="3"/>
        <v>0</v>
      </c>
      <c r="Z11" s="301">
        <v>0</v>
      </c>
      <c r="AA11" s="281"/>
      <c r="AB11" s="476"/>
      <c r="AC11" s="337"/>
      <c r="AD11" s="476"/>
      <c r="AE11" s="342"/>
      <c r="AF11" s="291">
        <f t="shared" si="7"/>
        <v>0</v>
      </c>
      <c r="AG11" s="381" t="str">
        <f t="shared" si="4"/>
        <v/>
      </c>
      <c r="AH11" s="274"/>
      <c r="AI11" s="273"/>
      <c r="AJ11" s="345"/>
      <c r="AK11" s="291">
        <f t="shared" si="5"/>
        <v>0</v>
      </c>
      <c r="AL11" s="252">
        <f>1+3+0</f>
        <v>4</v>
      </c>
      <c r="AM11" s="385"/>
      <c r="AN11" s="387"/>
      <c r="AO11" s="419"/>
      <c r="AP11" s="291">
        <f t="shared" si="8"/>
        <v>0</v>
      </c>
      <c r="AQ11" s="287">
        <f>1+1+3</f>
        <v>5</v>
      </c>
      <c r="AR11" s="385"/>
      <c r="AS11" s="387"/>
      <c r="AT11" s="345"/>
      <c r="AU11" s="417">
        <f t="shared" si="9"/>
        <v>0</v>
      </c>
      <c r="AV11" s="252">
        <f>1+2+0</f>
        <v>3</v>
      </c>
      <c r="AW11" s="419" t="s">
        <v>439</v>
      </c>
      <c r="AX11" s="424">
        <f t="shared" si="10"/>
        <v>0</v>
      </c>
      <c r="AY11" s="287">
        <v>4</v>
      </c>
      <c r="AZ11" s="419"/>
      <c r="BA11" s="424">
        <f t="shared" si="11"/>
        <v>0</v>
      </c>
      <c r="BB11" s="361">
        <f>7+3</f>
        <v>10</v>
      </c>
      <c r="BC11" s="424">
        <f t="shared" si="12"/>
        <v>0</v>
      </c>
      <c r="BD11" s="387">
        <v>5</v>
      </c>
      <c r="BE11" s="424">
        <f t="shared" si="13"/>
        <v>0</v>
      </c>
      <c r="BF11" s="387"/>
      <c r="BG11" s="385"/>
      <c r="BH11" s="387"/>
    </row>
    <row r="12" spans="1:60" s="271" customFormat="1" ht="18.75" x14ac:dyDescent="0.25">
      <c r="A12" s="333">
        <v>5</v>
      </c>
      <c r="B12" s="437"/>
      <c r="C12" s="335"/>
      <c r="D12" s="433">
        <f>SUM(N12,S12,Z12,AG12,AL12,AQ12,AV12,AY12,BB12,BD12,BF12)</f>
        <v>34</v>
      </c>
      <c r="E12" s="362">
        <f t="shared" si="0"/>
        <v>34</v>
      </c>
      <c r="F12" s="376"/>
      <c r="G12" s="285"/>
      <c r="H12" s="337"/>
      <c r="I12" s="272"/>
      <c r="J12" s="337"/>
      <c r="K12" s="272"/>
      <c r="L12" s="286"/>
      <c r="M12" s="335">
        <f t="shared" si="1"/>
        <v>0</v>
      </c>
      <c r="N12" s="303">
        <v>2</v>
      </c>
      <c r="O12" s="286"/>
      <c r="P12" s="272"/>
      <c r="Q12" s="342"/>
      <c r="R12" s="291">
        <f t="shared" si="2"/>
        <v>0</v>
      </c>
      <c r="S12" s="378" t="str">
        <f t="shared" si="14"/>
        <v/>
      </c>
      <c r="T12" s="465" t="s">
        <v>437</v>
      </c>
      <c r="U12" s="465"/>
      <c r="V12" s="465"/>
      <c r="W12" s="491"/>
      <c r="X12" s="286"/>
      <c r="Y12" s="291">
        <f t="shared" si="3"/>
        <v>0</v>
      </c>
      <c r="Z12" s="301">
        <v>1</v>
      </c>
      <c r="AA12" s="281"/>
      <c r="AB12" s="476"/>
      <c r="AC12" s="337"/>
      <c r="AD12" s="476"/>
      <c r="AE12" s="342"/>
      <c r="AF12" s="291">
        <f t="shared" si="7"/>
        <v>0</v>
      </c>
      <c r="AG12" s="381" t="str">
        <f t="shared" si="4"/>
        <v/>
      </c>
      <c r="AH12" s="274"/>
      <c r="AI12" s="273"/>
      <c r="AJ12" s="345"/>
      <c r="AK12" s="291">
        <f t="shared" si="5"/>
        <v>0</v>
      </c>
      <c r="AL12" s="252">
        <f>1+3+1.5</f>
        <v>5.5</v>
      </c>
      <c r="AM12" s="385"/>
      <c r="AN12" s="387"/>
      <c r="AO12" s="345"/>
      <c r="AP12" s="291">
        <f t="shared" si="8"/>
        <v>0</v>
      </c>
      <c r="AQ12" s="287">
        <f>1+1+3.5</f>
        <v>5.5</v>
      </c>
      <c r="AR12" s="385"/>
      <c r="AS12" s="387"/>
      <c r="AT12" s="345"/>
      <c r="AU12" s="417">
        <f t="shared" si="9"/>
        <v>0</v>
      </c>
      <c r="AV12" s="252">
        <f>1+2+2</f>
        <v>5</v>
      </c>
      <c r="AW12" s="345" t="s">
        <v>437</v>
      </c>
      <c r="AX12" s="424">
        <f t="shared" si="10"/>
        <v>0</v>
      </c>
      <c r="AY12" s="287">
        <v>4</v>
      </c>
      <c r="AZ12" s="345"/>
      <c r="BA12" s="424">
        <f t="shared" si="11"/>
        <v>0</v>
      </c>
      <c r="BB12" s="361">
        <v>6</v>
      </c>
      <c r="BC12" s="424">
        <f t="shared" si="12"/>
        <v>0</v>
      </c>
      <c r="BD12" s="387">
        <v>5</v>
      </c>
      <c r="BE12" s="424">
        <f t="shared" si="13"/>
        <v>0</v>
      </c>
      <c r="BF12" s="387"/>
      <c r="BG12" s="385"/>
      <c r="BH12" s="387"/>
    </row>
    <row r="13" spans="1:60" s="271" customFormat="1" ht="18.75" x14ac:dyDescent="0.25">
      <c r="A13" s="332">
        <v>6</v>
      </c>
      <c r="B13" s="437"/>
      <c r="C13" s="335"/>
      <c r="D13" s="433">
        <f t="shared" si="6"/>
        <v>26.8</v>
      </c>
      <c r="E13" s="362">
        <f t="shared" si="0"/>
        <v>26.8</v>
      </c>
      <c r="F13" s="376"/>
      <c r="G13" s="285"/>
      <c r="H13" s="337"/>
      <c r="I13" s="272"/>
      <c r="J13" s="337"/>
      <c r="K13" s="272"/>
      <c r="L13" s="286"/>
      <c r="M13" s="335">
        <f t="shared" si="1"/>
        <v>0</v>
      </c>
      <c r="N13" s="303">
        <v>1.8</v>
      </c>
      <c r="O13" s="286"/>
      <c r="P13" s="272"/>
      <c r="Q13" s="342"/>
      <c r="R13" s="291">
        <f t="shared" si="2"/>
        <v>0</v>
      </c>
      <c r="S13" s="378" t="str">
        <f t="shared" si="14"/>
        <v/>
      </c>
      <c r="T13" s="465"/>
      <c r="U13" s="465"/>
      <c r="V13" s="465"/>
      <c r="W13" s="491"/>
      <c r="X13" s="286"/>
      <c r="Y13" s="291">
        <f t="shared" si="3"/>
        <v>0</v>
      </c>
      <c r="Z13" s="301"/>
      <c r="AA13" s="281"/>
      <c r="AB13" s="476"/>
      <c r="AC13" s="337"/>
      <c r="AD13" s="476"/>
      <c r="AE13" s="342"/>
      <c r="AF13" s="291">
        <f t="shared" si="7"/>
        <v>0</v>
      </c>
      <c r="AG13" s="381" t="str">
        <f t="shared" si="4"/>
        <v/>
      </c>
      <c r="AH13" s="274"/>
      <c r="AI13" s="273"/>
      <c r="AJ13" s="345"/>
      <c r="AK13" s="291">
        <f t="shared" si="5"/>
        <v>0</v>
      </c>
      <c r="AL13" s="252">
        <f>1+2.5+2</f>
        <v>5.5</v>
      </c>
      <c r="AM13" s="385"/>
      <c r="AN13" s="387"/>
      <c r="AO13" s="345"/>
      <c r="AP13" s="291">
        <f t="shared" si="8"/>
        <v>0</v>
      </c>
      <c r="AQ13" s="287">
        <f>1+0+0</f>
        <v>1</v>
      </c>
      <c r="AR13" s="385"/>
      <c r="AS13" s="387"/>
      <c r="AT13" s="345"/>
      <c r="AU13" s="417">
        <f t="shared" si="9"/>
        <v>0</v>
      </c>
      <c r="AV13" s="252">
        <f>1+2+1.5</f>
        <v>4.5</v>
      </c>
      <c r="AW13" s="345" t="s">
        <v>437</v>
      </c>
      <c r="AX13" s="424">
        <f t="shared" si="10"/>
        <v>0</v>
      </c>
      <c r="AY13" s="287">
        <v>4</v>
      </c>
      <c r="AZ13" s="345"/>
      <c r="BA13" s="424">
        <f t="shared" si="11"/>
        <v>0</v>
      </c>
      <c r="BB13" s="361">
        <f>5+0</f>
        <v>5</v>
      </c>
      <c r="BC13" s="424">
        <f t="shared" si="12"/>
        <v>0</v>
      </c>
      <c r="BD13" s="387">
        <v>5</v>
      </c>
      <c r="BE13" s="424">
        <f t="shared" si="13"/>
        <v>0</v>
      </c>
      <c r="BF13" s="387"/>
      <c r="BG13" s="385"/>
      <c r="BH13" s="387"/>
    </row>
    <row r="14" spans="1:60" s="271" customFormat="1" ht="18.75" x14ac:dyDescent="0.25">
      <c r="A14" s="333">
        <v>7</v>
      </c>
      <c r="B14" s="606"/>
      <c r="C14" s="335"/>
      <c r="D14" s="433">
        <f t="shared" si="6"/>
        <v>0</v>
      </c>
      <c r="E14" s="362">
        <f t="shared" si="0"/>
        <v>0</v>
      </c>
      <c r="F14" s="376"/>
      <c r="G14" s="285"/>
      <c r="H14" s="337"/>
      <c r="I14" s="272"/>
      <c r="J14" s="337"/>
      <c r="K14" s="272"/>
      <c r="L14" s="286"/>
      <c r="M14" s="335">
        <f t="shared" si="1"/>
        <v>0</v>
      </c>
      <c r="N14" s="303"/>
      <c r="O14" s="286"/>
      <c r="P14" s="272"/>
      <c r="Q14" s="342"/>
      <c r="R14" s="291">
        <f t="shared" si="2"/>
        <v>0</v>
      </c>
      <c r="S14" s="378" t="str">
        <f t="shared" si="14"/>
        <v/>
      </c>
      <c r="T14" s="465" t="s">
        <v>438</v>
      </c>
      <c r="U14" s="465"/>
      <c r="V14" s="465"/>
      <c r="W14" s="491"/>
      <c r="X14" s="286"/>
      <c r="Y14" s="291">
        <f t="shared" si="3"/>
        <v>0</v>
      </c>
      <c r="Z14" s="301"/>
      <c r="AA14" s="281"/>
      <c r="AB14" s="476"/>
      <c r="AC14" s="337"/>
      <c r="AD14" s="476"/>
      <c r="AE14" s="342"/>
      <c r="AF14" s="291">
        <f t="shared" si="7"/>
        <v>0</v>
      </c>
      <c r="AG14" s="381" t="str">
        <f t="shared" si="4"/>
        <v/>
      </c>
      <c r="AH14" s="274"/>
      <c r="AI14" s="273"/>
      <c r="AJ14" s="345"/>
      <c r="AK14" s="291">
        <f t="shared" si="5"/>
        <v>0</v>
      </c>
      <c r="AL14" s="252"/>
      <c r="AM14" s="385"/>
      <c r="AN14" s="387"/>
      <c r="AO14" s="345"/>
      <c r="AP14" s="291">
        <f t="shared" si="8"/>
        <v>0</v>
      </c>
      <c r="AQ14" s="287"/>
      <c r="AR14" s="385"/>
      <c r="AS14" s="387"/>
      <c r="AT14" s="345"/>
      <c r="AU14" s="417">
        <f t="shared" si="9"/>
        <v>0</v>
      </c>
      <c r="AV14" s="252"/>
      <c r="AW14" s="345" t="s">
        <v>439</v>
      </c>
      <c r="AX14" s="424">
        <f t="shared" si="10"/>
        <v>0</v>
      </c>
      <c r="AY14" s="287"/>
      <c r="AZ14" s="345"/>
      <c r="BA14" s="424">
        <f t="shared" si="11"/>
        <v>0</v>
      </c>
      <c r="BB14" s="361"/>
      <c r="BC14" s="424">
        <f t="shared" si="12"/>
        <v>0</v>
      </c>
      <c r="BD14" s="387"/>
      <c r="BE14" s="424">
        <f t="shared" si="13"/>
        <v>0</v>
      </c>
      <c r="BF14" s="387"/>
      <c r="BG14" s="385" t="s">
        <v>442</v>
      </c>
      <c r="BH14" s="387"/>
    </row>
    <row r="15" spans="1:60" s="271" customFormat="1" ht="18.75" x14ac:dyDescent="0.25">
      <c r="A15" s="332">
        <v>8</v>
      </c>
      <c r="B15" s="437"/>
      <c r="C15" s="335"/>
      <c r="D15" s="433">
        <f t="shared" si="6"/>
        <v>29</v>
      </c>
      <c r="E15" s="362">
        <f t="shared" si="0"/>
        <v>29</v>
      </c>
      <c r="F15" s="376"/>
      <c r="G15" s="285"/>
      <c r="H15" s="337"/>
      <c r="I15" s="272"/>
      <c r="J15" s="337"/>
      <c r="K15" s="272"/>
      <c r="L15" s="286"/>
      <c r="M15" s="335">
        <f t="shared" si="1"/>
        <v>0</v>
      </c>
      <c r="N15" s="303"/>
      <c r="O15" s="286"/>
      <c r="P15" s="272"/>
      <c r="Q15" s="342"/>
      <c r="R15" s="291">
        <f t="shared" si="2"/>
        <v>0</v>
      </c>
      <c r="S15" s="378" t="str">
        <f t="shared" si="14"/>
        <v/>
      </c>
      <c r="T15" s="465" t="s">
        <v>438</v>
      </c>
      <c r="U15" s="465"/>
      <c r="V15" s="465"/>
      <c r="W15" s="491"/>
      <c r="X15" s="286"/>
      <c r="Y15" s="291">
        <f t="shared" si="3"/>
        <v>0</v>
      </c>
      <c r="Z15" s="301">
        <v>0</v>
      </c>
      <c r="AA15" s="281"/>
      <c r="AB15" s="476"/>
      <c r="AC15" s="337"/>
      <c r="AD15" s="476"/>
      <c r="AE15" s="342"/>
      <c r="AF15" s="291">
        <f t="shared" si="7"/>
        <v>0</v>
      </c>
      <c r="AG15" s="381" t="str">
        <f t="shared" si="4"/>
        <v/>
      </c>
      <c r="AH15" s="274"/>
      <c r="AI15" s="273"/>
      <c r="AJ15" s="345"/>
      <c r="AK15" s="291">
        <f t="shared" si="5"/>
        <v>0</v>
      </c>
      <c r="AL15" s="252">
        <f>1+3+0</f>
        <v>4</v>
      </c>
      <c r="AM15" s="385"/>
      <c r="AN15" s="387"/>
      <c r="AO15" s="345"/>
      <c r="AP15" s="291">
        <f t="shared" si="8"/>
        <v>0</v>
      </c>
      <c r="AQ15" s="392">
        <f>1+1+4</f>
        <v>6</v>
      </c>
      <c r="AR15" s="385"/>
      <c r="AS15" s="387"/>
      <c r="AT15" s="345"/>
      <c r="AU15" s="417">
        <f t="shared" si="9"/>
        <v>0</v>
      </c>
      <c r="AV15" s="252">
        <f>1+2+2</f>
        <v>5</v>
      </c>
      <c r="AW15" s="345" t="s">
        <v>439</v>
      </c>
      <c r="AX15" s="424">
        <f t="shared" si="10"/>
        <v>0</v>
      </c>
      <c r="AY15" s="287">
        <v>3</v>
      </c>
      <c r="AZ15" s="345"/>
      <c r="BA15" s="424">
        <f t="shared" si="11"/>
        <v>0</v>
      </c>
      <c r="BB15" s="361">
        <f>7</f>
        <v>7</v>
      </c>
      <c r="BC15" s="424">
        <f t="shared" si="12"/>
        <v>0</v>
      </c>
      <c r="BD15" s="387">
        <v>4</v>
      </c>
      <c r="BE15" s="424">
        <f t="shared" si="13"/>
        <v>0</v>
      </c>
      <c r="BF15" s="387"/>
      <c r="BG15" s="385" t="s">
        <v>442</v>
      </c>
      <c r="BH15" s="387"/>
    </row>
    <row r="16" spans="1:60" s="271" customFormat="1" ht="18.75" x14ac:dyDescent="0.25">
      <c r="A16" s="333">
        <v>9</v>
      </c>
      <c r="B16" s="456"/>
      <c r="C16" s="335"/>
      <c r="D16" s="433">
        <f t="shared" si="6"/>
        <v>27</v>
      </c>
      <c r="E16" s="362">
        <f t="shared" si="0"/>
        <v>27</v>
      </c>
      <c r="F16" s="376"/>
      <c r="G16" s="285"/>
      <c r="H16" s="337"/>
      <c r="I16" s="272"/>
      <c r="J16" s="337" t="s">
        <v>437</v>
      </c>
      <c r="K16" s="272"/>
      <c r="L16" s="286"/>
      <c r="M16" s="335">
        <f t="shared" si="1"/>
        <v>0</v>
      </c>
      <c r="N16" s="303"/>
      <c r="O16" s="286"/>
      <c r="P16" s="272"/>
      <c r="Q16" s="342"/>
      <c r="R16" s="291">
        <f t="shared" si="2"/>
        <v>0</v>
      </c>
      <c r="S16" s="378" t="str">
        <f t="shared" si="14"/>
        <v/>
      </c>
      <c r="T16" s="465"/>
      <c r="U16" s="465"/>
      <c r="V16" s="465"/>
      <c r="W16" s="491"/>
      <c r="X16" s="286"/>
      <c r="Y16" s="291">
        <f t="shared" si="3"/>
        <v>0</v>
      </c>
      <c r="Z16" s="301">
        <v>2</v>
      </c>
      <c r="AA16" s="281"/>
      <c r="AB16" s="476"/>
      <c r="AC16" s="337"/>
      <c r="AD16" s="476"/>
      <c r="AE16" s="342"/>
      <c r="AF16" s="291">
        <f t="shared" si="7"/>
        <v>0</v>
      </c>
      <c r="AG16" s="381" t="str">
        <f t="shared" si="4"/>
        <v/>
      </c>
      <c r="AH16" s="274"/>
      <c r="AI16" s="273"/>
      <c r="AJ16" s="345"/>
      <c r="AK16" s="291">
        <f t="shared" si="5"/>
        <v>0</v>
      </c>
      <c r="AL16" s="252">
        <f>1+2+1</f>
        <v>4</v>
      </c>
      <c r="AM16" s="385"/>
      <c r="AN16" s="387"/>
      <c r="AO16" s="345"/>
      <c r="AP16" s="291">
        <f t="shared" si="8"/>
        <v>0</v>
      </c>
      <c r="AQ16" s="287">
        <f>1+1+3</f>
        <v>5</v>
      </c>
      <c r="AR16" s="385"/>
      <c r="AS16" s="387"/>
      <c r="AT16" s="345"/>
      <c r="AU16" s="417">
        <f t="shared" si="9"/>
        <v>0</v>
      </c>
      <c r="AV16" s="252">
        <f>1+2+2</f>
        <v>5</v>
      </c>
      <c r="AW16" s="345"/>
      <c r="AX16" s="424">
        <f t="shared" si="10"/>
        <v>0</v>
      </c>
      <c r="AY16" s="287">
        <v>4</v>
      </c>
      <c r="AZ16" s="345"/>
      <c r="BA16" s="424">
        <f t="shared" si="11"/>
        <v>0</v>
      </c>
      <c r="BB16" s="361">
        <f>7</f>
        <v>7</v>
      </c>
      <c r="BC16" s="424">
        <f t="shared" si="12"/>
        <v>0</v>
      </c>
      <c r="BD16" s="387"/>
      <c r="BE16" s="424">
        <f t="shared" si="13"/>
        <v>0</v>
      </c>
      <c r="BF16" s="387"/>
      <c r="BG16" s="385" t="s">
        <v>442</v>
      </c>
      <c r="BH16" s="387"/>
    </row>
    <row r="17" spans="1:60" s="271" customFormat="1" ht="18.75" x14ac:dyDescent="0.25">
      <c r="A17" s="332">
        <v>10</v>
      </c>
      <c r="B17" s="437"/>
      <c r="C17" s="335"/>
      <c r="D17" s="433">
        <f t="shared" si="6"/>
        <v>32.799999999999997</v>
      </c>
      <c r="E17" s="362">
        <f t="shared" si="0"/>
        <v>32.799999999999997</v>
      </c>
      <c r="F17" s="376"/>
      <c r="G17" s="285"/>
      <c r="H17" s="337"/>
      <c r="I17" s="272"/>
      <c r="J17" s="337"/>
      <c r="K17" s="272"/>
      <c r="L17" s="286"/>
      <c r="M17" s="335">
        <f t="shared" si="1"/>
        <v>0</v>
      </c>
      <c r="N17" s="303">
        <v>1.8</v>
      </c>
      <c r="O17" s="286"/>
      <c r="P17" s="272"/>
      <c r="Q17" s="342"/>
      <c r="R17" s="291">
        <f t="shared" si="2"/>
        <v>0</v>
      </c>
      <c r="S17" s="378" t="str">
        <f t="shared" si="14"/>
        <v/>
      </c>
      <c r="T17" s="465" t="s">
        <v>437</v>
      </c>
      <c r="U17" s="465"/>
      <c r="V17" s="465"/>
      <c r="W17" s="491"/>
      <c r="X17" s="286"/>
      <c r="Y17" s="291">
        <f t="shared" si="3"/>
        <v>0</v>
      </c>
      <c r="Z17" s="301">
        <v>0</v>
      </c>
      <c r="AA17" s="281"/>
      <c r="AB17" s="476"/>
      <c r="AC17" s="337"/>
      <c r="AD17" s="476"/>
      <c r="AE17" s="342"/>
      <c r="AF17" s="291">
        <f t="shared" si="7"/>
        <v>0</v>
      </c>
      <c r="AG17" s="381" t="str">
        <f t="shared" si="4"/>
        <v/>
      </c>
      <c r="AH17" s="274"/>
      <c r="AI17" s="273"/>
      <c r="AJ17" s="345"/>
      <c r="AK17" s="291">
        <f t="shared" si="5"/>
        <v>0</v>
      </c>
      <c r="AL17" s="252">
        <f>1+3+0</f>
        <v>4</v>
      </c>
      <c r="AM17" s="385"/>
      <c r="AN17" s="387"/>
      <c r="AO17" s="345"/>
      <c r="AP17" s="291">
        <f t="shared" si="8"/>
        <v>0</v>
      </c>
      <c r="AQ17" s="287">
        <f>1+1+4</f>
        <v>6</v>
      </c>
      <c r="AR17" s="385"/>
      <c r="AS17" s="387"/>
      <c r="AT17" s="345"/>
      <c r="AU17" s="417">
        <f t="shared" si="9"/>
        <v>0</v>
      </c>
      <c r="AV17" s="252">
        <f>1+2</f>
        <v>3</v>
      </c>
      <c r="AW17" s="345" t="s">
        <v>446</v>
      </c>
      <c r="AX17" s="424">
        <f t="shared" si="10"/>
        <v>0</v>
      </c>
      <c r="AY17" s="287">
        <v>4</v>
      </c>
      <c r="AZ17" s="345"/>
      <c r="BA17" s="424">
        <f t="shared" si="11"/>
        <v>0</v>
      </c>
      <c r="BB17" s="361">
        <f>6+3</f>
        <v>9</v>
      </c>
      <c r="BC17" s="424">
        <f t="shared" si="12"/>
        <v>0</v>
      </c>
      <c r="BD17" s="387">
        <v>5</v>
      </c>
      <c r="BE17" s="424">
        <f t="shared" si="13"/>
        <v>0</v>
      </c>
      <c r="BF17" s="387"/>
      <c r="BG17" s="385"/>
      <c r="BH17" s="387"/>
    </row>
    <row r="18" spans="1:60" s="271" customFormat="1" ht="24.75" hidden="1" customHeight="1" x14ac:dyDescent="0.25">
      <c r="A18" s="333"/>
      <c r="B18" s="437"/>
      <c r="C18" s="335"/>
      <c r="D18" s="297">
        <f t="shared" ref="D18:D23" si="15">SUM(N18,S18,Z18,AG18,AL18,AQ18,AV18,AY18,BB18)</f>
        <v>0</v>
      </c>
      <c r="E18" s="362">
        <f t="shared" si="0"/>
        <v>0</v>
      </c>
      <c r="F18" s="376"/>
      <c r="G18" s="285"/>
      <c r="H18" s="337"/>
      <c r="I18" s="272"/>
      <c r="J18" s="337"/>
      <c r="K18" s="272"/>
      <c r="L18" s="286"/>
      <c r="M18" s="335">
        <f t="shared" si="1"/>
        <v>0</v>
      </c>
      <c r="N18" s="303"/>
      <c r="O18" s="286"/>
      <c r="P18" s="272"/>
      <c r="Q18" s="342"/>
      <c r="R18" s="291">
        <f t="shared" si="2"/>
        <v>0</v>
      </c>
      <c r="S18" s="378" t="str">
        <f t="shared" si="14"/>
        <v/>
      </c>
      <c r="T18" s="465"/>
      <c r="U18" s="465"/>
      <c r="V18" s="465"/>
      <c r="W18" s="491"/>
      <c r="X18" s="286"/>
      <c r="Y18" s="291">
        <f t="shared" si="3"/>
        <v>0</v>
      </c>
      <c r="Z18" s="301"/>
      <c r="AA18" s="281"/>
      <c r="AB18" s="476"/>
      <c r="AC18" s="337"/>
      <c r="AD18" s="476"/>
      <c r="AE18" s="342"/>
      <c r="AF18" s="291">
        <f t="shared" si="7"/>
        <v>0</v>
      </c>
      <c r="AG18" s="381" t="str">
        <f t="shared" si="4"/>
        <v/>
      </c>
      <c r="AH18" s="274"/>
      <c r="AI18" s="273"/>
      <c r="AJ18" s="345"/>
      <c r="AK18" s="291">
        <f t="shared" si="5"/>
        <v>0</v>
      </c>
      <c r="AL18" s="252"/>
      <c r="AM18" s="385"/>
      <c r="AN18" s="387"/>
      <c r="AO18" s="345"/>
      <c r="AP18" s="291">
        <f t="shared" si="8"/>
        <v>0</v>
      </c>
      <c r="AQ18" s="287"/>
      <c r="AR18" s="385"/>
      <c r="AS18" s="387"/>
      <c r="AT18" s="345"/>
      <c r="AU18" s="417">
        <f t="shared" si="9"/>
        <v>0</v>
      </c>
      <c r="AV18" s="252"/>
      <c r="AW18" s="345"/>
      <c r="AX18" s="424">
        <f t="shared" si="10"/>
        <v>0</v>
      </c>
      <c r="AY18" s="287"/>
      <c r="AZ18" s="345"/>
      <c r="BA18" s="424">
        <f t="shared" si="11"/>
        <v>0</v>
      </c>
      <c r="BB18" s="361"/>
      <c r="BC18" s="424">
        <f t="shared" si="12"/>
        <v>0</v>
      </c>
      <c r="BD18" s="387"/>
      <c r="BE18" s="424">
        <f t="shared" si="13"/>
        <v>0</v>
      </c>
      <c r="BF18" s="387"/>
      <c r="BG18" s="385"/>
      <c r="BH18" s="387"/>
    </row>
    <row r="19" spans="1:60" s="271" customFormat="1" ht="29.25" hidden="1" customHeight="1" x14ac:dyDescent="0.25">
      <c r="A19" s="332"/>
      <c r="B19" s="455"/>
      <c r="C19" s="291"/>
      <c r="D19" s="297">
        <f t="shared" si="15"/>
        <v>0</v>
      </c>
      <c r="E19" s="362">
        <f t="shared" si="0"/>
        <v>0</v>
      </c>
      <c r="F19" s="376"/>
      <c r="G19" s="285"/>
      <c r="H19" s="337"/>
      <c r="I19" s="272"/>
      <c r="J19" s="337"/>
      <c r="K19" s="272"/>
      <c r="L19" s="286"/>
      <c r="M19" s="335">
        <f t="shared" si="1"/>
        <v>0</v>
      </c>
      <c r="N19" s="303"/>
      <c r="O19" s="286"/>
      <c r="P19" s="272"/>
      <c r="Q19" s="342"/>
      <c r="R19" s="291">
        <f t="shared" si="2"/>
        <v>0</v>
      </c>
      <c r="S19" s="378" t="str">
        <f t="shared" si="14"/>
        <v/>
      </c>
      <c r="T19" s="465"/>
      <c r="U19" s="465"/>
      <c r="V19" s="465"/>
      <c r="W19" s="551"/>
      <c r="X19" s="337"/>
      <c r="Y19" s="291">
        <f t="shared" si="3"/>
        <v>0</v>
      </c>
      <c r="Z19" s="362"/>
      <c r="AA19" s="337"/>
      <c r="AB19" s="476"/>
      <c r="AC19" s="337"/>
      <c r="AD19" s="476"/>
      <c r="AE19" s="337"/>
      <c r="AF19" s="291">
        <f t="shared" si="7"/>
        <v>0</v>
      </c>
      <c r="AG19" s="381" t="str">
        <f t="shared" si="4"/>
        <v/>
      </c>
      <c r="AH19" s="275"/>
      <c r="AI19" s="273"/>
      <c r="AJ19" s="345"/>
      <c r="AK19" s="291">
        <f t="shared" ref="AK19:AK23" si="16">C19</f>
        <v>0</v>
      </c>
      <c r="AL19" s="252"/>
      <c r="AM19" s="388"/>
      <c r="AN19" s="387"/>
      <c r="AO19" s="345"/>
      <c r="AP19" s="291">
        <f t="shared" si="8"/>
        <v>0</v>
      </c>
      <c r="AQ19" s="287"/>
      <c r="AR19" s="388"/>
      <c r="AS19" s="387"/>
      <c r="AT19" s="345"/>
      <c r="AU19" s="417">
        <f t="shared" si="9"/>
        <v>0</v>
      </c>
      <c r="AV19" s="252"/>
      <c r="AW19" s="345"/>
      <c r="AX19" s="424">
        <f t="shared" si="10"/>
        <v>0</v>
      </c>
      <c r="AY19" s="287"/>
      <c r="AZ19" s="345"/>
      <c r="BA19" s="424">
        <f t="shared" si="11"/>
        <v>0</v>
      </c>
      <c r="BB19" s="361"/>
      <c r="BC19" s="424">
        <f t="shared" si="12"/>
        <v>0</v>
      </c>
      <c r="BD19" s="387"/>
      <c r="BE19" s="424">
        <f t="shared" si="13"/>
        <v>0</v>
      </c>
      <c r="BF19" s="387"/>
      <c r="BG19" s="388"/>
      <c r="BH19" s="387"/>
    </row>
    <row r="20" spans="1:60" s="271" customFormat="1" ht="29.25" hidden="1" customHeight="1" x14ac:dyDescent="0.25">
      <c r="A20" s="333"/>
      <c r="B20" s="455"/>
      <c r="C20" s="291"/>
      <c r="D20" s="297">
        <f t="shared" si="15"/>
        <v>0</v>
      </c>
      <c r="E20" s="362">
        <f t="shared" si="0"/>
        <v>0</v>
      </c>
      <c r="F20" s="376"/>
      <c r="G20" s="285"/>
      <c r="H20" s="337"/>
      <c r="I20" s="272"/>
      <c r="J20" s="337"/>
      <c r="K20" s="272"/>
      <c r="L20" s="286"/>
      <c r="M20" s="335">
        <f t="shared" si="1"/>
        <v>0</v>
      </c>
      <c r="N20" s="303"/>
      <c r="O20" s="286"/>
      <c r="P20" s="272"/>
      <c r="Q20" s="342"/>
      <c r="R20" s="291">
        <f t="shared" si="2"/>
        <v>0</v>
      </c>
      <c r="S20" s="378" t="str">
        <f t="shared" ref="S20:S23" si="17">IF(R20=0,"",VLOOKUP(R20,Підс,2,FALSE))</f>
        <v/>
      </c>
      <c r="T20" s="465"/>
      <c r="U20" s="465"/>
      <c r="V20" s="465"/>
      <c r="W20" s="362"/>
      <c r="X20" s="337"/>
      <c r="Y20" s="291">
        <f t="shared" si="3"/>
        <v>0</v>
      </c>
      <c r="Z20" s="362"/>
      <c r="AA20" s="337"/>
      <c r="AB20" s="476"/>
      <c r="AC20" s="337"/>
      <c r="AD20" s="476"/>
      <c r="AE20" s="337"/>
      <c r="AF20" s="291">
        <f t="shared" si="7"/>
        <v>0</v>
      </c>
      <c r="AG20" s="381" t="str">
        <f t="shared" si="4"/>
        <v/>
      </c>
      <c r="AH20" s="275"/>
      <c r="AI20" s="273"/>
      <c r="AJ20" s="345"/>
      <c r="AK20" s="291">
        <f t="shared" si="16"/>
        <v>0</v>
      </c>
      <c r="AL20" s="252"/>
      <c r="AM20" s="388"/>
      <c r="AN20" s="387"/>
      <c r="AO20" s="345"/>
      <c r="AP20" s="291">
        <f t="shared" si="8"/>
        <v>0</v>
      </c>
      <c r="AQ20" s="287"/>
      <c r="AR20" s="388"/>
      <c r="AS20" s="387"/>
      <c r="AT20" s="345"/>
      <c r="AU20" s="417">
        <f t="shared" si="9"/>
        <v>0</v>
      </c>
      <c r="AV20" s="252"/>
      <c r="AW20" s="345"/>
      <c r="AX20" s="424">
        <f t="shared" si="10"/>
        <v>0</v>
      </c>
      <c r="AY20" s="287"/>
      <c r="AZ20" s="345"/>
      <c r="BA20" s="424">
        <f t="shared" si="11"/>
        <v>0</v>
      </c>
      <c r="BB20" s="361"/>
      <c r="BC20" s="424">
        <f t="shared" si="12"/>
        <v>0</v>
      </c>
      <c r="BD20" s="387"/>
      <c r="BE20" s="424">
        <f t="shared" si="13"/>
        <v>0</v>
      </c>
      <c r="BF20" s="387"/>
      <c r="BG20" s="388"/>
      <c r="BH20" s="387"/>
    </row>
    <row r="21" spans="1:60" s="271" customFormat="1" ht="29.25" hidden="1" customHeight="1" x14ac:dyDescent="0.25">
      <c r="A21" s="332"/>
      <c r="B21" s="455"/>
      <c r="C21" s="291"/>
      <c r="D21" s="297">
        <f t="shared" si="15"/>
        <v>0</v>
      </c>
      <c r="E21" s="362">
        <f t="shared" si="0"/>
        <v>0</v>
      </c>
      <c r="F21" s="376"/>
      <c r="G21" s="285"/>
      <c r="H21" s="337"/>
      <c r="I21" s="272"/>
      <c r="J21" s="337"/>
      <c r="K21" s="272"/>
      <c r="L21" s="286"/>
      <c r="M21" s="335">
        <f t="shared" si="1"/>
        <v>0</v>
      </c>
      <c r="N21" s="303"/>
      <c r="O21" s="286"/>
      <c r="P21" s="272"/>
      <c r="Q21" s="342"/>
      <c r="R21" s="291">
        <f t="shared" si="2"/>
        <v>0</v>
      </c>
      <c r="S21" s="378" t="str">
        <f t="shared" si="17"/>
        <v/>
      </c>
      <c r="T21" s="465"/>
      <c r="U21" s="465"/>
      <c r="V21" s="465"/>
      <c r="W21" s="362"/>
      <c r="X21" s="337"/>
      <c r="Y21" s="291">
        <f t="shared" si="3"/>
        <v>0</v>
      </c>
      <c r="Z21" s="362"/>
      <c r="AA21" s="337"/>
      <c r="AB21" s="476"/>
      <c r="AC21" s="337"/>
      <c r="AD21" s="476"/>
      <c r="AE21" s="337"/>
      <c r="AF21" s="291">
        <f t="shared" si="7"/>
        <v>0</v>
      </c>
      <c r="AG21" s="381" t="str">
        <f t="shared" si="4"/>
        <v/>
      </c>
      <c r="AH21" s="275"/>
      <c r="AI21" s="273"/>
      <c r="AJ21" s="345"/>
      <c r="AK21" s="291">
        <f t="shared" si="16"/>
        <v>0</v>
      </c>
      <c r="AL21" s="252"/>
      <c r="AM21" s="388"/>
      <c r="AN21" s="387"/>
      <c r="AO21" s="345"/>
      <c r="AP21" s="291">
        <f t="shared" si="8"/>
        <v>0</v>
      </c>
      <c r="AQ21" s="287"/>
      <c r="AR21" s="388"/>
      <c r="AS21" s="387"/>
      <c r="AT21" s="345"/>
      <c r="AU21" s="417">
        <f t="shared" si="9"/>
        <v>0</v>
      </c>
      <c r="AV21" s="252"/>
      <c r="AW21" s="345"/>
      <c r="AX21" s="424">
        <f t="shared" si="10"/>
        <v>0</v>
      </c>
      <c r="AY21" s="287"/>
      <c r="AZ21" s="345"/>
      <c r="BA21" s="424">
        <f t="shared" si="11"/>
        <v>0</v>
      </c>
      <c r="BB21" s="361"/>
      <c r="BC21" s="424">
        <f t="shared" si="12"/>
        <v>0</v>
      </c>
      <c r="BD21" s="387"/>
      <c r="BE21" s="424">
        <f t="shared" si="13"/>
        <v>0</v>
      </c>
      <c r="BF21" s="387"/>
      <c r="BG21" s="388"/>
      <c r="BH21" s="387"/>
    </row>
    <row r="22" spans="1:60" s="271" customFormat="1" ht="18.75" hidden="1" x14ac:dyDescent="0.25">
      <c r="A22" s="333"/>
      <c r="B22" s="429"/>
      <c r="C22" s="291"/>
      <c r="D22" s="297">
        <f t="shared" si="15"/>
        <v>0</v>
      </c>
      <c r="E22" s="362">
        <f t="shared" si="0"/>
        <v>0</v>
      </c>
      <c r="F22" s="376"/>
      <c r="G22" s="285"/>
      <c r="H22" s="337"/>
      <c r="I22" s="272"/>
      <c r="J22" s="337"/>
      <c r="K22" s="272"/>
      <c r="L22" s="286"/>
      <c r="M22" s="335">
        <f t="shared" si="1"/>
        <v>0</v>
      </c>
      <c r="N22" s="303"/>
      <c r="O22" s="286"/>
      <c r="P22" s="272"/>
      <c r="Q22" s="342"/>
      <c r="R22" s="291">
        <f t="shared" si="2"/>
        <v>0</v>
      </c>
      <c r="S22" s="378" t="str">
        <f t="shared" si="17"/>
        <v/>
      </c>
      <c r="T22" s="465"/>
      <c r="U22" s="465"/>
      <c r="V22" s="465"/>
      <c r="W22" s="362"/>
      <c r="X22" s="337"/>
      <c r="Y22" s="291">
        <f t="shared" si="3"/>
        <v>0</v>
      </c>
      <c r="Z22" s="361"/>
      <c r="AA22" s="337"/>
      <c r="AB22" s="476"/>
      <c r="AC22" s="337"/>
      <c r="AD22" s="476"/>
      <c r="AE22" s="337"/>
      <c r="AF22" s="291">
        <f t="shared" si="7"/>
        <v>0</v>
      </c>
      <c r="AG22" s="381" t="str">
        <f t="shared" si="4"/>
        <v/>
      </c>
      <c r="AH22" s="275"/>
      <c r="AI22" s="273"/>
      <c r="AJ22" s="345"/>
      <c r="AK22" s="291">
        <f t="shared" si="16"/>
        <v>0</v>
      </c>
      <c r="AL22" s="252"/>
      <c r="AM22" s="388"/>
      <c r="AN22" s="387"/>
      <c r="AO22" s="345"/>
      <c r="AP22" s="291">
        <f t="shared" si="8"/>
        <v>0</v>
      </c>
      <c r="AQ22" s="287"/>
      <c r="AR22" s="388"/>
      <c r="AS22" s="387"/>
      <c r="AT22" s="345"/>
      <c r="AU22" s="417">
        <f t="shared" si="9"/>
        <v>0</v>
      </c>
      <c r="AV22" s="252"/>
      <c r="AW22" s="345"/>
      <c r="AX22" s="424">
        <f t="shared" si="10"/>
        <v>0</v>
      </c>
      <c r="AY22" s="287"/>
      <c r="AZ22" s="345"/>
      <c r="BA22" s="424">
        <f t="shared" si="11"/>
        <v>0</v>
      </c>
      <c r="BB22" s="361"/>
      <c r="BC22" s="424">
        <f t="shared" si="12"/>
        <v>0</v>
      </c>
      <c r="BD22" s="387"/>
      <c r="BE22" s="424">
        <f t="shared" si="13"/>
        <v>0</v>
      </c>
      <c r="BF22" s="387"/>
      <c r="BG22" s="388"/>
      <c r="BH22" s="387"/>
    </row>
    <row r="23" spans="1:60" s="271" customFormat="1" ht="18.75" hidden="1" thickBot="1" x14ac:dyDescent="0.3">
      <c r="A23" s="393"/>
      <c r="B23" s="395"/>
      <c r="C23" s="358"/>
      <c r="D23" s="276">
        <f t="shared" si="15"/>
        <v>0</v>
      </c>
      <c r="E23" s="435">
        <f t="shared" si="0"/>
        <v>0</v>
      </c>
      <c r="F23" s="377"/>
      <c r="G23" s="374"/>
      <c r="H23" s="294"/>
      <c r="I23" s="277"/>
      <c r="J23" s="294"/>
      <c r="K23" s="277"/>
      <c r="L23" s="294"/>
      <c r="M23" s="357">
        <f t="shared" si="1"/>
        <v>0</v>
      </c>
      <c r="N23" s="304"/>
      <c r="O23" s="294"/>
      <c r="P23" s="277"/>
      <c r="Q23" s="343"/>
      <c r="R23" s="358">
        <f t="shared" si="2"/>
        <v>0</v>
      </c>
      <c r="S23" s="380" t="str">
        <f t="shared" si="17"/>
        <v/>
      </c>
      <c r="T23" s="466"/>
      <c r="U23" s="466"/>
      <c r="V23" s="466"/>
      <c r="W23" s="362"/>
      <c r="X23" s="337"/>
      <c r="Y23" s="291">
        <f t="shared" si="3"/>
        <v>0</v>
      </c>
      <c r="Z23" s="361"/>
      <c r="AA23" s="337"/>
      <c r="AB23" s="476"/>
      <c r="AC23" s="337"/>
      <c r="AD23" s="476"/>
      <c r="AE23" s="337"/>
      <c r="AF23" s="358">
        <f t="shared" si="7"/>
        <v>0</v>
      </c>
      <c r="AG23" s="379" t="str">
        <f t="shared" si="4"/>
        <v/>
      </c>
      <c r="AH23" s="305"/>
      <c r="AI23" s="278"/>
      <c r="AJ23" s="346"/>
      <c r="AK23" s="358">
        <f t="shared" si="16"/>
        <v>0</v>
      </c>
      <c r="AL23" s="295"/>
      <c r="AM23" s="391"/>
      <c r="AN23" s="389"/>
      <c r="AO23" s="346"/>
      <c r="AP23" s="358">
        <f t="shared" si="8"/>
        <v>0</v>
      </c>
      <c r="AQ23" s="293"/>
      <c r="AR23" s="391"/>
      <c r="AS23" s="389"/>
      <c r="AT23" s="279"/>
      <c r="AU23" s="420">
        <f t="shared" si="9"/>
        <v>0</v>
      </c>
      <c r="AV23" s="295"/>
      <c r="AW23" s="279"/>
      <c r="AX23" s="430">
        <f t="shared" si="10"/>
        <v>0</v>
      </c>
      <c r="AY23" s="293"/>
      <c r="AZ23" s="279"/>
      <c r="BA23" s="430">
        <f t="shared" si="11"/>
        <v>0</v>
      </c>
      <c r="BB23" s="431"/>
      <c r="BC23" s="424">
        <f t="shared" si="12"/>
        <v>0</v>
      </c>
      <c r="BD23" s="389"/>
      <c r="BE23" s="424">
        <f t="shared" si="13"/>
        <v>0</v>
      </c>
      <c r="BF23" s="389"/>
      <c r="BG23" s="391"/>
      <c r="BH23" s="389"/>
    </row>
    <row r="24" spans="1:60" ht="36" x14ac:dyDescent="0.25">
      <c r="A24" s="76"/>
      <c r="B24" s="351"/>
      <c r="C24" s="77"/>
      <c r="D24" s="78"/>
      <c r="E24" s="78"/>
      <c r="F24" s="79"/>
      <c r="G24" s="79"/>
      <c r="H24" s="79" t="s">
        <v>436</v>
      </c>
      <c r="I24" s="79"/>
      <c r="J24" s="79"/>
      <c r="K24" s="79"/>
      <c r="L24" s="79">
        <f>COUNT(N8:N23)</f>
        <v>7</v>
      </c>
      <c r="M24" s="79"/>
      <c r="N24" s="79"/>
      <c r="O24" s="79"/>
      <c r="P24" s="463"/>
      <c r="Q24" s="79"/>
      <c r="R24" s="79">
        <f>COUNT(Z8:Z23)</f>
        <v>8</v>
      </c>
      <c r="S24" s="20"/>
      <c r="T24" s="20"/>
      <c r="U24" s="75"/>
      <c r="V24" s="79">
        <f>COUNT(#REF!)</f>
        <v>0</v>
      </c>
      <c r="W24" s="79" t="s">
        <v>441</v>
      </c>
      <c r="X24" s="71"/>
      <c r="Y24" s="71"/>
      <c r="Z24" s="71"/>
      <c r="AA24" s="467"/>
      <c r="AB24" s="71"/>
      <c r="AC24" s="71"/>
      <c r="AD24" s="71"/>
      <c r="AE24" s="71"/>
      <c r="AF24" s="79">
        <f>COUNT(AL8:AL23)</f>
        <v>9</v>
      </c>
      <c r="AG24" s="71"/>
      <c r="AH24" s="71"/>
      <c r="AI24" s="79">
        <f>COUNT(AQ8:AQ23)</f>
        <v>8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8</v>
      </c>
      <c r="BA24" s="20">
        <f>COUNT(AU8:AU23)</f>
        <v>16</v>
      </c>
    </row>
    <row r="25" spans="1:60" ht="18" x14ac:dyDescent="0.25">
      <c r="A25" s="76"/>
      <c r="B25" s="351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 x14ac:dyDescent="0.25">
      <c r="A26" s="76"/>
      <c r="B26" s="351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 x14ac:dyDescent="0.2">
      <c r="A27" s="48"/>
      <c r="B27" s="352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 x14ac:dyDescent="0.25">
      <c r="A28" s="48"/>
      <c r="B28" s="352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 x14ac:dyDescent="0.25">
      <c r="A29" s="48"/>
      <c r="B29" s="352"/>
      <c r="C29" s="26"/>
      <c r="D29" s="26"/>
      <c r="E29" s="26"/>
      <c r="F29" s="26"/>
      <c r="G29" s="20"/>
      <c r="H29" s="20" t="s">
        <v>357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 x14ac:dyDescent="0.25">
      <c r="A30" s="48"/>
      <c r="B30" s="352"/>
      <c r="C30" s="26"/>
      <c r="D30" s="26"/>
      <c r="E30" s="26"/>
      <c r="F30" s="26"/>
      <c r="G30" s="20"/>
      <c r="H30" s="20" t="s">
        <v>357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 x14ac:dyDescent="0.25">
      <c r="A31" s="48"/>
      <c r="B31" s="352"/>
      <c r="C31" s="26"/>
      <c r="D31" s="26"/>
      <c r="E31" s="26"/>
      <c r="F31" s="26"/>
      <c r="G31" s="20"/>
      <c r="H31" s="20" t="s">
        <v>356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 x14ac:dyDescent="0.25">
      <c r="A32" s="48"/>
      <c r="B32" s="352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 x14ac:dyDescent="0.25">
      <c r="A33" s="48"/>
      <c r="B33" s="352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 x14ac:dyDescent="0.25">
      <c r="A34" s="48"/>
      <c r="B34" s="352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 x14ac:dyDescent="0.2">
      <c r="A35" s="48"/>
      <c r="B35" s="352"/>
      <c r="C35" s="26"/>
      <c r="D35" s="339"/>
      <c r="E35" s="339"/>
      <c r="F35" s="339"/>
      <c r="G35" s="339"/>
      <c r="H35" s="339"/>
      <c r="I35" s="339" t="s">
        <v>432</v>
      </c>
      <c r="J35" s="339" t="s">
        <v>431</v>
      </c>
      <c r="K35" s="339" t="s">
        <v>430</v>
      </c>
      <c r="L35" s="339" t="s">
        <v>429</v>
      </c>
      <c r="M35" s="339" t="s">
        <v>428</v>
      </c>
      <c r="N35" s="339" t="s">
        <v>427</v>
      </c>
      <c r="O35" s="339" t="s">
        <v>426</v>
      </c>
      <c r="P35" s="339" t="s">
        <v>425</v>
      </c>
      <c r="Q35" s="428" t="s">
        <v>424</v>
      </c>
      <c r="R35" s="338" t="s">
        <v>423</v>
      </c>
      <c r="S35" s="20"/>
      <c r="T35" s="20"/>
      <c r="U35" s="20"/>
      <c r="V35" s="20"/>
      <c r="W35" s="20"/>
      <c r="X35" s="20"/>
    </row>
    <row r="36" spans="1:53" ht="26.25" customHeight="1" x14ac:dyDescent="0.2">
      <c r="A36" s="48"/>
      <c r="B36" s="353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 x14ac:dyDescent="0.2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 t="str">
        <f>IF($D45=0," ",$D45)</f>
        <v xml:space="preserve"> </v>
      </c>
      <c r="U37" s="82" t="str">
        <f>IF($D51=0," ",$D51)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 x14ac:dyDescent="0.2">
      <c r="A38" s="47"/>
      <c r="B38" s="93" t="s">
        <v>1</v>
      </c>
      <c r="C38" s="125">
        <v>1</v>
      </c>
      <c r="D38" s="253"/>
      <c r="E38" s="254"/>
      <c r="F38" s="254"/>
      <c r="G38" s="254"/>
      <c r="H38" s="254"/>
      <c r="I38" s="259">
        <v>1</v>
      </c>
      <c r="J38" s="254">
        <v>1</v>
      </c>
      <c r="K38" s="259"/>
      <c r="L38" s="259"/>
      <c r="M38" s="259">
        <v>0.8</v>
      </c>
      <c r="N38" s="259">
        <v>1</v>
      </c>
      <c r="O38" s="573">
        <v>1</v>
      </c>
      <c r="P38" s="259">
        <v>1</v>
      </c>
      <c r="Q38" s="504">
        <v>0.8</v>
      </c>
      <c r="R38" s="260">
        <v>1</v>
      </c>
      <c r="S38" s="107">
        <v>2</v>
      </c>
      <c r="T38" s="82" t="str">
        <f>IF($E45=0," ",$E45)</f>
        <v xml:space="preserve"> </v>
      </c>
      <c r="U38" s="82" t="str">
        <f>IF($E51=0," ",$E51)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 x14ac:dyDescent="0.2">
      <c r="A39" s="47"/>
      <c r="B39" s="93" t="s">
        <v>3</v>
      </c>
      <c r="C39" s="125">
        <v>1</v>
      </c>
      <c r="D39" s="253"/>
      <c r="E39" s="254"/>
      <c r="F39" s="254"/>
      <c r="G39" s="254"/>
      <c r="H39" s="254"/>
      <c r="I39" s="259">
        <v>0.8</v>
      </c>
      <c r="J39" s="254">
        <v>1</v>
      </c>
      <c r="K39" s="259"/>
      <c r="L39" s="259"/>
      <c r="M39" s="259">
        <v>0.8</v>
      </c>
      <c r="N39" s="259">
        <v>1</v>
      </c>
      <c r="O39" s="573">
        <v>0.8</v>
      </c>
      <c r="P39" s="259">
        <v>0.5</v>
      </c>
      <c r="Q39" s="505">
        <v>0</v>
      </c>
      <c r="R39" s="260">
        <v>0.5</v>
      </c>
      <c r="S39" s="107">
        <v>3</v>
      </c>
      <c r="T39" s="82" t="str">
        <f>IF($F45=0," ",$F45)</f>
        <v xml:space="preserve"> </v>
      </c>
      <c r="U39" s="82" t="str">
        <f>IF($F51=0," ",$F51)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 x14ac:dyDescent="0.2">
      <c r="A40" s="47"/>
      <c r="B40" s="93" t="s">
        <v>5</v>
      </c>
      <c r="C40" s="125">
        <v>1</v>
      </c>
      <c r="D40" s="253"/>
      <c r="E40" s="254"/>
      <c r="F40" s="254"/>
      <c r="G40" s="254"/>
      <c r="H40" s="254"/>
      <c r="I40" s="259">
        <v>1</v>
      </c>
      <c r="J40" s="254">
        <v>1</v>
      </c>
      <c r="K40" s="259"/>
      <c r="L40" s="259"/>
      <c r="M40" s="259">
        <v>0.78</v>
      </c>
      <c r="N40" s="259">
        <v>1</v>
      </c>
      <c r="O40" s="573">
        <v>0.8</v>
      </c>
      <c r="P40" s="259">
        <v>1</v>
      </c>
      <c r="Q40" s="504">
        <v>0.8</v>
      </c>
      <c r="R40" s="260">
        <v>0.5</v>
      </c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 x14ac:dyDescent="0.2">
      <c r="A41" s="47"/>
      <c r="B41" s="93" t="s">
        <v>6</v>
      </c>
      <c r="C41" s="125">
        <v>2</v>
      </c>
      <c r="D41" s="253"/>
      <c r="E41" s="254"/>
      <c r="F41" s="254"/>
      <c r="G41" s="254"/>
      <c r="H41" s="254"/>
      <c r="I41" s="259">
        <v>2</v>
      </c>
      <c r="J41" s="255">
        <v>1.5</v>
      </c>
      <c r="K41" s="259"/>
      <c r="L41" s="259"/>
      <c r="M41" s="259">
        <v>1.8</v>
      </c>
      <c r="N41" s="259">
        <v>1.8</v>
      </c>
      <c r="O41" s="573">
        <v>2</v>
      </c>
      <c r="P41" s="259">
        <v>1.5</v>
      </c>
      <c r="Q41" s="505">
        <v>1.8</v>
      </c>
      <c r="R41" s="260">
        <v>1</v>
      </c>
      <c r="S41" s="107">
        <v>5</v>
      </c>
      <c r="T41" s="82" t="str">
        <f>IF($H45=0," ",$H45)</f>
        <v xml:space="preserve"> </v>
      </c>
      <c r="U41" s="82" t="str">
        <f>IF($H51=0," ",$H51)</f>
        <v xml:space="preserve"> 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 x14ac:dyDescent="0.2">
      <c r="A42" s="47"/>
      <c r="B42" s="93" t="s">
        <v>7</v>
      </c>
      <c r="C42" s="125">
        <v>2</v>
      </c>
      <c r="D42" s="253"/>
      <c r="E42" s="254"/>
      <c r="F42" s="254"/>
      <c r="G42" s="254"/>
      <c r="H42" s="254"/>
      <c r="I42" s="259">
        <v>1.8</v>
      </c>
      <c r="J42" s="255">
        <v>1.8</v>
      </c>
      <c r="K42" s="259"/>
      <c r="L42" s="259"/>
      <c r="M42" s="259">
        <v>1.8</v>
      </c>
      <c r="N42" s="259">
        <v>2</v>
      </c>
      <c r="O42" s="573">
        <v>2</v>
      </c>
      <c r="P42" s="259">
        <v>2</v>
      </c>
      <c r="Q42" s="504">
        <v>1.8</v>
      </c>
      <c r="R42" s="260">
        <v>1</v>
      </c>
      <c r="S42" s="107">
        <v>6</v>
      </c>
      <c r="T42" s="82">
        <f>IF($I45=0," ",$I45)</f>
        <v>9.4</v>
      </c>
      <c r="U42" s="82">
        <f>IF($I51=0," ",$I51)</f>
        <v>12.3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 x14ac:dyDescent="0.2">
      <c r="A43" s="47"/>
      <c r="B43" s="93" t="s">
        <v>8</v>
      </c>
      <c r="C43" s="125">
        <v>2</v>
      </c>
      <c r="D43" s="253"/>
      <c r="E43" s="254"/>
      <c r="F43" s="254"/>
      <c r="G43" s="254"/>
      <c r="H43" s="254"/>
      <c r="I43" s="259">
        <v>2</v>
      </c>
      <c r="J43" s="254"/>
      <c r="K43" s="259"/>
      <c r="L43" s="259"/>
      <c r="M43" s="259"/>
      <c r="N43" s="259">
        <v>2</v>
      </c>
      <c r="O43" s="573">
        <v>1.8</v>
      </c>
      <c r="P43" s="259">
        <v>1.5</v>
      </c>
      <c r="Q43" s="505">
        <v>1.8</v>
      </c>
      <c r="R43" s="260">
        <v>1</v>
      </c>
      <c r="S43" s="107">
        <v>7</v>
      </c>
      <c r="T43" s="82">
        <f>IF($J45=0," ",$J45)</f>
        <v>6.3</v>
      </c>
      <c r="U43" s="82">
        <f>IF($J51=0," ",$J51)</f>
        <v>12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 x14ac:dyDescent="0.2">
      <c r="A44" s="47"/>
      <c r="B44" s="93" t="s">
        <v>158</v>
      </c>
      <c r="C44" s="125">
        <v>1</v>
      </c>
      <c r="D44" s="253"/>
      <c r="E44" s="254"/>
      <c r="F44" s="254"/>
      <c r="G44" s="254"/>
      <c r="H44" s="254"/>
      <c r="I44" s="259">
        <v>0.8</v>
      </c>
      <c r="J44" s="254"/>
      <c r="K44" s="259"/>
      <c r="L44" s="259"/>
      <c r="M44" s="259"/>
      <c r="N44" s="259">
        <v>1</v>
      </c>
      <c r="O44" s="573">
        <v>1</v>
      </c>
      <c r="P44" s="259">
        <v>1</v>
      </c>
      <c r="Q44" s="504">
        <v>1</v>
      </c>
      <c r="R44" s="260">
        <v>1</v>
      </c>
      <c r="S44" s="107">
        <v>8</v>
      </c>
      <c r="T44" s="82" t="str">
        <f>IF($K45=0," ",$K45)</f>
        <v xml:space="preserve"> </v>
      </c>
      <c r="U44" s="82">
        <f>IF($K51=0," ",$K51)</f>
        <v>5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 x14ac:dyDescent="0.2">
      <c r="A45" s="47"/>
      <c r="B45" s="98" t="s">
        <v>38</v>
      </c>
      <c r="C45" s="99">
        <f t="shared" ref="C45" si="18">SUM(C38:C44)</f>
        <v>10</v>
      </c>
      <c r="D45" s="83">
        <f t="shared" ref="D45:R45" si="19">SUM(D38:D44)</f>
        <v>0</v>
      </c>
      <c r="E45" s="83">
        <f t="shared" si="19"/>
        <v>0</v>
      </c>
      <c r="F45" s="83">
        <f t="shared" si="19"/>
        <v>0</v>
      </c>
      <c r="G45" s="83">
        <f t="shared" si="19"/>
        <v>0</v>
      </c>
      <c r="H45" s="83">
        <f t="shared" si="19"/>
        <v>0</v>
      </c>
      <c r="I45" s="83">
        <f t="shared" si="19"/>
        <v>9.4</v>
      </c>
      <c r="J45" s="83">
        <f t="shared" si="19"/>
        <v>6.3</v>
      </c>
      <c r="K45" s="83">
        <f t="shared" si="19"/>
        <v>0</v>
      </c>
      <c r="L45" s="83">
        <f t="shared" si="19"/>
        <v>0</v>
      </c>
      <c r="M45" s="83">
        <f t="shared" si="19"/>
        <v>5.9799999999999995</v>
      </c>
      <c r="N45" s="83">
        <f t="shared" si="19"/>
        <v>9.8000000000000007</v>
      </c>
      <c r="O45" s="83">
        <f t="shared" si="19"/>
        <v>9.4</v>
      </c>
      <c r="P45" s="288">
        <f t="shared" si="19"/>
        <v>8.5</v>
      </c>
      <c r="Q45" s="83">
        <f t="shared" si="19"/>
        <v>8</v>
      </c>
      <c r="R45" s="84">
        <f t="shared" si="19"/>
        <v>6</v>
      </c>
      <c r="S45" s="107">
        <v>9</v>
      </c>
      <c r="T45" s="82" t="str">
        <f>IF($L45=0," ",$L45)</f>
        <v xml:space="preserve"> </v>
      </c>
      <c r="U45" s="82" t="str">
        <f>IF($L51=0," ",$L51)</f>
        <v xml:space="preserve"> 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 x14ac:dyDescent="0.2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89"/>
      <c r="Q46" s="86"/>
      <c r="R46" s="87"/>
      <c r="S46" s="107">
        <v>10</v>
      </c>
      <c r="T46" s="82">
        <f>IF($M45=0," ",$M45)</f>
        <v>5.9799999999999995</v>
      </c>
      <c r="U46" s="82">
        <f>IF($M51=0," ",$M51)</f>
        <v>10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 x14ac:dyDescent="0.25">
      <c r="A47" s="47"/>
      <c r="B47" s="102" t="s">
        <v>13</v>
      </c>
      <c r="C47" s="125">
        <v>7</v>
      </c>
      <c r="D47" s="261"/>
      <c r="E47" s="262"/>
      <c r="F47" s="262"/>
      <c r="G47" s="263"/>
      <c r="H47" s="263"/>
      <c r="I47" s="263">
        <v>6</v>
      </c>
      <c r="J47" s="263">
        <v>6</v>
      </c>
      <c r="K47" s="263">
        <v>5</v>
      </c>
      <c r="L47" s="263"/>
      <c r="M47" s="263">
        <v>5</v>
      </c>
      <c r="N47" s="263">
        <v>5</v>
      </c>
      <c r="O47" s="263">
        <v>5</v>
      </c>
      <c r="P47" s="263"/>
      <c r="Q47" s="263">
        <v>5</v>
      </c>
      <c r="R47" s="264">
        <v>3</v>
      </c>
      <c r="S47" s="107">
        <v>11</v>
      </c>
      <c r="T47" s="82">
        <f>IF($N45=0," ",$N45)</f>
        <v>9.8000000000000007</v>
      </c>
      <c r="U47" s="82">
        <f>IF($N51=0," ",$N51)</f>
        <v>11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 x14ac:dyDescent="0.25">
      <c r="A48" s="47"/>
      <c r="B48" s="102" t="s">
        <v>159</v>
      </c>
      <c r="C48" s="125">
        <v>1</v>
      </c>
      <c r="D48" s="261"/>
      <c r="E48" s="262"/>
      <c r="F48" s="262"/>
      <c r="G48" s="263"/>
      <c r="H48" s="263"/>
      <c r="I48" s="263">
        <v>0.5</v>
      </c>
      <c r="J48" s="263">
        <v>1</v>
      </c>
      <c r="K48" s="263"/>
      <c r="L48" s="263"/>
      <c r="M48" s="263">
        <v>1</v>
      </c>
      <c r="N48" s="263">
        <v>1</v>
      </c>
      <c r="O48" s="263">
        <v>1</v>
      </c>
      <c r="P48" s="263">
        <v>1</v>
      </c>
      <c r="Q48" s="263">
        <v>1</v>
      </c>
      <c r="R48" s="264">
        <v>0.5</v>
      </c>
      <c r="S48" s="107">
        <v>12</v>
      </c>
      <c r="T48" s="82">
        <f>IF($O45=0," ",$O45)</f>
        <v>9.4</v>
      </c>
      <c r="U48" s="82">
        <f>IF($O51=0," ",$O51)</f>
        <v>12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 x14ac:dyDescent="0.25">
      <c r="A49" s="47"/>
      <c r="B49" s="102" t="s">
        <v>15</v>
      </c>
      <c r="C49" s="125">
        <v>3</v>
      </c>
      <c r="D49" s="265"/>
      <c r="E49" s="266"/>
      <c r="F49" s="266"/>
      <c r="G49" s="267"/>
      <c r="H49" s="267"/>
      <c r="I49" s="267">
        <v>2.8</v>
      </c>
      <c r="J49" s="267">
        <v>3</v>
      </c>
      <c r="K49" s="267"/>
      <c r="L49" s="267"/>
      <c r="M49" s="267">
        <v>2</v>
      </c>
      <c r="N49" s="267">
        <v>2.5</v>
      </c>
      <c r="O49" s="267">
        <v>3</v>
      </c>
      <c r="P49" s="267">
        <v>3</v>
      </c>
      <c r="Q49" s="267">
        <v>3</v>
      </c>
      <c r="R49" s="268">
        <v>1.5</v>
      </c>
      <c r="S49" s="107">
        <v>13</v>
      </c>
      <c r="T49" s="82">
        <f>IF($P45=0," ",$P45)</f>
        <v>8.5</v>
      </c>
      <c r="U49" s="82">
        <f>IF($P51=0," ",$P51)</f>
        <v>7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 x14ac:dyDescent="0.25">
      <c r="A50" s="47"/>
      <c r="B50" s="131" t="s">
        <v>225</v>
      </c>
      <c r="C50" s="125">
        <v>3</v>
      </c>
      <c r="D50" s="265"/>
      <c r="E50" s="266"/>
      <c r="F50" s="266"/>
      <c r="G50" s="267"/>
      <c r="H50" s="267"/>
      <c r="I50" s="267">
        <v>3</v>
      </c>
      <c r="J50" s="267">
        <v>2</v>
      </c>
      <c r="K50" s="267"/>
      <c r="L50" s="267"/>
      <c r="M50" s="267">
        <v>2</v>
      </c>
      <c r="N50" s="267">
        <v>2.5</v>
      </c>
      <c r="O50" s="267">
        <v>3</v>
      </c>
      <c r="P50" s="267">
        <v>3</v>
      </c>
      <c r="Q50" s="267">
        <v>3</v>
      </c>
      <c r="R50" s="268">
        <v>1</v>
      </c>
      <c r="S50" s="107">
        <v>14</v>
      </c>
      <c r="T50" s="82">
        <f>IF($Q45=0," ",$Q45)</f>
        <v>8</v>
      </c>
      <c r="U50" s="82">
        <f>IF($Q51=0," ",$Q51)</f>
        <v>12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 x14ac:dyDescent="0.2">
      <c r="A51" s="47"/>
      <c r="B51" s="98" t="s">
        <v>38</v>
      </c>
      <c r="C51" s="99">
        <f>SUM(C47:C50)</f>
        <v>14</v>
      </c>
      <c r="D51" s="83">
        <f t="shared" ref="D51:R51" si="20">SUM(D47:D50)</f>
        <v>0</v>
      </c>
      <c r="E51" s="83">
        <f t="shared" si="20"/>
        <v>0</v>
      </c>
      <c r="F51" s="83">
        <f t="shared" si="20"/>
        <v>0</v>
      </c>
      <c r="G51" s="83">
        <f t="shared" si="20"/>
        <v>0</v>
      </c>
      <c r="H51" s="83">
        <f t="shared" si="20"/>
        <v>0</v>
      </c>
      <c r="I51" s="83">
        <f t="shared" si="20"/>
        <v>12.3</v>
      </c>
      <c r="J51" s="83">
        <f t="shared" si="20"/>
        <v>12</v>
      </c>
      <c r="K51" s="83">
        <f t="shared" si="20"/>
        <v>5</v>
      </c>
      <c r="L51" s="83">
        <f t="shared" si="20"/>
        <v>0</v>
      </c>
      <c r="M51" s="83">
        <f t="shared" si="20"/>
        <v>10</v>
      </c>
      <c r="N51" s="83">
        <f t="shared" si="20"/>
        <v>11</v>
      </c>
      <c r="O51" s="83">
        <f t="shared" si="20"/>
        <v>12</v>
      </c>
      <c r="P51" s="83">
        <f t="shared" si="20"/>
        <v>7</v>
      </c>
      <c r="Q51" s="83">
        <f t="shared" si="20"/>
        <v>12</v>
      </c>
      <c r="R51" s="84">
        <f t="shared" si="20"/>
        <v>6</v>
      </c>
      <c r="S51" s="107">
        <v>15</v>
      </c>
      <c r="T51" s="82">
        <f>IF($R45=0," ",$R45)</f>
        <v>6</v>
      </c>
      <c r="U51" s="82">
        <f>IF($R51=0," ",$R51)</f>
        <v>6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 x14ac:dyDescent="0.2">
      <c r="A52" s="47"/>
      <c r="B52" s="354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8</v>
      </c>
      <c r="U52" s="20">
        <f>COUNTIF(U37:U51,"&gt;0")</f>
        <v>9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 x14ac:dyDescent="0.2">
      <c r="A53" s="47"/>
      <c r="B53" s="354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 x14ac:dyDescent="0.2">
      <c r="A54" s="47"/>
      <c r="B54" s="354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 x14ac:dyDescent="0.2">
      <c r="A55" s="47"/>
      <c r="B55" s="355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 x14ac:dyDescent="0.2">
      <c r="A56" s="47"/>
      <c r="B56" s="355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 x14ac:dyDescent="0.2">
      <c r="A57" s="47"/>
      <c r="B57" s="356"/>
    </row>
    <row r="58" spans="1:52" x14ac:dyDescent="0.2">
      <c r="A58" s="47"/>
      <c r="B58" s="356"/>
    </row>
    <row r="59" spans="1:52" x14ac:dyDescent="0.2">
      <c r="A59" s="47"/>
      <c r="B59" s="356"/>
    </row>
    <row r="60" spans="1:52" x14ac:dyDescent="0.2">
      <c r="A60" s="47"/>
      <c r="B60" s="356"/>
    </row>
    <row r="61" spans="1:52" x14ac:dyDescent="0.2">
      <c r="A61" s="47"/>
      <c r="B61" s="356"/>
    </row>
    <row r="62" spans="1:52" x14ac:dyDescent="0.2">
      <c r="A62" s="47"/>
      <c r="B62" s="356"/>
    </row>
    <row r="63" spans="1:52" x14ac:dyDescent="0.2">
      <c r="A63" s="47"/>
      <c r="B63" s="356"/>
    </row>
    <row r="64" spans="1:52" x14ac:dyDescent="0.2">
      <c r="A64" s="47"/>
      <c r="B64" s="356"/>
    </row>
    <row r="65" spans="1:2" x14ac:dyDescent="0.2">
      <c r="A65" s="47"/>
      <c r="B65" s="356"/>
    </row>
    <row r="66" spans="1:2" x14ac:dyDescent="0.2">
      <c r="A66" s="47"/>
      <c r="B66" s="356"/>
    </row>
    <row r="67" spans="1:2" x14ac:dyDescent="0.2">
      <c r="A67" s="47"/>
      <c r="B67" s="356"/>
    </row>
    <row r="68" spans="1:2" x14ac:dyDescent="0.2">
      <c r="A68" s="47"/>
      <c r="B68" s="356"/>
    </row>
    <row r="69" spans="1:2" x14ac:dyDescent="0.2">
      <c r="A69" s="47"/>
      <c r="B69" s="356"/>
    </row>
    <row r="70" spans="1:2" x14ac:dyDescent="0.2">
      <c r="A70" s="47"/>
      <c r="B70" s="356"/>
    </row>
    <row r="71" spans="1:2" x14ac:dyDescent="0.2">
      <c r="A71" s="47"/>
      <c r="B71" s="356"/>
    </row>
    <row r="72" spans="1:2" x14ac:dyDescent="0.2">
      <c r="A72" s="47"/>
      <c r="B72" s="356"/>
    </row>
    <row r="73" spans="1:2" x14ac:dyDescent="0.2">
      <c r="A73" s="47"/>
      <c r="B73" s="356"/>
    </row>
    <row r="74" spans="1:2" x14ac:dyDescent="0.2">
      <c r="A74" s="47"/>
      <c r="B74" s="356"/>
    </row>
    <row r="75" spans="1:2" x14ac:dyDescent="0.2">
      <c r="A75" s="47"/>
      <c r="B75" s="356"/>
    </row>
    <row r="76" spans="1:2" x14ac:dyDescent="0.2">
      <c r="A76" s="47"/>
      <c r="B76" s="356"/>
    </row>
    <row r="77" spans="1:2" x14ac:dyDescent="0.2">
      <c r="A77" s="47"/>
      <c r="B77" s="356"/>
    </row>
    <row r="78" spans="1:2" x14ac:dyDescent="0.2">
      <c r="A78" s="47"/>
      <c r="B78" s="356"/>
    </row>
    <row r="79" spans="1:2" x14ac:dyDescent="0.2">
      <c r="A79" s="47"/>
      <c r="B79" s="356"/>
    </row>
    <row r="80" spans="1:2" x14ac:dyDescent="0.2">
      <c r="A80" s="47"/>
      <c r="B80" s="356"/>
    </row>
    <row r="81" spans="1:2" x14ac:dyDescent="0.2">
      <c r="A81" s="47"/>
      <c r="B81" s="356"/>
    </row>
    <row r="82" spans="1:2" x14ac:dyDescent="0.2">
      <c r="A82" s="47"/>
      <c r="B82" s="356"/>
    </row>
    <row r="83" spans="1:2" x14ac:dyDescent="0.2">
      <c r="A83" s="47"/>
      <c r="B83" s="356"/>
    </row>
    <row r="84" spans="1:2" x14ac:dyDescent="0.2">
      <c r="A84" s="47"/>
      <c r="B84" s="356"/>
    </row>
    <row r="85" spans="1:2" x14ac:dyDescent="0.2">
      <c r="A85" s="47"/>
      <c r="B85" s="356"/>
    </row>
    <row r="86" spans="1:2" x14ac:dyDescent="0.2">
      <c r="A86" s="47"/>
      <c r="B86" s="356"/>
    </row>
    <row r="87" spans="1:2" x14ac:dyDescent="0.2">
      <c r="A87" s="47"/>
      <c r="B87" s="356"/>
    </row>
    <row r="88" spans="1:2" x14ac:dyDescent="0.2">
      <c r="A88" s="47"/>
      <c r="B88" s="356"/>
    </row>
    <row r="89" spans="1:2" x14ac:dyDescent="0.2">
      <c r="A89" s="47"/>
      <c r="B89" s="356"/>
    </row>
    <row r="90" spans="1:2" x14ac:dyDescent="0.2">
      <c r="A90" s="47"/>
      <c r="B90" s="356"/>
    </row>
    <row r="91" spans="1:2" x14ac:dyDescent="0.2">
      <c r="A91" s="47"/>
      <c r="B91" s="356"/>
    </row>
    <row r="92" spans="1:2" x14ac:dyDescent="0.2">
      <c r="A92" s="47"/>
      <c r="B92" s="356"/>
    </row>
    <row r="93" spans="1:2" x14ac:dyDescent="0.2">
      <c r="A93" s="47"/>
      <c r="B93" s="356"/>
    </row>
    <row r="94" spans="1:2" x14ac:dyDescent="0.2">
      <c r="A94" s="47"/>
      <c r="B94" s="356"/>
    </row>
    <row r="95" spans="1:2" x14ac:dyDescent="0.2">
      <c r="A95" s="47"/>
      <c r="B95" s="356"/>
    </row>
    <row r="96" spans="1:2" x14ac:dyDescent="0.2">
      <c r="A96" s="47"/>
      <c r="B96" s="356"/>
    </row>
    <row r="97" spans="1:2" x14ac:dyDescent="0.2">
      <c r="A97" s="47"/>
      <c r="B97" s="356"/>
    </row>
    <row r="98" spans="1:2" x14ac:dyDescent="0.2">
      <c r="A98" s="47"/>
      <c r="B98" s="356"/>
    </row>
    <row r="99" spans="1:2" x14ac:dyDescent="0.2">
      <c r="A99" s="47"/>
      <c r="B99" s="356"/>
    </row>
    <row r="100" spans="1:2" x14ac:dyDescent="0.2">
      <c r="A100" s="47"/>
      <c r="B100" s="356"/>
    </row>
    <row r="101" spans="1:2" x14ac:dyDescent="0.2">
      <c r="A101" s="47"/>
      <c r="B101" s="356"/>
    </row>
    <row r="102" spans="1:2" x14ac:dyDescent="0.2">
      <c r="A102" s="47"/>
      <c r="B102" s="356"/>
    </row>
    <row r="103" spans="1:2" x14ac:dyDescent="0.2">
      <c r="A103" s="47"/>
      <c r="B103" s="356"/>
    </row>
    <row r="104" spans="1:2" x14ac:dyDescent="0.2">
      <c r="A104" s="47"/>
      <c r="B104" s="356"/>
    </row>
    <row r="105" spans="1:2" x14ac:dyDescent="0.2">
      <c r="A105" s="47"/>
      <c r="B105" s="356"/>
    </row>
    <row r="106" spans="1:2" x14ac:dyDescent="0.2">
      <c r="A106" s="47"/>
      <c r="B106" s="356"/>
    </row>
    <row r="107" spans="1:2" x14ac:dyDescent="0.2">
      <c r="A107" s="47"/>
      <c r="B107" s="356"/>
    </row>
    <row r="108" spans="1:2" x14ac:dyDescent="0.2">
      <c r="A108" s="47"/>
      <c r="B108" s="356"/>
    </row>
    <row r="109" spans="1:2" x14ac:dyDescent="0.2">
      <c r="A109" s="47"/>
      <c r="B109" s="356"/>
    </row>
    <row r="110" spans="1:2" x14ac:dyDescent="0.2">
      <c r="A110" s="47"/>
      <c r="B110" s="356"/>
    </row>
    <row r="111" spans="1:2" x14ac:dyDescent="0.2">
      <c r="A111" s="47"/>
      <c r="B111" s="356"/>
    </row>
    <row r="112" spans="1:2" x14ac:dyDescent="0.2">
      <c r="A112" s="47"/>
      <c r="B112" s="356"/>
    </row>
    <row r="113" spans="1:2" x14ac:dyDescent="0.2">
      <c r="A113" s="47"/>
      <c r="B113" s="356"/>
    </row>
    <row r="114" spans="1:2" x14ac:dyDescent="0.2">
      <c r="A114" s="47"/>
      <c r="B114" s="356"/>
    </row>
    <row r="115" spans="1:2" x14ac:dyDescent="0.2">
      <c r="A115" s="47"/>
      <c r="B115" s="356"/>
    </row>
    <row r="116" spans="1:2" x14ac:dyDescent="0.2">
      <c r="A116" s="47"/>
      <c r="B116" s="356"/>
    </row>
    <row r="117" spans="1:2" x14ac:dyDescent="0.2">
      <c r="A117" s="47"/>
      <c r="B117" s="356"/>
    </row>
    <row r="118" spans="1:2" x14ac:dyDescent="0.2">
      <c r="A118" s="47"/>
      <c r="B118" s="356"/>
    </row>
    <row r="119" spans="1:2" x14ac:dyDescent="0.2">
      <c r="A119" s="47"/>
      <c r="B119" s="356"/>
    </row>
    <row r="120" spans="1:2" x14ac:dyDescent="0.2">
      <c r="A120" s="47"/>
      <c r="B120" s="356"/>
    </row>
    <row r="121" spans="1:2" x14ac:dyDescent="0.2">
      <c r="A121" s="47"/>
      <c r="B121" s="356"/>
    </row>
    <row r="122" spans="1:2" x14ac:dyDescent="0.2">
      <c r="A122" s="47"/>
      <c r="B122" s="356"/>
    </row>
    <row r="123" spans="1:2" x14ac:dyDescent="0.2">
      <c r="A123" s="47"/>
      <c r="B123" s="356"/>
    </row>
    <row r="124" spans="1:2" x14ac:dyDescent="0.2">
      <c r="A124" s="47"/>
      <c r="B124" s="356"/>
    </row>
    <row r="125" spans="1:2" x14ac:dyDescent="0.2">
      <c r="A125" s="47"/>
      <c r="B125" s="356"/>
    </row>
    <row r="126" spans="1:2" x14ac:dyDescent="0.2">
      <c r="A126" s="47"/>
      <c r="B126" s="356"/>
    </row>
    <row r="127" spans="1:2" x14ac:dyDescent="0.2">
      <c r="A127" s="47"/>
      <c r="B127" s="356"/>
    </row>
    <row r="128" spans="1:2" x14ac:dyDescent="0.2">
      <c r="A128" s="47"/>
      <c r="B128" s="356"/>
    </row>
    <row r="129" spans="1:2" x14ac:dyDescent="0.2">
      <c r="A129" s="47"/>
      <c r="B129" s="356"/>
    </row>
    <row r="130" spans="1:2" x14ac:dyDescent="0.2">
      <c r="A130" s="47"/>
      <c r="B130" s="356"/>
    </row>
    <row r="131" spans="1:2" x14ac:dyDescent="0.2">
      <c r="A131" s="47"/>
      <c r="B131" s="356"/>
    </row>
    <row r="132" spans="1:2" x14ac:dyDescent="0.2">
      <c r="A132" s="47"/>
      <c r="B132" s="356"/>
    </row>
    <row r="133" spans="1:2" x14ac:dyDescent="0.2">
      <c r="A133" s="47"/>
      <c r="B133" s="356"/>
    </row>
    <row r="134" spans="1:2" x14ac:dyDescent="0.2">
      <c r="A134" s="47"/>
      <c r="B134" s="356"/>
    </row>
    <row r="135" spans="1:2" x14ac:dyDescent="0.2">
      <c r="A135" s="47"/>
      <c r="B135" s="356"/>
    </row>
    <row r="136" spans="1:2" x14ac:dyDescent="0.2">
      <c r="A136" s="47"/>
      <c r="B136" s="356"/>
    </row>
    <row r="137" spans="1:2" x14ac:dyDescent="0.2">
      <c r="A137" s="47"/>
      <c r="B137" s="356"/>
    </row>
    <row r="138" spans="1:2" x14ac:dyDescent="0.2">
      <c r="A138" s="47"/>
      <c r="B138" s="356"/>
    </row>
    <row r="139" spans="1:2" x14ac:dyDescent="0.2">
      <c r="A139" s="47"/>
      <c r="B139" s="356"/>
    </row>
    <row r="140" spans="1:2" x14ac:dyDescent="0.2">
      <c r="A140" s="47"/>
      <c r="B140" s="356"/>
    </row>
    <row r="141" spans="1:2" x14ac:dyDescent="0.2">
      <c r="A141" s="47"/>
      <c r="B141" s="356"/>
    </row>
    <row r="142" spans="1:2" x14ac:dyDescent="0.2">
      <c r="A142" s="47"/>
      <c r="B142" s="356"/>
    </row>
    <row r="143" spans="1:2" x14ac:dyDescent="0.2">
      <c r="A143" s="47"/>
      <c r="B143" s="356"/>
    </row>
    <row r="144" spans="1:2" x14ac:dyDescent="0.2">
      <c r="A144" s="47"/>
      <c r="B144" s="356"/>
    </row>
    <row r="145" spans="1:2" x14ac:dyDescent="0.2">
      <c r="A145" s="47"/>
      <c r="B145" s="356"/>
    </row>
    <row r="146" spans="1:2" x14ac:dyDescent="0.2">
      <c r="A146" s="47"/>
      <c r="B146" s="356"/>
    </row>
    <row r="147" spans="1:2" x14ac:dyDescent="0.2">
      <c r="A147" s="47"/>
      <c r="B147" s="356"/>
    </row>
    <row r="148" spans="1:2" x14ac:dyDescent="0.2">
      <c r="A148" s="47"/>
      <c r="B148" s="356"/>
    </row>
    <row r="149" spans="1:2" x14ac:dyDescent="0.2">
      <c r="A149" s="47"/>
      <c r="B149" s="356"/>
    </row>
  </sheetData>
  <customSheetViews>
    <customSheetView guid="{17400EAF-4B0B-49FE-8262-4A59DA70D10F}" scale="70" showPageBreaks="1" showGridLines="0" fitToPage="1" printArea="1" hiddenRows="1">
      <pane xSplit="5" ySplit="7" topLeftCell="AX8" activePane="bottomRight" state="frozen"/>
      <selection pane="bottomRight" activeCell="AY25" sqref="AY25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F28" activePane="bottomRight" state="frozen"/>
      <selection pane="bottomRight" activeCell="Q62" sqref="Q62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26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4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26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6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F8" activePane="bottomRight" state="frozen"/>
      <selection pane="bottomRight" activeCell="I35" sqref="I35:R35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P61" sqref="P61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AW7:AY7"/>
    <mergeCell ref="AZ7:BB7"/>
    <mergeCell ref="AZ5:AZ6"/>
    <mergeCell ref="BA5:BA6"/>
    <mergeCell ref="AP5:AP6"/>
    <mergeCell ref="AT7:AV7"/>
    <mergeCell ref="AR5:AR6"/>
    <mergeCell ref="AS5:AS6"/>
    <mergeCell ref="AT5:AT6"/>
    <mergeCell ref="AU5:AU6"/>
    <mergeCell ref="Q7:S7"/>
    <mergeCell ref="AE7:AG7"/>
    <mergeCell ref="AH7:AI7"/>
    <mergeCell ref="AJ7:AL7"/>
    <mergeCell ref="AO7:AQ7"/>
    <mergeCell ref="AM5:AM6"/>
    <mergeCell ref="AO5:AO6"/>
    <mergeCell ref="AC5:AC6"/>
    <mergeCell ref="AE5:AE6"/>
    <mergeCell ref="AF5:AF6"/>
    <mergeCell ref="AH5:AH6"/>
    <mergeCell ref="AI5:AI6"/>
    <mergeCell ref="Y5:Y6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AJ5:AJ6"/>
    <mergeCell ref="AK5:AK6"/>
    <mergeCell ref="X3:Y3"/>
    <mergeCell ref="AO3:AQ3"/>
    <mergeCell ref="AR3:AS3"/>
    <mergeCell ref="AT3:AV3"/>
    <mergeCell ref="AZ3:BB3"/>
    <mergeCell ref="I5:I6"/>
    <mergeCell ref="J5:J6"/>
    <mergeCell ref="K5:K6"/>
    <mergeCell ref="L5:L6"/>
    <mergeCell ref="M5:M6"/>
    <mergeCell ref="O5:O6"/>
    <mergeCell ref="AM3:AN3"/>
    <mergeCell ref="AA5:AA6"/>
    <mergeCell ref="AN5:AN6"/>
    <mergeCell ref="AB5:AB6"/>
    <mergeCell ref="AA3:AB3"/>
    <mergeCell ref="AC3:AD3"/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</mergeCells>
  <conditionalFormatting sqref="M31 F24:F26 E8:E23">
    <cfRule type="cellIs" dxfId="0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  <legacy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 x14ac:dyDescent="0.2"/>
  <cols>
    <col min="2" max="2" width="37.85546875" customWidth="1"/>
    <col min="5" max="5" width="4.5703125" customWidth="1"/>
  </cols>
  <sheetData>
    <row r="1" spans="1:5" x14ac:dyDescent="0.2">
      <c r="A1">
        <v>1</v>
      </c>
      <c r="B1" t="s">
        <v>309</v>
      </c>
      <c r="C1" s="340">
        <v>0</v>
      </c>
      <c r="D1" s="340">
        <v>1</v>
      </c>
      <c r="E1" s="340">
        <v>1</v>
      </c>
    </row>
    <row r="2" spans="1:5" x14ac:dyDescent="0.2">
      <c r="A2">
        <v>1</v>
      </c>
      <c r="B2" t="s">
        <v>310</v>
      </c>
      <c r="C2" s="340">
        <v>67</v>
      </c>
      <c r="D2" s="340">
        <v>24.847826086956523</v>
      </c>
      <c r="E2" s="340">
        <v>91.84782608695653</v>
      </c>
    </row>
    <row r="3" spans="1:5" x14ac:dyDescent="0.2">
      <c r="A3">
        <v>1</v>
      </c>
      <c r="B3" t="s">
        <v>314</v>
      </c>
      <c r="C3" s="340">
        <v>50.5</v>
      </c>
      <c r="D3" s="340">
        <v>25.978260869565219</v>
      </c>
      <c r="E3" s="340">
        <v>76.478260869565219</v>
      </c>
    </row>
    <row r="4" spans="1:5" x14ac:dyDescent="0.2">
      <c r="A4">
        <v>1</v>
      </c>
      <c r="B4" t="s">
        <v>315</v>
      </c>
      <c r="C4" s="340">
        <v>56</v>
      </c>
      <c r="D4" s="340">
        <v>22.239130434782609</v>
      </c>
      <c r="E4" s="340">
        <v>78.239130434782609</v>
      </c>
    </row>
    <row r="5" spans="1:5" x14ac:dyDescent="0.2">
      <c r="A5">
        <v>1</v>
      </c>
      <c r="B5" t="s">
        <v>316</v>
      </c>
      <c r="C5" s="340">
        <v>0</v>
      </c>
      <c r="D5" s="340">
        <v>16.826086956521738</v>
      </c>
      <c r="E5" s="340">
        <v>16.826086956521738</v>
      </c>
    </row>
    <row r="6" spans="1:5" x14ac:dyDescent="0.2">
      <c r="A6">
        <v>1</v>
      </c>
      <c r="B6" t="s">
        <v>317</v>
      </c>
      <c r="C6" s="340">
        <v>48</v>
      </c>
      <c r="D6" s="340">
        <v>17.5</v>
      </c>
      <c r="E6" s="340">
        <v>65.5</v>
      </c>
    </row>
    <row r="7" spans="1:5" x14ac:dyDescent="0.2">
      <c r="A7">
        <v>1</v>
      </c>
      <c r="B7" t="s">
        <v>318</v>
      </c>
      <c r="C7" s="340">
        <v>67.5</v>
      </c>
      <c r="D7" s="340">
        <v>12.608695652173912</v>
      </c>
      <c r="E7" s="340">
        <v>80.108695652173907</v>
      </c>
    </row>
    <row r="8" spans="1:5" x14ac:dyDescent="0.2">
      <c r="A8">
        <v>1</v>
      </c>
      <c r="B8" t="s">
        <v>321</v>
      </c>
      <c r="C8" s="340">
        <v>70</v>
      </c>
      <c r="D8" s="340">
        <v>19.956521739130434</v>
      </c>
      <c r="E8" s="340">
        <v>89.956521739130437</v>
      </c>
    </row>
    <row r="9" spans="1:5" x14ac:dyDescent="0.2">
      <c r="A9">
        <v>1</v>
      </c>
      <c r="B9" t="s">
        <v>323</v>
      </c>
      <c r="C9" s="340">
        <v>38</v>
      </c>
      <c r="D9" s="340">
        <v>22.239130434782609</v>
      </c>
      <c r="E9" s="340">
        <v>60.239130434782609</v>
      </c>
    </row>
    <row r="10" spans="1:5" x14ac:dyDescent="0.2">
      <c r="A10">
        <v>1</v>
      </c>
      <c r="B10" t="s">
        <v>327</v>
      </c>
      <c r="C10" s="340">
        <v>0</v>
      </c>
      <c r="D10" s="340">
        <v>0</v>
      </c>
      <c r="E10" s="340">
        <v>0</v>
      </c>
    </row>
    <row r="11" spans="1:5" x14ac:dyDescent="0.2">
      <c r="A11">
        <v>1</v>
      </c>
      <c r="B11" t="s">
        <v>331</v>
      </c>
      <c r="C11" s="340">
        <v>70</v>
      </c>
      <c r="D11" s="340">
        <v>28.086956521739129</v>
      </c>
      <c r="E11" s="340">
        <v>98.086956521739125</v>
      </c>
    </row>
    <row r="12" spans="1:5" x14ac:dyDescent="0.2">
      <c r="A12">
        <v>2</v>
      </c>
      <c r="B12" t="s">
        <v>308</v>
      </c>
      <c r="C12" s="340">
        <v>33.5</v>
      </c>
      <c r="D12" s="340">
        <v>5.9130434782608692</v>
      </c>
      <c r="E12" s="340">
        <v>39.413043478260867</v>
      </c>
    </row>
    <row r="13" spans="1:5" x14ac:dyDescent="0.2">
      <c r="A13">
        <v>2</v>
      </c>
      <c r="B13" t="s">
        <v>298</v>
      </c>
      <c r="C13" s="340">
        <v>4</v>
      </c>
      <c r="D13" s="340">
        <v>6.5434782608695654</v>
      </c>
      <c r="E13" s="340">
        <v>10.543478260869566</v>
      </c>
    </row>
    <row r="14" spans="1:5" x14ac:dyDescent="0.2">
      <c r="A14">
        <v>2</v>
      </c>
      <c r="B14" t="s">
        <v>311</v>
      </c>
      <c r="C14" s="340">
        <v>0</v>
      </c>
      <c r="D14" s="340">
        <v>7.1956521739130439</v>
      </c>
      <c r="E14" s="340">
        <v>7.1956521739130439</v>
      </c>
    </row>
    <row r="15" spans="1:5" x14ac:dyDescent="0.2">
      <c r="A15">
        <v>2</v>
      </c>
      <c r="B15" t="s">
        <v>312</v>
      </c>
      <c r="C15" s="340">
        <v>68</v>
      </c>
      <c r="D15" s="340">
        <v>9.3260869565217384</v>
      </c>
      <c r="E15" s="340">
        <v>77.326086956521735</v>
      </c>
    </row>
    <row r="16" spans="1:5" x14ac:dyDescent="0.2">
      <c r="A16">
        <v>2</v>
      </c>
      <c r="B16" t="s">
        <v>313</v>
      </c>
      <c r="C16" s="340">
        <v>0</v>
      </c>
      <c r="D16" s="340">
        <v>14.043478260869565</v>
      </c>
      <c r="E16" s="340">
        <v>14.043478260869565</v>
      </c>
    </row>
    <row r="17" spans="1:5" x14ac:dyDescent="0.2">
      <c r="A17">
        <v>2</v>
      </c>
      <c r="B17" t="s">
        <v>319</v>
      </c>
      <c r="C17" s="340">
        <v>44</v>
      </c>
      <c r="D17" s="340">
        <v>16.195652173913043</v>
      </c>
      <c r="E17" s="340">
        <v>60.195652173913047</v>
      </c>
    </row>
    <row r="18" spans="1:5" x14ac:dyDescent="0.2">
      <c r="A18">
        <v>2</v>
      </c>
      <c r="B18" t="s">
        <v>320</v>
      </c>
      <c r="C18" s="340">
        <v>52</v>
      </c>
      <c r="D18" s="340">
        <v>8.0434782608695663</v>
      </c>
      <c r="E18" s="340">
        <v>60.043478260869563</v>
      </c>
    </row>
    <row r="19" spans="1:5" x14ac:dyDescent="0.2">
      <c r="A19">
        <v>2</v>
      </c>
      <c r="B19" t="s">
        <v>322</v>
      </c>
      <c r="C19" s="340">
        <v>14</v>
      </c>
      <c r="D19" s="340">
        <v>1.8043478260869565</v>
      </c>
      <c r="E19" s="340">
        <v>15.804347826086957</v>
      </c>
    </row>
    <row r="20" spans="1:5" x14ac:dyDescent="0.2">
      <c r="A20">
        <v>2</v>
      </c>
      <c r="B20" t="s">
        <v>324</v>
      </c>
      <c r="C20" s="340">
        <v>15</v>
      </c>
      <c r="D20" s="340">
        <v>7.1956521739130439</v>
      </c>
      <c r="E20" s="340">
        <v>22.195652173913043</v>
      </c>
    </row>
    <row r="21" spans="1:5" x14ac:dyDescent="0.2">
      <c r="A21">
        <v>2</v>
      </c>
      <c r="B21" t="s">
        <v>325</v>
      </c>
      <c r="C21" s="340">
        <v>48</v>
      </c>
      <c r="D21" s="340">
        <v>12.434782608695652</v>
      </c>
      <c r="E21" s="340">
        <v>60.434782608695656</v>
      </c>
    </row>
    <row r="22" spans="1:5" x14ac:dyDescent="0.2">
      <c r="A22">
        <v>2</v>
      </c>
      <c r="B22" t="s">
        <v>326</v>
      </c>
      <c r="C22" s="340">
        <v>48</v>
      </c>
      <c r="D22" s="340">
        <v>1.8043478260869565</v>
      </c>
      <c r="E22" s="340">
        <v>49.804347826086953</v>
      </c>
    </row>
    <row r="23" spans="1:5" x14ac:dyDescent="0.2">
      <c r="A23">
        <v>2</v>
      </c>
      <c r="B23" t="s">
        <v>328</v>
      </c>
      <c r="C23" s="340">
        <v>0</v>
      </c>
      <c r="D23" s="340">
        <v>0</v>
      </c>
      <c r="E23" s="340">
        <v>0</v>
      </c>
    </row>
    <row r="24" spans="1:5" x14ac:dyDescent="0.2">
      <c r="A24">
        <v>2</v>
      </c>
      <c r="B24" t="s">
        <v>329</v>
      </c>
      <c r="C24" s="340">
        <v>62</v>
      </c>
      <c r="D24" s="340">
        <v>14.891304347826088</v>
      </c>
      <c r="E24" s="340">
        <v>76.891304347826093</v>
      </c>
    </row>
    <row r="25" spans="1:5" x14ac:dyDescent="0.2">
      <c r="A25">
        <v>2</v>
      </c>
      <c r="B25" t="s">
        <v>330</v>
      </c>
      <c r="C25" s="340">
        <v>14</v>
      </c>
      <c r="D25" s="340">
        <v>13.086956521739131</v>
      </c>
      <c r="E25" s="340">
        <v>27.086956521739133</v>
      </c>
    </row>
    <row r="27" spans="1:5" ht="13.5" thickBot="1" x14ac:dyDescent="0.25"/>
    <row r="28" spans="1:5" ht="18.75" x14ac:dyDescent="0.2">
      <c r="B28" s="359" t="s">
        <v>332</v>
      </c>
    </row>
    <row r="29" spans="1:5" ht="18.75" x14ac:dyDescent="0.2">
      <c r="B29" s="300" t="s">
        <v>333</v>
      </c>
    </row>
    <row r="30" spans="1:5" ht="18.75" x14ac:dyDescent="0.2">
      <c r="B30" s="300" t="s">
        <v>334</v>
      </c>
    </row>
    <row r="31" spans="1:5" ht="18.75" x14ac:dyDescent="0.2">
      <c r="B31" s="300" t="s">
        <v>335</v>
      </c>
    </row>
    <row r="32" spans="1:5" ht="18.75" x14ac:dyDescent="0.2">
      <c r="B32" s="300" t="s">
        <v>336</v>
      </c>
    </row>
    <row r="33" spans="2:2" ht="18.75" x14ac:dyDescent="0.2">
      <c r="B33" s="300" t="s">
        <v>337</v>
      </c>
    </row>
    <row r="34" spans="2:2" ht="18.75" x14ac:dyDescent="0.2">
      <c r="B34" s="300" t="s">
        <v>338</v>
      </c>
    </row>
    <row r="35" spans="2:2" ht="18.75" x14ac:dyDescent="0.2">
      <c r="B35" s="300" t="s">
        <v>339</v>
      </c>
    </row>
    <row r="36" spans="2:2" ht="18.75" x14ac:dyDescent="0.2">
      <c r="B36" s="300" t="s">
        <v>340</v>
      </c>
    </row>
    <row r="37" spans="2:2" ht="18.75" x14ac:dyDescent="0.2">
      <c r="B37" s="300" t="s">
        <v>341</v>
      </c>
    </row>
    <row r="38" spans="2:2" ht="18.75" x14ac:dyDescent="0.2">
      <c r="B38" s="300" t="s">
        <v>342</v>
      </c>
    </row>
    <row r="39" spans="2:2" ht="18.75" x14ac:dyDescent="0.2">
      <c r="B39" s="336" t="s">
        <v>343</v>
      </c>
    </row>
    <row r="40" spans="2:2" ht="18.75" x14ac:dyDescent="0.2">
      <c r="B40" s="300" t="s">
        <v>344</v>
      </c>
    </row>
  </sheetData>
  <sortState ref="B28:B40">
    <sortCondition ref="B28:B40"/>
  </sortState>
  <customSheetViews>
    <customSheetView guid="{17400EAF-4B0B-49FE-8262-4A59DA70D10F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CB17CAF3-1B6A-40BC-8807-382168C7B6AA}" state="hidden" topLeftCell="A13">
      <selection activeCell="B28" sqref="B28:B40"/>
      <pageMargins left="0.7" right="0.7" top="0.75" bottom="0.75" header="0.3" footer="0.3"/>
      <pageSetup orientation="portrait" r:id="rId2"/>
    </customSheetView>
    <customSheetView guid="{C2F30B35-D639-4BB4-A50F-41AB6A913442}" state="hidden" topLeftCell="A13">
      <selection activeCell="B28" sqref="B28:B40"/>
      <pageMargins left="0.7" right="0.7" top="0.75" bottom="0.75" header="0.3" footer="0.3"/>
      <pageSetup orientation="portrait" r:id="rId3"/>
    </customSheetView>
    <customSheetView guid="{1721CD95-9859-4B1B-8D0F-DFE373BD846C}" state="hidden" topLeftCell="A13">
      <selection activeCell="B28" sqref="B28:B40"/>
      <pageMargins left="0.7" right="0.7" top="0.75" bottom="0.75" header="0.3" footer="0.3"/>
      <pageSetup orientation="portrait" r:id="rId4"/>
    </customSheetView>
    <customSheetView guid="{B1194D16-FC6C-47F9-9935-F16FF2F45C20}" state="hidden" topLeftCell="A13">
      <selection activeCell="B28" sqref="B28:B40"/>
      <pageMargins left="0.7" right="0.7" top="0.75" bottom="0.75" header="0.3" footer="0.3"/>
      <pageSetup orientation="portrait" r:id="rId5"/>
    </customSheetView>
    <customSheetView guid="{1C44C54F-C0A4-451D-B8A0-B8C17D7E284D}" state="hidden" topLeftCell="A13">
      <selection activeCell="B28" sqref="B28:B40"/>
      <pageMargins left="0.7" right="0.7" top="0.75" bottom="0.75" header="0.3" footer="0.3"/>
      <pageSetup orientation="portrait" r:id="rId6"/>
    </customSheetView>
    <customSheetView guid="{30A3BD48-0D1B-46B6-AB52-E6CED733EC31}" state="hidden" topLeftCell="A13">
      <selection activeCell="B28" sqref="B28:B40"/>
      <pageMargins left="0.7" right="0.7" top="0.75" bottom="0.75" header="0.3" footer="0.3"/>
      <pageSetup orientation="portrait" r:id="rId7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8"/>
    </customSheetView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9"/>
    </customSheetView>
    <customSheetView guid="{D122E3EB-3DBD-4170-BBCF-2BB5E0E428A7}" state="hidden" topLeftCell="A13">
      <selection activeCell="B28" sqref="B28:B40"/>
      <pageMargins left="0.7" right="0.7" top="0.75" bottom="0.75" header="0.3" footer="0.3"/>
      <pageSetup orientation="portrait" r:id="rId10"/>
    </customSheetView>
  </customSheetViews>
  <pageMargins left="0.7" right="0.7" top="0.75" bottom="0.75" header="0.3" footer="0.3"/>
  <pageSetup orientation="portrait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 x14ac:dyDescent="0.2"/>
  <cols>
    <col min="1" max="1" width="37" customWidth="1"/>
  </cols>
  <sheetData>
    <row r="1" spans="1:2" ht="18" x14ac:dyDescent="0.25">
      <c r="A1" s="360" t="s">
        <v>344</v>
      </c>
      <c r="B1" s="334">
        <v>3</v>
      </c>
    </row>
    <row r="2" spans="1:2" ht="18" x14ac:dyDescent="0.25">
      <c r="A2" s="360" t="s">
        <v>343</v>
      </c>
      <c r="B2" s="335">
        <v>4</v>
      </c>
    </row>
    <row r="3" spans="1:2" ht="18" x14ac:dyDescent="0.25">
      <c r="A3" s="360" t="s">
        <v>342</v>
      </c>
      <c r="B3" s="335">
        <v>5</v>
      </c>
    </row>
    <row r="4" spans="1:2" ht="18" x14ac:dyDescent="0.25">
      <c r="A4" s="360" t="s">
        <v>341</v>
      </c>
      <c r="B4" s="335">
        <v>6</v>
      </c>
    </row>
    <row r="5" spans="1:2" ht="18" x14ac:dyDescent="0.25">
      <c r="A5" s="360" t="s">
        <v>340</v>
      </c>
      <c r="B5" s="335">
        <v>7</v>
      </c>
    </row>
    <row r="6" spans="1:2" ht="18" x14ac:dyDescent="0.25">
      <c r="A6" s="360" t="s">
        <v>339</v>
      </c>
      <c r="B6" s="335">
        <v>8</v>
      </c>
    </row>
    <row r="7" spans="1:2" ht="18" x14ac:dyDescent="0.25">
      <c r="A7" s="360" t="s">
        <v>338</v>
      </c>
      <c r="B7" s="335">
        <v>9</v>
      </c>
    </row>
    <row r="8" spans="1:2" ht="18" x14ac:dyDescent="0.25">
      <c r="A8" s="360" t="s">
        <v>337</v>
      </c>
      <c r="B8" s="335">
        <v>10</v>
      </c>
    </row>
    <row r="9" spans="1:2" ht="18" x14ac:dyDescent="0.25">
      <c r="A9" s="360" t="s">
        <v>336</v>
      </c>
      <c r="B9" s="335">
        <v>11</v>
      </c>
    </row>
    <row r="10" spans="1:2" ht="18" x14ac:dyDescent="0.25">
      <c r="A10" s="360" t="s">
        <v>335</v>
      </c>
      <c r="B10" s="335">
        <v>12</v>
      </c>
    </row>
    <row r="11" spans="1:2" ht="18" x14ac:dyDescent="0.25">
      <c r="A11" s="360" t="s">
        <v>345</v>
      </c>
      <c r="B11" s="335">
        <v>13</v>
      </c>
    </row>
    <row r="12" spans="1:2" ht="18" x14ac:dyDescent="0.25">
      <c r="A12" s="360" t="s">
        <v>333</v>
      </c>
      <c r="B12" s="335">
        <v>14</v>
      </c>
    </row>
    <row r="13" spans="1:2" ht="31.5" x14ac:dyDescent="0.25">
      <c r="A13" s="360" t="s">
        <v>332</v>
      </c>
      <c r="B13" s="335">
        <v>15</v>
      </c>
    </row>
  </sheetData>
  <sortState ref="A1:B13">
    <sortCondition ref="B1:B13"/>
  </sortState>
  <customSheetViews>
    <customSheetView guid="{17400EAF-4B0B-49FE-8262-4A59DA70D10F}" state="hidden">
      <selection sqref="A1:A13"/>
      <pageMargins left="0.7" right="0.7" top="0.75" bottom="0.75" header="0.3" footer="0.3"/>
    </customSheetView>
    <customSheetView guid="{CB17CAF3-1B6A-40BC-8807-382168C7B6AA}" state="hidden">
      <selection sqref="A1:A13"/>
      <pageMargins left="0.7" right="0.7" top="0.75" bottom="0.75" header="0.3" footer="0.3"/>
    </customSheetView>
    <customSheetView guid="{C2F30B35-D639-4BB4-A50F-41AB6A913442}" state="hidden">
      <selection sqref="A1:A13"/>
      <pageMargins left="0.7" right="0.7" top="0.75" bottom="0.75" header="0.3" footer="0.3"/>
    </customSheetView>
    <customSheetView guid="{1721CD95-9859-4B1B-8D0F-DFE373BD846C}" state="hidden">
      <selection sqref="A1:A13"/>
      <pageMargins left="0.7" right="0.7" top="0.75" bottom="0.75" header="0.3" footer="0.3"/>
    </customSheetView>
    <customSheetView guid="{B1194D16-FC6C-47F9-9935-F16FF2F45C20}" state="hidden">
      <selection sqref="A1:A13"/>
      <pageMargins left="0.7" right="0.7" top="0.75" bottom="0.75" header="0.3" footer="0.3"/>
    </customSheetView>
    <customSheetView guid="{1C44C54F-C0A4-451D-B8A0-B8C17D7E284D}" state="hidden">
      <selection sqref="A1:A13"/>
      <pageMargins left="0.7" right="0.7" top="0.75" bottom="0.75" header="0.3" footer="0.3"/>
    </customSheetView>
    <customSheetView guid="{30A3BD48-0D1B-46B6-AB52-E6CED733EC31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  <customSheetView guid="{C5D960BD-C1A6-4228-A267-A87ADCF0AB55}" state="hidden">
      <selection sqref="A1:A13"/>
      <pageMargins left="0.7" right="0.7" top="0.75" bottom="0.75" header="0.3" footer="0.3"/>
    </customSheetView>
    <customSheetView guid="{D122E3EB-3DBD-4170-BBCF-2BB5E0E428A7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17400EAF-4B0B-49FE-8262-4A59DA70D10F}" state="hidden">
      <pageMargins left="0.7" right="0.7" top="0.75" bottom="0.75" header="0.3" footer="0.3"/>
    </customSheetView>
    <customSheetView guid="{CB17CAF3-1B6A-40BC-8807-382168C7B6AA}" state="hidden">
      <pageMargins left="0.7" right="0.7" top="0.75" bottom="0.75" header="0.3" footer="0.3"/>
    </customSheetView>
    <customSheetView guid="{C2F30B35-D639-4BB4-A50F-41AB6A913442}" state="hidden">
      <pageMargins left="0.7" right="0.7" top="0.75" bottom="0.75" header="0.3" footer="0.3"/>
    </customSheetView>
    <customSheetView guid="{30A3BD48-0D1B-46B6-AB52-E6CED733EC31}">
      <pageMargins left="0.7" right="0.7" top="0.75" bottom="0.75" header="0.3" footer="0.3"/>
    </customSheetView>
    <customSheetView guid="{6C8D603E-9A1B-49F4-AEFE-06707C7BCD53}" state="hidden">
      <pageMargins left="0.7" right="0.7" top="0.75" bottom="0.75" header="0.3" footer="0.3"/>
    </customSheetView>
    <customSheetView guid="{C5D960BD-C1A6-4228-A267-A87ADCF0AB55}" state="hidden">
      <pageMargins left="0.7" right="0.7" top="0.75" bottom="0.75" header="0.3" footer="0.3"/>
    </customSheetView>
    <customSheetView guid="{D122E3EB-3DBD-4170-BBCF-2BB5E0E428A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207"/>
    <col min="2" max="2" width="9.28515625" style="203"/>
    <col min="3" max="3" width="14.42578125" style="203" customWidth="1"/>
    <col min="4" max="4" width="30.42578125" style="237" customWidth="1"/>
    <col min="5" max="5" width="9.28515625" style="203"/>
    <col min="6" max="6" width="9" style="206" customWidth="1"/>
    <col min="7" max="7" width="8.7109375" style="203" customWidth="1"/>
    <col min="8" max="8" width="13.5703125" style="205" customWidth="1"/>
    <col min="9" max="16384" width="9.28515625" style="207"/>
  </cols>
  <sheetData>
    <row r="1" spans="2:11" ht="18.75" x14ac:dyDescent="0.2">
      <c r="C1" s="204" t="s">
        <v>259</v>
      </c>
    </row>
    <row r="2" spans="2:11" ht="20.25" customHeight="1" x14ac:dyDescent="0.2">
      <c r="C2" s="208" t="s">
        <v>258</v>
      </c>
      <c r="D2" s="238"/>
    </row>
    <row r="3" spans="2:11" ht="15.75" thickBot="1" x14ac:dyDescent="0.25">
      <c r="C3" s="209"/>
      <c r="D3" s="238"/>
      <c r="G3" s="210">
        <f>SUM(G5:G39)</f>
        <v>130</v>
      </c>
    </row>
    <row r="4" spans="2:11" s="203" customFormat="1" ht="51" x14ac:dyDescent="0.2">
      <c r="B4" s="248" t="s">
        <v>176</v>
      </c>
      <c r="C4" s="211" t="s">
        <v>177</v>
      </c>
      <c r="D4" s="249" t="s">
        <v>178</v>
      </c>
      <c r="E4" s="211" t="s">
        <v>179</v>
      </c>
      <c r="F4" s="250" t="s">
        <v>169</v>
      </c>
      <c r="G4" s="211" t="s">
        <v>180</v>
      </c>
      <c r="H4" s="212" t="s">
        <v>181</v>
      </c>
    </row>
    <row r="5" spans="2:11" ht="15.75" x14ac:dyDescent="0.2">
      <c r="B5" s="215">
        <v>1</v>
      </c>
      <c r="C5" s="216" t="s">
        <v>0</v>
      </c>
      <c r="D5" s="239"/>
      <c r="E5" s="216"/>
      <c r="F5" s="251">
        <v>1</v>
      </c>
      <c r="G5" s="216">
        <f>SUM(E6:E8)</f>
        <v>6</v>
      </c>
      <c r="H5" s="213"/>
      <c r="I5" s="207">
        <v>6</v>
      </c>
    </row>
    <row r="6" spans="2:11" ht="15.75" x14ac:dyDescent="0.2">
      <c r="B6" s="215"/>
      <c r="C6" s="216"/>
      <c r="D6" s="239" t="s">
        <v>182</v>
      </c>
      <c r="E6" s="216">
        <v>2</v>
      </c>
      <c r="F6" s="251"/>
      <c r="G6" s="214"/>
      <c r="H6" s="213"/>
    </row>
    <row r="7" spans="2:11" ht="30" x14ac:dyDescent="0.2">
      <c r="B7" s="215"/>
      <c r="C7" s="216"/>
      <c r="D7" s="239" t="s">
        <v>183</v>
      </c>
      <c r="E7" s="216">
        <v>2</v>
      </c>
      <c r="F7" s="251"/>
      <c r="G7" s="214"/>
      <c r="H7" s="213"/>
    </row>
    <row r="8" spans="2:11" ht="15.75" x14ac:dyDescent="0.2">
      <c r="B8" s="215"/>
      <c r="C8" s="216"/>
      <c r="D8" s="239" t="s">
        <v>184</v>
      </c>
      <c r="E8" s="216">
        <v>2</v>
      </c>
      <c r="F8" s="251"/>
      <c r="G8" s="214"/>
      <c r="H8" s="213"/>
    </row>
    <row r="9" spans="2:11" ht="15.75" x14ac:dyDescent="0.2">
      <c r="B9" s="215">
        <v>2</v>
      </c>
      <c r="C9" s="216" t="s">
        <v>165</v>
      </c>
      <c r="D9" s="239"/>
      <c r="E9" s="216"/>
      <c r="F9" s="251">
        <v>2</v>
      </c>
      <c r="G9" s="216">
        <f>SUM(E10:E16)</f>
        <v>16</v>
      </c>
      <c r="H9" s="213"/>
      <c r="I9" s="207">
        <v>16</v>
      </c>
    </row>
    <row r="10" spans="2:11" ht="15.75" x14ac:dyDescent="0.2">
      <c r="B10" s="215" t="s">
        <v>1</v>
      </c>
      <c r="C10" s="216"/>
      <c r="D10" s="239" t="s">
        <v>2</v>
      </c>
      <c r="E10" s="216">
        <v>2</v>
      </c>
      <c r="F10" s="251"/>
      <c r="G10" s="214"/>
      <c r="H10" s="213"/>
    </row>
    <row r="11" spans="2:11" ht="15.75" x14ac:dyDescent="0.2">
      <c r="B11" s="215" t="s">
        <v>3</v>
      </c>
      <c r="C11" s="216"/>
      <c r="D11" s="239" t="s">
        <v>4</v>
      </c>
      <c r="E11" s="216">
        <v>2</v>
      </c>
      <c r="F11" s="251"/>
      <c r="G11" s="214"/>
      <c r="H11" s="213"/>
    </row>
    <row r="12" spans="2:11" ht="31.15" customHeight="1" x14ac:dyDescent="0.2">
      <c r="B12" s="215" t="s">
        <v>5</v>
      </c>
      <c r="C12" s="216"/>
      <c r="D12" s="239" t="s">
        <v>185</v>
      </c>
      <c r="E12" s="216">
        <v>2</v>
      </c>
      <c r="F12" s="251"/>
      <c r="G12" s="214"/>
      <c r="H12" s="213"/>
    </row>
    <row r="13" spans="2:11" ht="15.75" x14ac:dyDescent="0.2">
      <c r="B13" s="215" t="s">
        <v>6</v>
      </c>
      <c r="C13" s="216"/>
      <c r="D13" s="239" t="s">
        <v>156</v>
      </c>
      <c r="E13" s="216">
        <v>2</v>
      </c>
      <c r="F13" s="251"/>
      <c r="G13" s="214"/>
      <c r="H13" s="213"/>
      <c r="K13" s="207">
        <f>34/70</f>
        <v>0.48571428571428571</v>
      </c>
    </row>
    <row r="14" spans="2:11" ht="15.75" x14ac:dyDescent="0.2">
      <c r="B14" s="215" t="s">
        <v>7</v>
      </c>
      <c r="C14" s="216"/>
      <c r="D14" s="240" t="s">
        <v>157</v>
      </c>
      <c r="E14" s="216">
        <v>4</v>
      </c>
      <c r="F14" s="251"/>
      <c r="G14" s="214"/>
      <c r="H14" s="213"/>
    </row>
    <row r="15" spans="2:11" ht="15.75" x14ac:dyDescent="0.2">
      <c r="B15" s="215" t="s">
        <v>8</v>
      </c>
      <c r="C15" s="216"/>
      <c r="D15" s="239" t="s">
        <v>163</v>
      </c>
      <c r="E15" s="216">
        <v>2</v>
      </c>
      <c r="F15" s="251"/>
      <c r="G15" s="214"/>
      <c r="H15" s="213"/>
    </row>
    <row r="16" spans="2:11" ht="15.75" x14ac:dyDescent="0.2">
      <c r="B16" s="215" t="s">
        <v>158</v>
      </c>
      <c r="C16" s="216"/>
      <c r="D16" s="239" t="s">
        <v>186</v>
      </c>
      <c r="E16" s="216">
        <v>2</v>
      </c>
      <c r="F16" s="251"/>
      <c r="G16" s="214"/>
      <c r="H16" s="213"/>
    </row>
    <row r="17" spans="2:10" ht="15.75" x14ac:dyDescent="0.2">
      <c r="B17" s="215" t="s">
        <v>9</v>
      </c>
      <c r="C17" s="216" t="s">
        <v>187</v>
      </c>
      <c r="D17" s="239"/>
      <c r="E17" s="216"/>
      <c r="F17" s="251">
        <v>3</v>
      </c>
      <c r="G17" s="216">
        <f>SUM(E18)</f>
        <v>6</v>
      </c>
      <c r="H17" s="213"/>
      <c r="I17" s="207">
        <v>6</v>
      </c>
    </row>
    <row r="18" spans="2:10" ht="30" x14ac:dyDescent="0.2">
      <c r="B18" s="215" t="s">
        <v>220</v>
      </c>
      <c r="C18" s="216"/>
      <c r="D18" s="239" t="s">
        <v>221</v>
      </c>
      <c r="E18" s="216">
        <v>6</v>
      </c>
      <c r="F18" s="217"/>
      <c r="G18" s="214"/>
      <c r="H18" s="213"/>
    </row>
    <row r="19" spans="2:10" ht="15.75" x14ac:dyDescent="0.2">
      <c r="B19" s="215" t="s">
        <v>11</v>
      </c>
      <c r="C19" s="216" t="s">
        <v>10</v>
      </c>
      <c r="D19" s="239"/>
      <c r="E19" s="216"/>
      <c r="F19" s="251"/>
      <c r="G19" s="216">
        <f>SUM(E20:E23)</f>
        <v>20</v>
      </c>
      <c r="H19" s="213"/>
      <c r="I19" s="207">
        <v>20</v>
      </c>
    </row>
    <row r="20" spans="2:10" ht="30" x14ac:dyDescent="0.2">
      <c r="B20" s="215" t="s">
        <v>13</v>
      </c>
      <c r="C20" s="216"/>
      <c r="D20" s="239" t="s">
        <v>229</v>
      </c>
      <c r="E20" s="216">
        <v>10</v>
      </c>
      <c r="F20" s="251">
        <v>4</v>
      </c>
      <c r="G20" s="214"/>
      <c r="H20" s="213"/>
    </row>
    <row r="21" spans="2:10" ht="30" x14ac:dyDescent="0.25">
      <c r="B21" s="215" t="s">
        <v>159</v>
      </c>
      <c r="C21" s="217"/>
      <c r="D21" s="241" t="s">
        <v>226</v>
      </c>
      <c r="E21" s="216">
        <v>2</v>
      </c>
      <c r="F21" s="251">
        <v>4</v>
      </c>
      <c r="G21" s="214"/>
      <c r="H21" s="213"/>
    </row>
    <row r="22" spans="2:10" ht="75" x14ac:dyDescent="0.25">
      <c r="B22" s="215" t="s">
        <v>15</v>
      </c>
      <c r="C22" s="216"/>
      <c r="D22" s="242" t="s">
        <v>227</v>
      </c>
      <c r="E22" s="216">
        <v>4</v>
      </c>
      <c r="F22" s="251">
        <v>4</v>
      </c>
      <c r="G22" s="214"/>
      <c r="H22" s="213"/>
    </row>
    <row r="23" spans="2:10" ht="45" x14ac:dyDescent="0.25">
      <c r="B23" s="215" t="s">
        <v>225</v>
      </c>
      <c r="C23" s="216"/>
      <c r="D23" s="242" t="s">
        <v>228</v>
      </c>
      <c r="E23" s="216">
        <v>4</v>
      </c>
      <c r="F23" s="251">
        <v>4</v>
      </c>
      <c r="G23" s="214"/>
      <c r="H23" s="213"/>
    </row>
    <row r="24" spans="2:10" ht="15.75" x14ac:dyDescent="0.2">
      <c r="B24" s="215" t="s">
        <v>17</v>
      </c>
      <c r="C24" s="216" t="s">
        <v>12</v>
      </c>
      <c r="D24" s="239"/>
      <c r="E24" s="216"/>
      <c r="F24" s="251"/>
      <c r="G24" s="216">
        <f>SUM(E25:E27)</f>
        <v>11</v>
      </c>
      <c r="H24" s="213"/>
      <c r="I24" s="207">
        <v>11</v>
      </c>
    </row>
    <row r="25" spans="2:10" ht="15.75" x14ac:dyDescent="0.2">
      <c r="B25" s="215" t="s">
        <v>19</v>
      </c>
      <c r="C25" s="216"/>
      <c r="D25" s="239" t="s">
        <v>14</v>
      </c>
      <c r="E25" s="216">
        <v>2</v>
      </c>
      <c r="F25" s="251">
        <v>5</v>
      </c>
      <c r="G25" s="214"/>
      <c r="H25" s="213"/>
    </row>
    <row r="26" spans="2:10" ht="15.75" x14ac:dyDescent="0.2">
      <c r="B26" s="215" t="s">
        <v>21</v>
      </c>
      <c r="C26" s="216"/>
      <c r="D26" s="239" t="s">
        <v>16</v>
      </c>
      <c r="E26" s="216">
        <v>3</v>
      </c>
      <c r="F26" s="251">
        <v>5</v>
      </c>
      <c r="G26" s="214"/>
      <c r="H26" s="213"/>
    </row>
    <row r="27" spans="2:10" ht="15.75" x14ac:dyDescent="0.2">
      <c r="B27" s="215" t="s">
        <v>23</v>
      </c>
      <c r="C27" s="216"/>
      <c r="D27" s="239" t="s">
        <v>188</v>
      </c>
      <c r="E27" s="216">
        <v>6</v>
      </c>
      <c r="F27" s="251">
        <v>5</v>
      </c>
      <c r="G27" s="214"/>
      <c r="H27" s="213"/>
    </row>
    <row r="28" spans="2:10" ht="15.75" x14ac:dyDescent="0.2">
      <c r="B28" s="215" t="s">
        <v>25</v>
      </c>
      <c r="C28" s="216" t="s">
        <v>18</v>
      </c>
      <c r="D28" s="239"/>
      <c r="E28" s="216"/>
      <c r="F28" s="251"/>
      <c r="G28" s="216">
        <f>SUM(E29:E31)</f>
        <v>11</v>
      </c>
      <c r="H28" s="213"/>
    </row>
    <row r="29" spans="2:10" ht="15.75" x14ac:dyDescent="0.2">
      <c r="B29" s="215" t="s">
        <v>27</v>
      </c>
      <c r="C29" s="216"/>
      <c r="D29" s="239" t="s">
        <v>20</v>
      </c>
      <c r="E29" s="216">
        <v>3</v>
      </c>
      <c r="F29" s="251">
        <v>6</v>
      </c>
      <c r="G29" s="214"/>
      <c r="H29" s="213"/>
    </row>
    <row r="30" spans="2:10" ht="15.75" x14ac:dyDescent="0.2">
      <c r="B30" s="215" t="s">
        <v>29</v>
      </c>
      <c r="C30" s="216"/>
      <c r="D30" s="239" t="s">
        <v>22</v>
      </c>
      <c r="E30" s="216">
        <v>2</v>
      </c>
      <c r="F30" s="251">
        <v>6</v>
      </c>
      <c r="G30" s="214"/>
      <c r="H30" s="213"/>
    </row>
    <row r="31" spans="2:10" ht="16.5" thickBot="1" x14ac:dyDescent="0.25">
      <c r="B31" s="313" t="s">
        <v>30</v>
      </c>
      <c r="C31" s="218"/>
      <c r="D31" s="243" t="s">
        <v>24</v>
      </c>
      <c r="E31" s="218">
        <v>6</v>
      </c>
      <c r="F31" s="314">
        <v>6</v>
      </c>
      <c r="G31" s="220"/>
      <c r="H31" s="221"/>
      <c r="I31" s="207" t="s">
        <v>302</v>
      </c>
      <c r="J31" s="207">
        <f>SUM(G5:G31)</f>
        <v>70</v>
      </c>
    </row>
    <row r="32" spans="2:10" ht="15.75" x14ac:dyDescent="0.2">
      <c r="B32" s="308" t="s">
        <v>32</v>
      </c>
      <c r="C32" s="309" t="s">
        <v>26</v>
      </c>
      <c r="D32" s="310"/>
      <c r="E32" s="309"/>
      <c r="F32" s="311"/>
      <c r="G32" s="309">
        <f>SUM(E33:E35)</f>
        <v>15</v>
      </c>
      <c r="H32" s="312"/>
    </row>
    <row r="33" spans="2:29" x14ac:dyDescent="0.2">
      <c r="B33" s="215" t="s">
        <v>34</v>
      </c>
      <c r="C33" s="216"/>
      <c r="D33" s="239" t="s">
        <v>28</v>
      </c>
      <c r="E33" s="216">
        <v>4</v>
      </c>
      <c r="F33" s="217">
        <v>7</v>
      </c>
      <c r="G33" s="214"/>
      <c r="H33" s="213"/>
    </row>
    <row r="34" spans="2:29" ht="30" x14ac:dyDescent="0.2">
      <c r="B34" s="215" t="s">
        <v>36</v>
      </c>
      <c r="C34" s="216"/>
      <c r="D34" s="239" t="s">
        <v>162</v>
      </c>
      <c r="E34" s="216">
        <v>5</v>
      </c>
      <c r="F34" s="217">
        <v>7</v>
      </c>
      <c r="G34" s="214"/>
      <c r="H34" s="213"/>
    </row>
    <row r="35" spans="2:29" x14ac:dyDescent="0.2">
      <c r="B35" s="215" t="s">
        <v>189</v>
      </c>
      <c r="C35" s="216"/>
      <c r="D35" s="239" t="s">
        <v>31</v>
      </c>
      <c r="E35" s="216">
        <v>6</v>
      </c>
      <c r="F35" s="217">
        <v>7</v>
      </c>
      <c r="G35" s="214"/>
      <c r="H35" s="213"/>
    </row>
    <row r="36" spans="2:29" ht="15.75" x14ac:dyDescent="0.2">
      <c r="B36" s="215" t="s">
        <v>166</v>
      </c>
      <c r="C36" s="222" t="s">
        <v>160</v>
      </c>
      <c r="D36" s="239" t="s">
        <v>161</v>
      </c>
      <c r="E36" s="222">
        <v>10</v>
      </c>
      <c r="F36" s="251">
        <v>8</v>
      </c>
      <c r="G36" s="214">
        <f>E36</f>
        <v>10</v>
      </c>
      <c r="H36" s="213"/>
    </row>
    <row r="37" spans="2:29" x14ac:dyDescent="0.2">
      <c r="B37" s="215" t="s">
        <v>190</v>
      </c>
      <c r="C37" s="216" t="s">
        <v>33</v>
      </c>
      <c r="D37" s="239"/>
      <c r="E37" s="216"/>
      <c r="F37" s="217"/>
      <c r="G37" s="216">
        <f>SUM(E38:E39)</f>
        <v>35</v>
      </c>
      <c r="H37" s="213"/>
    </row>
    <row r="38" spans="2:29" x14ac:dyDescent="0.2">
      <c r="B38" s="215" t="s">
        <v>293</v>
      </c>
      <c r="C38" s="216"/>
      <c r="D38" s="239" t="s">
        <v>35</v>
      </c>
      <c r="E38" s="216">
        <v>20</v>
      </c>
      <c r="F38" s="217">
        <v>9</v>
      </c>
      <c r="G38" s="214"/>
      <c r="H38" s="213"/>
    </row>
    <row r="39" spans="2:29" x14ac:dyDescent="0.2">
      <c r="B39" s="215" t="s">
        <v>294</v>
      </c>
      <c r="C39" s="216"/>
      <c r="D39" s="239" t="s">
        <v>37</v>
      </c>
      <c r="E39" s="216">
        <v>15</v>
      </c>
      <c r="F39" s="217">
        <v>9</v>
      </c>
      <c r="G39" s="214"/>
      <c r="H39" s="213"/>
    </row>
    <row r="40" spans="2:29" ht="16.5" thickBot="1" x14ac:dyDescent="0.25">
      <c r="B40" s="223"/>
      <c r="C40" s="218"/>
      <c r="D40" s="243"/>
      <c r="E40" s="218"/>
      <c r="F40" s="219"/>
      <c r="G40" s="220"/>
      <c r="H40" s="221"/>
      <c r="I40" s="207" t="s">
        <v>303</v>
      </c>
      <c r="J40" s="207">
        <f>SUM(G32:G40)</f>
        <v>60</v>
      </c>
    </row>
    <row r="41" spans="2:29" ht="15.75" thickBot="1" x14ac:dyDescent="0.25">
      <c r="B41" s="224"/>
      <c r="C41" s="225"/>
      <c r="D41" s="244" t="s">
        <v>38</v>
      </c>
      <c r="E41" s="226">
        <f>SUM(E5:E39)</f>
        <v>130</v>
      </c>
      <c r="F41" s="227"/>
      <c r="G41" s="228">
        <f>SUM(G5:G39)</f>
        <v>130</v>
      </c>
      <c r="H41" s="229"/>
    </row>
    <row r="42" spans="2:29" x14ac:dyDescent="0.2">
      <c r="B42" s="230"/>
      <c r="C42" s="230"/>
    </row>
    <row r="43" spans="2:29" x14ac:dyDescent="0.2">
      <c r="B43" s="231"/>
      <c r="C43" s="231"/>
    </row>
    <row r="44" spans="2:29" x14ac:dyDescent="0.2">
      <c r="B44" s="230"/>
      <c r="C44" s="230"/>
    </row>
    <row r="45" spans="2:29" x14ac:dyDescent="0.2">
      <c r="C45" s="205"/>
      <c r="D45" s="245"/>
      <c r="E45" s="230"/>
      <c r="F45" s="208"/>
      <c r="G45" s="230"/>
      <c r="H45" s="232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</row>
    <row r="46" spans="2:29" x14ac:dyDescent="0.2">
      <c r="D46" s="246"/>
      <c r="E46" s="231"/>
      <c r="F46" s="234"/>
      <c r="G46" s="231"/>
      <c r="H46" s="235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6"/>
      <c r="AC46" s="236"/>
    </row>
    <row r="47" spans="2:29" x14ac:dyDescent="0.2">
      <c r="D47" s="245"/>
      <c r="E47" s="230"/>
      <c r="F47" s="208"/>
      <c r="G47" s="230"/>
      <c r="H47" s="232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</row>
    <row r="48" spans="2:29" x14ac:dyDescent="0.2">
      <c r="D48" s="247"/>
    </row>
  </sheetData>
  <customSheetViews>
    <customSheetView guid="{17400EAF-4B0B-49FE-8262-4A59DA70D10F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B17CAF3-1B6A-40BC-8807-382168C7B6AA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2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"/>
      <headerFooter alignWithMargins="0"/>
    </customSheetView>
    <customSheetView guid="{1721CD95-9859-4B1B-8D0F-DFE373BD846C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4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5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16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8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3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5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6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27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28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6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7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8"/>
      <headerFooter alignWithMargins="0"/>
    </customSheetView>
    <customSheetView guid="{B1194D16-FC6C-47F9-9935-F16FF2F45C20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9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0"/>
      <headerFooter alignWithMargins="0"/>
    </customSheetView>
    <customSheetView guid="{30A3BD48-0D1B-46B6-AB52-E6CED733EC31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1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42"/>
      <headerFooter alignWithMargins="0"/>
    </customSheetView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43"/>
      <headerFooter alignWithMargins="0"/>
    </customSheetView>
    <customSheetView guid="{D122E3EB-3DBD-4170-BBCF-2BB5E0E428A7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44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4" sqref="A14"/>
    </sheetView>
  </sheetViews>
  <sheetFormatPr defaultRowHeight="12.75" x14ac:dyDescent="0.2"/>
  <sheetData>
    <row r="1" spans="1:2" x14ac:dyDescent="0.2">
      <c r="A1" s="109" t="s">
        <v>268</v>
      </c>
      <c r="B1" s="109"/>
    </row>
    <row r="2" spans="1:2" x14ac:dyDescent="0.2">
      <c r="A2" s="109">
        <v>0</v>
      </c>
      <c r="B2" s="109" t="s">
        <v>269</v>
      </c>
    </row>
    <row r="3" spans="1:2" x14ac:dyDescent="0.2">
      <c r="A3" s="109">
        <v>35</v>
      </c>
      <c r="B3" s="109" t="s">
        <v>270</v>
      </c>
    </row>
    <row r="4" spans="1:2" x14ac:dyDescent="0.2">
      <c r="A4" s="109">
        <v>60</v>
      </c>
      <c r="B4" s="109" t="s">
        <v>271</v>
      </c>
    </row>
    <row r="5" spans="1:2" x14ac:dyDescent="0.2">
      <c r="A5" s="109">
        <v>67</v>
      </c>
      <c r="B5" s="109" t="s">
        <v>272</v>
      </c>
    </row>
    <row r="6" spans="1:2" x14ac:dyDescent="0.2">
      <c r="A6" s="109">
        <v>74</v>
      </c>
      <c r="B6" s="109" t="s">
        <v>273</v>
      </c>
    </row>
    <row r="7" spans="1:2" x14ac:dyDescent="0.2">
      <c r="A7" s="109">
        <v>82</v>
      </c>
      <c r="B7" s="109" t="s">
        <v>274</v>
      </c>
    </row>
    <row r="8" spans="1:2" x14ac:dyDescent="0.2">
      <c r="A8" s="109">
        <v>89</v>
      </c>
      <c r="B8" s="109" t="s">
        <v>275</v>
      </c>
    </row>
    <row r="9" spans="1:2" x14ac:dyDescent="0.2">
      <c r="A9" s="109">
        <v>100</v>
      </c>
      <c r="B9" s="109" t="s">
        <v>275</v>
      </c>
    </row>
  </sheetData>
  <customSheetViews>
    <customSheetView guid="{17400EAF-4B0B-49FE-8262-4A59DA70D10F}">
      <selection activeCell="A14" sqref="A14"/>
      <pageMargins left="0.7" right="0.7" top="0.75" bottom="0.75" header="0.3" footer="0.3"/>
    </customSheetView>
    <customSheetView guid="{CB17CAF3-1B6A-40BC-8807-382168C7B6AA}">
      <selection activeCell="A14" sqref="A14"/>
      <pageMargins left="0.7" right="0.7" top="0.75" bottom="0.75" header="0.3" footer="0.3"/>
      <pageSetup paperSize="0" orientation="portrait" horizontalDpi="0" verticalDpi="0" copies="0" r:id="rId1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1721CD95-9859-4B1B-8D0F-DFE373BD846C}">
      <selection activeCell="A14" sqref="A14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B1194D16-FC6C-47F9-9935-F16FF2F45C20}">
      <selection activeCell="A14" sqref="A14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30A3BD48-0D1B-46B6-AB52-E6CED733EC31}">
      <selection activeCell="A14" sqref="A14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3"/>
    </customSheetView>
    <customSheetView guid="{C5D960BD-C1A6-4228-A267-A87ADCF0AB55}">
      <selection activeCell="A14" sqref="A14"/>
      <pageMargins left="0.7" right="0.7" top="0.75" bottom="0.75" header="0.3" footer="0.3"/>
    </customSheetView>
    <customSheetView guid="{D122E3EB-3DBD-4170-BBCF-2BB5E0E428A7}">
      <selection activeCell="A14" sqref="A14"/>
      <pageMargins left="0.7" right="0.7" top="0.75" bottom="0.75" header="0.3" footer="0.3"/>
      <pageSetup paperSize="0" orientation="portrait" horizontalDpi="0" verticalDpi="0" copies="0" r:id="rId4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60" customWidth="1"/>
    <col min="2" max="2" width="42.28515625" style="61" customWidth="1"/>
    <col min="3" max="3" width="12" style="66" customWidth="1"/>
    <col min="4" max="4" width="12" style="62" customWidth="1"/>
  </cols>
  <sheetData>
    <row r="1" spans="1:5" ht="13.5" thickBot="1" x14ac:dyDescent="0.25">
      <c r="B1" s="61" t="s">
        <v>264</v>
      </c>
    </row>
    <row r="2" spans="1:5" ht="13.15" customHeight="1" x14ac:dyDescent="0.2">
      <c r="A2" s="780" t="s">
        <v>243</v>
      </c>
      <c r="B2" s="776" t="s">
        <v>191</v>
      </c>
      <c r="C2" s="778" t="s">
        <v>192</v>
      </c>
      <c r="D2" s="774" t="s">
        <v>193</v>
      </c>
      <c r="E2" s="120"/>
    </row>
    <row r="3" spans="1:5" ht="13.5" customHeight="1" thickBot="1" x14ac:dyDescent="0.25">
      <c r="A3" s="781"/>
      <c r="B3" s="777"/>
      <c r="C3" s="779"/>
      <c r="D3" s="775"/>
      <c r="E3" s="119"/>
    </row>
    <row r="4" spans="1:5" ht="44.25" customHeight="1" x14ac:dyDescent="0.2">
      <c r="A4" s="115">
        <v>1</v>
      </c>
      <c r="B4" s="51" t="s">
        <v>215</v>
      </c>
      <c r="C4" s="63" t="s">
        <v>167</v>
      </c>
      <c r="D4" s="52">
        <v>1</v>
      </c>
      <c r="E4" s="199"/>
    </row>
    <row r="5" spans="1:5" ht="39" customHeight="1" x14ac:dyDescent="0.2">
      <c r="A5" s="116" t="s">
        <v>291</v>
      </c>
      <c r="B5" s="53" t="s">
        <v>216</v>
      </c>
      <c r="C5" s="64" t="s">
        <v>0</v>
      </c>
      <c r="D5" s="54">
        <v>2</v>
      </c>
      <c r="E5" s="200"/>
    </row>
    <row r="6" spans="1:5" ht="38.25" x14ac:dyDescent="0.2">
      <c r="A6" s="116" t="s">
        <v>11</v>
      </c>
      <c r="B6" s="53" t="s">
        <v>194</v>
      </c>
      <c r="C6" s="64" t="s">
        <v>195</v>
      </c>
      <c r="D6" s="54">
        <v>3</v>
      </c>
      <c r="E6" s="200"/>
    </row>
    <row r="7" spans="1:5" x14ac:dyDescent="0.2">
      <c r="A7" s="116" t="s">
        <v>11</v>
      </c>
      <c r="B7" s="55" t="s">
        <v>222</v>
      </c>
      <c r="C7" s="191" t="s">
        <v>196</v>
      </c>
      <c r="D7" s="54"/>
      <c r="E7" s="201"/>
    </row>
    <row r="8" spans="1:5" ht="51.75" x14ac:dyDescent="0.2">
      <c r="A8" s="116" t="s">
        <v>249</v>
      </c>
      <c r="B8" s="56" t="s">
        <v>217</v>
      </c>
      <c r="C8" s="64" t="s">
        <v>173</v>
      </c>
      <c r="D8" s="54">
        <v>4</v>
      </c>
      <c r="E8" s="201"/>
    </row>
    <row r="9" spans="1:5" ht="25.5" x14ac:dyDescent="0.2">
      <c r="A9" s="116" t="s">
        <v>32</v>
      </c>
      <c r="B9" s="57" t="s">
        <v>197</v>
      </c>
      <c r="C9" s="64" t="s">
        <v>173</v>
      </c>
      <c r="D9" s="54">
        <v>5</v>
      </c>
      <c r="E9" s="201"/>
    </row>
    <row r="10" spans="1:5" x14ac:dyDescent="0.2">
      <c r="A10" s="116" t="s">
        <v>32</v>
      </c>
      <c r="B10" s="55" t="s">
        <v>223</v>
      </c>
      <c r="C10" s="64" t="s">
        <v>198</v>
      </c>
      <c r="D10" s="54"/>
      <c r="E10" s="201"/>
    </row>
    <row r="11" spans="1:5" ht="51" x14ac:dyDescent="0.2">
      <c r="A11" s="116" t="s">
        <v>166</v>
      </c>
      <c r="B11" s="53" t="s">
        <v>199</v>
      </c>
      <c r="C11" s="64" t="s">
        <v>187</v>
      </c>
      <c r="D11" s="54">
        <v>6</v>
      </c>
      <c r="E11" s="201"/>
    </row>
    <row r="12" spans="1:5" x14ac:dyDescent="0.2">
      <c r="A12" s="116" t="s">
        <v>166</v>
      </c>
      <c r="B12" s="55" t="s">
        <v>224</v>
      </c>
      <c r="C12" s="64" t="s">
        <v>200</v>
      </c>
      <c r="D12" s="54"/>
      <c r="E12" s="201"/>
    </row>
    <row r="13" spans="1:5" ht="25.5" x14ac:dyDescent="0.2">
      <c r="A13" s="116" t="s">
        <v>190</v>
      </c>
      <c r="B13" s="53" t="s">
        <v>201</v>
      </c>
      <c r="C13" s="64" t="s">
        <v>174</v>
      </c>
      <c r="D13" s="54">
        <v>7</v>
      </c>
      <c r="E13" s="201"/>
    </row>
    <row r="14" spans="1:5" ht="25.5" x14ac:dyDescent="0.2">
      <c r="A14" s="116" t="s">
        <v>244</v>
      </c>
      <c r="B14" s="53" t="s">
        <v>202</v>
      </c>
      <c r="C14" s="64" t="s">
        <v>174</v>
      </c>
      <c r="D14" s="54">
        <v>7</v>
      </c>
      <c r="E14" s="201"/>
    </row>
    <row r="15" spans="1:5" x14ac:dyDescent="0.2">
      <c r="A15" s="116" t="s">
        <v>245</v>
      </c>
      <c r="B15" s="53" t="s">
        <v>203</v>
      </c>
      <c r="C15" s="64" t="s">
        <v>174</v>
      </c>
      <c r="D15" s="54">
        <v>7</v>
      </c>
      <c r="E15" s="201"/>
    </row>
    <row r="16" spans="1:5" x14ac:dyDescent="0.2">
      <c r="A16" s="116" t="s">
        <v>245</v>
      </c>
      <c r="B16" s="55" t="s">
        <v>204</v>
      </c>
      <c r="C16" s="64" t="s">
        <v>205</v>
      </c>
      <c r="D16" s="54"/>
      <c r="E16" s="201"/>
    </row>
    <row r="17" spans="1:9" ht="30" customHeight="1" x14ac:dyDescent="0.2">
      <c r="A17" s="116" t="s">
        <v>250</v>
      </c>
      <c r="B17" s="53" t="s">
        <v>206</v>
      </c>
      <c r="C17" s="64" t="s">
        <v>12</v>
      </c>
      <c r="D17" s="54">
        <v>8</v>
      </c>
      <c r="E17" s="201"/>
    </row>
    <row r="18" spans="1:9" ht="30" customHeight="1" x14ac:dyDescent="0.2">
      <c r="A18" s="116" t="s">
        <v>246</v>
      </c>
      <c r="B18" s="53" t="s">
        <v>207</v>
      </c>
      <c r="C18" s="64" t="s">
        <v>18</v>
      </c>
      <c r="D18" s="54">
        <v>9</v>
      </c>
      <c r="E18" s="201"/>
    </row>
    <row r="19" spans="1:9" ht="20.25" customHeight="1" x14ac:dyDescent="0.3">
      <c r="A19" s="116" t="s">
        <v>246</v>
      </c>
      <c r="B19" s="55" t="s">
        <v>208</v>
      </c>
      <c r="C19" s="64" t="s">
        <v>209</v>
      </c>
      <c r="D19" s="54"/>
      <c r="E19" s="201"/>
      <c r="F19" s="192"/>
      <c r="G19" s="193"/>
      <c r="H19" s="193"/>
      <c r="I19" s="193"/>
    </row>
    <row r="20" spans="1:9" ht="21.75" customHeight="1" x14ac:dyDescent="0.25">
      <c r="A20" s="116" t="s">
        <v>247</v>
      </c>
      <c r="B20" s="53" t="s">
        <v>210</v>
      </c>
      <c r="C20" s="64" t="s">
        <v>26</v>
      </c>
      <c r="D20" s="54">
        <v>10</v>
      </c>
      <c r="E20" s="201"/>
      <c r="F20" s="117"/>
    </row>
    <row r="21" spans="1:9" ht="50.25" customHeight="1" x14ac:dyDescent="0.2">
      <c r="A21" s="116" t="s">
        <v>248</v>
      </c>
      <c r="B21" s="53" t="s">
        <v>213</v>
      </c>
      <c r="C21" s="64" t="s">
        <v>212</v>
      </c>
      <c r="D21" s="54">
        <v>11</v>
      </c>
      <c r="E21" s="201"/>
      <c r="F21" s="118"/>
    </row>
    <row r="22" spans="1:9" ht="45.75" customHeight="1" x14ac:dyDescent="0.25">
      <c r="A22" s="116" t="s">
        <v>251</v>
      </c>
      <c r="B22" s="55" t="s">
        <v>231</v>
      </c>
      <c r="C22" s="64" t="s">
        <v>214</v>
      </c>
      <c r="D22" s="54">
        <v>11</v>
      </c>
      <c r="E22" s="201"/>
      <c r="F22" s="117"/>
    </row>
    <row r="23" spans="1:9" ht="21" customHeight="1" x14ac:dyDescent="0.25">
      <c r="A23" s="116" t="s">
        <v>252</v>
      </c>
      <c r="B23" s="53" t="s">
        <v>211</v>
      </c>
      <c r="C23" s="64" t="s">
        <v>175</v>
      </c>
      <c r="D23" s="54">
        <v>12</v>
      </c>
      <c r="E23" s="201"/>
      <c r="F23" s="117"/>
    </row>
    <row r="24" spans="1:9" ht="19.5" thickBot="1" x14ac:dyDescent="0.35">
      <c r="A24" s="114" t="s">
        <v>292</v>
      </c>
      <c r="B24" s="58" t="s">
        <v>265</v>
      </c>
      <c r="C24" s="65" t="s">
        <v>266</v>
      </c>
      <c r="D24" s="59"/>
      <c r="E24" s="202"/>
      <c r="F24" s="192"/>
      <c r="G24" s="193"/>
      <c r="H24" s="193"/>
      <c r="I24" s="193"/>
    </row>
    <row r="25" spans="1:9" ht="13.5" thickBot="1" x14ac:dyDescent="0.25">
      <c r="A25" s="194"/>
      <c r="B25" s="195"/>
      <c r="C25" s="196"/>
      <c r="D25" s="197" t="s">
        <v>38</v>
      </c>
      <c r="E25" s="198"/>
    </row>
    <row r="26" spans="1:9" ht="16.5" customHeight="1" x14ac:dyDescent="0.2"/>
  </sheetData>
  <customSheetViews>
    <customSheetView guid="{17400EAF-4B0B-49FE-8262-4A59DA70D10F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CB17CAF3-1B6A-40BC-8807-382168C7B6AA}">
      <pane ySplit="2" topLeftCell="A16" activePane="bottomLeft" state="frozen"/>
      <selection pane="bottomLeft" activeCell="D24" sqref="D24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721CD95-9859-4B1B-8D0F-DFE373BD846C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8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9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10"/>
      <headerFooter alignWithMargins="0"/>
    </customSheetView>
    <customSheetView guid="{B1194D16-FC6C-47F9-9935-F16FF2F45C20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1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2"/>
      <headerFooter alignWithMargins="0"/>
    </customSheetView>
    <customSheetView guid="{30A3BD48-0D1B-46B6-AB52-E6CED733EC31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3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C5D960BD-C1A6-4228-A267-A87ADCF0AB55}" state="hidden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5"/>
      <headerFooter alignWithMargins="0"/>
    </customSheetView>
    <customSheetView guid="{D122E3EB-3DBD-4170-BBCF-2BB5E0E428A7}" state="hidden">
      <pane ySplit="2" topLeftCell="A16" activePane="bottomLeft" state="frozen"/>
      <selection pane="bottomLeft" activeCell="D24" sqref="D24"/>
      <pageMargins left="0.75" right="0.75" top="1" bottom="1" header="0.5" footer="0.5"/>
      <pageSetup paperSize="0" orientation="portrait" horizontalDpi="0" verticalDpi="0" copies="0" r:id="rId16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verticalDpi="0" r:id="rId1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31" t="s">
        <v>103</v>
      </c>
    </row>
    <row r="5" spans="1:4" ht="16.5" thickBot="1" x14ac:dyDescent="0.3">
      <c r="A5" s="1">
        <v>3</v>
      </c>
      <c r="B5" s="2" t="s">
        <v>65</v>
      </c>
      <c r="C5" s="32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31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155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17400EAF-4B0B-49FE-8262-4A59DA70D10F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B17CAF3-1B6A-40BC-8807-382168C7B6AA}" state="hidden">
      <selection activeCell="E19" sqref="E19"/>
      <pageMargins left="0.75" right="0.75" top="1" bottom="1" header="0.5" footer="0.5"/>
      <pageSetup paperSize="9" orientation="portrait" r:id="rId2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3"/>
      <headerFooter alignWithMargins="0"/>
    </customSheetView>
    <customSheetView guid="{1721CD95-9859-4B1B-8D0F-DFE373BD846C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7"/>
      <headerFooter alignWithMargins="0"/>
    </customSheetView>
    <customSheetView guid="{B1194D16-FC6C-47F9-9935-F16FF2F45C20}" state="hidden">
      <selection activeCell="E19" sqref="E19"/>
      <pageMargins left="0.75" right="0.75" top="1" bottom="1" header="0.5" footer="0.5"/>
      <pageSetup paperSize="0" orientation="portrait" horizontalDpi="0" verticalDpi="0" copies="0" r:id="rId48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9"/>
      <headerFooter alignWithMargins="0"/>
    </customSheetView>
    <customSheetView guid="{30A3BD48-0D1B-46B6-AB52-E6CED733EC31}" state="hidden">
      <selection activeCell="E19" sqref="E19"/>
      <pageMargins left="0.75" right="0.75" top="1" bottom="1" header="0.5" footer="0.5"/>
      <pageSetup paperSize="0" orientation="portrait" horizontalDpi="0" verticalDpi="0" copies="0" r:id="rId50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51"/>
      <headerFooter alignWithMargins="0"/>
    </customSheetView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52"/>
      <headerFooter alignWithMargins="0"/>
    </customSheetView>
    <customSheetView guid="{D122E3EB-3DBD-4170-BBCF-2BB5E0E428A7}" state="hidden">
      <selection activeCell="E19" sqref="E19"/>
      <pageMargins left="0.75" right="0.75" top="1" bottom="1" header="0.5" footer="0.5"/>
      <pageSetup paperSize="9" orientation="portrait" r:id="rId53"/>
      <headerFooter alignWithMargins="0"/>
    </customSheetView>
  </customSheetViews>
  <phoneticPr fontId="1" type="noConversion"/>
  <pageMargins left="0.75" right="0.75" top="1" bottom="1" header="0.5" footer="0.5"/>
  <pageSetup paperSize="0" orientation="portrait" horizontalDpi="0" verticalDpi="0" copies="0" r:id="rId5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Normal="85" workbookViewId="0">
      <pane ySplit="2" topLeftCell="A39" activePane="bottomLeft" state="frozen"/>
      <selection pane="bottomLeft" activeCell="O43" sqref="O43"/>
    </sheetView>
  </sheetViews>
  <sheetFormatPr defaultRowHeight="12.75" outlineLevelCol="2" x14ac:dyDescent="0.2"/>
  <cols>
    <col min="1" max="1" width="4.5703125" customWidth="1"/>
    <col min="2" max="2" width="4.7109375" customWidth="1"/>
    <col min="3" max="3" width="37.28515625" customWidth="1"/>
    <col min="4" max="4" width="7" customWidth="1" outlineLevel="1"/>
    <col min="5" max="5" width="11.42578125" customWidth="1" outlineLevel="1"/>
    <col min="6" max="6" width="6.42578125" hidden="1" customWidth="1" outlineLevel="2"/>
    <col min="7" max="7" width="6.28515625" hidden="1" customWidth="1" outlineLevel="2"/>
    <col min="8" max="8" width="7" hidden="1" customWidth="1" outlineLevel="2"/>
    <col min="9" max="9" width="6.85546875" hidden="1" customWidth="1" outlineLevel="2"/>
    <col min="10" max="10" width="8.5703125" hidden="1" customWidth="1" outlineLevel="2"/>
    <col min="11" max="11" width="18.5703125" style="256" customWidth="1" outlineLevel="1"/>
    <col min="12" max="12" width="8.85546875"/>
    <col min="13" max="13" width="7.42578125" style="256" customWidth="1"/>
    <col min="14" max="14" width="10.140625" bestFit="1" customWidth="1"/>
    <col min="15" max="15" width="31.140625" customWidth="1"/>
    <col min="16" max="16" width="11.7109375" customWidth="1"/>
    <col min="17" max="17" width="11.28515625" style="340" customWidth="1"/>
  </cols>
  <sheetData>
    <row r="1" spans="1:17" ht="13.5" thickBot="1" x14ac:dyDescent="0.25">
      <c r="C1" s="175" t="s">
        <v>434</v>
      </c>
      <c r="K1" s="315"/>
    </row>
    <row r="2" spans="1:17" ht="51.75" thickBot="1" x14ac:dyDescent="0.25">
      <c r="A2" s="324" t="s">
        <v>236</v>
      </c>
      <c r="B2" s="322" t="s">
        <v>237</v>
      </c>
      <c r="C2" s="325" t="s">
        <v>238</v>
      </c>
      <c r="D2" s="322" t="s">
        <v>239</v>
      </c>
      <c r="E2" s="328" t="s">
        <v>240</v>
      </c>
      <c r="F2" s="321" t="s">
        <v>346</v>
      </c>
      <c r="G2" s="321" t="s">
        <v>305</v>
      </c>
      <c r="H2" s="321" t="s">
        <v>306</v>
      </c>
      <c r="I2" s="321" t="s">
        <v>307</v>
      </c>
      <c r="J2" s="322" t="s">
        <v>295</v>
      </c>
      <c r="K2" s="322" t="s">
        <v>347</v>
      </c>
      <c r="L2" s="329" t="s">
        <v>154</v>
      </c>
      <c r="M2" s="326" t="s">
        <v>267</v>
      </c>
      <c r="N2" s="327" t="s">
        <v>348</v>
      </c>
    </row>
    <row r="3" spans="1:17" s="133" customFormat="1" ht="15.75" x14ac:dyDescent="0.25">
      <c r="A3" s="364">
        <v>1</v>
      </c>
      <c r="B3" s="178">
        <v>201</v>
      </c>
      <c r="C3" s="183" t="e">
        <f>#REF!</f>
        <v>#REF!</v>
      </c>
      <c r="D3" s="168" t="e">
        <f>#REF!</f>
        <v>#REF!</v>
      </c>
      <c r="E3" s="128" t="e">
        <f>D3</f>
        <v>#REF!</v>
      </c>
      <c r="F3" s="171" t="e">
        <f>E3*6/7</f>
        <v>#REF!</v>
      </c>
      <c r="G3" s="172"/>
      <c r="H3" s="171"/>
      <c r="I3" s="171"/>
      <c r="J3" s="171"/>
      <c r="K3" s="316"/>
      <c r="L3" s="169" t="e">
        <f t="shared" ref="L3:L27" si="0">IF((E3+K3)&gt;100,100,E3+K3)</f>
        <v>#REF!</v>
      </c>
      <c r="M3" s="136" t="e">
        <f t="shared" ref="M3:M27" si="1">VLOOKUP(L3,ESTC,2)</f>
        <v>#REF!</v>
      </c>
      <c r="N3" s="438"/>
      <c r="O3" s="446"/>
      <c r="P3" s="363"/>
      <c r="Q3" s="447"/>
    </row>
    <row r="4" spans="1:17" ht="15.75" x14ac:dyDescent="0.25">
      <c r="A4" s="365">
        <v>2</v>
      </c>
      <c r="B4" s="109">
        <v>201</v>
      </c>
      <c r="C4" s="183" t="e">
        <f>#REF!</f>
        <v>#REF!</v>
      </c>
      <c r="D4" s="168" t="e">
        <f>#REF!</f>
        <v>#REF!</v>
      </c>
      <c r="E4" s="128" t="e">
        <f t="shared" ref="E4:E27" si="2">D4</f>
        <v>#REF!</v>
      </c>
      <c r="F4" s="171" t="e">
        <f>E4*6/7</f>
        <v>#REF!</v>
      </c>
      <c r="G4" s="111"/>
      <c r="H4" s="173"/>
      <c r="I4" s="173"/>
      <c r="J4" s="173"/>
      <c r="K4" s="316"/>
      <c r="L4" s="113" t="e">
        <f t="shared" si="0"/>
        <v>#REF!</v>
      </c>
      <c r="M4" s="139" t="e">
        <f t="shared" si="1"/>
        <v>#REF!</v>
      </c>
      <c r="N4" s="439"/>
      <c r="O4" s="446"/>
      <c r="P4" s="363"/>
      <c r="Q4" s="447"/>
    </row>
    <row r="5" spans="1:17" s="133" customFormat="1" ht="15.75" x14ac:dyDescent="0.25">
      <c r="A5" s="366">
        <v>3</v>
      </c>
      <c r="B5" s="167">
        <v>201</v>
      </c>
      <c r="C5" s="183" t="e">
        <f>#REF!</f>
        <v>#REF!</v>
      </c>
      <c r="D5" s="168" t="e">
        <f>#REF!</f>
        <v>#REF!</v>
      </c>
      <c r="E5" s="128" t="e">
        <f t="shared" si="2"/>
        <v>#REF!</v>
      </c>
      <c r="F5" s="171" t="e">
        <f t="shared" ref="F5:F15" si="3">E5*6/7</f>
        <v>#REF!</v>
      </c>
      <c r="G5" s="150"/>
      <c r="H5" s="173"/>
      <c r="I5" s="173"/>
      <c r="J5" s="173"/>
      <c r="K5" s="316"/>
      <c r="L5" s="113" t="e">
        <f t="shared" si="0"/>
        <v>#REF!</v>
      </c>
      <c r="M5" s="139" t="e">
        <f t="shared" si="1"/>
        <v>#REF!</v>
      </c>
      <c r="N5" s="439"/>
      <c r="O5" s="446"/>
      <c r="P5" s="363"/>
      <c r="Q5" s="447"/>
    </row>
    <row r="6" spans="1:17" ht="15.75" x14ac:dyDescent="0.25">
      <c r="A6" s="365">
        <v>4</v>
      </c>
      <c r="B6" s="109">
        <v>201</v>
      </c>
      <c r="C6" s="183" t="e">
        <f>#REF!</f>
        <v>#REF!</v>
      </c>
      <c r="D6" s="168" t="e">
        <f>#REF!</f>
        <v>#REF!</v>
      </c>
      <c r="E6" s="128" t="e">
        <f t="shared" si="2"/>
        <v>#REF!</v>
      </c>
      <c r="F6" s="171" t="e">
        <f t="shared" si="3"/>
        <v>#REF!</v>
      </c>
      <c r="G6" s="111"/>
      <c r="H6" s="173"/>
      <c r="I6" s="173"/>
      <c r="J6" s="173"/>
      <c r="K6" s="316"/>
      <c r="L6" s="113" t="e">
        <f t="shared" si="0"/>
        <v>#REF!</v>
      </c>
      <c r="M6" s="139" t="e">
        <f t="shared" si="1"/>
        <v>#REF!</v>
      </c>
      <c r="N6" s="451"/>
      <c r="O6" s="446"/>
      <c r="P6" s="363"/>
      <c r="Q6" s="447"/>
    </row>
    <row r="7" spans="1:17" ht="15.75" x14ac:dyDescent="0.25">
      <c r="A7" s="366">
        <v>5</v>
      </c>
      <c r="B7" s="109">
        <v>201</v>
      </c>
      <c r="C7" s="183" t="e">
        <f>#REF!</f>
        <v>#REF!</v>
      </c>
      <c r="D7" s="168" t="e">
        <f>#REF!</f>
        <v>#REF!</v>
      </c>
      <c r="E7" s="128" t="e">
        <f t="shared" si="2"/>
        <v>#REF!</v>
      </c>
      <c r="F7" s="171" t="e">
        <f t="shared" si="3"/>
        <v>#REF!</v>
      </c>
      <c r="G7" s="111"/>
      <c r="H7" s="173"/>
      <c r="I7" s="173"/>
      <c r="J7" s="173"/>
      <c r="K7" s="316"/>
      <c r="L7" s="113" t="e">
        <f t="shared" si="0"/>
        <v>#REF!</v>
      </c>
      <c r="M7" s="139" t="e">
        <f t="shared" si="1"/>
        <v>#REF!</v>
      </c>
      <c r="N7" s="439"/>
      <c r="O7" s="446"/>
      <c r="P7" s="363"/>
      <c r="Q7" s="447"/>
    </row>
    <row r="8" spans="1:17" ht="15.75" x14ac:dyDescent="0.25">
      <c r="A8" s="365">
        <v>6</v>
      </c>
      <c r="B8" s="109">
        <v>201</v>
      </c>
      <c r="C8" s="183" t="e">
        <f>#REF!</f>
        <v>#REF!</v>
      </c>
      <c r="D8" s="168" t="e">
        <f>#REF!</f>
        <v>#REF!</v>
      </c>
      <c r="E8" s="128" t="e">
        <f t="shared" si="2"/>
        <v>#REF!</v>
      </c>
      <c r="F8" s="171" t="e">
        <f t="shared" si="3"/>
        <v>#REF!</v>
      </c>
      <c r="G8" s="111"/>
      <c r="H8" s="173"/>
      <c r="I8" s="173"/>
      <c r="J8" s="173"/>
      <c r="K8" s="316"/>
      <c r="L8" s="113" t="e">
        <f t="shared" si="0"/>
        <v>#REF!</v>
      </c>
      <c r="M8" s="139" t="e">
        <f t="shared" si="1"/>
        <v>#REF!</v>
      </c>
      <c r="N8" s="439"/>
      <c r="O8" s="446"/>
      <c r="P8" s="363"/>
      <c r="Q8" s="447"/>
    </row>
    <row r="9" spans="1:17" ht="15.75" x14ac:dyDescent="0.25">
      <c r="A9" s="366">
        <v>7</v>
      </c>
      <c r="B9" s="109">
        <v>201</v>
      </c>
      <c r="C9" s="183" t="e">
        <f>#REF!</f>
        <v>#REF!</v>
      </c>
      <c r="D9" s="168" t="e">
        <f>#REF!</f>
        <v>#REF!</v>
      </c>
      <c r="E9" s="128" t="e">
        <f t="shared" si="2"/>
        <v>#REF!</v>
      </c>
      <c r="F9" s="171" t="e">
        <f t="shared" si="3"/>
        <v>#REF!</v>
      </c>
      <c r="G9" s="111"/>
      <c r="H9" s="173"/>
      <c r="I9" s="173"/>
      <c r="J9" s="173"/>
      <c r="K9" s="316"/>
      <c r="L9" s="113" t="e">
        <f t="shared" si="0"/>
        <v>#REF!</v>
      </c>
      <c r="M9" s="139" t="e">
        <f t="shared" si="1"/>
        <v>#REF!</v>
      </c>
      <c r="N9" s="439"/>
      <c r="O9" s="446"/>
      <c r="P9" s="363"/>
      <c r="Q9" s="447"/>
    </row>
    <row r="10" spans="1:17" ht="15.75" x14ac:dyDescent="0.25">
      <c r="A10" s="365">
        <v>8</v>
      </c>
      <c r="B10" s="109">
        <v>201</v>
      </c>
      <c r="C10" s="183" t="e">
        <f>#REF!</f>
        <v>#REF!</v>
      </c>
      <c r="D10" s="168" t="e">
        <f>#REF!</f>
        <v>#REF!</v>
      </c>
      <c r="E10" s="128" t="e">
        <f t="shared" si="2"/>
        <v>#REF!</v>
      </c>
      <c r="F10" s="171" t="e">
        <f t="shared" si="3"/>
        <v>#REF!</v>
      </c>
      <c r="G10" s="111"/>
      <c r="H10" s="173"/>
      <c r="I10" s="173"/>
      <c r="J10" s="173"/>
      <c r="K10" s="316"/>
      <c r="L10" s="113" t="e">
        <f t="shared" si="0"/>
        <v>#REF!</v>
      </c>
      <c r="M10" s="139" t="e">
        <f t="shared" si="1"/>
        <v>#REF!</v>
      </c>
      <c r="N10" s="439"/>
      <c r="O10" s="446"/>
      <c r="P10" s="363"/>
      <c r="Q10" s="447"/>
    </row>
    <row r="11" spans="1:17" ht="15.75" x14ac:dyDescent="0.25">
      <c r="A11" s="366">
        <v>9</v>
      </c>
      <c r="B11" s="109">
        <v>201</v>
      </c>
      <c r="C11" s="183" t="e">
        <f>#REF!</f>
        <v>#REF!</v>
      </c>
      <c r="D11" s="168" t="e">
        <f>#REF!</f>
        <v>#REF!</v>
      </c>
      <c r="E11" s="128" t="e">
        <f t="shared" si="2"/>
        <v>#REF!</v>
      </c>
      <c r="F11" s="171" t="e">
        <f t="shared" si="3"/>
        <v>#REF!</v>
      </c>
      <c r="G11" s="111"/>
      <c r="H11" s="173"/>
      <c r="I11" s="173"/>
      <c r="J11" s="173"/>
      <c r="K11" s="316"/>
      <c r="L11" s="113" t="e">
        <f t="shared" si="0"/>
        <v>#REF!</v>
      </c>
      <c r="M11" s="139" t="e">
        <f t="shared" si="1"/>
        <v>#REF!</v>
      </c>
      <c r="N11" s="439"/>
      <c r="O11" s="446"/>
      <c r="P11" s="363"/>
      <c r="Q11" s="447"/>
    </row>
    <row r="12" spans="1:17" ht="15.75" x14ac:dyDescent="0.25">
      <c r="A12" s="365">
        <v>10</v>
      </c>
      <c r="B12" s="109">
        <v>201</v>
      </c>
      <c r="C12" s="183" t="e">
        <f>#REF!</f>
        <v>#REF!</v>
      </c>
      <c r="D12" s="168" t="e">
        <f>#REF!</f>
        <v>#REF!</v>
      </c>
      <c r="E12" s="128" t="e">
        <f t="shared" si="2"/>
        <v>#REF!</v>
      </c>
      <c r="F12" s="171" t="e">
        <f t="shared" si="3"/>
        <v>#REF!</v>
      </c>
      <c r="G12" s="111"/>
      <c r="H12" s="173"/>
      <c r="I12" s="173"/>
      <c r="J12" s="173"/>
      <c r="K12" s="316"/>
      <c r="L12" s="113" t="e">
        <f t="shared" si="0"/>
        <v>#REF!</v>
      </c>
      <c r="M12" s="139" t="e">
        <f t="shared" si="1"/>
        <v>#REF!</v>
      </c>
      <c r="N12" s="439"/>
      <c r="O12" s="446"/>
      <c r="P12" s="363"/>
      <c r="Q12" s="447"/>
    </row>
    <row r="13" spans="1:17" ht="15.75" x14ac:dyDescent="0.25">
      <c r="A13" s="366">
        <v>11</v>
      </c>
      <c r="B13" s="109">
        <v>201</v>
      </c>
      <c r="C13" s="183" t="e">
        <f>#REF!</f>
        <v>#REF!</v>
      </c>
      <c r="D13" s="168" t="e">
        <f>#REF!</f>
        <v>#REF!</v>
      </c>
      <c r="E13" s="128" t="e">
        <f t="shared" si="2"/>
        <v>#REF!</v>
      </c>
      <c r="F13" s="171" t="e">
        <f t="shared" si="3"/>
        <v>#REF!</v>
      </c>
      <c r="G13" s="111"/>
      <c r="H13" s="173"/>
      <c r="I13" s="173"/>
      <c r="J13" s="173"/>
      <c r="K13" s="316"/>
      <c r="L13" s="113" t="e">
        <f t="shared" si="0"/>
        <v>#REF!</v>
      </c>
      <c r="M13" s="139" t="e">
        <f t="shared" si="1"/>
        <v>#REF!</v>
      </c>
      <c r="N13" s="439"/>
      <c r="O13" s="446"/>
      <c r="P13" s="363"/>
      <c r="Q13" s="447"/>
    </row>
    <row r="14" spans="1:17" ht="15.75" x14ac:dyDescent="0.25">
      <c r="A14" s="365">
        <v>12</v>
      </c>
      <c r="B14" s="109">
        <v>201</v>
      </c>
      <c r="C14" s="183" t="e">
        <f>#REF!</f>
        <v>#REF!</v>
      </c>
      <c r="D14" s="168" t="e">
        <f>#REF!</f>
        <v>#REF!</v>
      </c>
      <c r="E14" s="128" t="e">
        <f t="shared" si="2"/>
        <v>#REF!</v>
      </c>
      <c r="F14" s="171" t="e">
        <f t="shared" si="3"/>
        <v>#REF!</v>
      </c>
      <c r="G14" s="111"/>
      <c r="H14" s="173"/>
      <c r="I14" s="173"/>
      <c r="J14" s="173"/>
      <c r="K14" s="316"/>
      <c r="L14" s="113" t="e">
        <f t="shared" si="0"/>
        <v>#REF!</v>
      </c>
      <c r="M14" s="139" t="e">
        <f t="shared" si="1"/>
        <v>#REF!</v>
      </c>
      <c r="N14" s="439"/>
      <c r="O14" s="446"/>
      <c r="P14" s="363"/>
      <c r="Q14" s="447"/>
    </row>
    <row r="15" spans="1:17" ht="15.75" x14ac:dyDescent="0.25">
      <c r="A15" s="366">
        <v>13</v>
      </c>
      <c r="B15" s="109">
        <v>201</v>
      </c>
      <c r="C15" s="183" t="e">
        <f>#REF!</f>
        <v>#REF!</v>
      </c>
      <c r="D15" s="168" t="e">
        <f>#REF!</f>
        <v>#REF!</v>
      </c>
      <c r="E15" s="128" t="e">
        <f t="shared" ref="E15" si="4">D15</f>
        <v>#REF!</v>
      </c>
      <c r="F15" s="171" t="e">
        <f t="shared" si="3"/>
        <v>#REF!</v>
      </c>
      <c r="G15" s="111"/>
      <c r="H15" s="173"/>
      <c r="I15" s="173"/>
      <c r="J15" s="173"/>
      <c r="K15" s="316"/>
      <c r="L15" s="113" t="e">
        <f t="shared" ref="L15" si="5">IF((E15+K15)&gt;100,100,E15+K15)</f>
        <v>#REF!</v>
      </c>
      <c r="M15" s="139" t="e">
        <f t="shared" ref="M15" si="6">VLOOKUP(L15,ESTC,2)</f>
        <v>#REF!</v>
      </c>
      <c r="N15" s="439"/>
      <c r="O15" s="446"/>
      <c r="P15" s="363"/>
      <c r="Q15" s="447"/>
    </row>
    <row r="16" spans="1:17" ht="15.75" x14ac:dyDescent="0.25">
      <c r="A16" s="365">
        <v>14</v>
      </c>
      <c r="B16" s="109"/>
      <c r="C16" s="183" t="e">
        <f>#REF!</f>
        <v>#REF!</v>
      </c>
      <c r="D16" s="168" t="e">
        <f>#REF!</f>
        <v>#REF!</v>
      </c>
      <c r="E16" s="128" t="e">
        <f t="shared" ref="E16:E18" si="7">D16</f>
        <v>#REF!</v>
      </c>
      <c r="F16" s="171" t="e">
        <f t="shared" ref="F16:F18" si="8">E16*6/7</f>
        <v>#REF!</v>
      </c>
      <c r="G16" s="111"/>
      <c r="H16" s="173"/>
      <c r="I16" s="173"/>
      <c r="J16" s="173"/>
      <c r="K16" s="316"/>
      <c r="L16" s="113" t="e">
        <f t="shared" ref="L16:L18" si="9">IF((E16+K16)&gt;100,100,E16+K16)</f>
        <v>#REF!</v>
      </c>
      <c r="M16" s="139" t="e">
        <f t="shared" ref="M16:M18" si="10">VLOOKUP(L16,ESTC,2)</f>
        <v>#REF!</v>
      </c>
      <c r="N16" s="439"/>
      <c r="O16" s="446"/>
      <c r="P16" s="363"/>
      <c r="Q16" s="447"/>
    </row>
    <row r="17" spans="1:17" ht="15.75" x14ac:dyDescent="0.25">
      <c r="A17" s="366">
        <v>15</v>
      </c>
      <c r="B17" s="109">
        <v>201</v>
      </c>
      <c r="C17" s="183" t="e">
        <f>#REF!</f>
        <v>#REF!</v>
      </c>
      <c r="D17" s="168" t="e">
        <f>#REF!</f>
        <v>#REF!</v>
      </c>
      <c r="E17" s="128" t="e">
        <f t="shared" si="7"/>
        <v>#REF!</v>
      </c>
      <c r="F17" s="171" t="e">
        <f t="shared" si="8"/>
        <v>#REF!</v>
      </c>
      <c r="G17" s="111"/>
      <c r="H17" s="173"/>
      <c r="I17" s="173"/>
      <c r="J17" s="173"/>
      <c r="K17" s="316"/>
      <c r="L17" s="113" t="e">
        <f t="shared" si="9"/>
        <v>#REF!</v>
      </c>
      <c r="M17" s="139" t="e">
        <f t="shared" si="10"/>
        <v>#REF!</v>
      </c>
      <c r="N17" s="439"/>
      <c r="O17" s="446"/>
      <c r="P17" s="363"/>
      <c r="Q17" s="447"/>
    </row>
    <row r="18" spans="1:17" ht="15.75" x14ac:dyDescent="0.25">
      <c r="A18" s="365">
        <v>16</v>
      </c>
      <c r="B18" s="109">
        <v>201</v>
      </c>
      <c r="C18" s="183" t="e">
        <f>#REF!</f>
        <v>#REF!</v>
      </c>
      <c r="D18" s="168" t="e">
        <f>#REF!</f>
        <v>#REF!</v>
      </c>
      <c r="E18" s="128" t="e">
        <f t="shared" si="7"/>
        <v>#REF!</v>
      </c>
      <c r="F18" s="171" t="e">
        <f t="shared" si="8"/>
        <v>#REF!</v>
      </c>
      <c r="G18" s="111"/>
      <c r="H18" s="173"/>
      <c r="I18" s="173"/>
      <c r="J18" s="173"/>
      <c r="K18" s="316"/>
      <c r="L18" s="113" t="e">
        <f t="shared" si="9"/>
        <v>#REF!</v>
      </c>
      <c r="M18" s="139" t="e">
        <f t="shared" si="10"/>
        <v>#REF!</v>
      </c>
      <c r="N18" s="440"/>
      <c r="O18" s="446"/>
      <c r="P18" s="441"/>
      <c r="Q18" s="447"/>
    </row>
    <row r="19" spans="1:17" ht="15.75" x14ac:dyDescent="0.25">
      <c r="A19" s="366">
        <v>17</v>
      </c>
      <c r="B19" s="109">
        <v>201</v>
      </c>
      <c r="C19" s="183" t="e">
        <f>#REF!</f>
        <v>#REF!</v>
      </c>
      <c r="D19" s="168" t="e">
        <f>#REF!</f>
        <v>#REF!</v>
      </c>
      <c r="E19" s="128" t="e">
        <f t="shared" si="2"/>
        <v>#REF!</v>
      </c>
      <c r="F19" s="171" t="e">
        <f t="shared" ref="F19:F30" si="11">E19*6/7</f>
        <v>#REF!</v>
      </c>
      <c r="G19" s="111"/>
      <c r="H19" s="111"/>
      <c r="I19" s="111"/>
      <c r="J19" s="111"/>
      <c r="K19" s="316"/>
      <c r="L19" s="113" t="e">
        <f t="shared" si="0"/>
        <v>#REF!</v>
      </c>
      <c r="M19" s="139" t="e">
        <f t="shared" si="1"/>
        <v>#REF!</v>
      </c>
      <c r="N19" s="439"/>
      <c r="O19" s="446"/>
      <c r="P19" s="441"/>
      <c r="Q19" s="447"/>
    </row>
    <row r="20" spans="1:17" ht="15.75" x14ac:dyDescent="0.25">
      <c r="A20" s="365">
        <v>18</v>
      </c>
      <c r="B20" s="109">
        <v>201</v>
      </c>
      <c r="C20" s="183" t="e">
        <f>#REF!</f>
        <v>#REF!</v>
      </c>
      <c r="D20" s="168" t="e">
        <f>#REF!</f>
        <v>#REF!</v>
      </c>
      <c r="E20" s="128" t="e">
        <f t="shared" si="2"/>
        <v>#REF!</v>
      </c>
      <c r="F20" s="171" t="e">
        <f t="shared" si="11"/>
        <v>#REF!</v>
      </c>
      <c r="G20" s="111"/>
      <c r="H20" s="111"/>
      <c r="I20" s="111"/>
      <c r="J20" s="111"/>
      <c r="K20" s="316"/>
      <c r="L20" s="113" t="e">
        <f t="shared" si="0"/>
        <v>#REF!</v>
      </c>
      <c r="M20" s="139" t="e">
        <f t="shared" si="1"/>
        <v>#REF!</v>
      </c>
      <c r="N20" s="439"/>
      <c r="O20" s="446"/>
      <c r="P20" s="441"/>
      <c r="Q20" s="447"/>
    </row>
    <row r="21" spans="1:17" ht="15.75" x14ac:dyDescent="0.25">
      <c r="A21" s="366">
        <v>19</v>
      </c>
      <c r="B21" s="109">
        <v>201</v>
      </c>
      <c r="C21" s="183" t="e">
        <f>#REF!</f>
        <v>#REF!</v>
      </c>
      <c r="D21" s="168" t="e">
        <f>#REF!</f>
        <v>#REF!</v>
      </c>
      <c r="E21" s="128" t="e">
        <f t="shared" si="2"/>
        <v>#REF!</v>
      </c>
      <c r="F21" s="171" t="e">
        <f t="shared" si="11"/>
        <v>#REF!</v>
      </c>
      <c r="G21" s="111"/>
      <c r="H21" s="111"/>
      <c r="I21" s="111"/>
      <c r="J21" s="111"/>
      <c r="K21" s="316"/>
      <c r="L21" s="113" t="e">
        <f t="shared" si="0"/>
        <v>#REF!</v>
      </c>
      <c r="M21" s="139" t="e">
        <f t="shared" si="1"/>
        <v>#REF!</v>
      </c>
      <c r="N21" s="439"/>
      <c r="O21" s="446"/>
      <c r="P21" s="441"/>
      <c r="Q21" s="447"/>
    </row>
    <row r="22" spans="1:17" ht="15.75" x14ac:dyDescent="0.25">
      <c r="A22" s="365">
        <v>20</v>
      </c>
      <c r="B22" s="109">
        <v>201</v>
      </c>
      <c r="C22" s="183" t="e">
        <f>#REF!</f>
        <v>#REF!</v>
      </c>
      <c r="D22" s="168" t="e">
        <f>#REF!</f>
        <v>#REF!</v>
      </c>
      <c r="E22" s="128" t="e">
        <f t="shared" si="2"/>
        <v>#REF!</v>
      </c>
      <c r="F22" s="171" t="e">
        <f t="shared" si="11"/>
        <v>#REF!</v>
      </c>
      <c r="G22" s="111"/>
      <c r="H22" s="111"/>
      <c r="I22" s="111"/>
      <c r="J22" s="111"/>
      <c r="K22" s="316"/>
      <c r="L22" s="113" t="e">
        <f t="shared" si="0"/>
        <v>#REF!</v>
      </c>
      <c r="M22" s="139" t="e">
        <f t="shared" si="1"/>
        <v>#REF!</v>
      </c>
      <c r="N22" s="439"/>
      <c r="O22" s="446"/>
      <c r="P22" s="441"/>
      <c r="Q22" s="447"/>
    </row>
    <row r="23" spans="1:17" ht="15.75" x14ac:dyDescent="0.25">
      <c r="A23" s="366">
        <v>21</v>
      </c>
      <c r="B23" s="109">
        <v>201</v>
      </c>
      <c r="C23" s="183" t="e">
        <f>#REF!</f>
        <v>#REF!</v>
      </c>
      <c r="D23" s="168" t="e">
        <f>#REF!</f>
        <v>#REF!</v>
      </c>
      <c r="E23" s="128" t="e">
        <f t="shared" si="2"/>
        <v>#REF!</v>
      </c>
      <c r="F23" s="171" t="e">
        <f t="shared" si="11"/>
        <v>#REF!</v>
      </c>
      <c r="G23" s="111"/>
      <c r="H23" s="111"/>
      <c r="I23" s="111"/>
      <c r="J23" s="111"/>
      <c r="K23" s="316"/>
      <c r="L23" s="113" t="e">
        <f t="shared" si="0"/>
        <v>#REF!</v>
      </c>
      <c r="M23" s="139" t="e">
        <f t="shared" si="1"/>
        <v>#REF!</v>
      </c>
      <c r="N23" s="439"/>
      <c r="O23" s="446"/>
      <c r="P23" s="441"/>
      <c r="Q23" s="447"/>
    </row>
    <row r="24" spans="1:17" s="133" customFormat="1" ht="15.75" x14ac:dyDescent="0.25">
      <c r="A24" s="365">
        <v>22</v>
      </c>
      <c r="B24" s="167">
        <v>201</v>
      </c>
      <c r="C24" s="183" t="e">
        <f>#REF!</f>
        <v>#REF!</v>
      </c>
      <c r="D24" s="168" t="e">
        <f>#REF!</f>
        <v>#REF!</v>
      </c>
      <c r="E24" s="128" t="e">
        <f t="shared" si="2"/>
        <v>#REF!</v>
      </c>
      <c r="F24" s="171" t="e">
        <f t="shared" si="11"/>
        <v>#REF!</v>
      </c>
      <c r="G24" s="150"/>
      <c r="H24" s="150"/>
      <c r="I24" s="150"/>
      <c r="J24" s="150"/>
      <c r="K24" s="316"/>
      <c r="L24" s="113" t="e">
        <f t="shared" si="0"/>
        <v>#REF!</v>
      </c>
      <c r="M24" s="139" t="e">
        <f t="shared" si="1"/>
        <v>#REF!</v>
      </c>
      <c r="N24" s="439"/>
      <c r="O24" s="446"/>
      <c r="P24" s="441"/>
      <c r="Q24" s="447"/>
    </row>
    <row r="25" spans="1:17" s="133" customFormat="1" ht="15.75" x14ac:dyDescent="0.25">
      <c r="A25" s="366">
        <v>23</v>
      </c>
      <c r="B25" s="167">
        <v>201</v>
      </c>
      <c r="C25" s="183" t="e">
        <f>#REF!</f>
        <v>#REF!</v>
      </c>
      <c r="D25" s="168" t="e">
        <f>#REF!</f>
        <v>#REF!</v>
      </c>
      <c r="E25" s="128" t="e">
        <f t="shared" si="2"/>
        <v>#REF!</v>
      </c>
      <c r="F25" s="171" t="e">
        <f t="shared" si="11"/>
        <v>#REF!</v>
      </c>
      <c r="G25" s="150"/>
      <c r="H25" s="150"/>
      <c r="I25" s="150"/>
      <c r="J25" s="150"/>
      <c r="K25" s="316"/>
      <c r="L25" s="113" t="e">
        <f t="shared" si="0"/>
        <v>#REF!</v>
      </c>
      <c r="M25" s="139" t="e">
        <f t="shared" si="1"/>
        <v>#REF!</v>
      </c>
      <c r="N25" s="439"/>
      <c r="O25" s="446"/>
      <c r="P25" s="441"/>
      <c r="Q25" s="447"/>
    </row>
    <row r="26" spans="1:17" ht="15.75" x14ac:dyDescent="0.25">
      <c r="A26" s="365">
        <v>24</v>
      </c>
      <c r="B26" s="109">
        <v>201</v>
      </c>
      <c r="C26" s="183" t="e">
        <f>#REF!</f>
        <v>#REF!</v>
      </c>
      <c r="D26" s="168" t="e">
        <f>#REF!</f>
        <v>#REF!</v>
      </c>
      <c r="E26" s="128" t="e">
        <f t="shared" si="2"/>
        <v>#REF!</v>
      </c>
      <c r="F26" s="171" t="e">
        <f t="shared" si="11"/>
        <v>#REF!</v>
      </c>
      <c r="G26" s="111"/>
      <c r="H26" s="111"/>
      <c r="I26" s="111"/>
      <c r="J26" s="111"/>
      <c r="K26" s="316"/>
      <c r="L26" s="113" t="e">
        <f t="shared" si="0"/>
        <v>#REF!</v>
      </c>
      <c r="M26" s="139" t="e">
        <f t="shared" si="1"/>
        <v>#REF!</v>
      </c>
      <c r="N26" s="439"/>
      <c r="O26" s="446"/>
      <c r="P26" s="441"/>
      <c r="Q26" s="447"/>
    </row>
    <row r="27" spans="1:17" ht="15.75" x14ac:dyDescent="0.25">
      <c r="A27" s="366">
        <v>25</v>
      </c>
      <c r="B27" s="109">
        <v>201</v>
      </c>
      <c r="C27" s="183" t="e">
        <f>#REF!</f>
        <v>#REF!</v>
      </c>
      <c r="D27" s="168" t="e">
        <f>#REF!</f>
        <v>#REF!</v>
      </c>
      <c r="E27" s="128" t="e">
        <f t="shared" si="2"/>
        <v>#REF!</v>
      </c>
      <c r="F27" s="171" t="e">
        <f t="shared" si="11"/>
        <v>#REF!</v>
      </c>
      <c r="G27" s="112"/>
      <c r="H27" s="112"/>
      <c r="I27" s="112"/>
      <c r="J27" s="112"/>
      <c r="K27" s="316"/>
      <c r="L27" s="398" t="e">
        <f t="shared" si="0"/>
        <v>#REF!</v>
      </c>
      <c r="M27" s="139" t="e">
        <f t="shared" si="1"/>
        <v>#REF!</v>
      </c>
      <c r="N27" s="439"/>
      <c r="O27" s="446"/>
      <c r="P27" s="441"/>
      <c r="Q27" s="447"/>
    </row>
    <row r="28" spans="1:17" ht="15.75" x14ac:dyDescent="0.25">
      <c r="A28" s="365">
        <v>26</v>
      </c>
      <c r="B28" s="109">
        <v>201</v>
      </c>
      <c r="C28" s="183" t="e">
        <f>#REF!</f>
        <v>#REF!</v>
      </c>
      <c r="D28" s="168" t="e">
        <f>#REF!</f>
        <v>#REF!</v>
      </c>
      <c r="E28" s="128" t="e">
        <f t="shared" ref="E28" si="12">D28</f>
        <v>#REF!</v>
      </c>
      <c r="F28" s="171" t="e">
        <f t="shared" si="11"/>
        <v>#REF!</v>
      </c>
      <c r="G28" s="112"/>
      <c r="H28" s="112"/>
      <c r="I28" s="112"/>
      <c r="J28" s="112"/>
      <c r="K28" s="316"/>
      <c r="L28" s="398" t="e">
        <f t="shared" ref="L28" si="13">IF((E28+K28)&gt;100,100,E28+K28)</f>
        <v>#REF!</v>
      </c>
      <c r="M28" s="139" t="e">
        <f t="shared" ref="M28" si="14">VLOOKUP(L28,ESTC,2)</f>
        <v>#REF!</v>
      </c>
      <c r="N28" s="439"/>
      <c r="O28" s="446"/>
      <c r="P28" s="441"/>
      <c r="Q28" s="447"/>
    </row>
    <row r="29" spans="1:17" ht="15.75" x14ac:dyDescent="0.25">
      <c r="A29" s="366">
        <v>27</v>
      </c>
      <c r="B29" s="109">
        <v>201</v>
      </c>
      <c r="C29" s="183" t="e">
        <f>#REF!</f>
        <v>#REF!</v>
      </c>
      <c r="D29" s="168" t="e">
        <f>#REF!</f>
        <v>#REF!</v>
      </c>
      <c r="E29" s="128" t="e">
        <f t="shared" ref="E29" si="15">D29</f>
        <v>#REF!</v>
      </c>
      <c r="F29" s="171" t="e">
        <f t="shared" si="11"/>
        <v>#REF!</v>
      </c>
      <c r="G29" s="112"/>
      <c r="H29" s="112"/>
      <c r="I29" s="112"/>
      <c r="J29" s="112"/>
      <c r="K29" s="316"/>
      <c r="L29" s="398" t="e">
        <f t="shared" ref="L29" si="16">IF((E29+K29)&gt;100,100,E29+K29)</f>
        <v>#REF!</v>
      </c>
      <c r="M29" s="139" t="e">
        <f t="shared" ref="M29" si="17">VLOOKUP(L29,ESTC,2)</f>
        <v>#REF!</v>
      </c>
      <c r="N29" s="441"/>
      <c r="O29" s="446"/>
      <c r="P29" s="441"/>
      <c r="Q29" s="447"/>
    </row>
    <row r="30" spans="1:17" ht="16.5" thickBot="1" x14ac:dyDescent="0.3">
      <c r="A30" s="365">
        <v>28</v>
      </c>
      <c r="B30" s="109">
        <v>201</v>
      </c>
      <c r="C30" s="183" t="e">
        <f>#REF!</f>
        <v>#REF!</v>
      </c>
      <c r="D30" s="168" t="e">
        <f>#REF!</f>
        <v>#REF!</v>
      </c>
      <c r="E30" s="128" t="e">
        <f t="shared" ref="E30" si="18">D30</f>
        <v>#REF!</v>
      </c>
      <c r="F30" s="171" t="e">
        <f t="shared" si="11"/>
        <v>#REF!</v>
      </c>
      <c r="G30" s="112"/>
      <c r="H30" s="112"/>
      <c r="I30" s="112"/>
      <c r="J30" s="112"/>
      <c r="K30" s="316"/>
      <c r="L30" s="398" t="e">
        <f t="shared" ref="L30" si="19">IF((E30+K30)&gt;100,100,E30+K30)</f>
        <v>#REF!</v>
      </c>
      <c r="M30" s="139" t="e">
        <f t="shared" ref="M30" si="20">VLOOKUP(L30,ESTC,2)</f>
        <v>#REF!</v>
      </c>
      <c r="N30" s="441"/>
      <c r="O30" s="446"/>
      <c r="P30" s="441"/>
      <c r="Q30" s="447"/>
    </row>
    <row r="31" spans="1:17" ht="51.75" thickBot="1" x14ac:dyDescent="0.25">
      <c r="A31" s="179" t="s">
        <v>236</v>
      </c>
      <c r="B31" s="129" t="s">
        <v>237</v>
      </c>
      <c r="C31" s="182" t="s">
        <v>238</v>
      </c>
      <c r="D31" s="129" t="s">
        <v>239</v>
      </c>
      <c r="E31" s="180" t="s">
        <v>240</v>
      </c>
      <c r="F31" s="321" t="s">
        <v>304</v>
      </c>
      <c r="G31" s="321" t="s">
        <v>305</v>
      </c>
      <c r="H31" s="321" t="s">
        <v>306</v>
      </c>
      <c r="I31" s="321" t="s">
        <v>307</v>
      </c>
      <c r="J31" s="322" t="s">
        <v>295</v>
      </c>
      <c r="K31" s="322" t="s">
        <v>347</v>
      </c>
      <c r="L31" s="396" t="s">
        <v>154</v>
      </c>
      <c r="M31" s="397" t="s">
        <v>267</v>
      </c>
      <c r="N31" s="452"/>
      <c r="O31" s="441"/>
      <c r="P31" s="441"/>
      <c r="Q31" s="447"/>
    </row>
    <row r="32" spans="1:17" ht="15.75" x14ac:dyDescent="0.25">
      <c r="A32" s="365">
        <v>1</v>
      </c>
      <c r="B32" s="110">
        <v>202</v>
      </c>
      <c r="C32" s="127" t="str">
        <f>'202_1'!B8</f>
        <v>Агафонов Артем Сергійович</v>
      </c>
      <c r="D32" s="127">
        <f>'202_1'!D8</f>
        <v>51</v>
      </c>
      <c r="E32" s="128">
        <f t="shared" ref="E32:E45" si="21">D32</f>
        <v>51</v>
      </c>
      <c r="F32" s="171"/>
      <c r="G32" s="148"/>
      <c r="H32" s="176"/>
      <c r="I32" s="148"/>
      <c r="J32" s="148"/>
      <c r="K32" s="316"/>
      <c r="L32" s="317">
        <f t="shared" ref="L32:L56" si="22">IF((E32+K32)&gt;100,100,E32+K32)</f>
        <v>51</v>
      </c>
      <c r="M32" s="139" t="str">
        <f t="shared" ref="M32:M56" si="23">VLOOKUP(L32,ESTC,2)</f>
        <v>FX</v>
      </c>
      <c r="N32" s="442"/>
      <c r="O32" s="446"/>
      <c r="P32" s="441"/>
      <c r="Q32" s="447"/>
    </row>
    <row r="33" spans="1:17" ht="15.75" x14ac:dyDescent="0.25">
      <c r="A33" s="365">
        <v>2</v>
      </c>
      <c r="B33" s="109">
        <v>202</v>
      </c>
      <c r="C33" s="127" t="str">
        <f>'202_1'!B9</f>
        <v>Бірюк В`ячеслав Миколайович</v>
      </c>
      <c r="D33" s="127">
        <f>'202_1'!D9</f>
        <v>54</v>
      </c>
      <c r="E33" s="128">
        <f t="shared" ref="E33:E40" si="24">D33</f>
        <v>54</v>
      </c>
      <c r="F33" s="171">
        <f t="shared" ref="F33:F93" si="25">E33*6/7</f>
        <v>46.285714285714285</v>
      </c>
      <c r="G33" s="149"/>
      <c r="H33" s="177"/>
      <c r="I33" s="149"/>
      <c r="J33" s="149"/>
      <c r="K33" s="316"/>
      <c r="L33" s="317">
        <f t="shared" si="22"/>
        <v>54</v>
      </c>
      <c r="M33" s="139" t="str">
        <f t="shared" si="23"/>
        <v>FX</v>
      </c>
      <c r="N33" s="443"/>
      <c r="O33" s="446"/>
      <c r="P33" s="441"/>
      <c r="Q33" s="447"/>
    </row>
    <row r="34" spans="1:17" ht="15.75" x14ac:dyDescent="0.25">
      <c r="A34" s="365">
        <v>3</v>
      </c>
      <c r="B34" s="109">
        <v>202</v>
      </c>
      <c r="C34" s="127" t="str">
        <f>'202_1'!B10</f>
        <v>Бондаренко Карина Олегівна</v>
      </c>
      <c r="D34" s="127">
        <f>'202_1'!D10</f>
        <v>68</v>
      </c>
      <c r="E34" s="128">
        <f t="shared" si="24"/>
        <v>68</v>
      </c>
      <c r="F34" s="171">
        <f t="shared" si="25"/>
        <v>58.285714285714285</v>
      </c>
      <c r="G34" s="149"/>
      <c r="H34" s="177"/>
      <c r="I34" s="149"/>
      <c r="J34" s="149"/>
      <c r="K34" s="316"/>
      <c r="L34" s="317">
        <f t="shared" si="22"/>
        <v>68</v>
      </c>
      <c r="M34" s="139" t="str">
        <f t="shared" si="23"/>
        <v>D</v>
      </c>
      <c r="N34" s="443"/>
      <c r="O34" s="446"/>
      <c r="P34" s="441"/>
      <c r="Q34" s="447"/>
    </row>
    <row r="35" spans="1:17" ht="15.75" x14ac:dyDescent="0.25">
      <c r="A35" s="365">
        <v>4</v>
      </c>
      <c r="B35" s="109">
        <v>202</v>
      </c>
      <c r="C35" s="127" t="str">
        <f>'202_1'!B11</f>
        <v xml:space="preserve">Борисюк Анастасія Сергіївна </v>
      </c>
      <c r="D35" s="127">
        <f>'202_1'!D11</f>
        <v>0</v>
      </c>
      <c r="E35" s="128">
        <f t="shared" si="24"/>
        <v>0</v>
      </c>
      <c r="F35" s="171">
        <f t="shared" si="25"/>
        <v>0</v>
      </c>
      <c r="G35" s="149"/>
      <c r="H35" s="177"/>
      <c r="I35" s="149"/>
      <c r="J35" s="149"/>
      <c r="K35" s="316"/>
      <c r="L35" s="317">
        <f t="shared" si="22"/>
        <v>0</v>
      </c>
      <c r="M35" s="139" t="str">
        <f t="shared" si="23"/>
        <v>F</v>
      </c>
      <c r="N35" s="443"/>
      <c r="O35" s="446"/>
      <c r="P35" s="441"/>
      <c r="Q35" s="447"/>
    </row>
    <row r="36" spans="1:17" ht="15.75" x14ac:dyDescent="0.25">
      <c r="A36" s="365">
        <v>5</v>
      </c>
      <c r="B36" s="109">
        <v>202</v>
      </c>
      <c r="C36" s="127" t="str">
        <f>'202_1'!B12</f>
        <v>Булатов Владислав Ігорович</v>
      </c>
      <c r="D36" s="127">
        <f>'202_1'!D12</f>
        <v>31</v>
      </c>
      <c r="E36" s="128">
        <f t="shared" si="24"/>
        <v>31</v>
      </c>
      <c r="F36" s="171">
        <f t="shared" si="25"/>
        <v>26.571428571428573</v>
      </c>
      <c r="G36" s="149"/>
      <c r="H36" s="177"/>
      <c r="I36" s="149"/>
      <c r="J36" s="149"/>
      <c r="K36" s="316"/>
      <c r="L36" s="317">
        <f t="shared" si="22"/>
        <v>31</v>
      </c>
      <c r="M36" s="139" t="str">
        <f t="shared" si="23"/>
        <v>F</v>
      </c>
      <c r="N36" s="443"/>
      <c r="O36" s="446"/>
      <c r="P36" s="441"/>
      <c r="Q36" s="447"/>
    </row>
    <row r="37" spans="1:17" ht="15.75" x14ac:dyDescent="0.25">
      <c r="A37" s="365">
        <v>6</v>
      </c>
      <c r="B37" s="109">
        <v>202</v>
      </c>
      <c r="C37" s="127" t="str">
        <f>'202_1'!B13</f>
        <v>Восков Костянтин Петрович</v>
      </c>
      <c r="D37" s="127">
        <f>'202_1'!D13</f>
        <v>67</v>
      </c>
      <c r="E37" s="128">
        <f t="shared" si="24"/>
        <v>67</v>
      </c>
      <c r="F37" s="171">
        <f t="shared" si="25"/>
        <v>57.428571428571431</v>
      </c>
      <c r="G37" s="149"/>
      <c r="H37" s="177"/>
      <c r="I37" s="149"/>
      <c r="J37" s="149"/>
      <c r="K37" s="316"/>
      <c r="L37" s="317">
        <f t="shared" si="22"/>
        <v>67</v>
      </c>
      <c r="M37" s="139" t="str">
        <f t="shared" si="23"/>
        <v>D</v>
      </c>
      <c r="N37" s="443"/>
      <c r="O37" s="446"/>
      <c r="P37" s="441"/>
      <c r="Q37" s="447"/>
    </row>
    <row r="38" spans="1:17" ht="15.75" x14ac:dyDescent="0.25">
      <c r="A38" s="365">
        <v>7</v>
      </c>
      <c r="B38" s="109">
        <v>202</v>
      </c>
      <c r="C38" s="127" t="str">
        <f>'202_1'!B14</f>
        <v>Грохольська Анастасія Ігорівна</v>
      </c>
      <c r="D38" s="127">
        <f>'202_1'!D14</f>
        <v>70</v>
      </c>
      <c r="E38" s="128">
        <f t="shared" si="24"/>
        <v>70</v>
      </c>
      <c r="F38" s="171">
        <f t="shared" si="25"/>
        <v>60</v>
      </c>
      <c r="G38" s="149"/>
      <c r="H38" s="177"/>
      <c r="I38" s="149"/>
      <c r="J38" s="149"/>
      <c r="K38" s="316"/>
      <c r="L38" s="317">
        <f t="shared" si="22"/>
        <v>70</v>
      </c>
      <c r="M38" s="139" t="str">
        <f t="shared" si="23"/>
        <v>D</v>
      </c>
      <c r="N38" s="444"/>
      <c r="O38" s="446"/>
      <c r="P38" s="441"/>
      <c r="Q38" s="447"/>
    </row>
    <row r="39" spans="1:17" ht="15.75" x14ac:dyDescent="0.25">
      <c r="A39" s="365">
        <v>8</v>
      </c>
      <c r="B39" s="109">
        <v>202</v>
      </c>
      <c r="C39" s="127" t="str">
        <f>'202_1'!B15</f>
        <v>Івченко Іван Олександрович</v>
      </c>
      <c r="D39" s="127">
        <f>'202_1'!D15</f>
        <v>70</v>
      </c>
      <c r="E39" s="128">
        <f t="shared" si="24"/>
        <v>70</v>
      </c>
      <c r="F39" s="171">
        <f t="shared" si="25"/>
        <v>60</v>
      </c>
      <c r="G39" s="149"/>
      <c r="H39" s="177"/>
      <c r="I39" s="149"/>
      <c r="J39" s="149"/>
      <c r="K39" s="316"/>
      <c r="L39" s="317">
        <f t="shared" si="22"/>
        <v>70</v>
      </c>
      <c r="M39" s="139" t="str">
        <f t="shared" si="23"/>
        <v>D</v>
      </c>
      <c r="N39" s="443"/>
      <c r="O39" s="446"/>
      <c r="P39" s="441"/>
      <c r="Q39" s="447"/>
    </row>
    <row r="40" spans="1:17" ht="15.75" x14ac:dyDescent="0.25">
      <c r="A40" s="365">
        <v>9</v>
      </c>
      <c r="B40" s="109">
        <v>202</v>
      </c>
      <c r="C40" s="127" t="str">
        <f>'202_1'!B16</f>
        <v>Кирилова Анастасія Володимирівна</v>
      </c>
      <c r="D40" s="127">
        <f>'202_1'!D16</f>
        <v>54</v>
      </c>
      <c r="E40" s="128">
        <f t="shared" si="24"/>
        <v>54</v>
      </c>
      <c r="F40" s="171">
        <f t="shared" si="25"/>
        <v>46.285714285714285</v>
      </c>
      <c r="G40" s="149"/>
      <c r="H40" s="177"/>
      <c r="I40" s="149"/>
      <c r="J40" s="149"/>
      <c r="K40" s="316"/>
      <c r="L40" s="317">
        <f t="shared" si="22"/>
        <v>54</v>
      </c>
      <c r="M40" s="139" t="str">
        <f t="shared" si="23"/>
        <v>FX</v>
      </c>
      <c r="N40" s="443"/>
      <c r="O40" s="446"/>
      <c r="P40" s="441"/>
      <c r="Q40" s="447"/>
    </row>
    <row r="41" spans="1:17" ht="15.75" x14ac:dyDescent="0.25">
      <c r="A41" s="365">
        <v>10</v>
      </c>
      <c r="B41" s="109">
        <v>202</v>
      </c>
      <c r="C41" s="127" t="str">
        <f>'202_1'!B17</f>
        <v>Кондратюк Ігор Володимирович</v>
      </c>
      <c r="D41" s="127">
        <f>'202_1'!D17</f>
        <v>50.5</v>
      </c>
      <c r="E41" s="128">
        <f t="shared" ref="E41:E43" si="26">D41</f>
        <v>50.5</v>
      </c>
      <c r="F41" s="171">
        <f t="shared" si="25"/>
        <v>43.285714285714285</v>
      </c>
      <c r="G41" s="149"/>
      <c r="H41" s="177"/>
      <c r="I41" s="149"/>
      <c r="J41" s="149"/>
      <c r="K41" s="316"/>
      <c r="L41" s="317">
        <f t="shared" si="22"/>
        <v>50.5</v>
      </c>
      <c r="M41" s="139" t="str">
        <f t="shared" si="23"/>
        <v>FX</v>
      </c>
      <c r="N41" s="443"/>
      <c r="O41" s="446"/>
      <c r="P41" s="441"/>
      <c r="Q41" s="447"/>
    </row>
    <row r="42" spans="1:17" ht="15.75" x14ac:dyDescent="0.25">
      <c r="A42" s="365">
        <v>11</v>
      </c>
      <c r="B42" s="109">
        <v>202</v>
      </c>
      <c r="C42" s="127" t="str">
        <f>'202_1'!B18</f>
        <v>Костюк Владислав Сергійович</v>
      </c>
      <c r="D42" s="127">
        <f>'202_1'!D18</f>
        <v>53.5</v>
      </c>
      <c r="E42" s="128">
        <f t="shared" si="26"/>
        <v>53.5</v>
      </c>
      <c r="F42" s="171">
        <f t="shared" si="25"/>
        <v>45.857142857142854</v>
      </c>
      <c r="G42" s="149"/>
      <c r="H42" s="177"/>
      <c r="I42" s="149"/>
      <c r="J42" s="149"/>
      <c r="K42" s="316"/>
      <c r="L42" s="317">
        <f t="shared" si="22"/>
        <v>53.5</v>
      </c>
      <c r="M42" s="139" t="str">
        <f t="shared" si="23"/>
        <v>FX</v>
      </c>
      <c r="N42" s="443"/>
      <c r="O42" s="446"/>
      <c r="P42" s="448"/>
      <c r="Q42" s="447"/>
    </row>
    <row r="43" spans="1:17" ht="15.75" x14ac:dyDescent="0.25">
      <c r="A43" s="365">
        <v>12</v>
      </c>
      <c r="B43" s="109">
        <v>202</v>
      </c>
      <c r="C43" s="127" t="str">
        <f>'202_1'!B19</f>
        <v>Куроп'ятник Анастасія Віталіївнва</v>
      </c>
      <c r="D43" s="127">
        <f>'202_1'!D19</f>
        <v>70</v>
      </c>
      <c r="E43" s="128">
        <f t="shared" si="26"/>
        <v>70</v>
      </c>
      <c r="F43" s="171">
        <f t="shared" si="25"/>
        <v>60</v>
      </c>
      <c r="G43" s="149"/>
      <c r="H43" s="177"/>
      <c r="I43" s="149"/>
      <c r="J43" s="149"/>
      <c r="K43" s="316"/>
      <c r="L43" s="317">
        <f t="shared" si="22"/>
        <v>70</v>
      </c>
      <c r="M43" s="139" t="str">
        <f t="shared" si="23"/>
        <v>D</v>
      </c>
      <c r="N43" s="444"/>
      <c r="O43" s="446"/>
      <c r="P43" s="441"/>
      <c r="Q43" s="447"/>
    </row>
    <row r="44" spans="1:17" ht="15.75" x14ac:dyDescent="0.25">
      <c r="A44" s="365">
        <v>13</v>
      </c>
      <c r="B44" s="109">
        <v>202</v>
      </c>
      <c r="C44" s="127" t="str">
        <f>'202_1'!B20</f>
        <v>Лістов Спартак Ілліч 5 вариант</v>
      </c>
      <c r="D44" s="127">
        <f>'202_1'!D20</f>
        <v>50</v>
      </c>
      <c r="E44" s="128">
        <f t="shared" ref="E44" si="27">D44</f>
        <v>50</v>
      </c>
      <c r="F44" s="171">
        <f t="shared" ref="F44" si="28">E44*6/7</f>
        <v>42.857142857142854</v>
      </c>
      <c r="G44" s="149"/>
      <c r="H44" s="177"/>
      <c r="I44" s="149"/>
      <c r="J44" s="149"/>
      <c r="K44" s="316"/>
      <c r="L44" s="317">
        <f t="shared" ref="L44" si="29">IF((E44+K44)&gt;100,100,E44+K44)</f>
        <v>50</v>
      </c>
      <c r="M44" s="139" t="str">
        <f t="shared" si="23"/>
        <v>FX</v>
      </c>
      <c r="N44" s="443"/>
      <c r="O44" s="446"/>
      <c r="P44" s="441"/>
      <c r="Q44" s="447"/>
    </row>
    <row r="45" spans="1:17" ht="15.75" x14ac:dyDescent="0.25">
      <c r="A45" s="365">
        <v>14</v>
      </c>
      <c r="B45" s="109">
        <v>202</v>
      </c>
      <c r="C45" s="127" t="str">
        <f>'202_2'!B8</f>
        <v>Матійчук Владислав Рустамович</v>
      </c>
      <c r="D45" s="127">
        <f>'202_2'!D8</f>
        <v>33.200000000000003</v>
      </c>
      <c r="E45" s="128">
        <f t="shared" si="21"/>
        <v>33.200000000000003</v>
      </c>
      <c r="F45" s="171">
        <f t="shared" si="25"/>
        <v>28.457142857142859</v>
      </c>
      <c r="G45" s="149"/>
      <c r="H45" s="177"/>
      <c r="I45" s="149"/>
      <c r="J45" s="149"/>
      <c r="K45" s="316"/>
      <c r="L45" s="317">
        <f t="shared" si="22"/>
        <v>33.200000000000003</v>
      </c>
      <c r="M45" s="139" t="str">
        <f t="shared" si="23"/>
        <v>F</v>
      </c>
      <c r="N45" s="443"/>
      <c r="O45" s="446"/>
      <c r="P45" s="447"/>
      <c r="Q45" s="447"/>
    </row>
    <row r="46" spans="1:17" ht="15.75" x14ac:dyDescent="0.25">
      <c r="A46" s="365">
        <v>15</v>
      </c>
      <c r="B46" s="109">
        <v>202</v>
      </c>
      <c r="C46" s="127" t="str">
        <f>'202_2'!B9</f>
        <v>Монахов Станіслав Дмитрович</v>
      </c>
      <c r="D46" s="127">
        <f>'202_2'!D9</f>
        <v>25.1</v>
      </c>
      <c r="E46" s="128">
        <f t="shared" ref="E46:E56" si="30">D46</f>
        <v>25.1</v>
      </c>
      <c r="F46" s="171">
        <f t="shared" si="25"/>
        <v>21.514285714285716</v>
      </c>
      <c r="G46" s="149"/>
      <c r="H46" s="177"/>
      <c r="I46" s="149"/>
      <c r="J46" s="149"/>
      <c r="K46" s="316"/>
      <c r="L46" s="318">
        <f t="shared" si="22"/>
        <v>25.1</v>
      </c>
      <c r="M46" s="139" t="str">
        <f t="shared" si="23"/>
        <v>F</v>
      </c>
      <c r="N46" s="443"/>
      <c r="O46" s="449"/>
      <c r="P46" s="447"/>
      <c r="Q46" s="447"/>
    </row>
    <row r="47" spans="1:17" ht="15.75" x14ac:dyDescent="0.25">
      <c r="A47" s="365">
        <v>16</v>
      </c>
      <c r="B47" s="109">
        <v>202</v>
      </c>
      <c r="C47" s="127" t="str">
        <f>'202_2'!B10</f>
        <v>Островська Анна Едуардівна</v>
      </c>
      <c r="D47" s="127">
        <f>'202_2'!D10</f>
        <v>33</v>
      </c>
      <c r="E47" s="128">
        <f t="shared" si="30"/>
        <v>33</v>
      </c>
      <c r="F47" s="171">
        <f t="shared" si="25"/>
        <v>28.285714285714285</v>
      </c>
      <c r="G47" s="149"/>
      <c r="H47" s="177"/>
      <c r="I47" s="149"/>
      <c r="J47" s="149"/>
      <c r="K47" s="316"/>
      <c r="L47" s="317">
        <f t="shared" si="22"/>
        <v>33</v>
      </c>
      <c r="M47" s="139" t="str">
        <f t="shared" si="23"/>
        <v>F</v>
      </c>
      <c r="N47" s="443"/>
      <c r="O47" s="446"/>
      <c r="P47" s="447"/>
      <c r="Q47" s="447"/>
    </row>
    <row r="48" spans="1:17" ht="15.75" x14ac:dyDescent="0.25">
      <c r="A48" s="365">
        <v>17</v>
      </c>
      <c r="B48" s="109">
        <v>202</v>
      </c>
      <c r="C48" s="127" t="str">
        <f>'202_2'!B11</f>
        <v xml:space="preserve">Рагуліна Світлана Олександрівна </v>
      </c>
      <c r="D48" s="127">
        <f>'202_2'!D11</f>
        <v>63</v>
      </c>
      <c r="E48" s="128">
        <f t="shared" si="30"/>
        <v>63</v>
      </c>
      <c r="F48" s="171">
        <f t="shared" si="25"/>
        <v>54</v>
      </c>
      <c r="G48" s="149"/>
      <c r="H48" s="177"/>
      <c r="I48" s="149"/>
      <c r="J48" s="149"/>
      <c r="K48" s="316"/>
      <c r="L48" s="317">
        <f t="shared" si="22"/>
        <v>63</v>
      </c>
      <c r="M48" s="139" t="str">
        <f t="shared" si="23"/>
        <v>E</v>
      </c>
      <c r="N48" s="444"/>
      <c r="O48" s="446"/>
      <c r="P48" s="447"/>
      <c r="Q48" s="447"/>
    </row>
    <row r="49" spans="1:17" s="133" customFormat="1" ht="15.75" x14ac:dyDescent="0.25">
      <c r="A49" s="365">
        <v>18</v>
      </c>
      <c r="B49" s="167">
        <v>202</v>
      </c>
      <c r="C49" s="127" t="str">
        <f>'202_2'!B12</f>
        <v>Рубан Андрій Олександровтч</v>
      </c>
      <c r="D49" s="127">
        <f>'202_2'!D12</f>
        <v>55.1</v>
      </c>
      <c r="E49" s="128">
        <f t="shared" si="30"/>
        <v>55.1</v>
      </c>
      <c r="F49" s="171">
        <f t="shared" si="25"/>
        <v>47.228571428571435</v>
      </c>
      <c r="G49" s="170"/>
      <c r="H49" s="177"/>
      <c r="I49" s="170"/>
      <c r="J49" s="170"/>
      <c r="K49" s="316"/>
      <c r="L49" s="317">
        <f t="shared" si="22"/>
        <v>55.1</v>
      </c>
      <c r="M49" s="139" t="str">
        <f t="shared" si="23"/>
        <v>FX</v>
      </c>
      <c r="N49" s="443"/>
      <c r="O49" s="446"/>
      <c r="P49" s="447"/>
      <c r="Q49" s="447"/>
    </row>
    <row r="50" spans="1:17" ht="15.75" x14ac:dyDescent="0.25">
      <c r="A50" s="365">
        <v>19</v>
      </c>
      <c r="B50" s="109">
        <v>202</v>
      </c>
      <c r="C50" s="127" t="str">
        <f>'202_2'!B13</f>
        <v>Сапонько Микола Володимирович</v>
      </c>
      <c r="D50" s="127">
        <f>'202_2'!D13</f>
        <v>8</v>
      </c>
      <c r="E50" s="128">
        <f t="shared" si="30"/>
        <v>8</v>
      </c>
      <c r="F50" s="171">
        <f t="shared" si="25"/>
        <v>6.8571428571428568</v>
      </c>
      <c r="G50" s="149"/>
      <c r="H50" s="177"/>
      <c r="I50" s="149"/>
      <c r="J50" s="149"/>
      <c r="K50" s="316"/>
      <c r="L50" s="317">
        <f t="shared" si="22"/>
        <v>8</v>
      </c>
      <c r="M50" s="139" t="str">
        <f t="shared" si="23"/>
        <v>F</v>
      </c>
      <c r="N50" s="443"/>
      <c r="O50" s="446"/>
      <c r="P50" s="447"/>
      <c r="Q50" s="447"/>
    </row>
    <row r="51" spans="1:17" ht="15.75" x14ac:dyDescent="0.25">
      <c r="A51" s="365">
        <v>20</v>
      </c>
      <c r="B51" s="109">
        <v>202</v>
      </c>
      <c r="C51" s="127" t="str">
        <f>'202_2'!B14</f>
        <v>Скубак Олександр Дмитрович</v>
      </c>
      <c r="D51" s="127">
        <f>'202_2'!D14</f>
        <v>43.900000000000006</v>
      </c>
      <c r="E51" s="128">
        <f t="shared" si="30"/>
        <v>43.900000000000006</v>
      </c>
      <c r="F51" s="171">
        <f t="shared" si="25"/>
        <v>37.628571428571433</v>
      </c>
      <c r="G51" s="149"/>
      <c r="H51" s="177"/>
      <c r="I51" s="149"/>
      <c r="J51" s="149"/>
      <c r="K51" s="316"/>
      <c r="L51" s="317">
        <f t="shared" si="22"/>
        <v>43.900000000000006</v>
      </c>
      <c r="M51" s="139" t="str">
        <f t="shared" si="23"/>
        <v>FX</v>
      </c>
      <c r="N51" s="443"/>
      <c r="O51" s="446"/>
      <c r="P51" s="447"/>
      <c r="Q51" s="447"/>
    </row>
    <row r="52" spans="1:17" ht="15.75" x14ac:dyDescent="0.25">
      <c r="A52" s="365">
        <v>21</v>
      </c>
      <c r="B52" s="109">
        <v>202</v>
      </c>
      <c r="C52" s="127" t="str">
        <f>'202_2'!B15</f>
        <v>Скубак Микита Дмитрович</v>
      </c>
      <c r="D52" s="127">
        <f>'202_2'!D15</f>
        <v>39.9</v>
      </c>
      <c r="E52" s="128">
        <f t="shared" si="30"/>
        <v>39.9</v>
      </c>
      <c r="F52" s="171">
        <f t="shared" si="25"/>
        <v>34.199999999999996</v>
      </c>
      <c r="G52" s="149"/>
      <c r="H52" s="177"/>
      <c r="I52" s="149"/>
      <c r="J52" s="149"/>
      <c r="K52" s="316"/>
      <c r="L52" s="317">
        <f t="shared" si="22"/>
        <v>39.9</v>
      </c>
      <c r="M52" s="139" t="str">
        <f t="shared" si="23"/>
        <v>FX</v>
      </c>
      <c r="N52" s="444"/>
      <c r="O52" s="446"/>
      <c r="P52" s="447"/>
      <c r="Q52" s="447"/>
    </row>
    <row r="53" spans="1:17" ht="15.75" x14ac:dyDescent="0.25">
      <c r="A53" s="365">
        <v>22</v>
      </c>
      <c r="B53" s="109">
        <v>202</v>
      </c>
      <c r="C53" s="127" t="str">
        <f>'202_2'!B16</f>
        <v>Таранчук Дмитро Олександрович</v>
      </c>
      <c r="D53" s="127">
        <f>'202_2'!D16</f>
        <v>51</v>
      </c>
      <c r="E53" s="128">
        <f t="shared" si="30"/>
        <v>51</v>
      </c>
      <c r="F53" s="171">
        <f t="shared" si="25"/>
        <v>43.714285714285715</v>
      </c>
      <c r="G53" s="149"/>
      <c r="H53" s="177"/>
      <c r="I53" s="149"/>
      <c r="J53" s="149"/>
      <c r="K53" s="316"/>
      <c r="L53" s="317">
        <f t="shared" si="22"/>
        <v>51</v>
      </c>
      <c r="M53" s="139" t="str">
        <f t="shared" si="23"/>
        <v>FX</v>
      </c>
      <c r="N53" s="443"/>
      <c r="O53" s="446"/>
      <c r="P53" s="447"/>
      <c r="Q53" s="447"/>
    </row>
    <row r="54" spans="1:17" ht="15.75" x14ac:dyDescent="0.25">
      <c r="A54" s="365">
        <v>23</v>
      </c>
      <c r="B54" s="109">
        <v>202</v>
      </c>
      <c r="C54" s="127" t="str">
        <f>'202_2'!B17</f>
        <v>Царинська Анастасія  Іванівна</v>
      </c>
      <c r="D54" s="127">
        <f>'202_2'!D17</f>
        <v>28.5</v>
      </c>
      <c r="E54" s="128">
        <f t="shared" si="30"/>
        <v>28.5</v>
      </c>
      <c r="F54" s="171">
        <f t="shared" si="25"/>
        <v>24.428571428571427</v>
      </c>
      <c r="G54" s="149"/>
      <c r="H54" s="177"/>
      <c r="I54" s="149"/>
      <c r="J54" s="149"/>
      <c r="K54" s="316"/>
      <c r="L54" s="317">
        <f t="shared" si="22"/>
        <v>28.5</v>
      </c>
      <c r="M54" s="139" t="str">
        <f t="shared" si="23"/>
        <v>F</v>
      </c>
      <c r="N54" s="443"/>
      <c r="O54" s="446"/>
      <c r="P54" s="447"/>
      <c r="Q54" s="447"/>
    </row>
    <row r="55" spans="1:17" ht="15.75" x14ac:dyDescent="0.25">
      <c r="A55" s="365">
        <v>24</v>
      </c>
      <c r="B55" s="109">
        <v>202</v>
      </c>
      <c r="C55" s="127" t="str">
        <f>'202_1'!B20</f>
        <v>Лістов Спартак Ілліч 5 вариант</v>
      </c>
      <c r="D55" s="127">
        <f>'202_2'!D18</f>
        <v>0</v>
      </c>
      <c r="E55" s="128">
        <f t="shared" si="30"/>
        <v>0</v>
      </c>
      <c r="F55" s="171">
        <f t="shared" si="25"/>
        <v>0</v>
      </c>
      <c r="G55" s="149"/>
      <c r="H55" s="149"/>
      <c r="I55" s="149"/>
      <c r="J55" s="149"/>
      <c r="K55" s="316"/>
      <c r="L55" s="317">
        <f t="shared" si="22"/>
        <v>0</v>
      </c>
      <c r="M55" s="139" t="str">
        <f t="shared" si="23"/>
        <v>F</v>
      </c>
      <c r="N55" s="443"/>
      <c r="O55" s="446"/>
      <c r="P55" s="447"/>
      <c r="Q55" s="447"/>
    </row>
    <row r="56" spans="1:17" ht="15.75" x14ac:dyDescent="0.25">
      <c r="A56" s="365">
        <v>25</v>
      </c>
      <c r="B56" s="109">
        <v>202</v>
      </c>
      <c r="C56" s="127">
        <f>'202_2'!B19</f>
        <v>0</v>
      </c>
      <c r="D56" s="127">
        <f>'202_2'!D19</f>
        <v>0</v>
      </c>
      <c r="E56" s="128">
        <f t="shared" si="30"/>
        <v>0</v>
      </c>
      <c r="F56" s="171">
        <f t="shared" si="25"/>
        <v>0</v>
      </c>
      <c r="G56" s="149"/>
      <c r="H56" s="149"/>
      <c r="I56" s="149"/>
      <c r="J56" s="149"/>
      <c r="K56" s="316"/>
      <c r="L56" s="317">
        <f t="shared" si="22"/>
        <v>0</v>
      </c>
      <c r="M56" s="139" t="str">
        <f t="shared" si="23"/>
        <v>F</v>
      </c>
      <c r="N56" s="443"/>
      <c r="O56" s="446"/>
      <c r="P56" s="447"/>
      <c r="Q56" s="447"/>
    </row>
    <row r="57" spans="1:17" ht="15.75" x14ac:dyDescent="0.25">
      <c r="A57" s="365">
        <v>26</v>
      </c>
      <c r="B57" s="109">
        <v>202</v>
      </c>
      <c r="C57" s="127"/>
      <c r="D57" s="127"/>
      <c r="E57" s="128"/>
      <c r="F57" s="171"/>
      <c r="G57" s="149"/>
      <c r="H57" s="149"/>
      <c r="I57" s="149"/>
      <c r="J57" s="149"/>
      <c r="K57" s="316"/>
      <c r="L57" s="317"/>
      <c r="M57" s="139"/>
      <c r="N57" s="443"/>
      <c r="O57" s="446"/>
      <c r="P57" s="441"/>
      <c r="Q57" s="447"/>
    </row>
    <row r="58" spans="1:17" ht="16.5" thickBot="1" x14ac:dyDescent="0.3">
      <c r="A58" s="365">
        <v>27</v>
      </c>
      <c r="B58" s="109">
        <v>202</v>
      </c>
      <c r="C58" s="127"/>
      <c r="D58" s="127"/>
      <c r="E58" s="128"/>
      <c r="F58" s="171"/>
      <c r="G58" s="320"/>
      <c r="H58" s="320"/>
      <c r="I58" s="320"/>
      <c r="J58" s="320"/>
      <c r="K58" s="316"/>
      <c r="L58" s="317"/>
      <c r="M58" s="139"/>
      <c r="N58" s="443"/>
      <c r="O58" s="447"/>
      <c r="P58" s="441"/>
      <c r="Q58" s="447"/>
    </row>
    <row r="59" spans="1:17" ht="51.75" thickBot="1" x14ac:dyDescent="0.25">
      <c r="A59" s="179" t="s">
        <v>236</v>
      </c>
      <c r="B59" s="129" t="s">
        <v>237</v>
      </c>
      <c r="C59" s="182" t="s">
        <v>238</v>
      </c>
      <c r="D59" s="129" t="s">
        <v>239</v>
      </c>
      <c r="E59" s="180" t="s">
        <v>240</v>
      </c>
      <c r="F59" s="321" t="s">
        <v>304</v>
      </c>
      <c r="G59" s="321" t="s">
        <v>305</v>
      </c>
      <c r="H59" s="321" t="s">
        <v>306</v>
      </c>
      <c r="I59" s="321" t="s">
        <v>307</v>
      </c>
      <c r="J59" s="322" t="s">
        <v>295</v>
      </c>
      <c r="K59" s="322" t="s">
        <v>347</v>
      </c>
      <c r="L59" s="323" t="s">
        <v>154</v>
      </c>
      <c r="M59" s="258" t="s">
        <v>267</v>
      </c>
      <c r="N59" s="452"/>
      <c r="O59" s="441"/>
      <c r="P59" s="441"/>
      <c r="Q59" s="447"/>
    </row>
    <row r="60" spans="1:17" ht="15.75" x14ac:dyDescent="0.25">
      <c r="A60" s="365">
        <v>1</v>
      </c>
      <c r="B60" s="110">
        <v>203</v>
      </c>
      <c r="C60" s="127" t="str">
        <f>'203_1'!B8</f>
        <v>Бабін Олександр Сергійович</v>
      </c>
      <c r="D60" s="127">
        <f>'203_1'!D8</f>
        <v>40.049999999999997</v>
      </c>
      <c r="E60" s="128">
        <f t="shared" ref="E60" si="31">D60</f>
        <v>40.049999999999997</v>
      </c>
      <c r="F60" s="171">
        <f t="shared" si="25"/>
        <v>34.328571428571429</v>
      </c>
      <c r="G60" s="148"/>
      <c r="H60" s="176"/>
      <c r="I60" s="148"/>
      <c r="J60" s="257"/>
      <c r="K60" s="316"/>
      <c r="L60" s="113">
        <f t="shared" ref="L60:L73" si="32">IF((E60+K60)&gt;100,100,E60+K60)</f>
        <v>40.049999999999997</v>
      </c>
      <c r="M60" s="139" t="str">
        <f t="shared" ref="M60:M73" si="33">VLOOKUP(L60,ESTC,2)</f>
        <v>FX</v>
      </c>
      <c r="N60" s="442"/>
      <c r="O60" s="446"/>
      <c r="P60" s="447"/>
      <c r="Q60" s="447"/>
    </row>
    <row r="61" spans="1:17" ht="15.75" x14ac:dyDescent="0.25">
      <c r="A61" s="365">
        <v>2</v>
      </c>
      <c r="B61" s="109">
        <v>203</v>
      </c>
      <c r="C61" s="127" t="str">
        <f>'203_1'!B9</f>
        <v>Бойчук Валерій  Юрійович</v>
      </c>
      <c r="D61" s="127">
        <f>'203_1'!D9</f>
        <v>5</v>
      </c>
      <c r="E61" s="128">
        <f t="shared" ref="E61:E74" si="34">D61</f>
        <v>5</v>
      </c>
      <c r="F61" s="171">
        <f t="shared" si="25"/>
        <v>4.2857142857142856</v>
      </c>
      <c r="G61" s="149"/>
      <c r="H61" s="177"/>
      <c r="I61" s="149"/>
      <c r="J61" s="149"/>
      <c r="K61" s="316"/>
      <c r="L61" s="113">
        <f t="shared" si="32"/>
        <v>5</v>
      </c>
      <c r="M61" s="139" t="str">
        <f t="shared" si="33"/>
        <v>F</v>
      </c>
      <c r="N61" s="443"/>
      <c r="O61" s="446"/>
      <c r="P61" s="447"/>
      <c r="Q61" s="447"/>
    </row>
    <row r="62" spans="1:17" ht="15.75" x14ac:dyDescent="0.25">
      <c r="A62" s="365">
        <v>3</v>
      </c>
      <c r="B62" s="109">
        <v>203</v>
      </c>
      <c r="C62" s="127" t="str">
        <f>'203_1'!B10</f>
        <v>Волков Андрій Михайлович</v>
      </c>
      <c r="D62" s="127">
        <f>'203_1'!D10</f>
        <v>57.35</v>
      </c>
      <c r="E62" s="128">
        <f t="shared" si="34"/>
        <v>57.35</v>
      </c>
      <c r="F62" s="171">
        <f t="shared" si="25"/>
        <v>49.157142857142858</v>
      </c>
      <c r="G62" s="149"/>
      <c r="H62" s="177"/>
      <c r="I62" s="149"/>
      <c r="J62" s="149"/>
      <c r="K62" s="399"/>
      <c r="L62" s="113">
        <f t="shared" si="32"/>
        <v>57.35</v>
      </c>
      <c r="M62" s="139" t="str">
        <f t="shared" si="33"/>
        <v>FX</v>
      </c>
      <c r="N62" s="443"/>
      <c r="O62" s="446"/>
      <c r="P62" s="447"/>
      <c r="Q62" s="447"/>
    </row>
    <row r="63" spans="1:17" ht="15.75" x14ac:dyDescent="0.25">
      <c r="A63" s="365">
        <v>4</v>
      </c>
      <c r="B63" s="109">
        <v>203</v>
      </c>
      <c r="C63" s="127" t="str">
        <f>'203_1'!B11</f>
        <v>Гапішко Дмитро Олександрович</v>
      </c>
      <c r="D63" s="127">
        <f>'203_1'!D11</f>
        <v>69.8</v>
      </c>
      <c r="E63" s="128">
        <f t="shared" si="34"/>
        <v>69.8</v>
      </c>
      <c r="F63" s="171">
        <f t="shared" si="25"/>
        <v>59.828571428571422</v>
      </c>
      <c r="G63" s="149"/>
      <c r="H63" s="177"/>
      <c r="I63" s="149"/>
      <c r="J63" s="149"/>
      <c r="K63" s="316"/>
      <c r="L63" s="113">
        <f t="shared" si="32"/>
        <v>69.8</v>
      </c>
      <c r="M63" s="139" t="str">
        <f t="shared" si="33"/>
        <v>D</v>
      </c>
      <c r="N63" s="443"/>
      <c r="O63" s="446"/>
      <c r="P63" s="447"/>
      <c r="Q63" s="447"/>
    </row>
    <row r="64" spans="1:17" ht="15.75" x14ac:dyDescent="0.25">
      <c r="A64" s="365">
        <v>5</v>
      </c>
      <c r="B64" s="109">
        <v>203</v>
      </c>
      <c r="C64" s="127" t="str">
        <f>'203_1'!B12</f>
        <v>Горчакова Олександра Андріївна</v>
      </c>
      <c r="D64" s="127">
        <f>'203_1'!D12</f>
        <v>33.75</v>
      </c>
      <c r="E64" s="128">
        <f t="shared" si="34"/>
        <v>33.75</v>
      </c>
      <c r="F64" s="171">
        <f t="shared" si="25"/>
        <v>28.928571428571427</v>
      </c>
      <c r="G64" s="149"/>
      <c r="H64" s="177"/>
      <c r="I64" s="149"/>
      <c r="J64" s="149"/>
      <c r="K64" s="316"/>
      <c r="L64" s="113">
        <f t="shared" si="32"/>
        <v>33.75</v>
      </c>
      <c r="M64" s="139" t="str">
        <f t="shared" si="33"/>
        <v>F</v>
      </c>
      <c r="N64" s="443"/>
      <c r="O64" s="446"/>
      <c r="P64" s="447"/>
      <c r="Q64" s="447"/>
    </row>
    <row r="65" spans="1:17" ht="15.75" x14ac:dyDescent="0.25">
      <c r="A65" s="365">
        <v>6</v>
      </c>
      <c r="B65" s="109">
        <v>203</v>
      </c>
      <c r="C65" s="127" t="str">
        <f>'203_1'!B13</f>
        <v>Кір`якіді Анна  Володимирівна</v>
      </c>
      <c r="D65" s="127">
        <f>'203_1'!D13</f>
        <v>52.55</v>
      </c>
      <c r="E65" s="128">
        <f t="shared" si="34"/>
        <v>52.55</v>
      </c>
      <c r="F65" s="171">
        <f t="shared" si="25"/>
        <v>45.042857142857137</v>
      </c>
      <c r="G65" s="149"/>
      <c r="H65" s="177"/>
      <c r="I65" s="149"/>
      <c r="J65" s="149"/>
      <c r="K65" s="316"/>
      <c r="L65" s="113">
        <f t="shared" si="32"/>
        <v>52.55</v>
      </c>
      <c r="M65" s="139" t="str">
        <f t="shared" si="33"/>
        <v>FX</v>
      </c>
      <c r="N65" s="443"/>
      <c r="O65" s="446"/>
      <c r="P65" s="447"/>
      <c r="Q65" s="447"/>
    </row>
    <row r="66" spans="1:17" ht="15.75" x14ac:dyDescent="0.25">
      <c r="A66" s="365">
        <v>7</v>
      </c>
      <c r="B66" s="109">
        <v>203</v>
      </c>
      <c r="C66" s="127" t="str">
        <f>'203_1'!B14</f>
        <v>Косолап Ілля  Денисович</v>
      </c>
      <c r="D66" s="127">
        <f>'203_1'!D14</f>
        <v>43</v>
      </c>
      <c r="E66" s="128">
        <f t="shared" si="34"/>
        <v>43</v>
      </c>
      <c r="F66" s="171">
        <f t="shared" si="25"/>
        <v>36.857142857142854</v>
      </c>
      <c r="G66" s="149"/>
      <c r="H66" s="177"/>
      <c r="I66" s="149"/>
      <c r="J66" s="149"/>
      <c r="K66" s="316"/>
      <c r="L66" s="113">
        <f t="shared" si="32"/>
        <v>43</v>
      </c>
      <c r="M66" s="139" t="str">
        <f t="shared" si="33"/>
        <v>FX</v>
      </c>
      <c r="N66" s="444"/>
      <c r="O66" s="446"/>
      <c r="P66" s="447"/>
      <c r="Q66" s="447"/>
    </row>
    <row r="67" spans="1:17" ht="15.75" x14ac:dyDescent="0.25">
      <c r="A67" s="365">
        <v>8</v>
      </c>
      <c r="B67" s="109">
        <v>203</v>
      </c>
      <c r="C67" s="127" t="str">
        <f>'203_1'!B15</f>
        <v>Кузьменко Анастасія  Андріївна</v>
      </c>
      <c r="D67" s="127">
        <f>'203_1'!D15</f>
        <v>67</v>
      </c>
      <c r="E67" s="128">
        <f t="shared" si="34"/>
        <v>67</v>
      </c>
      <c r="F67" s="171">
        <f t="shared" si="25"/>
        <v>57.428571428571431</v>
      </c>
      <c r="G67" s="149"/>
      <c r="H67" s="177"/>
      <c r="I67" s="149"/>
      <c r="J67" s="149"/>
      <c r="K67" s="316"/>
      <c r="L67" s="330">
        <f t="shared" si="32"/>
        <v>67</v>
      </c>
      <c r="M67" s="139" t="str">
        <f t="shared" si="33"/>
        <v>D</v>
      </c>
      <c r="N67" s="443"/>
      <c r="O67" s="446"/>
      <c r="P67" s="447"/>
      <c r="Q67" s="447"/>
    </row>
    <row r="68" spans="1:17" ht="15.75" x14ac:dyDescent="0.25">
      <c r="A68" s="365">
        <v>9</v>
      </c>
      <c r="B68" s="109">
        <v>203</v>
      </c>
      <c r="C68" s="127" t="str">
        <f>'203_1'!B16</f>
        <v>Малєєва Ірина Петрівна</v>
      </c>
      <c r="D68" s="127">
        <f>'203_1'!D16</f>
        <v>55.75</v>
      </c>
      <c r="E68" s="128">
        <f t="shared" si="34"/>
        <v>55.75</v>
      </c>
      <c r="F68" s="171">
        <f t="shared" si="25"/>
        <v>47.785714285714285</v>
      </c>
      <c r="G68" s="149"/>
      <c r="H68" s="177"/>
      <c r="I68" s="149"/>
      <c r="J68" s="149"/>
      <c r="K68" s="316"/>
      <c r="L68" s="113">
        <f t="shared" si="32"/>
        <v>55.75</v>
      </c>
      <c r="M68" s="139" t="str">
        <f t="shared" si="33"/>
        <v>FX</v>
      </c>
      <c r="N68" s="443"/>
      <c r="O68" s="446"/>
      <c r="P68" s="447"/>
      <c r="Q68" s="447"/>
    </row>
    <row r="69" spans="1:17" ht="15.75" x14ac:dyDescent="0.25">
      <c r="A69" s="365">
        <v>10</v>
      </c>
      <c r="B69" s="109">
        <v>203</v>
      </c>
      <c r="C69" s="127" t="str">
        <f>'203_1'!B17</f>
        <v>Медведєв Владислав Сергійович</v>
      </c>
      <c r="D69" s="127">
        <f>'203_1'!D17</f>
        <v>0</v>
      </c>
      <c r="E69" s="128">
        <f t="shared" si="34"/>
        <v>0</v>
      </c>
      <c r="F69" s="171">
        <f t="shared" si="25"/>
        <v>0</v>
      </c>
      <c r="G69" s="149"/>
      <c r="H69" s="177"/>
      <c r="I69" s="149"/>
      <c r="J69" s="149"/>
      <c r="K69" s="316"/>
      <c r="L69" s="113">
        <f t="shared" si="32"/>
        <v>0</v>
      </c>
      <c r="M69" s="139" t="str">
        <f t="shared" si="33"/>
        <v>F</v>
      </c>
      <c r="N69" s="443"/>
      <c r="O69" s="446"/>
      <c r="P69" s="447"/>
      <c r="Q69" s="447"/>
    </row>
    <row r="70" spans="1:17" ht="15.75" x14ac:dyDescent="0.25">
      <c r="A70" s="365">
        <v>11</v>
      </c>
      <c r="B70" s="109">
        <v>203</v>
      </c>
      <c r="C70" s="127" t="str">
        <f>'203_1'!B18</f>
        <v>Медвінський Сергій Віталійович</v>
      </c>
      <c r="D70" s="127">
        <f>'203_1'!D18</f>
        <v>40.35</v>
      </c>
      <c r="E70" s="128">
        <f t="shared" si="34"/>
        <v>40.35</v>
      </c>
      <c r="F70" s="171">
        <f t="shared" si="25"/>
        <v>34.585714285714289</v>
      </c>
      <c r="G70" s="149"/>
      <c r="H70" s="177"/>
      <c r="I70" s="149"/>
      <c r="J70" s="149"/>
      <c r="K70" s="316"/>
      <c r="L70" s="113">
        <f t="shared" si="32"/>
        <v>40.35</v>
      </c>
      <c r="M70" s="139" t="str">
        <f t="shared" si="33"/>
        <v>FX</v>
      </c>
      <c r="N70" s="453"/>
      <c r="O70" s="446"/>
      <c r="P70" s="447"/>
      <c r="Q70" s="447"/>
    </row>
    <row r="71" spans="1:17" ht="15.75" x14ac:dyDescent="0.25">
      <c r="A71" s="365">
        <v>12</v>
      </c>
      <c r="B71" s="109">
        <v>203</v>
      </c>
      <c r="C71" s="127" t="str">
        <f>'203_1'!B19</f>
        <v>Мудрієвський Петро Олегович</v>
      </c>
      <c r="D71" s="127">
        <f>'203_1'!D19</f>
        <v>59.8</v>
      </c>
      <c r="E71" s="128">
        <f t="shared" si="34"/>
        <v>59.8</v>
      </c>
      <c r="F71" s="171">
        <f t="shared" si="25"/>
        <v>51.257142857142853</v>
      </c>
      <c r="G71" s="149"/>
      <c r="H71" s="177"/>
      <c r="I71" s="149"/>
      <c r="J71" s="149"/>
      <c r="K71" s="316"/>
      <c r="L71" s="113">
        <f t="shared" si="32"/>
        <v>59.8</v>
      </c>
      <c r="M71" s="139" t="str">
        <f t="shared" si="33"/>
        <v>FX</v>
      </c>
      <c r="N71" s="444"/>
      <c r="O71" s="446"/>
      <c r="P71" s="447"/>
      <c r="Q71" s="447"/>
    </row>
    <row r="72" spans="1:17" ht="15.75" x14ac:dyDescent="0.25">
      <c r="A72" s="365">
        <v>13</v>
      </c>
      <c r="B72" s="109">
        <v>203</v>
      </c>
      <c r="C72" s="127">
        <f>'203_1'!B20</f>
        <v>0</v>
      </c>
      <c r="D72" s="127">
        <f>'203_1'!D20</f>
        <v>0</v>
      </c>
      <c r="E72" s="128">
        <f t="shared" si="34"/>
        <v>0</v>
      </c>
      <c r="F72" s="171">
        <f t="shared" si="25"/>
        <v>0</v>
      </c>
      <c r="G72" s="149"/>
      <c r="H72" s="177"/>
      <c r="I72" s="149"/>
      <c r="J72" s="149"/>
      <c r="K72" s="316"/>
      <c r="L72" s="113">
        <f t="shared" ref="L72" si="35">IF((E72+K72)&gt;100,100,E72+K72)</f>
        <v>0</v>
      </c>
      <c r="M72" s="139" t="str">
        <f t="shared" ref="M72" si="36">VLOOKUP(L72,ESTC,2)</f>
        <v>F</v>
      </c>
      <c r="N72" s="443"/>
      <c r="O72" s="446"/>
      <c r="P72" s="447"/>
      <c r="Q72" s="447"/>
    </row>
    <row r="73" spans="1:17" ht="15.75" x14ac:dyDescent="0.25">
      <c r="A73" s="365">
        <v>14</v>
      </c>
      <c r="B73" s="109">
        <v>203</v>
      </c>
      <c r="C73" s="127">
        <f>'203_2'!B8</f>
        <v>0</v>
      </c>
      <c r="D73" s="127">
        <f>'203_2'!D8</f>
        <v>27</v>
      </c>
      <c r="E73" s="128">
        <f t="shared" si="34"/>
        <v>27</v>
      </c>
      <c r="F73" s="171">
        <f t="shared" si="25"/>
        <v>23.142857142857142</v>
      </c>
      <c r="G73" s="149"/>
      <c r="H73" s="177"/>
      <c r="I73" s="149"/>
      <c r="J73" s="149"/>
      <c r="K73" s="316"/>
      <c r="L73" s="113">
        <f t="shared" si="32"/>
        <v>27</v>
      </c>
      <c r="M73" s="139" t="str">
        <f t="shared" si="33"/>
        <v>F</v>
      </c>
      <c r="N73" s="443"/>
      <c r="O73" s="446"/>
      <c r="P73" s="447"/>
      <c r="Q73" s="447"/>
    </row>
    <row r="74" spans="1:17" ht="15.75" x14ac:dyDescent="0.25">
      <c r="A74" s="365">
        <v>15</v>
      </c>
      <c r="B74" s="109">
        <v>203</v>
      </c>
      <c r="C74" s="127">
        <f>'203_2'!B9</f>
        <v>0</v>
      </c>
      <c r="D74" s="127">
        <f>'203_2'!D9</f>
        <v>45.5</v>
      </c>
      <c r="E74" s="128">
        <f t="shared" si="34"/>
        <v>45.5</v>
      </c>
      <c r="F74" s="171">
        <f t="shared" si="25"/>
        <v>39</v>
      </c>
      <c r="G74" s="149"/>
      <c r="H74" s="177"/>
      <c r="I74" s="149"/>
      <c r="J74" s="149"/>
      <c r="K74" s="316"/>
      <c r="L74" s="113">
        <f t="shared" ref="L74:L83" si="37">IF((E74+K74)&gt;100,100,E74+K74)</f>
        <v>45.5</v>
      </c>
      <c r="M74" s="139" t="str">
        <f t="shared" ref="M74:M83" si="38">VLOOKUP(L74,ESTC,2)</f>
        <v>FX</v>
      </c>
      <c r="N74" s="443"/>
      <c r="O74" s="446"/>
      <c r="P74" s="447"/>
      <c r="Q74" s="447"/>
    </row>
    <row r="75" spans="1:17" ht="15.75" x14ac:dyDescent="0.25">
      <c r="A75" s="365">
        <v>16</v>
      </c>
      <c r="B75" s="109">
        <v>203</v>
      </c>
      <c r="C75" s="127">
        <f>'203_2'!B10</f>
        <v>0</v>
      </c>
      <c r="D75" s="127">
        <f>'203_2'!D10</f>
        <v>32</v>
      </c>
      <c r="E75" s="128">
        <f t="shared" ref="E75:E83" si="39">D75</f>
        <v>32</v>
      </c>
      <c r="F75" s="171">
        <f t="shared" si="25"/>
        <v>27.428571428571427</v>
      </c>
      <c r="G75" s="149"/>
      <c r="H75" s="177"/>
      <c r="I75" s="149"/>
      <c r="J75" s="149"/>
      <c r="K75" s="316"/>
      <c r="L75" s="113">
        <f t="shared" si="37"/>
        <v>32</v>
      </c>
      <c r="M75" s="139" t="str">
        <f t="shared" si="38"/>
        <v>F</v>
      </c>
      <c r="N75" s="443"/>
      <c r="O75" s="446"/>
      <c r="P75" s="447"/>
      <c r="Q75" s="447"/>
    </row>
    <row r="76" spans="1:17" ht="15.75" x14ac:dyDescent="0.25">
      <c r="A76" s="365">
        <v>17</v>
      </c>
      <c r="B76" s="109">
        <v>203</v>
      </c>
      <c r="C76" s="127">
        <f>'203_2'!B11</f>
        <v>0</v>
      </c>
      <c r="D76" s="127">
        <f>'203_2'!D11</f>
        <v>32.9</v>
      </c>
      <c r="E76" s="128">
        <f t="shared" si="39"/>
        <v>32.9</v>
      </c>
      <c r="F76" s="171">
        <f t="shared" si="25"/>
        <v>28.199999999999996</v>
      </c>
      <c r="G76" s="149"/>
      <c r="H76" s="177"/>
      <c r="I76" s="149"/>
      <c r="J76" s="149"/>
      <c r="K76" s="316"/>
      <c r="L76" s="113">
        <f t="shared" si="37"/>
        <v>32.9</v>
      </c>
      <c r="M76" s="139" t="str">
        <f t="shared" si="38"/>
        <v>F</v>
      </c>
      <c r="N76" s="443"/>
      <c r="O76" s="446"/>
      <c r="P76" s="447"/>
      <c r="Q76" s="447"/>
    </row>
    <row r="77" spans="1:17" ht="15.75" x14ac:dyDescent="0.25">
      <c r="A77" s="365">
        <v>18</v>
      </c>
      <c r="B77" s="109">
        <v>203</v>
      </c>
      <c r="C77" s="127">
        <f>'203_2'!B12</f>
        <v>0</v>
      </c>
      <c r="D77" s="127">
        <f>'203_2'!D12</f>
        <v>34</v>
      </c>
      <c r="E77" s="128">
        <f t="shared" si="39"/>
        <v>34</v>
      </c>
      <c r="F77" s="171">
        <f t="shared" si="25"/>
        <v>29.142857142857142</v>
      </c>
      <c r="G77" s="149"/>
      <c r="H77" s="177"/>
      <c r="I77" s="149"/>
      <c r="J77" s="149"/>
      <c r="K77" s="316"/>
      <c r="L77" s="113">
        <f t="shared" si="37"/>
        <v>34</v>
      </c>
      <c r="M77" s="139" t="str">
        <f t="shared" si="38"/>
        <v>F</v>
      </c>
      <c r="N77" s="443"/>
      <c r="O77" s="446"/>
      <c r="P77" s="447"/>
      <c r="Q77" s="447"/>
    </row>
    <row r="78" spans="1:17" ht="15.75" x14ac:dyDescent="0.25">
      <c r="A78" s="365">
        <v>19</v>
      </c>
      <c r="B78" s="109">
        <v>203</v>
      </c>
      <c r="C78" s="127">
        <f>'203_2'!B13</f>
        <v>0</v>
      </c>
      <c r="D78" s="127">
        <f>'203_2'!D13</f>
        <v>26.8</v>
      </c>
      <c r="E78" s="128">
        <f t="shared" si="39"/>
        <v>26.8</v>
      </c>
      <c r="F78" s="171">
        <f t="shared" si="25"/>
        <v>22.971428571428572</v>
      </c>
      <c r="G78" s="149"/>
      <c r="H78" s="177"/>
      <c r="I78" s="149"/>
      <c r="J78" s="149"/>
      <c r="K78" s="316"/>
      <c r="L78" s="113">
        <f t="shared" si="37"/>
        <v>26.8</v>
      </c>
      <c r="M78" s="139" t="str">
        <f t="shared" si="38"/>
        <v>F</v>
      </c>
      <c r="N78" s="443"/>
      <c r="O78" s="446"/>
      <c r="P78" s="447"/>
      <c r="Q78" s="447"/>
    </row>
    <row r="79" spans="1:17" ht="15.75" x14ac:dyDescent="0.25">
      <c r="A79" s="365">
        <v>20</v>
      </c>
      <c r="B79" s="109">
        <v>203</v>
      </c>
      <c r="C79" s="127">
        <f>'203_2'!B14</f>
        <v>0</v>
      </c>
      <c r="D79" s="127">
        <f>'203_2'!D14</f>
        <v>0</v>
      </c>
      <c r="E79" s="128">
        <f t="shared" si="39"/>
        <v>0</v>
      </c>
      <c r="F79" s="171">
        <f t="shared" si="25"/>
        <v>0</v>
      </c>
      <c r="G79" s="149"/>
      <c r="H79" s="177"/>
      <c r="I79" s="149"/>
      <c r="J79" s="149"/>
      <c r="K79" s="316"/>
      <c r="L79" s="113">
        <f t="shared" si="37"/>
        <v>0</v>
      </c>
      <c r="M79" s="139" t="str">
        <f t="shared" si="38"/>
        <v>F</v>
      </c>
      <c r="N79" s="443"/>
      <c r="O79" s="446"/>
      <c r="P79" s="447"/>
      <c r="Q79" s="447"/>
    </row>
    <row r="80" spans="1:17" ht="15.75" x14ac:dyDescent="0.25">
      <c r="A80" s="365">
        <v>21</v>
      </c>
      <c r="B80" s="109">
        <v>203</v>
      </c>
      <c r="C80" s="127">
        <f>'203_2'!B15</f>
        <v>0</v>
      </c>
      <c r="D80" s="127">
        <f>'203_2'!D15</f>
        <v>29</v>
      </c>
      <c r="E80" s="128">
        <f t="shared" si="39"/>
        <v>29</v>
      </c>
      <c r="F80" s="171">
        <f t="shared" si="25"/>
        <v>24.857142857142858</v>
      </c>
      <c r="G80" s="149"/>
      <c r="H80" s="177"/>
      <c r="I80" s="149"/>
      <c r="J80" s="149"/>
      <c r="K80" s="316"/>
      <c r="L80" s="113">
        <f t="shared" si="37"/>
        <v>29</v>
      </c>
      <c r="M80" s="139" t="str">
        <f t="shared" si="38"/>
        <v>F</v>
      </c>
      <c r="N80" s="443"/>
      <c r="O80" s="446"/>
      <c r="P80" s="447"/>
      <c r="Q80" s="447"/>
    </row>
    <row r="81" spans="1:17" ht="15.75" x14ac:dyDescent="0.25">
      <c r="A81" s="365">
        <v>22</v>
      </c>
      <c r="B81" s="109">
        <v>203</v>
      </c>
      <c r="C81" s="127">
        <f>'203_2'!B16</f>
        <v>0</v>
      </c>
      <c r="D81" s="127">
        <f>'203_2'!D16</f>
        <v>27</v>
      </c>
      <c r="E81" s="128">
        <f t="shared" si="39"/>
        <v>27</v>
      </c>
      <c r="F81" s="171">
        <f t="shared" si="25"/>
        <v>23.142857142857142</v>
      </c>
      <c r="G81" s="149"/>
      <c r="H81" s="177"/>
      <c r="I81" s="149"/>
      <c r="J81" s="149"/>
      <c r="K81" s="316"/>
      <c r="L81" s="113">
        <f t="shared" si="37"/>
        <v>27</v>
      </c>
      <c r="M81" s="139" t="str">
        <f t="shared" si="38"/>
        <v>F</v>
      </c>
      <c r="N81" s="443"/>
      <c r="O81" s="446"/>
      <c r="P81" s="447"/>
      <c r="Q81" s="447"/>
    </row>
    <row r="82" spans="1:17" ht="15.75" x14ac:dyDescent="0.25">
      <c r="A82" s="365">
        <v>23</v>
      </c>
      <c r="B82" s="109">
        <v>203</v>
      </c>
      <c r="C82" s="127">
        <f>'203_2'!B17</f>
        <v>0</v>
      </c>
      <c r="D82" s="127">
        <f>'203_2'!D17</f>
        <v>32.799999999999997</v>
      </c>
      <c r="E82" s="128">
        <f t="shared" si="39"/>
        <v>32.799999999999997</v>
      </c>
      <c r="F82" s="171">
        <f t="shared" si="25"/>
        <v>28.11428571428571</v>
      </c>
      <c r="G82" s="149"/>
      <c r="H82" s="177"/>
      <c r="I82" s="149"/>
      <c r="J82" s="149"/>
      <c r="K82" s="316"/>
      <c r="L82" s="113">
        <f t="shared" si="37"/>
        <v>32.799999999999997</v>
      </c>
      <c r="M82" s="139" t="str">
        <f t="shared" si="38"/>
        <v>F</v>
      </c>
      <c r="N82" s="443"/>
      <c r="O82" s="446"/>
      <c r="P82" s="447"/>
      <c r="Q82" s="447"/>
    </row>
    <row r="83" spans="1:17" ht="16.5" thickBot="1" x14ac:dyDescent="0.3">
      <c r="A83" s="365">
        <v>24</v>
      </c>
      <c r="B83" s="109">
        <v>203</v>
      </c>
      <c r="C83" s="127">
        <f>'203_2'!B18</f>
        <v>0</v>
      </c>
      <c r="D83" s="127">
        <f>'203_2'!D18</f>
        <v>0</v>
      </c>
      <c r="E83" s="128">
        <f t="shared" si="39"/>
        <v>0</v>
      </c>
      <c r="F83" s="171">
        <f t="shared" si="25"/>
        <v>0</v>
      </c>
      <c r="G83" s="149"/>
      <c r="H83" s="177"/>
      <c r="I83" s="149"/>
      <c r="J83" s="149"/>
      <c r="K83" s="316"/>
      <c r="L83" s="113">
        <f t="shared" si="37"/>
        <v>0</v>
      </c>
      <c r="M83" s="139" t="str">
        <f t="shared" si="38"/>
        <v>F</v>
      </c>
      <c r="N83" s="443"/>
      <c r="O83" s="446"/>
      <c r="P83" s="447"/>
      <c r="Q83" s="447"/>
    </row>
    <row r="84" spans="1:17" ht="51.75" thickBot="1" x14ac:dyDescent="0.25">
      <c r="A84" s="179" t="s">
        <v>236</v>
      </c>
      <c r="B84" s="372" t="s">
        <v>237</v>
      </c>
      <c r="C84" s="182" t="s">
        <v>238</v>
      </c>
      <c r="D84" s="129" t="s">
        <v>239</v>
      </c>
      <c r="E84" s="180" t="s">
        <v>240</v>
      </c>
      <c r="F84" s="321" t="s">
        <v>304</v>
      </c>
      <c r="G84" s="321" t="s">
        <v>305</v>
      </c>
      <c r="H84" s="321" t="s">
        <v>306</v>
      </c>
      <c r="I84" s="321" t="s">
        <v>307</v>
      </c>
      <c r="J84" s="322" t="s">
        <v>295</v>
      </c>
      <c r="K84" s="322" t="s">
        <v>347</v>
      </c>
      <c r="L84" s="323" t="s">
        <v>154</v>
      </c>
      <c r="M84" s="258" t="s">
        <v>267</v>
      </c>
      <c r="N84" s="452"/>
      <c r="O84" s="441"/>
      <c r="P84" s="441"/>
      <c r="Q84" s="447"/>
    </row>
    <row r="85" spans="1:17" ht="15.75" x14ac:dyDescent="0.25">
      <c r="A85" s="365">
        <v>1</v>
      </c>
      <c r="B85" s="109">
        <v>204</v>
      </c>
      <c r="C85" s="127" t="e">
        <f>#REF!</f>
        <v>#REF!</v>
      </c>
      <c r="D85" s="127" t="e">
        <f>#REF!</f>
        <v>#REF!</v>
      </c>
      <c r="E85" s="128" t="e">
        <f t="shared" ref="E85:E110" si="40">D85</f>
        <v>#REF!</v>
      </c>
      <c r="F85" s="171" t="e">
        <f t="shared" si="25"/>
        <v>#REF!</v>
      </c>
      <c r="G85" s="148"/>
      <c r="H85" s="176"/>
      <c r="I85" s="148"/>
      <c r="J85" s="257"/>
      <c r="K85" s="316"/>
      <c r="L85" s="113" t="e">
        <f t="shared" ref="L85:L110" si="41">IF((E85+K85)&gt;100,100,E85+K85)</f>
        <v>#REF!</v>
      </c>
      <c r="M85" s="139" t="e">
        <f t="shared" ref="M85:M110" si="42">VLOOKUP(L85,ESTC,2)</f>
        <v>#REF!</v>
      </c>
      <c r="N85" s="442"/>
      <c r="O85" s="450"/>
      <c r="P85" s="441"/>
      <c r="Q85" s="447"/>
    </row>
    <row r="86" spans="1:17" ht="15.75" x14ac:dyDescent="0.25">
      <c r="A86" s="365">
        <v>2</v>
      </c>
      <c r="B86" s="109">
        <v>204</v>
      </c>
      <c r="C86" s="127" t="e">
        <f>#REF!</f>
        <v>#REF!</v>
      </c>
      <c r="D86" s="127" t="e">
        <f>#REF!</f>
        <v>#REF!</v>
      </c>
      <c r="E86" s="128" t="e">
        <f t="shared" si="40"/>
        <v>#REF!</v>
      </c>
      <c r="F86" s="171" t="e">
        <f t="shared" si="25"/>
        <v>#REF!</v>
      </c>
      <c r="G86" s="149"/>
      <c r="H86" s="177"/>
      <c r="I86" s="149"/>
      <c r="J86" s="149"/>
      <c r="K86" s="316"/>
      <c r="L86" s="113" t="e">
        <f t="shared" si="41"/>
        <v>#REF!</v>
      </c>
      <c r="M86" s="139" t="e">
        <f t="shared" si="42"/>
        <v>#REF!</v>
      </c>
      <c r="N86" s="443"/>
      <c r="O86" s="450"/>
      <c r="P86" s="441"/>
      <c r="Q86" s="447"/>
    </row>
    <row r="87" spans="1:17" ht="15.75" x14ac:dyDescent="0.25">
      <c r="A87" s="365">
        <v>3</v>
      </c>
      <c r="B87" s="109">
        <v>204</v>
      </c>
      <c r="C87" s="127" t="e">
        <f>#REF!</f>
        <v>#REF!</v>
      </c>
      <c r="D87" s="127" t="e">
        <f>#REF!</f>
        <v>#REF!</v>
      </c>
      <c r="E87" s="128" t="e">
        <f t="shared" si="40"/>
        <v>#REF!</v>
      </c>
      <c r="F87" s="171" t="e">
        <f t="shared" si="25"/>
        <v>#REF!</v>
      </c>
      <c r="G87" s="149"/>
      <c r="H87" s="177"/>
      <c r="I87" s="149"/>
      <c r="J87" s="149"/>
      <c r="K87" s="316"/>
      <c r="L87" s="113" t="e">
        <f t="shared" si="41"/>
        <v>#REF!</v>
      </c>
      <c r="M87" s="139" t="e">
        <f t="shared" si="42"/>
        <v>#REF!</v>
      </c>
      <c r="N87" s="443"/>
      <c r="O87" s="450"/>
      <c r="P87" s="441"/>
      <c r="Q87" s="447"/>
    </row>
    <row r="88" spans="1:17" ht="15.75" x14ac:dyDescent="0.25">
      <c r="A88" s="365">
        <v>4</v>
      </c>
      <c r="B88" s="109">
        <v>204</v>
      </c>
      <c r="C88" s="127" t="e">
        <f>#REF!</f>
        <v>#REF!</v>
      </c>
      <c r="D88" s="127" t="e">
        <f>#REF!</f>
        <v>#REF!</v>
      </c>
      <c r="E88" s="128" t="e">
        <f t="shared" si="40"/>
        <v>#REF!</v>
      </c>
      <c r="F88" s="171" t="e">
        <f t="shared" si="25"/>
        <v>#REF!</v>
      </c>
      <c r="G88" s="149"/>
      <c r="H88" s="177"/>
      <c r="I88" s="149"/>
      <c r="J88" s="149"/>
      <c r="K88" s="316"/>
      <c r="L88" s="113" t="e">
        <f t="shared" si="41"/>
        <v>#REF!</v>
      </c>
      <c r="M88" s="139" t="e">
        <f t="shared" si="42"/>
        <v>#REF!</v>
      </c>
      <c r="N88" s="443"/>
      <c r="O88" s="450"/>
      <c r="P88" s="441"/>
      <c r="Q88" s="447"/>
    </row>
    <row r="89" spans="1:17" ht="15.75" x14ac:dyDescent="0.25">
      <c r="A89" s="365">
        <v>5</v>
      </c>
      <c r="B89" s="109">
        <v>204</v>
      </c>
      <c r="C89" s="127" t="e">
        <f>#REF!</f>
        <v>#REF!</v>
      </c>
      <c r="D89" s="127" t="e">
        <f>#REF!</f>
        <v>#REF!</v>
      </c>
      <c r="E89" s="128" t="e">
        <f t="shared" si="40"/>
        <v>#REF!</v>
      </c>
      <c r="F89" s="171" t="e">
        <f t="shared" si="25"/>
        <v>#REF!</v>
      </c>
      <c r="G89" s="149"/>
      <c r="H89" s="177"/>
      <c r="I89" s="149"/>
      <c r="J89" s="149"/>
      <c r="K89" s="316"/>
      <c r="L89" s="113" t="e">
        <f t="shared" si="41"/>
        <v>#REF!</v>
      </c>
      <c r="M89" s="139" t="e">
        <f t="shared" si="42"/>
        <v>#REF!</v>
      </c>
      <c r="N89" s="443"/>
      <c r="O89" s="450"/>
      <c r="P89" s="441"/>
      <c r="Q89" s="447"/>
    </row>
    <row r="90" spans="1:17" ht="15.75" x14ac:dyDescent="0.25">
      <c r="A90" s="365">
        <v>6</v>
      </c>
      <c r="B90" s="109">
        <v>204</v>
      </c>
      <c r="C90" s="127" t="e">
        <f>#REF!</f>
        <v>#REF!</v>
      </c>
      <c r="D90" s="127" t="e">
        <f>#REF!</f>
        <v>#REF!</v>
      </c>
      <c r="E90" s="128" t="e">
        <f t="shared" si="40"/>
        <v>#REF!</v>
      </c>
      <c r="F90" s="171" t="e">
        <f t="shared" si="25"/>
        <v>#REF!</v>
      </c>
      <c r="G90" s="149"/>
      <c r="H90" s="177"/>
      <c r="I90" s="149"/>
      <c r="J90" s="149"/>
      <c r="K90" s="316"/>
      <c r="L90" s="113" t="e">
        <f t="shared" si="41"/>
        <v>#REF!</v>
      </c>
      <c r="M90" s="139" t="e">
        <f t="shared" si="42"/>
        <v>#REF!</v>
      </c>
      <c r="N90" s="443"/>
      <c r="O90" s="450"/>
      <c r="P90" s="441"/>
      <c r="Q90" s="447"/>
    </row>
    <row r="91" spans="1:17" ht="15.75" x14ac:dyDescent="0.25">
      <c r="A91" s="365">
        <v>7</v>
      </c>
      <c r="B91" s="109">
        <v>204</v>
      </c>
      <c r="C91" s="127" t="e">
        <f>#REF!</f>
        <v>#REF!</v>
      </c>
      <c r="D91" s="127" t="e">
        <f>#REF!</f>
        <v>#REF!</v>
      </c>
      <c r="E91" s="128" t="e">
        <f t="shared" si="40"/>
        <v>#REF!</v>
      </c>
      <c r="F91" s="171" t="e">
        <f t="shared" si="25"/>
        <v>#REF!</v>
      </c>
      <c r="G91" s="149"/>
      <c r="H91" s="177"/>
      <c r="I91" s="149"/>
      <c r="J91" s="149"/>
      <c r="K91" s="316"/>
      <c r="L91" s="113" t="e">
        <f t="shared" si="41"/>
        <v>#REF!</v>
      </c>
      <c r="M91" s="139" t="e">
        <f t="shared" si="42"/>
        <v>#REF!</v>
      </c>
      <c r="N91" s="444"/>
      <c r="O91" s="450"/>
      <c r="P91" s="441"/>
      <c r="Q91" s="447"/>
    </row>
    <row r="92" spans="1:17" ht="15.75" x14ac:dyDescent="0.25">
      <c r="A92" s="365">
        <v>8</v>
      </c>
      <c r="B92" s="109">
        <v>204</v>
      </c>
      <c r="C92" s="127" t="e">
        <f>#REF!</f>
        <v>#REF!</v>
      </c>
      <c r="D92" s="127" t="e">
        <f>#REF!</f>
        <v>#REF!</v>
      </c>
      <c r="E92" s="128" t="e">
        <f t="shared" si="40"/>
        <v>#REF!</v>
      </c>
      <c r="F92" s="171" t="e">
        <f t="shared" si="25"/>
        <v>#REF!</v>
      </c>
      <c r="G92" s="149"/>
      <c r="H92" s="177"/>
      <c r="I92" s="149"/>
      <c r="J92" s="149"/>
      <c r="K92" s="316"/>
      <c r="L92" s="394" t="e">
        <f t="shared" si="41"/>
        <v>#REF!</v>
      </c>
      <c r="M92" s="139" t="e">
        <f t="shared" si="42"/>
        <v>#REF!</v>
      </c>
      <c r="N92" s="443"/>
      <c r="O92" s="450"/>
      <c r="P92" s="441"/>
      <c r="Q92" s="447"/>
    </row>
    <row r="93" spans="1:17" ht="15.75" x14ac:dyDescent="0.25">
      <c r="A93" s="365">
        <v>9</v>
      </c>
      <c r="B93" s="109">
        <v>204</v>
      </c>
      <c r="C93" s="127" t="e">
        <f>#REF!</f>
        <v>#REF!</v>
      </c>
      <c r="D93" s="127" t="e">
        <f>#REF!</f>
        <v>#REF!</v>
      </c>
      <c r="E93" s="128" t="e">
        <f t="shared" si="40"/>
        <v>#REF!</v>
      </c>
      <c r="F93" s="171" t="e">
        <f t="shared" si="25"/>
        <v>#REF!</v>
      </c>
      <c r="G93" s="149"/>
      <c r="H93" s="177"/>
      <c r="I93" s="149"/>
      <c r="J93" s="149"/>
      <c r="K93" s="316"/>
      <c r="L93" s="113" t="e">
        <f t="shared" si="41"/>
        <v>#REF!</v>
      </c>
      <c r="M93" s="139" t="e">
        <f t="shared" si="42"/>
        <v>#REF!</v>
      </c>
      <c r="N93" s="443"/>
      <c r="O93" s="450"/>
      <c r="P93" s="441"/>
      <c r="Q93" s="447"/>
    </row>
    <row r="94" spans="1:17" ht="15.75" x14ac:dyDescent="0.25">
      <c r="A94" s="365">
        <v>10</v>
      </c>
      <c r="B94" s="109">
        <v>204</v>
      </c>
      <c r="C94" s="127" t="e">
        <f>#REF!</f>
        <v>#REF!</v>
      </c>
      <c r="D94" s="127" t="e">
        <f>#REF!</f>
        <v>#REF!</v>
      </c>
      <c r="E94" s="128" t="e">
        <f t="shared" si="40"/>
        <v>#REF!</v>
      </c>
      <c r="F94" s="171" t="e">
        <f t="shared" ref="F94:F110" si="43">E94*6/7</f>
        <v>#REF!</v>
      </c>
      <c r="G94" s="149"/>
      <c r="H94" s="177"/>
      <c r="I94" s="149"/>
      <c r="J94" s="149"/>
      <c r="K94" s="316"/>
      <c r="L94" s="113" t="e">
        <f t="shared" si="41"/>
        <v>#REF!</v>
      </c>
      <c r="M94" s="139" t="e">
        <f t="shared" si="42"/>
        <v>#REF!</v>
      </c>
      <c r="N94" s="443"/>
      <c r="O94" s="450"/>
      <c r="P94" s="441"/>
      <c r="Q94" s="447"/>
    </row>
    <row r="95" spans="1:17" ht="15.75" x14ac:dyDescent="0.25">
      <c r="A95" s="365">
        <v>11</v>
      </c>
      <c r="B95" s="109">
        <v>204</v>
      </c>
      <c r="C95" s="127" t="e">
        <f>#REF!</f>
        <v>#REF!</v>
      </c>
      <c r="D95" s="127" t="e">
        <f>#REF!</f>
        <v>#REF!</v>
      </c>
      <c r="E95" s="128" t="e">
        <f t="shared" si="40"/>
        <v>#REF!</v>
      </c>
      <c r="F95" s="171" t="e">
        <f t="shared" si="43"/>
        <v>#REF!</v>
      </c>
      <c r="G95" s="149"/>
      <c r="H95" s="177"/>
      <c r="I95" s="149"/>
      <c r="J95" s="149"/>
      <c r="K95" s="316"/>
      <c r="L95" s="113" t="e">
        <f t="shared" si="41"/>
        <v>#REF!</v>
      </c>
      <c r="M95" s="139" t="e">
        <f t="shared" si="42"/>
        <v>#REF!</v>
      </c>
      <c r="N95" s="443"/>
      <c r="O95" s="450"/>
      <c r="P95" s="441"/>
      <c r="Q95" s="447"/>
    </row>
    <row r="96" spans="1:17" ht="15.75" x14ac:dyDescent="0.25">
      <c r="A96" s="365">
        <v>12</v>
      </c>
      <c r="B96" s="109">
        <v>204</v>
      </c>
      <c r="C96" s="127" t="e">
        <f>#REF!</f>
        <v>#REF!</v>
      </c>
      <c r="D96" s="127" t="e">
        <f>#REF!</f>
        <v>#REF!</v>
      </c>
      <c r="E96" s="128" t="e">
        <f t="shared" si="40"/>
        <v>#REF!</v>
      </c>
      <c r="F96" s="171" t="e">
        <f t="shared" si="43"/>
        <v>#REF!</v>
      </c>
      <c r="G96" s="149"/>
      <c r="H96" s="177"/>
      <c r="I96" s="149"/>
      <c r="J96" s="149"/>
      <c r="K96" s="316"/>
      <c r="L96" s="113" t="e">
        <f t="shared" si="41"/>
        <v>#REF!</v>
      </c>
      <c r="M96" s="139" t="e">
        <f t="shared" si="42"/>
        <v>#REF!</v>
      </c>
      <c r="N96" s="444"/>
      <c r="O96" s="450"/>
      <c r="P96" s="441"/>
      <c r="Q96" s="447"/>
    </row>
    <row r="97" spans="1:17" ht="15.75" x14ac:dyDescent="0.25">
      <c r="A97" s="365">
        <v>13</v>
      </c>
      <c r="B97" s="109">
        <v>204</v>
      </c>
      <c r="C97" s="127" t="e">
        <f>#REF!</f>
        <v>#REF!</v>
      </c>
      <c r="D97" s="127" t="e">
        <f>#REF!</f>
        <v>#REF!</v>
      </c>
      <c r="E97" s="128" t="e">
        <f t="shared" si="40"/>
        <v>#REF!</v>
      </c>
      <c r="F97" s="171" t="e">
        <f t="shared" si="43"/>
        <v>#REF!</v>
      </c>
      <c r="G97" s="149"/>
      <c r="H97" s="177"/>
      <c r="I97" s="149"/>
      <c r="J97" s="149"/>
      <c r="K97" s="316"/>
      <c r="L97" s="113" t="e">
        <f t="shared" si="41"/>
        <v>#REF!</v>
      </c>
      <c r="M97" s="139" t="e">
        <f t="shared" si="42"/>
        <v>#REF!</v>
      </c>
      <c r="N97" s="443"/>
      <c r="O97" s="450"/>
      <c r="P97" s="441"/>
      <c r="Q97" s="447"/>
    </row>
    <row r="98" spans="1:17" ht="15.75" x14ac:dyDescent="0.25">
      <c r="A98" s="365">
        <v>14</v>
      </c>
      <c r="B98" s="109">
        <v>204</v>
      </c>
      <c r="C98" s="127" t="e">
        <f>#REF!</f>
        <v>#REF!</v>
      </c>
      <c r="D98" s="127" t="e">
        <f>#REF!</f>
        <v>#REF!</v>
      </c>
      <c r="E98" s="128" t="e">
        <f t="shared" ref="E98:E109" si="44">D98</f>
        <v>#REF!</v>
      </c>
      <c r="F98" s="171" t="e">
        <f t="shared" ref="F98:F109" si="45">E98*6/7</f>
        <v>#REF!</v>
      </c>
      <c r="G98" s="149"/>
      <c r="H98" s="177"/>
      <c r="I98" s="149"/>
      <c r="J98" s="149"/>
      <c r="K98" s="316"/>
      <c r="L98" s="113" t="e">
        <f t="shared" ref="L98:L109" si="46">IF((E98+K98)&gt;100,100,E98+K98)</f>
        <v>#REF!</v>
      </c>
      <c r="M98" s="139" t="e">
        <f t="shared" ref="M98:M109" si="47">VLOOKUP(L98,ESTC,2)</f>
        <v>#REF!</v>
      </c>
      <c r="N98" s="443"/>
      <c r="O98" s="450"/>
      <c r="P98" s="441"/>
      <c r="Q98" s="447"/>
    </row>
    <row r="99" spans="1:17" ht="15.75" x14ac:dyDescent="0.25">
      <c r="A99" s="365">
        <v>15</v>
      </c>
      <c r="B99" s="109">
        <v>204</v>
      </c>
      <c r="C99" s="127" t="e">
        <f>#REF!</f>
        <v>#REF!</v>
      </c>
      <c r="D99" s="127" t="e">
        <f>#REF!</f>
        <v>#REF!</v>
      </c>
      <c r="E99" s="128" t="e">
        <f t="shared" si="44"/>
        <v>#REF!</v>
      </c>
      <c r="F99" s="171" t="e">
        <f t="shared" si="45"/>
        <v>#REF!</v>
      </c>
      <c r="G99" s="149"/>
      <c r="H99" s="177"/>
      <c r="I99" s="149"/>
      <c r="J99" s="149"/>
      <c r="K99" s="316"/>
      <c r="L99" s="113" t="e">
        <f t="shared" si="46"/>
        <v>#REF!</v>
      </c>
      <c r="M99" s="139" t="e">
        <f t="shared" si="47"/>
        <v>#REF!</v>
      </c>
      <c r="N99" s="443"/>
      <c r="O99" s="450"/>
      <c r="P99" s="441"/>
      <c r="Q99" s="447"/>
    </row>
    <row r="100" spans="1:17" ht="15.75" x14ac:dyDescent="0.25">
      <c r="A100" s="365">
        <v>16</v>
      </c>
      <c r="B100" s="109">
        <v>204</v>
      </c>
      <c r="C100" s="127" t="e">
        <f>#REF!</f>
        <v>#REF!</v>
      </c>
      <c r="D100" s="127" t="e">
        <f>#REF!</f>
        <v>#REF!</v>
      </c>
      <c r="E100" s="128" t="e">
        <f t="shared" si="44"/>
        <v>#REF!</v>
      </c>
      <c r="F100" s="171" t="e">
        <f t="shared" si="45"/>
        <v>#REF!</v>
      </c>
      <c r="G100" s="149"/>
      <c r="H100" s="177"/>
      <c r="I100" s="149"/>
      <c r="J100" s="149"/>
      <c r="K100" s="316"/>
      <c r="L100" s="113" t="e">
        <f t="shared" si="46"/>
        <v>#REF!</v>
      </c>
      <c r="M100" s="139" t="e">
        <f t="shared" si="47"/>
        <v>#REF!</v>
      </c>
      <c r="N100" s="443"/>
      <c r="O100" s="450"/>
      <c r="P100" s="441"/>
      <c r="Q100" s="447"/>
    </row>
    <row r="101" spans="1:17" ht="15.75" x14ac:dyDescent="0.25">
      <c r="A101" s="365">
        <v>17</v>
      </c>
      <c r="B101" s="109">
        <v>204</v>
      </c>
      <c r="C101" s="127" t="e">
        <f>#REF!</f>
        <v>#REF!</v>
      </c>
      <c r="D101" s="127" t="e">
        <f>#REF!</f>
        <v>#REF!</v>
      </c>
      <c r="E101" s="128" t="e">
        <f t="shared" si="44"/>
        <v>#REF!</v>
      </c>
      <c r="F101" s="171" t="e">
        <f t="shared" si="45"/>
        <v>#REF!</v>
      </c>
      <c r="G101" s="149"/>
      <c r="H101" s="177"/>
      <c r="I101" s="149"/>
      <c r="J101" s="149"/>
      <c r="K101" s="316"/>
      <c r="L101" s="113" t="e">
        <f t="shared" si="46"/>
        <v>#REF!</v>
      </c>
      <c r="M101" s="139" t="e">
        <f t="shared" si="47"/>
        <v>#REF!</v>
      </c>
      <c r="N101" s="443"/>
      <c r="O101" s="450"/>
      <c r="P101" s="441"/>
      <c r="Q101" s="447"/>
    </row>
    <row r="102" spans="1:17" ht="15.75" x14ac:dyDescent="0.25">
      <c r="A102" s="365">
        <v>18</v>
      </c>
      <c r="B102" s="109">
        <v>204</v>
      </c>
      <c r="C102" s="127" t="e">
        <f>#REF!</f>
        <v>#REF!</v>
      </c>
      <c r="D102" s="127" t="e">
        <f>#REF!</f>
        <v>#REF!</v>
      </c>
      <c r="E102" s="128" t="e">
        <f t="shared" si="44"/>
        <v>#REF!</v>
      </c>
      <c r="F102" s="171" t="e">
        <f t="shared" si="45"/>
        <v>#REF!</v>
      </c>
      <c r="G102" s="149"/>
      <c r="H102" s="177"/>
      <c r="I102" s="149"/>
      <c r="J102" s="149"/>
      <c r="K102" s="316"/>
      <c r="L102" s="113" t="e">
        <f t="shared" si="46"/>
        <v>#REF!</v>
      </c>
      <c r="M102" s="139" t="e">
        <f t="shared" si="47"/>
        <v>#REF!</v>
      </c>
      <c r="N102" s="443"/>
      <c r="O102" s="450"/>
      <c r="P102" s="441"/>
      <c r="Q102" s="447"/>
    </row>
    <row r="103" spans="1:17" ht="15.75" x14ac:dyDescent="0.25">
      <c r="A103" s="365">
        <v>19</v>
      </c>
      <c r="B103" s="109">
        <v>204</v>
      </c>
      <c r="C103" s="127" t="e">
        <f>#REF!</f>
        <v>#REF!</v>
      </c>
      <c r="D103" s="127" t="e">
        <f>#REF!</f>
        <v>#REF!</v>
      </c>
      <c r="E103" s="128" t="e">
        <f t="shared" si="44"/>
        <v>#REF!</v>
      </c>
      <c r="F103" s="171" t="e">
        <f t="shared" si="45"/>
        <v>#REF!</v>
      </c>
      <c r="G103" s="149"/>
      <c r="H103" s="177"/>
      <c r="I103" s="149"/>
      <c r="J103" s="149"/>
      <c r="K103" s="316"/>
      <c r="L103" s="113" t="e">
        <f t="shared" si="46"/>
        <v>#REF!</v>
      </c>
      <c r="M103" s="139" t="e">
        <f t="shared" si="47"/>
        <v>#REF!</v>
      </c>
      <c r="N103" s="443"/>
      <c r="O103" s="450"/>
      <c r="P103" s="441"/>
      <c r="Q103" s="447"/>
    </row>
    <row r="104" spans="1:17" ht="15.75" x14ac:dyDescent="0.25">
      <c r="A104" s="365">
        <v>20</v>
      </c>
      <c r="B104" s="109">
        <v>204</v>
      </c>
      <c r="C104" s="127" t="e">
        <f>#REF!</f>
        <v>#REF!</v>
      </c>
      <c r="D104" s="127" t="e">
        <f>#REF!</f>
        <v>#REF!</v>
      </c>
      <c r="E104" s="128" t="e">
        <f t="shared" si="44"/>
        <v>#REF!</v>
      </c>
      <c r="F104" s="171" t="e">
        <f t="shared" si="45"/>
        <v>#REF!</v>
      </c>
      <c r="G104" s="149"/>
      <c r="H104" s="177"/>
      <c r="I104" s="149"/>
      <c r="J104" s="149"/>
      <c r="K104" s="316"/>
      <c r="L104" s="113" t="e">
        <f t="shared" si="46"/>
        <v>#REF!</v>
      </c>
      <c r="M104" s="139" t="e">
        <f t="shared" si="47"/>
        <v>#REF!</v>
      </c>
      <c r="N104" s="443"/>
      <c r="O104" s="450"/>
      <c r="P104" s="441"/>
      <c r="Q104" s="447"/>
    </row>
    <row r="105" spans="1:17" ht="15.75" x14ac:dyDescent="0.25">
      <c r="A105" s="365">
        <v>21</v>
      </c>
      <c r="B105" s="109">
        <v>204</v>
      </c>
      <c r="C105" s="127" t="e">
        <f>#REF!</f>
        <v>#REF!</v>
      </c>
      <c r="D105" s="127" t="e">
        <f>#REF!</f>
        <v>#REF!</v>
      </c>
      <c r="E105" s="128" t="e">
        <f t="shared" si="44"/>
        <v>#REF!</v>
      </c>
      <c r="F105" s="171" t="e">
        <f t="shared" si="45"/>
        <v>#REF!</v>
      </c>
      <c r="G105" s="149"/>
      <c r="H105" s="177"/>
      <c r="I105" s="149"/>
      <c r="J105" s="149"/>
      <c r="K105" s="316"/>
      <c r="L105" s="113" t="e">
        <f t="shared" si="46"/>
        <v>#REF!</v>
      </c>
      <c r="M105" s="139" t="e">
        <f t="shared" si="47"/>
        <v>#REF!</v>
      </c>
      <c r="N105" s="443"/>
      <c r="O105" s="450"/>
      <c r="P105" s="441"/>
      <c r="Q105" s="447"/>
    </row>
    <row r="106" spans="1:17" ht="15.75" x14ac:dyDescent="0.25">
      <c r="A106" s="365">
        <v>22</v>
      </c>
      <c r="B106" s="109">
        <v>204</v>
      </c>
      <c r="C106" s="127" t="e">
        <f>#REF!</f>
        <v>#REF!</v>
      </c>
      <c r="D106" s="127" t="e">
        <f>#REF!</f>
        <v>#REF!</v>
      </c>
      <c r="E106" s="128" t="e">
        <f t="shared" si="44"/>
        <v>#REF!</v>
      </c>
      <c r="F106" s="171" t="e">
        <f t="shared" si="45"/>
        <v>#REF!</v>
      </c>
      <c r="G106" s="149"/>
      <c r="H106" s="177"/>
      <c r="I106" s="149"/>
      <c r="J106" s="149"/>
      <c r="K106" s="316"/>
      <c r="L106" s="113" t="e">
        <f t="shared" si="46"/>
        <v>#REF!</v>
      </c>
      <c r="M106" s="139" t="e">
        <f t="shared" si="47"/>
        <v>#REF!</v>
      </c>
      <c r="N106" s="443"/>
      <c r="O106" s="450"/>
      <c r="P106" s="441"/>
      <c r="Q106" s="447"/>
    </row>
    <row r="107" spans="1:17" ht="15.75" x14ac:dyDescent="0.25">
      <c r="A107" s="365">
        <v>23</v>
      </c>
      <c r="B107" s="109">
        <v>204</v>
      </c>
      <c r="C107" s="127" t="e">
        <f>#REF!</f>
        <v>#REF!</v>
      </c>
      <c r="D107" s="127" t="e">
        <f>#REF!</f>
        <v>#REF!</v>
      </c>
      <c r="E107" s="128" t="e">
        <f t="shared" si="44"/>
        <v>#REF!</v>
      </c>
      <c r="F107" s="171" t="e">
        <f t="shared" si="45"/>
        <v>#REF!</v>
      </c>
      <c r="G107" s="149"/>
      <c r="H107" s="177"/>
      <c r="I107" s="149"/>
      <c r="J107" s="149"/>
      <c r="K107" s="316"/>
      <c r="L107" s="113" t="e">
        <f t="shared" si="46"/>
        <v>#REF!</v>
      </c>
      <c r="M107" s="139" t="e">
        <f t="shared" si="47"/>
        <v>#REF!</v>
      </c>
      <c r="N107" s="443"/>
      <c r="O107" s="450"/>
      <c r="P107" s="441"/>
      <c r="Q107" s="447"/>
    </row>
    <row r="108" spans="1:17" ht="15.75" x14ac:dyDescent="0.25">
      <c r="A108" s="365">
        <v>24</v>
      </c>
      <c r="B108" s="109">
        <v>204</v>
      </c>
      <c r="C108" s="127" t="e">
        <f>#REF!</f>
        <v>#REF!</v>
      </c>
      <c r="D108" s="127" t="e">
        <f>#REF!</f>
        <v>#REF!</v>
      </c>
      <c r="E108" s="128" t="e">
        <f t="shared" si="44"/>
        <v>#REF!</v>
      </c>
      <c r="F108" s="171" t="e">
        <f t="shared" si="45"/>
        <v>#REF!</v>
      </c>
      <c r="G108" s="149"/>
      <c r="H108" s="177"/>
      <c r="I108" s="149"/>
      <c r="J108" s="149"/>
      <c r="K108" s="316"/>
      <c r="L108" s="113" t="e">
        <f t="shared" si="46"/>
        <v>#REF!</v>
      </c>
      <c r="M108" s="139" t="e">
        <f t="shared" si="47"/>
        <v>#REF!</v>
      </c>
      <c r="N108" s="443"/>
      <c r="O108" s="450"/>
      <c r="P108" s="441"/>
      <c r="Q108" s="447"/>
    </row>
    <row r="109" spans="1:17" ht="15.75" x14ac:dyDescent="0.25">
      <c r="A109" s="365">
        <v>25</v>
      </c>
      <c r="B109" s="109">
        <v>204</v>
      </c>
      <c r="C109" s="127" t="e">
        <f>#REF!</f>
        <v>#REF!</v>
      </c>
      <c r="D109" s="127" t="e">
        <f>#REF!</f>
        <v>#REF!</v>
      </c>
      <c r="E109" s="128" t="e">
        <f t="shared" si="44"/>
        <v>#REF!</v>
      </c>
      <c r="F109" s="171" t="e">
        <f t="shared" si="45"/>
        <v>#REF!</v>
      </c>
      <c r="G109" s="149"/>
      <c r="H109" s="177"/>
      <c r="I109" s="149"/>
      <c r="J109" s="149"/>
      <c r="K109" s="316"/>
      <c r="L109" s="113" t="e">
        <f t="shared" si="46"/>
        <v>#REF!</v>
      </c>
      <c r="M109" s="139" t="e">
        <f t="shared" si="47"/>
        <v>#REF!</v>
      </c>
      <c r="N109" s="443"/>
      <c r="O109" s="450"/>
      <c r="P109" s="441"/>
      <c r="Q109" s="447"/>
    </row>
    <row r="110" spans="1:17" ht="15.75" x14ac:dyDescent="0.25">
      <c r="A110" s="365">
        <v>26</v>
      </c>
      <c r="B110" s="109">
        <v>204</v>
      </c>
      <c r="C110" s="127" t="e">
        <f>#REF!</f>
        <v>#REF!</v>
      </c>
      <c r="D110" s="127" t="e">
        <f>#REF!</f>
        <v>#REF!</v>
      </c>
      <c r="E110" s="128" t="e">
        <f t="shared" si="40"/>
        <v>#REF!</v>
      </c>
      <c r="F110" s="171" t="e">
        <f t="shared" si="43"/>
        <v>#REF!</v>
      </c>
      <c r="G110" s="149"/>
      <c r="H110" s="177"/>
      <c r="I110" s="149"/>
      <c r="J110" s="149"/>
      <c r="K110" s="316"/>
      <c r="L110" s="113" t="e">
        <f t="shared" si="41"/>
        <v>#REF!</v>
      </c>
      <c r="M110" s="139" t="e">
        <f t="shared" si="42"/>
        <v>#REF!</v>
      </c>
      <c r="N110" s="443"/>
      <c r="O110" s="450"/>
      <c r="P110" s="441"/>
      <c r="Q110" s="447"/>
    </row>
    <row r="111" spans="1:17" ht="16.5" thickBot="1" x14ac:dyDescent="0.3">
      <c r="A111" s="367"/>
      <c r="B111" s="109"/>
      <c r="C111" s="368"/>
      <c r="D111" s="368"/>
      <c r="E111" s="369"/>
      <c r="F111" s="319"/>
      <c r="G111" s="320"/>
      <c r="H111" s="370"/>
      <c r="I111" s="320"/>
      <c r="J111" s="320"/>
      <c r="K111" s="371"/>
      <c r="L111" s="181"/>
      <c r="M111" s="141"/>
      <c r="N111" s="445"/>
      <c r="O111" s="450"/>
      <c r="P111" s="441"/>
      <c r="Q111" s="447"/>
    </row>
    <row r="112" spans="1:17" x14ac:dyDescent="0.2">
      <c r="N112" s="454"/>
      <c r="O112" s="450"/>
      <c r="P112" s="441"/>
      <c r="Q112" s="447"/>
    </row>
    <row r="113" spans="14:17" x14ac:dyDescent="0.2">
      <c r="N113" s="454"/>
      <c r="O113" s="441"/>
      <c r="P113" s="441"/>
      <c r="Q113" s="447"/>
    </row>
    <row r="114" spans="14:17" x14ac:dyDescent="0.2">
      <c r="N114" s="454"/>
      <c r="O114" s="441"/>
      <c r="P114" s="441"/>
      <c r="Q114" s="447"/>
    </row>
    <row r="115" spans="14:17" x14ac:dyDescent="0.2">
      <c r="N115" s="454"/>
      <c r="O115" s="441"/>
      <c r="P115" s="441"/>
      <c r="Q115" s="447"/>
    </row>
    <row r="116" spans="14:17" x14ac:dyDescent="0.2">
      <c r="N116" s="454"/>
      <c r="O116" s="441"/>
      <c r="P116" s="441"/>
      <c r="Q116" s="447"/>
    </row>
    <row r="117" spans="14:17" x14ac:dyDescent="0.2">
      <c r="N117" s="454"/>
      <c r="O117" s="441"/>
      <c r="P117" s="441"/>
      <c r="Q117" s="447"/>
    </row>
    <row r="118" spans="14:17" x14ac:dyDescent="0.2">
      <c r="N118" s="454"/>
      <c r="O118" s="441"/>
      <c r="P118" s="441"/>
      <c r="Q118" s="447"/>
    </row>
    <row r="119" spans="14:17" x14ac:dyDescent="0.2">
      <c r="N119" s="454"/>
      <c r="O119" s="441"/>
      <c r="P119" s="441"/>
      <c r="Q119" s="447"/>
    </row>
    <row r="120" spans="14:17" x14ac:dyDescent="0.2">
      <c r="N120" s="454"/>
      <c r="O120" s="441"/>
      <c r="P120" s="441"/>
      <c r="Q120" s="447"/>
    </row>
  </sheetData>
  <customSheetViews>
    <customSheetView guid="{17400EAF-4B0B-49FE-8262-4A59DA70D10F}" hiddenColumns="1">
      <pane ySplit="2" topLeftCell="A39" activePane="bottomLeft" state="frozen"/>
      <selection pane="bottomLeft" activeCell="O43" sqref="O43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CB17CAF3-1B6A-40BC-8807-382168C7B6AA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C2F30B35-D639-4BB4-A50F-41AB6A913442}" topLeftCell="D1">
      <selection activeCell="D5" sqref="A5:XFD5"/>
      <pageMargins left="0.75" right="0.75" top="1" bottom="1" header="0.5" footer="0.5"/>
      <pageSetup paperSize="9" orientation="portrait" horizontalDpi="4294967293" r:id="rId3"/>
      <headerFooter alignWithMargins="0"/>
    </customSheetView>
    <customSheetView guid="{1721CD95-9859-4B1B-8D0F-DFE373BD846C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6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8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8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29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30"/>
      <headerFooter alignWithMargins="0"/>
    </customSheetView>
    <customSheetView guid="{B1194D16-FC6C-47F9-9935-F16FF2F45C20}">
      <pane ySplit="2" topLeftCell="A78" activePane="bottomLeft" state="frozen"/>
      <selection pane="bottomLeft" activeCell="C84" sqref="C84"/>
      <pageMargins left="0.75" right="0.75" top="1" bottom="1" header="0.5" footer="0.5"/>
      <pageSetup paperSize="9" orientation="portrait" horizontalDpi="4294967293" verticalDpi="0" r:id="rId31"/>
      <headerFooter alignWithMargins="0"/>
    </customSheetView>
    <customSheetView guid="{1C44C54F-C0A4-451D-B8A0-B8C17D7E284D}" hiddenColumns="1">
      <pane ySplit="2" topLeftCell="A20" activePane="bottomLeft" state="frozen"/>
      <selection pane="bottomLeft" activeCell="C27" sqref="C27"/>
      <pageMargins left="0.75" right="0.75" top="1" bottom="1" header="0.5" footer="0.5"/>
      <pageSetup paperSize="9" orientation="portrait" horizontalDpi="4294967293" verticalDpi="0" r:id="rId32"/>
      <headerFooter alignWithMargins="0"/>
    </customSheetView>
    <customSheetView guid="{30A3BD48-0D1B-46B6-AB52-E6CED733EC31}" hiddenColumns="1">
      <pane ySplit="2" topLeftCell="A48" activePane="bottomLeft" state="frozen"/>
      <selection pane="bottomLeft" activeCell="N3" sqref="N3"/>
      <pageMargins left="0.75" right="0.75" top="1" bottom="1" header="0.5" footer="0.5"/>
      <pageSetup paperSize="9" orientation="portrait" horizontalDpi="4294967293" verticalDpi="0" r:id="rId33"/>
      <headerFooter alignWithMargins="0"/>
    </customSheetView>
    <customSheetView guid="{6C8D603E-9A1B-49F4-AEFE-06707C7BCD53}" showPageBreaks="1" topLeftCell="A28">
      <selection activeCell="L41" sqref="L41"/>
      <pageMargins left="0.75" right="0.75" top="1" bottom="1" header="0.5" footer="0.5"/>
      <pageSetup paperSize="9" orientation="portrait" horizontalDpi="4294967293" r:id="rId34"/>
      <headerFooter alignWithMargins="0"/>
    </customSheetView>
    <customSheetView guid="{C5D960BD-C1A6-4228-A267-A87ADCF0AB55}" hiddenColumns="1" state="hidden">
      <pane ySplit="2" topLeftCell="A3" activePane="bottomLeft" state="frozen"/>
      <selection pane="bottomLeft" activeCell="N71" sqref="N71"/>
      <pageMargins left="0.75" right="0.75" top="1" bottom="1" header="0.5" footer="0.5"/>
      <pageSetup paperSize="9" orientation="portrait" horizontalDpi="4294967293" verticalDpi="0" r:id="rId35"/>
      <headerFooter alignWithMargins="0"/>
    </customSheetView>
    <customSheetView guid="{D122E3EB-3DBD-4170-BBCF-2BB5E0E428A7}" hiddenColumns="1" state="hidden">
      <pane ySplit="2" topLeftCell="A3" activePane="bottomLeft" state="frozen"/>
      <selection pane="bottomLeft" activeCell="N71" sqref="N71"/>
      <pageMargins left="0.75" right="0.75" top="1" bottom="1" header="0.5" footer="0.5"/>
      <pageSetup paperSize="9" orientation="portrait" horizontalDpi="4294967293" r:id="rId36"/>
      <headerFooter alignWithMargins="0"/>
    </customSheetView>
  </customSheetViews>
  <phoneticPr fontId="0" type="noConversion"/>
  <conditionalFormatting sqref="E32:E58 E3:E30 E60:E83">
    <cfRule type="cellIs" dxfId="12" priority="9" operator="greaterThanOrEqual">
      <formula>20</formula>
    </cfRule>
    <cfRule type="cellIs" dxfId="11" priority="10" stopIfTrue="1" operator="lessThan">
      <formula>20</formula>
    </cfRule>
  </conditionalFormatting>
  <conditionalFormatting sqref="L32:L58 L2:L30">
    <cfRule type="cellIs" dxfId="10" priority="11" stopIfTrue="1" operator="lessThan">
      <formula>59.5</formula>
    </cfRule>
    <cfRule type="cellIs" dxfId="9" priority="12" stopIfTrue="1" operator="greaterThanOrEqual">
      <formula>59.5</formula>
    </cfRule>
  </conditionalFormatting>
  <conditionalFormatting sqref="L31 L60:L83">
    <cfRule type="cellIs" dxfId="8" priority="7" stopIfTrue="1" operator="lessThan">
      <formula>60</formula>
    </cfRule>
    <cfRule type="cellIs" dxfId="7" priority="8" stopIfTrue="1" operator="greaterThanOrEqual">
      <formula>60</formula>
    </cfRule>
  </conditionalFormatting>
  <conditionalFormatting sqref="L59">
    <cfRule type="cellIs" dxfId="6" priority="1" stopIfTrue="1" operator="lessThan">
      <formula>60</formula>
    </cfRule>
    <cfRule type="cellIs" dxfId="5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verticalDpi="0" r:id="rId3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49"/>
  <sheetViews>
    <sheetView showGridLines="0" zoomScale="70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A44" sqref="AA44"/>
    </sheetView>
  </sheetViews>
  <sheetFormatPr defaultColWidth="9.28515625" defaultRowHeight="12.75" x14ac:dyDescent="0.2"/>
  <cols>
    <col min="1" max="1" width="4.28515625" style="1" customWidth="1"/>
    <col min="2" max="2" width="49" style="347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16384" width="9.28515625" style="1"/>
  </cols>
  <sheetData>
    <row r="1" spans="1:58" x14ac:dyDescent="0.2">
      <c r="V1" s="4"/>
      <c r="W1" s="31" t="s">
        <v>260</v>
      </c>
    </row>
    <row r="2" spans="1:58" ht="26.25" customHeight="1" thickBot="1" x14ac:dyDescent="0.25">
      <c r="A2" s="20"/>
      <c r="B2" s="187"/>
      <c r="C2" s="165" t="s">
        <v>388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808" t="s">
        <v>173</v>
      </c>
      <c r="R2" s="808"/>
      <c r="S2" s="132" t="s">
        <v>198</v>
      </c>
      <c r="T2" s="808" t="s">
        <v>187</v>
      </c>
      <c r="U2" s="808"/>
      <c r="V2"/>
      <c r="W2" s="126"/>
      <c r="X2" s="154"/>
      <c r="Y2" s="154"/>
      <c r="Z2" s="37"/>
      <c r="AA2" s="154" t="s">
        <v>174</v>
      </c>
      <c r="AB2" s="477"/>
      <c r="AC2" s="154"/>
      <c r="AD2" s="37"/>
      <c r="AF2" s="39"/>
      <c r="AG2" s="130"/>
      <c r="AH2" s="39" t="s">
        <v>12</v>
      </c>
      <c r="AI2" s="44"/>
      <c r="AJ2" s="39"/>
      <c r="AK2" s="39"/>
      <c r="AL2" s="166"/>
      <c r="AM2" s="74" t="s">
        <v>18</v>
      </c>
      <c r="AN2" s="427"/>
      <c r="AO2" s="74"/>
      <c r="AP2" s="427"/>
      <c r="AQ2" s="38"/>
      <c r="AR2" s="427" t="s">
        <v>26</v>
      </c>
      <c r="AU2" s="1" t="s">
        <v>214</v>
      </c>
      <c r="AX2" s="1" t="s">
        <v>352</v>
      </c>
    </row>
    <row r="3" spans="1:58" ht="22.5" customHeight="1" thickBot="1" x14ac:dyDescent="0.3">
      <c r="A3" s="782"/>
      <c r="B3" s="348"/>
      <c r="C3" s="788" t="s">
        <v>131</v>
      </c>
      <c r="D3" s="796" t="s">
        <v>172</v>
      </c>
      <c r="E3" s="791" t="s">
        <v>38</v>
      </c>
      <c r="F3" s="794" t="s">
        <v>132</v>
      </c>
      <c r="G3" s="795"/>
      <c r="H3" s="794" t="s">
        <v>133</v>
      </c>
      <c r="I3" s="806"/>
      <c r="J3" s="794" t="s">
        <v>134</v>
      </c>
      <c r="K3" s="806"/>
      <c r="L3" s="121" t="s">
        <v>135</v>
      </c>
      <c r="M3" s="122"/>
      <c r="N3" s="123"/>
      <c r="O3" s="794" t="s">
        <v>136</v>
      </c>
      <c r="P3" s="795"/>
      <c r="Q3" s="794" t="s">
        <v>137</v>
      </c>
      <c r="R3" s="805"/>
      <c r="S3" s="795"/>
      <c r="T3" s="794" t="s">
        <v>138</v>
      </c>
      <c r="U3" s="806"/>
      <c r="V3" s="794" t="s">
        <v>139</v>
      </c>
      <c r="W3" s="795"/>
      <c r="X3" s="794" t="s">
        <v>140</v>
      </c>
      <c r="Y3" s="795"/>
      <c r="Z3" s="485"/>
      <c r="AA3" s="803" t="s">
        <v>141</v>
      </c>
      <c r="AB3" s="804"/>
      <c r="AC3" s="807" t="s">
        <v>142</v>
      </c>
      <c r="AD3" s="807"/>
      <c r="AE3" s="122" t="s">
        <v>143</v>
      </c>
      <c r="AF3" s="122"/>
      <c r="AG3" s="188"/>
      <c r="AH3" s="824" t="s">
        <v>144</v>
      </c>
      <c r="AI3" s="825"/>
      <c r="AJ3" s="794" t="s">
        <v>242</v>
      </c>
      <c r="AK3" s="834"/>
      <c r="AL3" s="795"/>
      <c r="AM3" s="828" t="s">
        <v>358</v>
      </c>
      <c r="AN3" s="829"/>
      <c r="AO3" s="794" t="s">
        <v>359</v>
      </c>
      <c r="AP3" s="834"/>
      <c r="AQ3" s="795"/>
      <c r="AR3" s="828" t="s">
        <v>360</v>
      </c>
      <c r="AS3" s="829"/>
      <c r="AT3" s="794" t="s">
        <v>361</v>
      </c>
      <c r="AU3" s="834"/>
      <c r="AV3" s="795"/>
      <c r="AW3" s="35" t="s">
        <v>362</v>
      </c>
      <c r="AX3" s="403"/>
      <c r="AY3" s="404"/>
      <c r="AZ3" s="794" t="s">
        <v>363</v>
      </c>
      <c r="BA3" s="834"/>
      <c r="BB3" s="795"/>
      <c r="BC3" s="828" t="s">
        <v>364</v>
      </c>
      <c r="BD3" s="829"/>
    </row>
    <row r="4" spans="1:58" ht="22.5" customHeight="1" x14ac:dyDescent="0.25">
      <c r="A4" s="783"/>
      <c r="B4" s="349"/>
      <c r="C4" s="789"/>
      <c r="D4" s="797"/>
      <c r="E4" s="792"/>
      <c r="F4" s="410" t="s">
        <v>145</v>
      </c>
      <c r="G4" s="33"/>
      <c r="H4" s="410" t="s">
        <v>146</v>
      </c>
      <c r="I4" s="124"/>
      <c r="J4" s="410" t="s">
        <v>146</v>
      </c>
      <c r="K4" s="124"/>
      <c r="L4" s="290" t="s">
        <v>146</v>
      </c>
      <c r="M4" s="36"/>
      <c r="N4" s="42"/>
      <c r="O4" s="410" t="s">
        <v>147</v>
      </c>
      <c r="P4" s="33"/>
      <c r="Q4" s="402" t="s">
        <v>147</v>
      </c>
      <c r="R4" s="403"/>
      <c r="S4" s="23"/>
      <c r="T4" s="458" t="s">
        <v>148</v>
      </c>
      <c r="U4" s="22"/>
      <c r="V4" s="458" t="s">
        <v>149</v>
      </c>
      <c r="W4" s="23"/>
      <c r="X4" s="483"/>
      <c r="Y4" s="469" t="s">
        <v>150</v>
      </c>
      <c r="Z4" s="486"/>
      <c r="AA4" s="483" t="s">
        <v>254</v>
      </c>
      <c r="AB4" s="470"/>
      <c r="AC4" s="469" t="s">
        <v>254</v>
      </c>
      <c r="AD4" s="473"/>
      <c r="AE4" s="34" t="s">
        <v>254</v>
      </c>
      <c r="AF4" s="67" t="s">
        <v>234</v>
      </c>
      <c r="AG4" s="68"/>
      <c r="AH4" s="35" t="s">
        <v>151</v>
      </c>
      <c r="AI4" s="292"/>
      <c r="AJ4" s="35" t="s">
        <v>151</v>
      </c>
      <c r="AK4" s="69"/>
      <c r="AL4" s="37" t="s">
        <v>12</v>
      </c>
      <c r="AM4" s="35" t="s">
        <v>255</v>
      </c>
      <c r="AN4" s="383"/>
      <c r="AO4" s="35" t="s">
        <v>255</v>
      </c>
      <c r="AP4" s="70"/>
      <c r="AQ4" s="44" t="s">
        <v>18</v>
      </c>
      <c r="AR4" s="35" t="s">
        <v>349</v>
      </c>
      <c r="AS4" s="383"/>
      <c r="AT4" s="35" t="s">
        <v>349</v>
      </c>
      <c r="AU4" s="69" t="s">
        <v>350</v>
      </c>
      <c r="AV4" s="415"/>
      <c r="AW4" s="35" t="s">
        <v>369</v>
      </c>
      <c r="AX4" s="415" t="s">
        <v>214</v>
      </c>
      <c r="AY4" s="416"/>
      <c r="AZ4" s="35" t="s">
        <v>351</v>
      </c>
      <c r="BA4" s="70" t="s">
        <v>352</v>
      </c>
      <c r="BB4" s="416"/>
      <c r="BC4" s="382" t="s">
        <v>301</v>
      </c>
      <c r="BD4" s="383"/>
    </row>
    <row r="5" spans="1:58" ht="37.35" customHeight="1" x14ac:dyDescent="0.2">
      <c r="A5" s="783"/>
      <c r="B5" s="349" t="s">
        <v>256</v>
      </c>
      <c r="C5" s="789"/>
      <c r="D5" s="797"/>
      <c r="E5" s="792"/>
      <c r="F5" s="784" t="s">
        <v>170</v>
      </c>
      <c r="G5" s="786" t="s">
        <v>164</v>
      </c>
      <c r="H5" s="784" t="s">
        <v>170</v>
      </c>
      <c r="I5" s="799" t="s">
        <v>164</v>
      </c>
      <c r="J5" s="784" t="s">
        <v>170</v>
      </c>
      <c r="K5" s="799" t="s">
        <v>164</v>
      </c>
      <c r="L5" s="784" t="s">
        <v>170</v>
      </c>
      <c r="M5" s="801" t="s">
        <v>219</v>
      </c>
      <c r="N5" s="43" t="s">
        <v>152</v>
      </c>
      <c r="O5" s="784" t="s">
        <v>170</v>
      </c>
      <c r="P5" s="411" t="s">
        <v>164</v>
      </c>
      <c r="Q5" s="784" t="s">
        <v>170</v>
      </c>
      <c r="R5" s="801" t="s">
        <v>218</v>
      </c>
      <c r="S5" s="43" t="s">
        <v>152</v>
      </c>
      <c r="T5" s="784" t="s">
        <v>170</v>
      </c>
      <c r="U5" s="799" t="s">
        <v>164</v>
      </c>
      <c r="V5" s="784" t="s">
        <v>170</v>
      </c>
      <c r="W5" s="799" t="s">
        <v>164</v>
      </c>
      <c r="X5" s="812" t="s">
        <v>170</v>
      </c>
      <c r="Y5" s="821" t="s">
        <v>253</v>
      </c>
      <c r="Z5" s="43" t="s">
        <v>152</v>
      </c>
      <c r="AA5" s="822" t="s">
        <v>170</v>
      </c>
      <c r="AB5" s="819" t="s">
        <v>164</v>
      </c>
      <c r="AC5" s="814" t="s">
        <v>170</v>
      </c>
      <c r="AD5" s="471" t="s">
        <v>164</v>
      </c>
      <c r="AE5" s="817" t="s">
        <v>170</v>
      </c>
      <c r="AF5" s="801" t="s">
        <v>171</v>
      </c>
      <c r="AG5" s="189" t="s">
        <v>152</v>
      </c>
      <c r="AH5" s="784" t="s">
        <v>170</v>
      </c>
      <c r="AI5" s="786" t="s">
        <v>164</v>
      </c>
      <c r="AJ5" s="784" t="s">
        <v>170</v>
      </c>
      <c r="AK5" s="801" t="s">
        <v>296</v>
      </c>
      <c r="AL5" s="43" t="s">
        <v>152</v>
      </c>
      <c r="AM5" s="830" t="s">
        <v>170</v>
      </c>
      <c r="AN5" s="832" t="s">
        <v>164</v>
      </c>
      <c r="AO5" s="784" t="s">
        <v>170</v>
      </c>
      <c r="AP5" s="835" t="s">
        <v>297</v>
      </c>
      <c r="AQ5" s="43" t="s">
        <v>152</v>
      </c>
      <c r="AR5" s="830" t="s">
        <v>170</v>
      </c>
      <c r="AS5" s="832" t="s">
        <v>164</v>
      </c>
      <c r="AT5" s="784" t="s">
        <v>170</v>
      </c>
      <c r="AU5" s="801" t="s">
        <v>353</v>
      </c>
      <c r="AV5" s="43" t="s">
        <v>152</v>
      </c>
      <c r="AW5" s="408" t="s">
        <v>170</v>
      </c>
      <c r="AX5" s="400" t="s">
        <v>354</v>
      </c>
      <c r="AY5" s="43" t="s">
        <v>152</v>
      </c>
      <c r="AZ5" s="784" t="s">
        <v>170</v>
      </c>
      <c r="BA5" s="835" t="s">
        <v>355</v>
      </c>
      <c r="BB5" s="43" t="s">
        <v>152</v>
      </c>
      <c r="BC5" s="830" t="s">
        <v>170</v>
      </c>
      <c r="BD5" s="832" t="s">
        <v>164</v>
      </c>
    </row>
    <row r="6" spans="1:58" ht="35.450000000000003" customHeight="1" thickBot="1" x14ac:dyDescent="0.25">
      <c r="A6" s="783"/>
      <c r="B6" s="350"/>
      <c r="C6" s="789"/>
      <c r="D6" s="797"/>
      <c r="E6" s="792"/>
      <c r="F6" s="785"/>
      <c r="G6" s="787"/>
      <c r="H6" s="785"/>
      <c r="I6" s="800"/>
      <c r="J6" s="785"/>
      <c r="K6" s="800"/>
      <c r="L6" s="785"/>
      <c r="M6" s="802"/>
      <c r="N6" s="73">
        <v>2</v>
      </c>
      <c r="O6" s="785"/>
      <c r="P6" s="412"/>
      <c r="Q6" s="785"/>
      <c r="R6" s="802"/>
      <c r="S6" s="73">
        <v>10</v>
      </c>
      <c r="T6" s="785"/>
      <c r="U6" s="800"/>
      <c r="V6" s="785"/>
      <c r="W6" s="800"/>
      <c r="X6" s="813"/>
      <c r="Y6" s="821"/>
      <c r="Z6" s="487">
        <v>3</v>
      </c>
      <c r="AA6" s="823"/>
      <c r="AB6" s="820"/>
      <c r="AC6" s="815"/>
      <c r="AD6" s="474"/>
      <c r="AE6" s="818"/>
      <c r="AF6" s="802"/>
      <c r="AG6" s="190">
        <v>14</v>
      </c>
      <c r="AH6" s="785"/>
      <c r="AI6" s="787"/>
      <c r="AJ6" s="785"/>
      <c r="AK6" s="802"/>
      <c r="AL6" s="73" t="s">
        <v>365</v>
      </c>
      <c r="AM6" s="831"/>
      <c r="AN6" s="833"/>
      <c r="AO6" s="785"/>
      <c r="AP6" s="802"/>
      <c r="AQ6" s="73" t="s">
        <v>366</v>
      </c>
      <c r="AR6" s="831"/>
      <c r="AS6" s="833"/>
      <c r="AT6" s="785"/>
      <c r="AU6" s="802"/>
      <c r="AV6" s="73" t="s">
        <v>367</v>
      </c>
      <c r="AW6" s="409"/>
      <c r="AX6" s="401"/>
      <c r="AY6" s="73">
        <v>4</v>
      </c>
      <c r="AZ6" s="785"/>
      <c r="BA6" s="802"/>
      <c r="BB6" s="73" t="s">
        <v>368</v>
      </c>
      <c r="BC6" s="831"/>
      <c r="BD6" s="833"/>
    </row>
    <row r="7" spans="1:58" ht="16.5" thickBot="1" x14ac:dyDescent="0.3">
      <c r="A7" s="783"/>
      <c r="B7" s="350"/>
      <c r="C7" s="836"/>
      <c r="D7" s="797"/>
      <c r="E7" s="792"/>
      <c r="F7" s="298">
        <v>43115</v>
      </c>
      <c r="G7" s="72"/>
      <c r="H7" s="298">
        <v>43115</v>
      </c>
      <c r="I7" s="296"/>
      <c r="J7" s="298">
        <f>F7+7</f>
        <v>43122</v>
      </c>
      <c r="K7" s="296"/>
      <c r="L7" s="405">
        <f>H7+7</f>
        <v>43122</v>
      </c>
      <c r="M7" s="406"/>
      <c r="N7" s="407"/>
      <c r="O7" s="413">
        <f>J7+7</f>
        <v>43129</v>
      </c>
      <c r="P7" s="414"/>
      <c r="Q7" s="809">
        <f>L7+7</f>
        <v>43129</v>
      </c>
      <c r="R7" s="810"/>
      <c r="S7" s="811"/>
      <c r="T7" s="421">
        <f>O7+7</f>
        <v>43136</v>
      </c>
      <c r="U7" s="422"/>
      <c r="V7" s="421">
        <f>Q7+7</f>
        <v>43136</v>
      </c>
      <c r="W7" s="472"/>
      <c r="X7" s="488">
        <f>T7+7</f>
        <v>43143</v>
      </c>
      <c r="Y7" s="482"/>
      <c r="Z7" s="489"/>
      <c r="AA7" s="484">
        <f>V7+7</f>
        <v>43143</v>
      </c>
      <c r="AB7" s="478"/>
      <c r="AC7" s="475">
        <f>X7+7</f>
        <v>43150</v>
      </c>
      <c r="AD7" s="475"/>
      <c r="AE7" s="816">
        <f>AA7+7</f>
        <v>43150</v>
      </c>
      <c r="AF7" s="810"/>
      <c r="AG7" s="816"/>
      <c r="AH7" s="826">
        <f>AC7+7</f>
        <v>43157</v>
      </c>
      <c r="AI7" s="827"/>
      <c r="AJ7" s="809">
        <f>AE7+7</f>
        <v>43157</v>
      </c>
      <c r="AK7" s="810"/>
      <c r="AL7" s="811"/>
      <c r="AM7" s="299">
        <f>AH7+7</f>
        <v>43164</v>
      </c>
      <c r="AN7" s="390"/>
      <c r="AO7" s="809">
        <f>AJ7+7</f>
        <v>43164</v>
      </c>
      <c r="AP7" s="810"/>
      <c r="AQ7" s="811"/>
      <c r="AR7" s="299">
        <f>AO7+7</f>
        <v>43171</v>
      </c>
      <c r="AS7" s="390"/>
      <c r="AT7" s="809">
        <f>AO7+7</f>
        <v>43171</v>
      </c>
      <c r="AU7" s="810"/>
      <c r="AV7" s="811"/>
      <c r="AW7" s="826">
        <f>AR7+7</f>
        <v>43178</v>
      </c>
      <c r="AX7" s="816"/>
      <c r="AY7" s="827"/>
      <c r="AZ7" s="826">
        <f>AT7+7</f>
        <v>43178</v>
      </c>
      <c r="BA7" s="816"/>
      <c r="BB7" s="827"/>
      <c r="BC7" s="299">
        <f>AW7+7</f>
        <v>43185</v>
      </c>
      <c r="BD7" s="390"/>
    </row>
    <row r="8" spans="1:58" s="271" customFormat="1" ht="25.9" customHeight="1" x14ac:dyDescent="0.25">
      <c r="A8" s="732">
        <v>1</v>
      </c>
      <c r="B8" s="437" t="s">
        <v>376</v>
      </c>
      <c r="C8" s="291">
        <v>15</v>
      </c>
      <c r="D8" s="297">
        <f t="shared" ref="D8:D23" si="0">SUM(N8,S8,Z8,AG8,AL8,AQ8,AV8,AY8,BB8)</f>
        <v>0</v>
      </c>
      <c r="E8" s="362">
        <f t="shared" ref="E8:E23" si="1">SUM(D8:D8)</f>
        <v>0</v>
      </c>
      <c r="F8" s="375"/>
      <c r="G8" s="373"/>
      <c r="H8" s="337"/>
      <c r="I8" s="270"/>
      <c r="J8" s="337"/>
      <c r="K8" s="270"/>
      <c r="L8" s="307"/>
      <c r="M8" s="334">
        <f t="shared" ref="M8:M23" si="2">C8</f>
        <v>15</v>
      </c>
      <c r="N8" s="302"/>
      <c r="O8" s="269"/>
      <c r="P8" s="280"/>
      <c r="Q8" s="341"/>
      <c r="R8" s="291">
        <f t="shared" ref="R8:R23" si="3">C8</f>
        <v>15</v>
      </c>
      <c r="S8" s="378" t="str">
        <f>IF(R8=0,0,VLOOKUP(R8,Підс,2,FALSE))</f>
        <v xml:space="preserve"> </v>
      </c>
      <c r="T8" s="464"/>
      <c r="U8" s="464"/>
      <c r="V8" s="464"/>
      <c r="W8" s="479"/>
      <c r="X8" s="286"/>
      <c r="Y8" s="291">
        <f t="shared" ref="Y8:Y23" si="4">C8</f>
        <v>15</v>
      </c>
      <c r="Z8" s="301"/>
      <c r="AA8" s="281"/>
      <c r="AB8" s="476"/>
      <c r="AC8" s="337"/>
      <c r="AD8" s="476"/>
      <c r="AE8" s="341"/>
      <c r="AF8" s="291">
        <f>C8</f>
        <v>15</v>
      </c>
      <c r="AG8" s="381" t="str">
        <f t="shared" ref="AG8:AG23" si="5">IF(AF8=0,"",VLOOKUP(AF8,Підс,3,FALSE))</f>
        <v xml:space="preserve"> </v>
      </c>
      <c r="AH8" s="282"/>
      <c r="AI8" s="283"/>
      <c r="AJ8" s="344"/>
      <c r="AK8" s="291">
        <f t="shared" ref="AK8:AK18" si="6">C8</f>
        <v>15</v>
      </c>
      <c r="AL8" s="284"/>
      <c r="AM8" s="384"/>
      <c r="AN8" s="386"/>
      <c r="AO8" s="418"/>
      <c r="AP8" s="291">
        <f>C8</f>
        <v>15</v>
      </c>
      <c r="AQ8" s="306"/>
      <c r="AR8" s="384"/>
      <c r="AS8" s="386"/>
      <c r="AT8" s="344"/>
      <c r="AU8" s="417">
        <f>C8</f>
        <v>15</v>
      </c>
      <c r="AV8" s="284"/>
      <c r="AW8" s="423"/>
      <c r="AX8" s="424">
        <f>C8</f>
        <v>15</v>
      </c>
      <c r="AY8" s="426"/>
      <c r="AZ8" s="423"/>
      <c r="BA8" s="424">
        <f>C8</f>
        <v>15</v>
      </c>
      <c r="BB8" s="425"/>
      <c r="BC8" s="384"/>
      <c r="BD8" s="738"/>
      <c r="BE8" s="740"/>
      <c r="BF8" s="740"/>
    </row>
    <row r="9" spans="1:58" s="271" customFormat="1" ht="24" customHeight="1" x14ac:dyDescent="0.25">
      <c r="A9" s="733">
        <v>2</v>
      </c>
      <c r="B9" s="437" t="s">
        <v>377</v>
      </c>
      <c r="C9" s="291">
        <v>14</v>
      </c>
      <c r="D9" s="297">
        <f t="shared" si="0"/>
        <v>0</v>
      </c>
      <c r="E9" s="362">
        <f t="shared" si="1"/>
        <v>0</v>
      </c>
      <c r="F9" s="376"/>
      <c r="G9" s="285"/>
      <c r="H9" s="337"/>
      <c r="I9" s="272"/>
      <c r="J9" s="337"/>
      <c r="K9" s="272"/>
      <c r="L9" s="286"/>
      <c r="M9" s="335">
        <f t="shared" si="2"/>
        <v>14</v>
      </c>
      <c r="N9" s="303"/>
      <c r="O9" s="286"/>
      <c r="P9" s="272"/>
      <c r="Q9" s="342"/>
      <c r="R9" s="291">
        <f t="shared" si="3"/>
        <v>14</v>
      </c>
      <c r="S9" s="378" t="str">
        <f>IF(R9=0,0,VLOOKUP(R9,Підс,2,FALSE))</f>
        <v xml:space="preserve"> </v>
      </c>
      <c r="T9" s="465"/>
      <c r="U9" s="465"/>
      <c r="V9" s="465"/>
      <c r="W9" s="480"/>
      <c r="X9" s="286"/>
      <c r="Y9" s="291">
        <f t="shared" si="4"/>
        <v>14</v>
      </c>
      <c r="Z9" s="301"/>
      <c r="AA9" s="281"/>
      <c r="AB9" s="476"/>
      <c r="AC9" s="337"/>
      <c r="AD9" s="476"/>
      <c r="AE9" s="342"/>
      <c r="AF9" s="291">
        <f t="shared" ref="AF9:AF23" si="7">C9</f>
        <v>14</v>
      </c>
      <c r="AG9" s="381" t="str">
        <f t="shared" si="5"/>
        <v xml:space="preserve"> </v>
      </c>
      <c r="AH9" s="274"/>
      <c r="AI9" s="273"/>
      <c r="AJ9" s="345"/>
      <c r="AK9" s="291">
        <f t="shared" si="6"/>
        <v>14</v>
      </c>
      <c r="AL9" s="252"/>
      <c r="AM9" s="385"/>
      <c r="AN9" s="387"/>
      <c r="AO9" s="419"/>
      <c r="AP9" s="291">
        <f t="shared" ref="AP9:AP23" si="8">C9</f>
        <v>14</v>
      </c>
      <c r="AQ9" s="287"/>
      <c r="AR9" s="385"/>
      <c r="AS9" s="387"/>
      <c r="AT9" s="345"/>
      <c r="AU9" s="417">
        <f t="shared" ref="AU9:AU23" si="9">C9</f>
        <v>14</v>
      </c>
      <c r="AV9" s="252"/>
      <c r="AW9" s="419"/>
      <c r="AX9" s="424">
        <f t="shared" ref="AX9:AX23" si="10">C9</f>
        <v>14</v>
      </c>
      <c r="AY9" s="287"/>
      <c r="AZ9" s="419"/>
      <c r="BA9" s="424">
        <f t="shared" ref="BA9:BA23" si="11">C9</f>
        <v>14</v>
      </c>
      <c r="BB9" s="361"/>
      <c r="BC9" s="385"/>
      <c r="BD9" s="574"/>
      <c r="BE9" s="740"/>
      <c r="BF9" s="740"/>
    </row>
    <row r="10" spans="1:58" s="271" customFormat="1" ht="18.75" x14ac:dyDescent="0.25">
      <c r="A10" s="732">
        <v>3</v>
      </c>
      <c r="B10" s="437" t="s">
        <v>378</v>
      </c>
      <c r="C10" s="291">
        <v>13</v>
      </c>
      <c r="D10" s="297">
        <f t="shared" si="0"/>
        <v>0</v>
      </c>
      <c r="E10" s="362">
        <f t="shared" si="1"/>
        <v>0</v>
      </c>
      <c r="F10" s="376"/>
      <c r="G10" s="285"/>
      <c r="H10" s="337"/>
      <c r="I10" s="272"/>
      <c r="J10" s="337"/>
      <c r="K10" s="272"/>
      <c r="L10" s="286"/>
      <c r="M10" s="335">
        <f t="shared" si="2"/>
        <v>13</v>
      </c>
      <c r="N10" s="303"/>
      <c r="O10" s="286"/>
      <c r="P10" s="272"/>
      <c r="Q10" s="342"/>
      <c r="R10" s="291">
        <f t="shared" si="3"/>
        <v>13</v>
      </c>
      <c r="S10" s="378" t="str">
        <f t="shared" ref="S10:S19" si="12">IF(R10=0,"",VLOOKUP(R10,Підс,2,FALSE))</f>
        <v xml:space="preserve"> </v>
      </c>
      <c r="T10" s="465"/>
      <c r="U10" s="465"/>
      <c r="V10" s="465"/>
      <c r="W10" s="480"/>
      <c r="X10" s="286"/>
      <c r="Y10" s="291">
        <f t="shared" si="4"/>
        <v>13</v>
      </c>
      <c r="Z10" s="301"/>
      <c r="AA10" s="281"/>
      <c r="AB10" s="476"/>
      <c r="AC10" s="337"/>
      <c r="AD10" s="476"/>
      <c r="AE10" s="342"/>
      <c r="AF10" s="291">
        <f t="shared" si="7"/>
        <v>13</v>
      </c>
      <c r="AG10" s="381" t="str">
        <f t="shared" si="5"/>
        <v xml:space="preserve"> </v>
      </c>
      <c r="AH10" s="274"/>
      <c r="AI10" s="273"/>
      <c r="AJ10" s="345"/>
      <c r="AK10" s="291">
        <f t="shared" si="6"/>
        <v>13</v>
      </c>
      <c r="AL10" s="252"/>
      <c r="AM10" s="385"/>
      <c r="AN10" s="387"/>
      <c r="AO10" s="419"/>
      <c r="AP10" s="291">
        <f t="shared" si="8"/>
        <v>13</v>
      </c>
      <c r="AQ10" s="287"/>
      <c r="AR10" s="385"/>
      <c r="AS10" s="387"/>
      <c r="AT10" s="345"/>
      <c r="AU10" s="417">
        <f t="shared" si="9"/>
        <v>13</v>
      </c>
      <c r="AV10" s="252"/>
      <c r="AW10" s="419"/>
      <c r="AX10" s="424">
        <f t="shared" si="10"/>
        <v>13</v>
      </c>
      <c r="AY10" s="287"/>
      <c r="AZ10" s="419"/>
      <c r="BA10" s="424">
        <f t="shared" si="11"/>
        <v>13</v>
      </c>
      <c r="BB10" s="361"/>
      <c r="BC10" s="385"/>
      <c r="BD10" s="574"/>
      <c r="BE10" s="740"/>
      <c r="BF10" s="740"/>
    </row>
    <row r="11" spans="1:58" s="271" customFormat="1" ht="18.75" x14ac:dyDescent="0.25">
      <c r="A11" s="733">
        <v>4</v>
      </c>
      <c r="B11" s="437" t="s">
        <v>379</v>
      </c>
      <c r="C11" s="291">
        <v>12</v>
      </c>
      <c r="D11" s="297">
        <f t="shared" si="0"/>
        <v>0</v>
      </c>
      <c r="E11" s="362">
        <f t="shared" si="1"/>
        <v>0</v>
      </c>
      <c r="F11" s="376"/>
      <c r="G11" s="285"/>
      <c r="H11" s="337"/>
      <c r="I11" s="272"/>
      <c r="J11" s="337"/>
      <c r="K11" s="272"/>
      <c r="L11" s="286"/>
      <c r="M11" s="335">
        <f t="shared" si="2"/>
        <v>12</v>
      </c>
      <c r="N11" s="303"/>
      <c r="O11" s="286"/>
      <c r="P11" s="272"/>
      <c r="Q11" s="342"/>
      <c r="R11" s="291">
        <f t="shared" si="3"/>
        <v>12</v>
      </c>
      <c r="S11" s="378" t="str">
        <f t="shared" si="12"/>
        <v xml:space="preserve"> </v>
      </c>
      <c r="T11" s="465"/>
      <c r="U11" s="465"/>
      <c r="V11" s="465"/>
      <c r="W11" s="480"/>
      <c r="X11" s="286"/>
      <c r="Y11" s="291">
        <f t="shared" si="4"/>
        <v>12</v>
      </c>
      <c r="Z11" s="301"/>
      <c r="AA11" s="281"/>
      <c r="AB11" s="476"/>
      <c r="AC11" s="337"/>
      <c r="AD11" s="476"/>
      <c r="AE11" s="342"/>
      <c r="AF11" s="291">
        <f t="shared" si="7"/>
        <v>12</v>
      </c>
      <c r="AG11" s="381" t="str">
        <f t="shared" si="5"/>
        <v xml:space="preserve"> </v>
      </c>
      <c r="AH11" s="274"/>
      <c r="AI11" s="273"/>
      <c r="AJ11" s="345"/>
      <c r="AK11" s="291">
        <f t="shared" si="6"/>
        <v>12</v>
      </c>
      <c r="AL11" s="252"/>
      <c r="AM11" s="385"/>
      <c r="AN11" s="387"/>
      <c r="AO11" s="419"/>
      <c r="AP11" s="291">
        <f t="shared" si="8"/>
        <v>12</v>
      </c>
      <c r="AQ11" s="287"/>
      <c r="AR11" s="385"/>
      <c r="AS11" s="387"/>
      <c r="AT11" s="345"/>
      <c r="AU11" s="417">
        <f t="shared" si="9"/>
        <v>12</v>
      </c>
      <c r="AV11" s="252"/>
      <c r="AW11" s="419"/>
      <c r="AX11" s="424">
        <f t="shared" si="10"/>
        <v>12</v>
      </c>
      <c r="AY11" s="287"/>
      <c r="AZ11" s="419"/>
      <c r="BA11" s="424">
        <f t="shared" si="11"/>
        <v>12</v>
      </c>
      <c r="BB11" s="361"/>
      <c r="BC11" s="385"/>
      <c r="BD11" s="574"/>
      <c r="BE11" s="740"/>
      <c r="BF11" s="740"/>
    </row>
    <row r="12" spans="1:58" s="271" customFormat="1" ht="18.75" x14ac:dyDescent="0.25">
      <c r="A12" s="732">
        <v>5</v>
      </c>
      <c r="B12" s="437" t="s">
        <v>380</v>
      </c>
      <c r="C12" s="291">
        <v>11</v>
      </c>
      <c r="D12" s="297">
        <f t="shared" si="0"/>
        <v>0</v>
      </c>
      <c r="E12" s="362">
        <f t="shared" si="1"/>
        <v>0</v>
      </c>
      <c r="F12" s="376"/>
      <c r="G12" s="285"/>
      <c r="H12" s="337"/>
      <c r="I12" s="272"/>
      <c r="J12" s="337"/>
      <c r="K12" s="272"/>
      <c r="L12" s="286"/>
      <c r="M12" s="335">
        <f t="shared" si="2"/>
        <v>11</v>
      </c>
      <c r="N12" s="303"/>
      <c r="O12" s="286"/>
      <c r="P12" s="272"/>
      <c r="Q12" s="342"/>
      <c r="R12" s="291">
        <f t="shared" si="3"/>
        <v>11</v>
      </c>
      <c r="S12" s="378" t="str">
        <f t="shared" si="12"/>
        <v xml:space="preserve"> </v>
      </c>
      <c r="T12" s="465"/>
      <c r="U12" s="465"/>
      <c r="V12" s="465"/>
      <c r="W12" s="480"/>
      <c r="X12" s="286"/>
      <c r="Y12" s="291">
        <f t="shared" si="4"/>
        <v>11</v>
      </c>
      <c r="Z12" s="301"/>
      <c r="AA12" s="281"/>
      <c r="AB12" s="476"/>
      <c r="AC12" s="337"/>
      <c r="AD12" s="476"/>
      <c r="AE12" s="342"/>
      <c r="AF12" s="291">
        <f t="shared" si="7"/>
        <v>11</v>
      </c>
      <c r="AG12" s="381" t="str">
        <f t="shared" si="5"/>
        <v xml:space="preserve"> </v>
      </c>
      <c r="AH12" s="274"/>
      <c r="AI12" s="273"/>
      <c r="AJ12" s="345"/>
      <c r="AK12" s="291">
        <f t="shared" si="6"/>
        <v>11</v>
      </c>
      <c r="AL12" s="252"/>
      <c r="AM12" s="385"/>
      <c r="AN12" s="387"/>
      <c r="AO12" s="345"/>
      <c r="AP12" s="291">
        <f t="shared" si="8"/>
        <v>11</v>
      </c>
      <c r="AQ12" s="287"/>
      <c r="AR12" s="385"/>
      <c r="AS12" s="387"/>
      <c r="AT12" s="345"/>
      <c r="AU12" s="417">
        <f t="shared" si="9"/>
        <v>11</v>
      </c>
      <c r="AV12" s="252"/>
      <c r="AW12" s="345"/>
      <c r="AX12" s="424">
        <f t="shared" si="10"/>
        <v>11</v>
      </c>
      <c r="AY12" s="287"/>
      <c r="AZ12" s="345"/>
      <c r="BA12" s="424">
        <f t="shared" si="11"/>
        <v>11</v>
      </c>
      <c r="BB12" s="361"/>
      <c r="BC12" s="385"/>
      <c r="BD12" s="574"/>
      <c r="BE12" s="740"/>
      <c r="BF12" s="740"/>
    </row>
    <row r="13" spans="1:58" s="271" customFormat="1" ht="18.75" x14ac:dyDescent="0.25">
      <c r="A13" s="733">
        <v>6</v>
      </c>
      <c r="B13" s="437" t="s">
        <v>381</v>
      </c>
      <c r="C13" s="291">
        <v>10</v>
      </c>
      <c r="D13" s="297">
        <f t="shared" si="0"/>
        <v>0</v>
      </c>
      <c r="E13" s="362">
        <f t="shared" si="1"/>
        <v>0</v>
      </c>
      <c r="F13" s="376"/>
      <c r="G13" s="285"/>
      <c r="H13" s="337"/>
      <c r="I13" s="272"/>
      <c r="J13" s="337"/>
      <c r="K13" s="272"/>
      <c r="L13" s="286"/>
      <c r="M13" s="335">
        <f t="shared" si="2"/>
        <v>10</v>
      </c>
      <c r="N13" s="303"/>
      <c r="O13" s="286"/>
      <c r="P13" s="272"/>
      <c r="Q13" s="342"/>
      <c r="R13" s="291">
        <f t="shared" si="3"/>
        <v>10</v>
      </c>
      <c r="S13" s="378" t="str">
        <f t="shared" si="12"/>
        <v xml:space="preserve"> </v>
      </c>
      <c r="T13" s="465"/>
      <c r="U13" s="465"/>
      <c r="V13" s="465"/>
      <c r="W13" s="480"/>
      <c r="X13" s="286"/>
      <c r="Y13" s="291">
        <f t="shared" si="4"/>
        <v>10</v>
      </c>
      <c r="Z13" s="301"/>
      <c r="AA13" s="281"/>
      <c r="AB13" s="476"/>
      <c r="AC13" s="337"/>
      <c r="AD13" s="476"/>
      <c r="AE13" s="342"/>
      <c r="AF13" s="291">
        <f t="shared" si="7"/>
        <v>10</v>
      </c>
      <c r="AG13" s="381" t="str">
        <f t="shared" si="5"/>
        <v xml:space="preserve"> </v>
      </c>
      <c r="AH13" s="274"/>
      <c r="AI13" s="273"/>
      <c r="AJ13" s="345"/>
      <c r="AK13" s="291">
        <f t="shared" si="6"/>
        <v>10</v>
      </c>
      <c r="AL13" s="252"/>
      <c r="AM13" s="385"/>
      <c r="AN13" s="387"/>
      <c r="AO13" s="345"/>
      <c r="AP13" s="291">
        <f t="shared" si="8"/>
        <v>10</v>
      </c>
      <c r="AQ13" s="287"/>
      <c r="AR13" s="385"/>
      <c r="AS13" s="387"/>
      <c r="AT13" s="345"/>
      <c r="AU13" s="417">
        <f t="shared" si="9"/>
        <v>10</v>
      </c>
      <c r="AV13" s="252"/>
      <c r="AW13" s="345"/>
      <c r="AX13" s="424">
        <f t="shared" si="10"/>
        <v>10</v>
      </c>
      <c r="AY13" s="287"/>
      <c r="AZ13" s="345"/>
      <c r="BA13" s="424">
        <f t="shared" si="11"/>
        <v>10</v>
      </c>
      <c r="BB13" s="361"/>
      <c r="BC13" s="385"/>
      <c r="BD13" s="574"/>
      <c r="BE13" s="740"/>
      <c r="BF13" s="740"/>
    </row>
    <row r="14" spans="1:58" s="271" customFormat="1" ht="18.75" x14ac:dyDescent="0.25">
      <c r="A14" s="732">
        <v>7</v>
      </c>
      <c r="B14" s="437" t="s">
        <v>382</v>
      </c>
      <c r="C14" s="291">
        <v>9</v>
      </c>
      <c r="D14" s="297">
        <f t="shared" si="0"/>
        <v>0</v>
      </c>
      <c r="E14" s="362">
        <f t="shared" si="1"/>
        <v>0</v>
      </c>
      <c r="F14" s="376"/>
      <c r="G14" s="285"/>
      <c r="H14" s="337"/>
      <c r="I14" s="272"/>
      <c r="J14" s="337"/>
      <c r="K14" s="272"/>
      <c r="L14" s="286"/>
      <c r="M14" s="335">
        <f t="shared" si="2"/>
        <v>9</v>
      </c>
      <c r="N14" s="303"/>
      <c r="O14" s="286"/>
      <c r="P14" s="272"/>
      <c r="Q14" s="342"/>
      <c r="R14" s="291">
        <f t="shared" si="3"/>
        <v>9</v>
      </c>
      <c r="S14" s="378" t="str">
        <f t="shared" si="12"/>
        <v xml:space="preserve"> </v>
      </c>
      <c r="T14" s="465"/>
      <c r="U14" s="465"/>
      <c r="V14" s="465"/>
      <c r="W14" s="480"/>
      <c r="X14" s="286"/>
      <c r="Y14" s="291">
        <f t="shared" si="4"/>
        <v>9</v>
      </c>
      <c r="Z14" s="301"/>
      <c r="AA14" s="281"/>
      <c r="AB14" s="476"/>
      <c r="AC14" s="337"/>
      <c r="AD14" s="476"/>
      <c r="AE14" s="342"/>
      <c r="AF14" s="291">
        <f t="shared" si="7"/>
        <v>9</v>
      </c>
      <c r="AG14" s="381" t="str">
        <f t="shared" si="5"/>
        <v xml:space="preserve"> </v>
      </c>
      <c r="AH14" s="274"/>
      <c r="AI14" s="273"/>
      <c r="AJ14" s="345"/>
      <c r="AK14" s="291">
        <f t="shared" si="6"/>
        <v>9</v>
      </c>
      <c r="AL14" s="252"/>
      <c r="AM14" s="385"/>
      <c r="AN14" s="387"/>
      <c r="AO14" s="345"/>
      <c r="AP14" s="291">
        <f t="shared" si="8"/>
        <v>9</v>
      </c>
      <c r="AQ14" s="287"/>
      <c r="AR14" s="385"/>
      <c r="AS14" s="387"/>
      <c r="AT14" s="345"/>
      <c r="AU14" s="417">
        <f t="shared" si="9"/>
        <v>9</v>
      </c>
      <c r="AV14" s="252"/>
      <c r="AW14" s="345"/>
      <c r="AX14" s="424">
        <f t="shared" si="10"/>
        <v>9</v>
      </c>
      <c r="AY14" s="287"/>
      <c r="AZ14" s="345"/>
      <c r="BA14" s="424">
        <f t="shared" si="11"/>
        <v>9</v>
      </c>
      <c r="BB14" s="361"/>
      <c r="BC14" s="385"/>
      <c r="BD14" s="574"/>
      <c r="BE14" s="740"/>
      <c r="BF14" s="740"/>
    </row>
    <row r="15" spans="1:58" s="271" customFormat="1" ht="18.75" x14ac:dyDescent="0.25">
      <c r="A15" s="733">
        <v>8</v>
      </c>
      <c r="B15" s="437" t="s">
        <v>383</v>
      </c>
      <c r="C15" s="291">
        <v>8</v>
      </c>
      <c r="D15" s="297">
        <f t="shared" si="0"/>
        <v>0</v>
      </c>
      <c r="E15" s="362">
        <f t="shared" si="1"/>
        <v>0</v>
      </c>
      <c r="F15" s="376"/>
      <c r="G15" s="285"/>
      <c r="H15" s="337"/>
      <c r="I15" s="272"/>
      <c r="J15" s="337"/>
      <c r="K15" s="272"/>
      <c r="L15" s="286"/>
      <c r="M15" s="335">
        <f t="shared" si="2"/>
        <v>8</v>
      </c>
      <c r="N15" s="303"/>
      <c r="O15" s="286"/>
      <c r="P15" s="272"/>
      <c r="Q15" s="342"/>
      <c r="R15" s="291">
        <f t="shared" si="3"/>
        <v>8</v>
      </c>
      <c r="S15" s="378" t="str">
        <f t="shared" si="12"/>
        <v xml:space="preserve"> </v>
      </c>
      <c r="T15" s="465"/>
      <c r="U15" s="465"/>
      <c r="V15" s="465"/>
      <c r="W15" s="480"/>
      <c r="X15" s="286"/>
      <c r="Y15" s="291">
        <f t="shared" si="4"/>
        <v>8</v>
      </c>
      <c r="Z15" s="301"/>
      <c r="AA15" s="281"/>
      <c r="AB15" s="476"/>
      <c r="AC15" s="337"/>
      <c r="AD15" s="476"/>
      <c r="AE15" s="342"/>
      <c r="AF15" s="291">
        <f t="shared" si="7"/>
        <v>8</v>
      </c>
      <c r="AG15" s="381" t="str">
        <f t="shared" si="5"/>
        <v xml:space="preserve"> </v>
      </c>
      <c r="AH15" s="274"/>
      <c r="AI15" s="273"/>
      <c r="AJ15" s="345"/>
      <c r="AK15" s="291">
        <f t="shared" si="6"/>
        <v>8</v>
      </c>
      <c r="AL15" s="252"/>
      <c r="AM15" s="385"/>
      <c r="AN15" s="387"/>
      <c r="AO15" s="345"/>
      <c r="AP15" s="291">
        <f t="shared" si="8"/>
        <v>8</v>
      </c>
      <c r="AQ15" s="392"/>
      <c r="AR15" s="385"/>
      <c r="AS15" s="387"/>
      <c r="AT15" s="345"/>
      <c r="AU15" s="417">
        <f t="shared" si="9"/>
        <v>8</v>
      </c>
      <c r="AV15" s="252"/>
      <c r="AW15" s="345"/>
      <c r="AX15" s="424">
        <f t="shared" si="10"/>
        <v>8</v>
      </c>
      <c r="AY15" s="287"/>
      <c r="AZ15" s="345"/>
      <c r="BA15" s="424">
        <f t="shared" si="11"/>
        <v>8</v>
      </c>
      <c r="BB15" s="361"/>
      <c r="BC15" s="385"/>
      <c r="BD15" s="574"/>
      <c r="BE15" s="740"/>
      <c r="BF15" s="740"/>
    </row>
    <row r="16" spans="1:58" s="271" customFormat="1" ht="18.75" x14ac:dyDescent="0.25">
      <c r="A16" s="732">
        <v>9</v>
      </c>
      <c r="B16" s="437" t="s">
        <v>384</v>
      </c>
      <c r="C16" s="291">
        <v>7</v>
      </c>
      <c r="D16" s="297">
        <f t="shared" si="0"/>
        <v>0</v>
      </c>
      <c r="E16" s="362">
        <f t="shared" si="1"/>
        <v>0</v>
      </c>
      <c r="F16" s="376"/>
      <c r="G16" s="285"/>
      <c r="H16" s="337"/>
      <c r="I16" s="272"/>
      <c r="J16" s="337"/>
      <c r="K16" s="272"/>
      <c r="L16" s="286"/>
      <c r="M16" s="335">
        <f t="shared" si="2"/>
        <v>7</v>
      </c>
      <c r="N16" s="303"/>
      <c r="O16" s="286"/>
      <c r="P16" s="272"/>
      <c r="Q16" s="342"/>
      <c r="R16" s="291">
        <f t="shared" si="3"/>
        <v>7</v>
      </c>
      <c r="S16" s="378" t="str">
        <f t="shared" si="12"/>
        <v xml:space="preserve"> </v>
      </c>
      <c r="T16" s="465"/>
      <c r="U16" s="465"/>
      <c r="V16" s="465"/>
      <c r="W16" s="480"/>
      <c r="X16" s="286"/>
      <c r="Y16" s="291">
        <f t="shared" si="4"/>
        <v>7</v>
      </c>
      <c r="Z16" s="301"/>
      <c r="AA16" s="281"/>
      <c r="AB16" s="476"/>
      <c r="AC16" s="337"/>
      <c r="AD16" s="476"/>
      <c r="AE16" s="342"/>
      <c r="AF16" s="291">
        <f t="shared" si="7"/>
        <v>7</v>
      </c>
      <c r="AG16" s="381" t="str">
        <f t="shared" si="5"/>
        <v xml:space="preserve"> </v>
      </c>
      <c r="AH16" s="274"/>
      <c r="AI16" s="273"/>
      <c r="AJ16" s="345"/>
      <c r="AK16" s="291">
        <f t="shared" si="6"/>
        <v>7</v>
      </c>
      <c r="AL16" s="252"/>
      <c r="AM16" s="385"/>
      <c r="AN16" s="387"/>
      <c r="AO16" s="345"/>
      <c r="AP16" s="291">
        <f t="shared" si="8"/>
        <v>7</v>
      </c>
      <c r="AQ16" s="287"/>
      <c r="AR16" s="385"/>
      <c r="AS16" s="387"/>
      <c r="AT16" s="345"/>
      <c r="AU16" s="417">
        <f t="shared" si="9"/>
        <v>7</v>
      </c>
      <c r="AV16" s="252"/>
      <c r="AW16" s="345"/>
      <c r="AX16" s="424">
        <f t="shared" si="10"/>
        <v>7</v>
      </c>
      <c r="AY16" s="287"/>
      <c r="AZ16" s="345"/>
      <c r="BA16" s="424">
        <f t="shared" si="11"/>
        <v>7</v>
      </c>
      <c r="BB16" s="361"/>
      <c r="BC16" s="385"/>
      <c r="BD16" s="574"/>
      <c r="BE16" s="740"/>
      <c r="BF16" s="740"/>
    </row>
    <row r="17" spans="1:58" s="271" customFormat="1" ht="18.75" x14ac:dyDescent="0.25">
      <c r="A17" s="733">
        <v>10</v>
      </c>
      <c r="B17" s="437" t="s">
        <v>385</v>
      </c>
      <c r="C17" s="291">
        <v>6</v>
      </c>
      <c r="D17" s="297">
        <f t="shared" si="0"/>
        <v>0</v>
      </c>
      <c r="E17" s="362">
        <f t="shared" si="1"/>
        <v>0</v>
      </c>
      <c r="F17" s="376"/>
      <c r="G17" s="285"/>
      <c r="H17" s="337"/>
      <c r="I17" s="272"/>
      <c r="J17" s="337"/>
      <c r="K17" s="272"/>
      <c r="L17" s="286"/>
      <c r="M17" s="335">
        <f t="shared" si="2"/>
        <v>6</v>
      </c>
      <c r="N17" s="303"/>
      <c r="O17" s="286"/>
      <c r="P17" s="272"/>
      <c r="Q17" s="342"/>
      <c r="R17" s="291">
        <f t="shared" si="3"/>
        <v>6</v>
      </c>
      <c r="S17" s="378" t="str">
        <f t="shared" si="12"/>
        <v xml:space="preserve"> </v>
      </c>
      <c r="T17" s="465"/>
      <c r="U17" s="465"/>
      <c r="V17" s="465"/>
      <c r="W17" s="480"/>
      <c r="X17" s="286"/>
      <c r="Y17" s="291">
        <f t="shared" si="4"/>
        <v>6</v>
      </c>
      <c r="Z17" s="301"/>
      <c r="AA17" s="281"/>
      <c r="AB17" s="476"/>
      <c r="AC17" s="337"/>
      <c r="AD17" s="476"/>
      <c r="AE17" s="342"/>
      <c r="AF17" s="291">
        <f t="shared" si="7"/>
        <v>6</v>
      </c>
      <c r="AG17" s="381" t="str">
        <f t="shared" si="5"/>
        <v xml:space="preserve"> </v>
      </c>
      <c r="AH17" s="274"/>
      <c r="AI17" s="273"/>
      <c r="AJ17" s="345"/>
      <c r="AK17" s="291">
        <f t="shared" si="6"/>
        <v>6</v>
      </c>
      <c r="AL17" s="252"/>
      <c r="AM17" s="385"/>
      <c r="AN17" s="387"/>
      <c r="AO17" s="345"/>
      <c r="AP17" s="291">
        <f t="shared" si="8"/>
        <v>6</v>
      </c>
      <c r="AQ17" s="287"/>
      <c r="AR17" s="385"/>
      <c r="AS17" s="387"/>
      <c r="AT17" s="345"/>
      <c r="AU17" s="417">
        <f t="shared" si="9"/>
        <v>6</v>
      </c>
      <c r="AV17" s="252"/>
      <c r="AW17" s="345"/>
      <c r="AX17" s="424">
        <f t="shared" si="10"/>
        <v>6</v>
      </c>
      <c r="AY17" s="287"/>
      <c r="AZ17" s="345"/>
      <c r="BA17" s="424">
        <f t="shared" si="11"/>
        <v>6</v>
      </c>
      <c r="BB17" s="361"/>
      <c r="BC17" s="385"/>
      <c r="BD17" s="574"/>
      <c r="BE17" s="740"/>
      <c r="BF17" s="740"/>
    </row>
    <row r="18" spans="1:58" s="271" customFormat="1" ht="24.75" customHeight="1" x14ac:dyDescent="0.25">
      <c r="A18" s="732">
        <v>11</v>
      </c>
      <c r="B18" s="437" t="s">
        <v>386</v>
      </c>
      <c r="C18" s="291">
        <v>5</v>
      </c>
      <c r="D18" s="297">
        <f t="shared" si="0"/>
        <v>0</v>
      </c>
      <c r="E18" s="362">
        <f t="shared" si="1"/>
        <v>0</v>
      </c>
      <c r="F18" s="376"/>
      <c r="G18" s="285"/>
      <c r="H18" s="337"/>
      <c r="I18" s="272"/>
      <c r="J18" s="337"/>
      <c r="K18" s="272"/>
      <c r="L18" s="286"/>
      <c r="M18" s="335">
        <f t="shared" si="2"/>
        <v>5</v>
      </c>
      <c r="N18" s="303"/>
      <c r="O18" s="286"/>
      <c r="P18" s="272"/>
      <c r="Q18" s="342"/>
      <c r="R18" s="291">
        <f t="shared" si="3"/>
        <v>5</v>
      </c>
      <c r="S18" s="378" t="str">
        <f t="shared" si="12"/>
        <v xml:space="preserve"> </v>
      </c>
      <c r="T18" s="465"/>
      <c r="U18" s="465"/>
      <c r="V18" s="465"/>
      <c r="W18" s="480"/>
      <c r="X18" s="286"/>
      <c r="Y18" s="291">
        <f t="shared" si="4"/>
        <v>5</v>
      </c>
      <c r="Z18" s="301"/>
      <c r="AA18" s="281"/>
      <c r="AB18" s="476"/>
      <c r="AC18" s="337"/>
      <c r="AD18" s="476"/>
      <c r="AE18" s="342"/>
      <c r="AF18" s="291">
        <f t="shared" si="7"/>
        <v>5</v>
      </c>
      <c r="AG18" s="381" t="str">
        <f t="shared" si="5"/>
        <v xml:space="preserve"> </v>
      </c>
      <c r="AH18" s="274"/>
      <c r="AI18" s="273"/>
      <c r="AJ18" s="345"/>
      <c r="AK18" s="291">
        <f t="shared" si="6"/>
        <v>5</v>
      </c>
      <c r="AL18" s="252"/>
      <c r="AM18" s="385"/>
      <c r="AN18" s="387"/>
      <c r="AO18" s="345"/>
      <c r="AP18" s="291">
        <f t="shared" si="8"/>
        <v>5</v>
      </c>
      <c r="AQ18" s="287"/>
      <c r="AR18" s="385"/>
      <c r="AS18" s="387"/>
      <c r="AT18" s="345"/>
      <c r="AU18" s="417">
        <f t="shared" si="9"/>
        <v>5</v>
      </c>
      <c r="AV18" s="252"/>
      <c r="AW18" s="345"/>
      <c r="AX18" s="424">
        <f t="shared" si="10"/>
        <v>5</v>
      </c>
      <c r="AY18" s="287"/>
      <c r="AZ18" s="345"/>
      <c r="BA18" s="424">
        <f t="shared" si="11"/>
        <v>5</v>
      </c>
      <c r="BB18" s="361"/>
      <c r="BC18" s="385"/>
      <c r="BD18" s="574"/>
      <c r="BE18" s="740"/>
      <c r="BF18" s="740"/>
    </row>
    <row r="19" spans="1:58" s="271" customFormat="1" ht="29.25" customHeight="1" x14ac:dyDescent="0.25">
      <c r="A19" s="733">
        <v>12</v>
      </c>
      <c r="B19" s="437" t="s">
        <v>387</v>
      </c>
      <c r="C19" s="291">
        <v>4</v>
      </c>
      <c r="D19" s="297">
        <f t="shared" si="0"/>
        <v>0</v>
      </c>
      <c r="E19" s="362">
        <f t="shared" si="1"/>
        <v>0</v>
      </c>
      <c r="F19" s="376"/>
      <c r="G19" s="285"/>
      <c r="H19" s="337"/>
      <c r="I19" s="272"/>
      <c r="J19" s="337"/>
      <c r="K19" s="272"/>
      <c r="L19" s="286"/>
      <c r="M19" s="335">
        <f t="shared" si="2"/>
        <v>4</v>
      </c>
      <c r="N19" s="303"/>
      <c r="O19" s="286"/>
      <c r="P19" s="272"/>
      <c r="Q19" s="342"/>
      <c r="R19" s="291">
        <f t="shared" si="3"/>
        <v>4</v>
      </c>
      <c r="S19" s="378" t="str">
        <f t="shared" si="12"/>
        <v xml:space="preserve"> </v>
      </c>
      <c r="T19" s="465"/>
      <c r="U19" s="465"/>
      <c r="V19" s="465"/>
      <c r="W19" s="480"/>
      <c r="X19" s="286"/>
      <c r="Y19" s="291">
        <f t="shared" si="4"/>
        <v>4</v>
      </c>
      <c r="Z19" s="301"/>
      <c r="AA19" s="281"/>
      <c r="AB19" s="476"/>
      <c r="AC19" s="337"/>
      <c r="AD19" s="476"/>
      <c r="AE19" s="342"/>
      <c r="AF19" s="291">
        <f t="shared" si="7"/>
        <v>4</v>
      </c>
      <c r="AG19" s="381" t="str">
        <f t="shared" si="5"/>
        <v xml:space="preserve"> </v>
      </c>
      <c r="AH19" s="275"/>
      <c r="AI19" s="273"/>
      <c r="AJ19" s="345"/>
      <c r="AK19" s="291">
        <f t="shared" ref="AK19:AK23" si="13">C19</f>
        <v>4</v>
      </c>
      <c r="AL19" s="252"/>
      <c r="AM19" s="388"/>
      <c r="AN19" s="387"/>
      <c r="AO19" s="345"/>
      <c r="AP19" s="291">
        <f t="shared" si="8"/>
        <v>4</v>
      </c>
      <c r="AQ19" s="287"/>
      <c r="AR19" s="388"/>
      <c r="AS19" s="387"/>
      <c r="AT19" s="345"/>
      <c r="AU19" s="417">
        <f t="shared" si="9"/>
        <v>4</v>
      </c>
      <c r="AV19" s="252"/>
      <c r="AW19" s="345"/>
      <c r="AX19" s="424">
        <f t="shared" si="10"/>
        <v>4</v>
      </c>
      <c r="AY19" s="287"/>
      <c r="AZ19" s="345"/>
      <c r="BA19" s="424">
        <f t="shared" si="11"/>
        <v>4</v>
      </c>
      <c r="BB19" s="361"/>
      <c r="BC19" s="388"/>
      <c r="BD19" s="574"/>
      <c r="BE19" s="740">
        <v>5</v>
      </c>
      <c r="BF19" s="740">
        <v>5</v>
      </c>
    </row>
    <row r="20" spans="1:58" s="271" customFormat="1" ht="29.25" customHeight="1" x14ac:dyDescent="0.25">
      <c r="A20" s="732">
        <v>13</v>
      </c>
      <c r="B20" s="457" t="s">
        <v>370</v>
      </c>
      <c r="C20" s="291"/>
      <c r="D20" s="297">
        <f t="shared" si="0"/>
        <v>0</v>
      </c>
      <c r="E20" s="362">
        <f t="shared" si="1"/>
        <v>0</v>
      </c>
      <c r="F20" s="376"/>
      <c r="G20" s="285"/>
      <c r="H20" s="337"/>
      <c r="I20" s="272"/>
      <c r="J20" s="337"/>
      <c r="K20" s="272"/>
      <c r="L20" s="286"/>
      <c r="M20" s="335">
        <f t="shared" si="2"/>
        <v>0</v>
      </c>
      <c r="N20" s="303"/>
      <c r="O20" s="286"/>
      <c r="P20" s="272"/>
      <c r="Q20" s="342"/>
      <c r="R20" s="291">
        <f t="shared" si="3"/>
        <v>0</v>
      </c>
      <c r="S20" s="378" t="str">
        <f t="shared" ref="S20:S23" si="14">IF(R20=0,"",VLOOKUP(R20,Підс,2,FALSE))</f>
        <v/>
      </c>
      <c r="T20" s="465"/>
      <c r="U20" s="465"/>
      <c r="V20" s="465"/>
      <c r="W20" s="480"/>
      <c r="X20" s="286"/>
      <c r="Y20" s="291">
        <f t="shared" si="4"/>
        <v>0</v>
      </c>
      <c r="Z20" s="301"/>
      <c r="AA20" s="281"/>
      <c r="AB20" s="476"/>
      <c r="AC20" s="337"/>
      <c r="AD20" s="476"/>
      <c r="AE20" s="342"/>
      <c r="AF20" s="291">
        <f t="shared" si="7"/>
        <v>0</v>
      </c>
      <c r="AG20" s="381" t="str">
        <f t="shared" si="5"/>
        <v/>
      </c>
      <c r="AH20" s="275"/>
      <c r="AI20" s="273"/>
      <c r="AJ20" s="345"/>
      <c r="AK20" s="291">
        <f t="shared" si="13"/>
        <v>0</v>
      </c>
      <c r="AL20" s="252"/>
      <c r="AM20" s="388"/>
      <c r="AN20" s="387"/>
      <c r="AO20" s="345"/>
      <c r="AP20" s="291">
        <f t="shared" si="8"/>
        <v>0</v>
      </c>
      <c r="AQ20" s="287"/>
      <c r="AR20" s="388"/>
      <c r="AS20" s="387"/>
      <c r="AT20" s="345"/>
      <c r="AU20" s="417">
        <f t="shared" si="9"/>
        <v>0</v>
      </c>
      <c r="AV20" s="252"/>
      <c r="AW20" s="345"/>
      <c r="AX20" s="424">
        <f t="shared" si="10"/>
        <v>0</v>
      </c>
      <c r="AY20" s="287"/>
      <c r="AZ20" s="345"/>
      <c r="BA20" s="424">
        <f t="shared" si="11"/>
        <v>0</v>
      </c>
      <c r="BB20" s="361"/>
      <c r="BC20" s="388"/>
      <c r="BD20" s="574"/>
      <c r="BE20" s="740"/>
      <c r="BF20" s="740"/>
    </row>
    <row r="21" spans="1:58" s="271" customFormat="1" ht="29.25" customHeight="1" x14ac:dyDescent="0.25">
      <c r="A21" s="733">
        <v>14</v>
      </c>
      <c r="B21" s="457" t="s">
        <v>371</v>
      </c>
      <c r="C21" s="291"/>
      <c r="D21" s="297">
        <f t="shared" si="0"/>
        <v>0</v>
      </c>
      <c r="E21" s="362">
        <f t="shared" si="1"/>
        <v>0</v>
      </c>
      <c r="F21" s="376"/>
      <c r="G21" s="285"/>
      <c r="H21" s="337"/>
      <c r="I21" s="272"/>
      <c r="J21" s="337"/>
      <c r="K21" s="272"/>
      <c r="L21" s="286"/>
      <c r="M21" s="335">
        <f t="shared" si="2"/>
        <v>0</v>
      </c>
      <c r="N21" s="303"/>
      <c r="O21" s="286"/>
      <c r="P21" s="272"/>
      <c r="Q21" s="342"/>
      <c r="R21" s="291">
        <f t="shared" si="3"/>
        <v>0</v>
      </c>
      <c r="S21" s="378" t="str">
        <f t="shared" si="14"/>
        <v/>
      </c>
      <c r="T21" s="465"/>
      <c r="U21" s="465"/>
      <c r="V21" s="465"/>
      <c r="W21" s="480"/>
      <c r="X21" s="286"/>
      <c r="Y21" s="291">
        <f t="shared" si="4"/>
        <v>0</v>
      </c>
      <c r="Z21" s="301"/>
      <c r="AA21" s="281"/>
      <c r="AB21" s="476"/>
      <c r="AC21" s="337"/>
      <c r="AD21" s="476"/>
      <c r="AE21" s="342"/>
      <c r="AF21" s="291">
        <f t="shared" si="7"/>
        <v>0</v>
      </c>
      <c r="AG21" s="381" t="str">
        <f t="shared" si="5"/>
        <v/>
      </c>
      <c r="AH21" s="275"/>
      <c r="AI21" s="273"/>
      <c r="AJ21" s="345"/>
      <c r="AK21" s="291">
        <f t="shared" si="13"/>
        <v>0</v>
      </c>
      <c r="AL21" s="252"/>
      <c r="AM21" s="388"/>
      <c r="AN21" s="387"/>
      <c r="AO21" s="345"/>
      <c r="AP21" s="291">
        <f t="shared" si="8"/>
        <v>0</v>
      </c>
      <c r="AQ21" s="287"/>
      <c r="AR21" s="388"/>
      <c r="AS21" s="387"/>
      <c r="AT21" s="345"/>
      <c r="AU21" s="417">
        <f t="shared" si="9"/>
        <v>0</v>
      </c>
      <c r="AV21" s="252"/>
      <c r="AW21" s="345"/>
      <c r="AX21" s="424">
        <f t="shared" si="10"/>
        <v>0</v>
      </c>
      <c r="AY21" s="287"/>
      <c r="AZ21" s="345"/>
      <c r="BA21" s="424">
        <f t="shared" si="11"/>
        <v>0</v>
      </c>
      <c r="BB21" s="361"/>
      <c r="BC21" s="388"/>
      <c r="BD21" s="574"/>
      <c r="BE21" s="740"/>
      <c r="BF21" s="740"/>
    </row>
    <row r="22" spans="1:58" s="271" customFormat="1" ht="18.75" x14ac:dyDescent="0.25">
      <c r="A22" s="732">
        <v>15</v>
      </c>
      <c r="B22" s="457" t="s">
        <v>372</v>
      </c>
      <c r="C22" s="291"/>
      <c r="D22" s="297">
        <f t="shared" si="0"/>
        <v>0</v>
      </c>
      <c r="E22" s="362">
        <f t="shared" si="1"/>
        <v>0</v>
      </c>
      <c r="F22" s="376"/>
      <c r="G22" s="285"/>
      <c r="H22" s="337"/>
      <c r="I22" s="272"/>
      <c r="J22" s="337"/>
      <c r="K22" s="272"/>
      <c r="L22" s="286"/>
      <c r="M22" s="335">
        <f t="shared" si="2"/>
        <v>0</v>
      </c>
      <c r="N22" s="303"/>
      <c r="O22" s="286"/>
      <c r="P22" s="272"/>
      <c r="Q22" s="342"/>
      <c r="R22" s="291">
        <f t="shared" si="3"/>
        <v>0</v>
      </c>
      <c r="S22" s="378" t="str">
        <f t="shared" si="14"/>
        <v/>
      </c>
      <c r="T22" s="465"/>
      <c r="U22" s="465"/>
      <c r="V22" s="465"/>
      <c r="W22" s="480"/>
      <c r="X22" s="286"/>
      <c r="Y22" s="291">
        <f t="shared" si="4"/>
        <v>0</v>
      </c>
      <c r="Z22" s="252"/>
      <c r="AA22" s="281"/>
      <c r="AB22" s="476"/>
      <c r="AC22" s="337"/>
      <c r="AD22" s="476"/>
      <c r="AE22" s="342"/>
      <c r="AF22" s="291">
        <f t="shared" si="7"/>
        <v>0</v>
      </c>
      <c r="AG22" s="381" t="str">
        <f t="shared" si="5"/>
        <v/>
      </c>
      <c r="AH22" s="275"/>
      <c r="AI22" s="273"/>
      <c r="AJ22" s="345"/>
      <c r="AK22" s="291">
        <f t="shared" si="13"/>
        <v>0</v>
      </c>
      <c r="AL22" s="252"/>
      <c r="AM22" s="388"/>
      <c r="AN22" s="387"/>
      <c r="AO22" s="345"/>
      <c r="AP22" s="291">
        <f t="shared" si="8"/>
        <v>0</v>
      </c>
      <c r="AQ22" s="287"/>
      <c r="AR22" s="388"/>
      <c r="AS22" s="387"/>
      <c r="AT22" s="345"/>
      <c r="AU22" s="417">
        <f t="shared" si="9"/>
        <v>0</v>
      </c>
      <c r="AV22" s="252"/>
      <c r="AW22" s="345"/>
      <c r="AX22" s="424">
        <f t="shared" si="10"/>
        <v>0</v>
      </c>
      <c r="AY22" s="287"/>
      <c r="AZ22" s="345"/>
      <c r="BA22" s="424">
        <f t="shared" si="11"/>
        <v>0</v>
      </c>
      <c r="BB22" s="361"/>
      <c r="BC22" s="388"/>
      <c r="BD22" s="574"/>
      <c r="BE22" s="740"/>
      <c r="BF22" s="740"/>
    </row>
    <row r="23" spans="1:58" s="271" customFormat="1" ht="19.5" thickBot="1" x14ac:dyDescent="0.3">
      <c r="A23" s="733"/>
      <c r="B23" s="457" t="s">
        <v>373</v>
      </c>
      <c r="C23" s="291"/>
      <c r="D23" s="297">
        <f t="shared" si="0"/>
        <v>0</v>
      </c>
      <c r="E23" s="362">
        <f t="shared" si="1"/>
        <v>0</v>
      </c>
      <c r="F23" s="377"/>
      <c r="G23" s="374"/>
      <c r="H23" s="294"/>
      <c r="I23" s="277"/>
      <c r="J23" s="294"/>
      <c r="K23" s="277"/>
      <c r="L23" s="294"/>
      <c r="M23" s="357">
        <f t="shared" si="2"/>
        <v>0</v>
      </c>
      <c r="N23" s="304"/>
      <c r="O23" s="294"/>
      <c r="P23" s="277"/>
      <c r="Q23" s="343"/>
      <c r="R23" s="358">
        <f t="shared" si="3"/>
        <v>0</v>
      </c>
      <c r="S23" s="380" t="str">
        <f t="shared" si="14"/>
        <v/>
      </c>
      <c r="T23" s="466"/>
      <c r="U23" s="466"/>
      <c r="V23" s="466"/>
      <c r="W23" s="481"/>
      <c r="X23" s="294"/>
      <c r="Y23" s="358">
        <f t="shared" si="4"/>
        <v>0</v>
      </c>
      <c r="Z23" s="295"/>
      <c r="AA23" s="281"/>
      <c r="AB23" s="476"/>
      <c r="AC23" s="337"/>
      <c r="AD23" s="476"/>
      <c r="AE23" s="343"/>
      <c r="AF23" s="358">
        <f t="shared" si="7"/>
        <v>0</v>
      </c>
      <c r="AG23" s="379" t="str">
        <f t="shared" si="5"/>
        <v/>
      </c>
      <c r="AH23" s="305"/>
      <c r="AI23" s="278"/>
      <c r="AJ23" s="346"/>
      <c r="AK23" s="358">
        <f t="shared" si="13"/>
        <v>0</v>
      </c>
      <c r="AL23" s="295"/>
      <c r="AM23" s="391"/>
      <c r="AN23" s="389"/>
      <c r="AO23" s="346"/>
      <c r="AP23" s="358">
        <f t="shared" si="8"/>
        <v>0</v>
      </c>
      <c r="AQ23" s="293"/>
      <c r="AR23" s="391"/>
      <c r="AS23" s="389"/>
      <c r="AT23" s="279"/>
      <c r="AU23" s="420">
        <f t="shared" si="9"/>
        <v>0</v>
      </c>
      <c r="AV23" s="295"/>
      <c r="AW23" s="279"/>
      <c r="AX23" s="430">
        <f t="shared" si="10"/>
        <v>0</v>
      </c>
      <c r="AY23" s="293"/>
      <c r="AZ23" s="279"/>
      <c r="BA23" s="430">
        <f t="shared" si="11"/>
        <v>0</v>
      </c>
      <c r="BB23" s="431"/>
      <c r="BC23" s="391"/>
      <c r="BD23" s="739"/>
      <c r="BE23" s="740"/>
      <c r="BF23" s="740"/>
    </row>
    <row r="24" spans="1:58" ht="18.75" x14ac:dyDescent="0.25">
      <c r="A24" s="734"/>
      <c r="B24" s="457" t="s">
        <v>374</v>
      </c>
      <c r="C24" s="735"/>
      <c r="D24" s="736"/>
      <c r="E24" s="736"/>
      <c r="F24" s="79"/>
      <c r="G24" s="79"/>
      <c r="H24" s="79"/>
      <c r="I24" s="79"/>
      <c r="J24" s="79"/>
      <c r="K24" s="79"/>
      <c r="L24" s="79">
        <f>COUNT(N8:N23)</f>
        <v>0</v>
      </c>
      <c r="M24" s="79"/>
      <c r="N24" s="79"/>
      <c r="O24" s="79"/>
      <c r="P24" s="79"/>
      <c r="Q24" s="79"/>
      <c r="R24" s="79">
        <f>COUNT(Z8:Z23)</f>
        <v>0</v>
      </c>
      <c r="S24" s="20"/>
      <c r="T24" s="20"/>
      <c r="U24" s="75"/>
      <c r="V24" s="71"/>
      <c r="W24" s="79">
        <f>COUNT(#REF!)</f>
        <v>0</v>
      </c>
      <c r="X24" s="71"/>
      <c r="Y24" s="71"/>
      <c r="Z24" s="71"/>
      <c r="AA24" s="20"/>
      <c r="AB24" s="71"/>
      <c r="AC24" s="71"/>
      <c r="AD24" s="71"/>
      <c r="AE24" s="71"/>
      <c r="AF24" s="79">
        <f>COUNT(AL8:AL23)</f>
        <v>0</v>
      </c>
      <c r="AG24" s="71"/>
      <c r="AH24" s="71"/>
      <c r="AI24" s="79">
        <f>COUNT(AQ8:AQ23)</f>
        <v>0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0</v>
      </c>
      <c r="BA24" s="20">
        <f>COUNT(AU8:AU23)</f>
        <v>16</v>
      </c>
      <c r="BE24" s="741"/>
      <c r="BF24" s="741"/>
    </row>
    <row r="25" spans="1:58" ht="18.75" x14ac:dyDescent="0.25">
      <c r="A25" s="734"/>
      <c r="B25" s="457" t="s">
        <v>375</v>
      </c>
      <c r="C25" s="735"/>
      <c r="D25" s="736"/>
      <c r="E25" s="736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  <c r="BE25" s="741"/>
      <c r="BF25" s="741"/>
    </row>
    <row r="26" spans="1:58" ht="18.75" x14ac:dyDescent="0.25">
      <c r="A26" s="734"/>
      <c r="B26" s="457"/>
      <c r="C26" s="735"/>
      <c r="D26" s="736"/>
      <c r="E26" s="736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58" ht="18.75" x14ac:dyDescent="0.2">
      <c r="A27" s="734"/>
      <c r="B27" s="457"/>
      <c r="C27" s="737"/>
      <c r="D27" s="737"/>
      <c r="E27" s="737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58" ht="15.75" x14ac:dyDescent="0.25">
      <c r="A28" s="48"/>
      <c r="B28" s="352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58" ht="15.75" x14ac:dyDescent="0.25">
      <c r="A29" s="48"/>
      <c r="B29" s="352"/>
      <c r="C29" s="26"/>
      <c r="D29" s="26"/>
      <c r="E29" s="26"/>
      <c r="F29" s="26"/>
      <c r="G29" s="20"/>
      <c r="H29" s="20" t="s">
        <v>357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58" ht="15.75" x14ac:dyDescent="0.25">
      <c r="A30" s="48"/>
      <c r="B30" s="352"/>
      <c r="C30" s="26"/>
      <c r="D30" s="26"/>
      <c r="E30" s="26"/>
      <c r="F30" s="26"/>
      <c r="G30" s="20"/>
      <c r="H30" s="20" t="s">
        <v>357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58" ht="15.75" x14ac:dyDescent="0.25">
      <c r="A31" s="48"/>
      <c r="B31" s="352"/>
      <c r="C31" s="26"/>
      <c r="D31" s="26"/>
      <c r="E31" s="26"/>
      <c r="F31" s="26"/>
      <c r="G31" s="20"/>
      <c r="H31" s="20" t="s">
        <v>356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58" ht="15.75" x14ac:dyDescent="0.25">
      <c r="A32" s="48"/>
      <c r="B32" s="352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 x14ac:dyDescent="0.25">
      <c r="A33" s="48"/>
      <c r="B33" s="352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 x14ac:dyDescent="0.25">
      <c r="A34" s="48"/>
      <c r="B34" s="352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 x14ac:dyDescent="0.2">
      <c r="A35" s="48"/>
      <c r="B35" s="352"/>
      <c r="C35" s="26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428"/>
      <c r="R35" s="338"/>
      <c r="S35" s="20"/>
      <c r="T35" s="20"/>
      <c r="U35" s="20"/>
      <c r="V35" s="20"/>
      <c r="W35" s="20"/>
      <c r="X35" s="20"/>
    </row>
    <row r="36" spans="1:53" ht="26.25" customHeight="1" x14ac:dyDescent="0.2">
      <c r="A36" s="48"/>
      <c r="B36" s="353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 x14ac:dyDescent="0.2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 t="str">
        <f>IF($D45=0," ",$D45)</f>
        <v xml:space="preserve"> </v>
      </c>
      <c r="U37" s="82" t="str">
        <f>IF($D51=0," ",$D51)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 x14ac:dyDescent="0.2">
      <c r="A38" s="47"/>
      <c r="B38" s="93" t="s">
        <v>1</v>
      </c>
      <c r="C38" s="125">
        <v>1</v>
      </c>
      <c r="D38" s="253"/>
      <c r="E38" s="254"/>
      <c r="F38" s="254"/>
      <c r="G38" s="254"/>
      <c r="H38" s="254"/>
      <c r="I38" s="259"/>
      <c r="J38" s="254"/>
      <c r="K38" s="259"/>
      <c r="L38" s="259"/>
      <c r="M38" s="259"/>
      <c r="N38" s="259"/>
      <c r="O38" s="254"/>
      <c r="P38" s="259"/>
      <c r="Q38" s="259"/>
      <c r="R38" s="260"/>
      <c r="S38" s="107">
        <v>2</v>
      </c>
      <c r="T38" s="82" t="str">
        <f>IF($E45=0," ",$E45)</f>
        <v xml:space="preserve"> </v>
      </c>
      <c r="U38" s="82" t="str">
        <f>IF($E51=0," ",$E51)</f>
        <v xml:space="preserve"> 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 x14ac:dyDescent="0.2">
      <c r="A39" s="47"/>
      <c r="B39" s="93" t="s">
        <v>3</v>
      </c>
      <c r="C39" s="125">
        <v>1</v>
      </c>
      <c r="D39" s="253"/>
      <c r="E39" s="254"/>
      <c r="F39" s="254"/>
      <c r="G39" s="254"/>
      <c r="H39" s="254"/>
      <c r="I39" s="259"/>
      <c r="J39" s="254"/>
      <c r="K39" s="259"/>
      <c r="L39" s="259"/>
      <c r="M39" s="259"/>
      <c r="N39" s="259"/>
      <c r="O39" s="254"/>
      <c r="P39" s="259"/>
      <c r="Q39" s="259"/>
      <c r="R39" s="260"/>
      <c r="S39" s="107">
        <v>3</v>
      </c>
      <c r="T39" s="82" t="str">
        <f>IF($F45=0," ",$F45)</f>
        <v xml:space="preserve"> </v>
      </c>
      <c r="U39" s="82" t="str">
        <f>IF($F51=0," ",$F51)</f>
        <v xml:space="preserve"> 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 x14ac:dyDescent="0.2">
      <c r="A40" s="47"/>
      <c r="B40" s="93" t="s">
        <v>5</v>
      </c>
      <c r="C40" s="125">
        <v>1</v>
      </c>
      <c r="D40" s="253"/>
      <c r="E40" s="254"/>
      <c r="F40" s="254"/>
      <c r="G40" s="254"/>
      <c r="H40" s="254"/>
      <c r="I40" s="259"/>
      <c r="J40" s="254"/>
      <c r="K40" s="259"/>
      <c r="L40" s="259"/>
      <c r="M40" s="259"/>
      <c r="N40" s="259"/>
      <c r="O40" s="254"/>
      <c r="P40" s="259"/>
      <c r="Q40" s="259"/>
      <c r="R40" s="260"/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 x14ac:dyDescent="0.2">
      <c r="A41" s="47"/>
      <c r="B41" s="93" t="s">
        <v>6</v>
      </c>
      <c r="C41" s="125">
        <v>2</v>
      </c>
      <c r="D41" s="253"/>
      <c r="E41" s="254"/>
      <c r="F41" s="254"/>
      <c r="G41" s="254"/>
      <c r="H41" s="254"/>
      <c r="I41" s="259"/>
      <c r="J41" s="255"/>
      <c r="K41" s="259"/>
      <c r="L41" s="259"/>
      <c r="M41" s="259"/>
      <c r="N41" s="259"/>
      <c r="O41" s="254"/>
      <c r="P41" s="259"/>
      <c r="Q41" s="259"/>
      <c r="R41" s="260"/>
      <c r="S41" s="107">
        <v>5</v>
      </c>
      <c r="T41" s="82" t="str">
        <f>IF($H45=0," ",$H45)</f>
        <v xml:space="preserve"> </v>
      </c>
      <c r="U41" s="82" t="str">
        <f>IF($H51=0," ",$H51)</f>
        <v xml:space="preserve"> 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 x14ac:dyDescent="0.2">
      <c r="A42" s="47"/>
      <c r="B42" s="93" t="s">
        <v>7</v>
      </c>
      <c r="C42" s="125">
        <v>2</v>
      </c>
      <c r="D42" s="253"/>
      <c r="E42" s="254"/>
      <c r="F42" s="254"/>
      <c r="G42" s="254"/>
      <c r="H42" s="254"/>
      <c r="I42" s="259"/>
      <c r="J42" s="255"/>
      <c r="K42" s="259"/>
      <c r="L42" s="259"/>
      <c r="M42" s="259"/>
      <c r="N42" s="259"/>
      <c r="O42" s="254"/>
      <c r="P42" s="259"/>
      <c r="Q42" s="259"/>
      <c r="R42" s="260"/>
      <c r="S42" s="107">
        <v>6</v>
      </c>
      <c r="T42" s="82" t="str">
        <f>IF($I45=0," ",$I45)</f>
        <v xml:space="preserve"> </v>
      </c>
      <c r="U42" s="82" t="str">
        <f>IF($I51=0," ",$I51)</f>
        <v xml:space="preserve"> 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 x14ac:dyDescent="0.2">
      <c r="A43" s="47"/>
      <c r="B43" s="93" t="s">
        <v>8</v>
      </c>
      <c r="C43" s="125">
        <v>2</v>
      </c>
      <c r="D43" s="253"/>
      <c r="E43" s="254"/>
      <c r="F43" s="254"/>
      <c r="G43" s="254"/>
      <c r="H43" s="254"/>
      <c r="I43" s="259"/>
      <c r="J43" s="254"/>
      <c r="K43" s="259"/>
      <c r="L43" s="259"/>
      <c r="M43" s="259"/>
      <c r="N43" s="259"/>
      <c r="O43" s="254"/>
      <c r="P43" s="259"/>
      <c r="Q43" s="259"/>
      <c r="R43" s="260"/>
      <c r="S43" s="107">
        <v>7</v>
      </c>
      <c r="T43" s="82" t="str">
        <f>IF($J45=0," ",$J45)</f>
        <v xml:space="preserve"> </v>
      </c>
      <c r="U43" s="82" t="str">
        <f>IF($J51=0," ",$J51)</f>
        <v xml:space="preserve"> 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 x14ac:dyDescent="0.2">
      <c r="A44" s="47"/>
      <c r="B44" s="93" t="s">
        <v>158</v>
      </c>
      <c r="C44" s="125">
        <v>1</v>
      </c>
      <c r="D44" s="253"/>
      <c r="E44" s="254"/>
      <c r="F44" s="254"/>
      <c r="G44" s="254"/>
      <c r="H44" s="254"/>
      <c r="I44" s="259"/>
      <c r="J44" s="254"/>
      <c r="K44" s="259"/>
      <c r="L44" s="259"/>
      <c r="M44" s="259"/>
      <c r="N44" s="259"/>
      <c r="O44" s="254"/>
      <c r="P44" s="259"/>
      <c r="Q44" s="259"/>
      <c r="R44" s="260"/>
      <c r="S44" s="107">
        <v>8</v>
      </c>
      <c r="T44" s="82" t="str">
        <f>IF($K45=0," ",$K45)</f>
        <v xml:space="preserve"> </v>
      </c>
      <c r="U44" s="82" t="str">
        <f>IF($K51=0," ",$K51)</f>
        <v xml:space="preserve"> 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 x14ac:dyDescent="0.2">
      <c r="A45" s="47"/>
      <c r="B45" s="98" t="s">
        <v>38</v>
      </c>
      <c r="C45" s="99">
        <f t="shared" ref="C45" si="15">SUM(C38:C44)</f>
        <v>10</v>
      </c>
      <c r="D45" s="83">
        <f t="shared" ref="D45:R45" si="16">SUM(D38:D44)</f>
        <v>0</v>
      </c>
      <c r="E45" s="83">
        <f t="shared" si="16"/>
        <v>0</v>
      </c>
      <c r="F45" s="83">
        <f t="shared" si="16"/>
        <v>0</v>
      </c>
      <c r="G45" s="83">
        <f t="shared" si="16"/>
        <v>0</v>
      </c>
      <c r="H45" s="83">
        <f t="shared" si="16"/>
        <v>0</v>
      </c>
      <c r="I45" s="83">
        <f t="shared" si="16"/>
        <v>0</v>
      </c>
      <c r="J45" s="83">
        <f t="shared" si="16"/>
        <v>0</v>
      </c>
      <c r="K45" s="83">
        <f t="shared" si="16"/>
        <v>0</v>
      </c>
      <c r="L45" s="83">
        <f t="shared" si="16"/>
        <v>0</v>
      </c>
      <c r="M45" s="83">
        <f t="shared" si="16"/>
        <v>0</v>
      </c>
      <c r="N45" s="83">
        <f t="shared" si="16"/>
        <v>0</v>
      </c>
      <c r="O45" s="83">
        <f t="shared" si="16"/>
        <v>0</v>
      </c>
      <c r="P45" s="288">
        <f t="shared" si="16"/>
        <v>0</v>
      </c>
      <c r="Q45" s="83">
        <f t="shared" si="16"/>
        <v>0</v>
      </c>
      <c r="R45" s="84">
        <f t="shared" si="16"/>
        <v>0</v>
      </c>
      <c r="S45" s="107">
        <v>9</v>
      </c>
      <c r="T45" s="82" t="str">
        <f>IF($L45=0," ",$L45)</f>
        <v xml:space="preserve"> </v>
      </c>
      <c r="U45" s="82" t="str">
        <f>IF($L51=0," ",$L51)</f>
        <v xml:space="preserve"> 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 x14ac:dyDescent="0.2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89"/>
      <c r="Q46" s="86"/>
      <c r="R46" s="87"/>
      <c r="S46" s="107">
        <v>10</v>
      </c>
      <c r="T46" s="82" t="str">
        <f>IF($M45=0," ",$M45)</f>
        <v xml:space="preserve"> </v>
      </c>
      <c r="U46" s="82" t="str">
        <f>IF($M51=0," ",$M51)</f>
        <v xml:space="preserve"> 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 x14ac:dyDescent="0.25">
      <c r="A47" s="47"/>
      <c r="B47" s="102" t="s">
        <v>13</v>
      </c>
      <c r="C47" s="125">
        <v>7</v>
      </c>
      <c r="D47" s="261"/>
      <c r="E47" s="262"/>
      <c r="F47" s="262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4"/>
      <c r="S47" s="107">
        <v>11</v>
      </c>
      <c r="T47" s="82" t="str">
        <f>IF($N45=0," ",$N45)</f>
        <v xml:space="preserve"> </v>
      </c>
      <c r="U47" s="82" t="str">
        <f>IF($N51=0," ",$N51)</f>
        <v xml:space="preserve"> 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 x14ac:dyDescent="0.25">
      <c r="A48" s="47"/>
      <c r="B48" s="102" t="s">
        <v>159</v>
      </c>
      <c r="C48" s="125">
        <v>1</v>
      </c>
      <c r="D48" s="261"/>
      <c r="E48" s="262"/>
      <c r="F48" s="262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264"/>
      <c r="S48" s="107">
        <v>12</v>
      </c>
      <c r="T48" s="82" t="str">
        <f>IF($O45=0," ",$O45)</f>
        <v xml:space="preserve"> </v>
      </c>
      <c r="U48" s="82" t="str">
        <f>IF($O51=0," ",$O51)</f>
        <v xml:space="preserve"> 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 x14ac:dyDescent="0.25">
      <c r="A49" s="47"/>
      <c r="B49" s="102" t="s">
        <v>15</v>
      </c>
      <c r="C49" s="125">
        <v>3</v>
      </c>
      <c r="D49" s="265"/>
      <c r="E49" s="266"/>
      <c r="F49" s="266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8"/>
      <c r="S49" s="107">
        <v>13</v>
      </c>
      <c r="T49" s="82" t="str">
        <f>IF($P45=0," ",$P45)</f>
        <v xml:space="preserve"> </v>
      </c>
      <c r="U49" s="82" t="str">
        <f>IF($P51=0," ",$P51)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 x14ac:dyDescent="0.25">
      <c r="A50" s="47"/>
      <c r="B50" s="131" t="s">
        <v>225</v>
      </c>
      <c r="C50" s="125">
        <v>3</v>
      </c>
      <c r="D50" s="265"/>
      <c r="E50" s="266"/>
      <c r="F50" s="266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8"/>
      <c r="S50" s="107">
        <v>14</v>
      </c>
      <c r="T50" s="82" t="str">
        <f>IF($Q45=0," ",$Q45)</f>
        <v xml:space="preserve"> </v>
      </c>
      <c r="U50" s="82" t="str">
        <f>IF($Q51=0," ",$Q51)</f>
        <v xml:space="preserve"> 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 x14ac:dyDescent="0.2">
      <c r="A51" s="47"/>
      <c r="B51" s="98" t="s">
        <v>38</v>
      </c>
      <c r="C51" s="99">
        <f>SUM(C47:C50)</f>
        <v>14</v>
      </c>
      <c r="D51" s="83">
        <f t="shared" ref="D51:R51" si="17">SUM(D47:D50)</f>
        <v>0</v>
      </c>
      <c r="E51" s="83">
        <f t="shared" si="17"/>
        <v>0</v>
      </c>
      <c r="F51" s="83">
        <f t="shared" si="17"/>
        <v>0</v>
      </c>
      <c r="G51" s="83">
        <f t="shared" si="17"/>
        <v>0</v>
      </c>
      <c r="H51" s="83">
        <f t="shared" si="17"/>
        <v>0</v>
      </c>
      <c r="I51" s="83">
        <f t="shared" si="17"/>
        <v>0</v>
      </c>
      <c r="J51" s="83">
        <f t="shared" si="17"/>
        <v>0</v>
      </c>
      <c r="K51" s="83">
        <f t="shared" si="17"/>
        <v>0</v>
      </c>
      <c r="L51" s="83">
        <f t="shared" si="17"/>
        <v>0</v>
      </c>
      <c r="M51" s="83">
        <f t="shared" si="17"/>
        <v>0</v>
      </c>
      <c r="N51" s="83">
        <f t="shared" si="17"/>
        <v>0</v>
      </c>
      <c r="O51" s="83">
        <f t="shared" si="17"/>
        <v>0</v>
      </c>
      <c r="P51" s="83">
        <f t="shared" si="17"/>
        <v>0</v>
      </c>
      <c r="Q51" s="83">
        <f t="shared" si="17"/>
        <v>0</v>
      </c>
      <c r="R51" s="84">
        <f t="shared" si="17"/>
        <v>0</v>
      </c>
      <c r="S51" s="107">
        <v>15</v>
      </c>
      <c r="T51" s="82" t="str">
        <f>IF($R45=0," ",$R45)</f>
        <v xml:space="preserve"> </v>
      </c>
      <c r="U51" s="82" t="str">
        <f>IF($R51=0," ",$R51)</f>
        <v xml:space="preserve"> 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 x14ac:dyDescent="0.2">
      <c r="A52" s="47"/>
      <c r="B52" s="354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0</v>
      </c>
      <c r="U52" s="20">
        <f>COUNTIF(U37:U51,"&gt;0")</f>
        <v>0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 x14ac:dyDescent="0.2">
      <c r="A53" s="47"/>
      <c r="B53" s="354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 x14ac:dyDescent="0.2">
      <c r="A54" s="47"/>
      <c r="B54" s="354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 x14ac:dyDescent="0.2">
      <c r="A55" s="47"/>
      <c r="B55" s="355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 x14ac:dyDescent="0.2">
      <c r="A56" s="47"/>
      <c r="B56" s="355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 x14ac:dyDescent="0.2">
      <c r="A57" s="47"/>
      <c r="B57" s="356"/>
    </row>
    <row r="58" spans="1:52" x14ac:dyDescent="0.2">
      <c r="A58" s="47"/>
      <c r="B58" s="356"/>
    </row>
    <row r="59" spans="1:52" x14ac:dyDescent="0.2">
      <c r="A59" s="47"/>
      <c r="B59" s="356"/>
    </row>
    <row r="60" spans="1:52" x14ac:dyDescent="0.2">
      <c r="A60" s="47"/>
      <c r="B60" s="356"/>
    </row>
    <row r="61" spans="1:52" x14ac:dyDescent="0.2">
      <c r="A61" s="47"/>
      <c r="B61" s="356"/>
    </row>
    <row r="62" spans="1:52" x14ac:dyDescent="0.2">
      <c r="A62" s="47"/>
      <c r="B62" s="356"/>
    </row>
    <row r="63" spans="1:52" x14ac:dyDescent="0.2">
      <c r="A63" s="47"/>
      <c r="B63" s="356"/>
    </row>
    <row r="64" spans="1:52" x14ac:dyDescent="0.2">
      <c r="A64" s="47"/>
      <c r="B64" s="356"/>
    </row>
    <row r="65" spans="1:2" x14ac:dyDescent="0.2">
      <c r="A65" s="47"/>
      <c r="B65" s="356"/>
    </row>
    <row r="66" spans="1:2" x14ac:dyDescent="0.2">
      <c r="A66" s="47"/>
      <c r="B66" s="356"/>
    </row>
    <row r="67" spans="1:2" x14ac:dyDescent="0.2">
      <c r="A67" s="47"/>
      <c r="B67" s="356"/>
    </row>
    <row r="68" spans="1:2" x14ac:dyDescent="0.2">
      <c r="A68" s="47"/>
      <c r="B68" s="356"/>
    </row>
    <row r="69" spans="1:2" x14ac:dyDescent="0.2">
      <c r="A69" s="47"/>
      <c r="B69" s="356"/>
    </row>
    <row r="70" spans="1:2" x14ac:dyDescent="0.2">
      <c r="A70" s="47"/>
      <c r="B70" s="356"/>
    </row>
    <row r="71" spans="1:2" x14ac:dyDescent="0.2">
      <c r="A71" s="47"/>
      <c r="B71" s="356"/>
    </row>
    <row r="72" spans="1:2" x14ac:dyDescent="0.2">
      <c r="A72" s="47"/>
      <c r="B72" s="356"/>
    </row>
    <row r="73" spans="1:2" x14ac:dyDescent="0.2">
      <c r="A73" s="47"/>
      <c r="B73" s="356"/>
    </row>
    <row r="74" spans="1:2" x14ac:dyDescent="0.2">
      <c r="A74" s="47"/>
      <c r="B74" s="356"/>
    </row>
    <row r="75" spans="1:2" x14ac:dyDescent="0.2">
      <c r="A75" s="47"/>
      <c r="B75" s="356"/>
    </row>
    <row r="76" spans="1:2" x14ac:dyDescent="0.2">
      <c r="A76" s="47"/>
      <c r="B76" s="356"/>
    </row>
    <row r="77" spans="1:2" x14ac:dyDescent="0.2">
      <c r="A77" s="47"/>
      <c r="B77" s="356"/>
    </row>
    <row r="78" spans="1:2" x14ac:dyDescent="0.2">
      <c r="A78" s="47"/>
      <c r="B78" s="356"/>
    </row>
    <row r="79" spans="1:2" x14ac:dyDescent="0.2">
      <c r="A79" s="47"/>
      <c r="B79" s="356"/>
    </row>
    <row r="80" spans="1:2" x14ac:dyDescent="0.2">
      <c r="A80" s="47"/>
      <c r="B80" s="356"/>
    </row>
    <row r="81" spans="1:2" x14ac:dyDescent="0.2">
      <c r="A81" s="47"/>
      <c r="B81" s="356"/>
    </row>
    <row r="82" spans="1:2" x14ac:dyDescent="0.2">
      <c r="A82" s="47"/>
      <c r="B82" s="356"/>
    </row>
    <row r="83" spans="1:2" x14ac:dyDescent="0.2">
      <c r="A83" s="47"/>
      <c r="B83" s="356"/>
    </row>
    <row r="84" spans="1:2" x14ac:dyDescent="0.2">
      <c r="A84" s="47"/>
      <c r="B84" s="356"/>
    </row>
    <row r="85" spans="1:2" x14ac:dyDescent="0.2">
      <c r="A85" s="47"/>
      <c r="B85" s="356"/>
    </row>
    <row r="86" spans="1:2" x14ac:dyDescent="0.2">
      <c r="A86" s="47"/>
      <c r="B86" s="356"/>
    </row>
    <row r="87" spans="1:2" x14ac:dyDescent="0.2">
      <c r="A87" s="47"/>
      <c r="B87" s="356"/>
    </row>
    <row r="88" spans="1:2" x14ac:dyDescent="0.2">
      <c r="A88" s="47"/>
      <c r="B88" s="356"/>
    </row>
    <row r="89" spans="1:2" x14ac:dyDescent="0.2">
      <c r="A89" s="47"/>
      <c r="B89" s="356"/>
    </row>
    <row r="90" spans="1:2" x14ac:dyDescent="0.2">
      <c r="A90" s="47"/>
      <c r="B90" s="356"/>
    </row>
    <row r="91" spans="1:2" x14ac:dyDescent="0.2">
      <c r="A91" s="47"/>
      <c r="B91" s="356"/>
    </row>
    <row r="92" spans="1:2" x14ac:dyDescent="0.2">
      <c r="A92" s="47"/>
      <c r="B92" s="356"/>
    </row>
    <row r="93" spans="1:2" x14ac:dyDescent="0.2">
      <c r="A93" s="47"/>
      <c r="B93" s="356"/>
    </row>
    <row r="94" spans="1:2" x14ac:dyDescent="0.2">
      <c r="A94" s="47"/>
      <c r="B94" s="356"/>
    </row>
    <row r="95" spans="1:2" x14ac:dyDescent="0.2">
      <c r="A95" s="47"/>
      <c r="B95" s="356"/>
    </row>
    <row r="96" spans="1:2" x14ac:dyDescent="0.2">
      <c r="A96" s="47"/>
      <c r="B96" s="356"/>
    </row>
    <row r="97" spans="1:2" x14ac:dyDescent="0.2">
      <c r="A97" s="47"/>
      <c r="B97" s="356"/>
    </row>
    <row r="98" spans="1:2" x14ac:dyDescent="0.2">
      <c r="A98" s="47"/>
      <c r="B98" s="356"/>
    </row>
    <row r="99" spans="1:2" x14ac:dyDescent="0.2">
      <c r="A99" s="47"/>
      <c r="B99" s="356"/>
    </row>
    <row r="100" spans="1:2" x14ac:dyDescent="0.2">
      <c r="A100" s="47"/>
      <c r="B100" s="356"/>
    </row>
    <row r="101" spans="1:2" x14ac:dyDescent="0.2">
      <c r="A101" s="47"/>
      <c r="B101" s="356"/>
    </row>
    <row r="102" spans="1:2" x14ac:dyDescent="0.2">
      <c r="A102" s="47"/>
      <c r="B102" s="356"/>
    </row>
    <row r="103" spans="1:2" x14ac:dyDescent="0.2">
      <c r="A103" s="47"/>
      <c r="B103" s="356"/>
    </row>
    <row r="104" spans="1:2" x14ac:dyDescent="0.2">
      <c r="A104" s="47"/>
      <c r="B104" s="356"/>
    </row>
    <row r="105" spans="1:2" x14ac:dyDescent="0.2">
      <c r="A105" s="47"/>
      <c r="B105" s="356"/>
    </row>
    <row r="106" spans="1:2" x14ac:dyDescent="0.2">
      <c r="A106" s="47"/>
      <c r="B106" s="356"/>
    </row>
    <row r="107" spans="1:2" x14ac:dyDescent="0.2">
      <c r="A107" s="47"/>
      <c r="B107" s="356"/>
    </row>
    <row r="108" spans="1:2" x14ac:dyDescent="0.2">
      <c r="A108" s="47"/>
      <c r="B108" s="356"/>
    </row>
    <row r="109" spans="1:2" x14ac:dyDescent="0.2">
      <c r="A109" s="47"/>
      <c r="B109" s="356"/>
    </row>
    <row r="110" spans="1:2" x14ac:dyDescent="0.2">
      <c r="A110" s="47"/>
      <c r="B110" s="356"/>
    </row>
    <row r="111" spans="1:2" x14ac:dyDescent="0.2">
      <c r="A111" s="47"/>
      <c r="B111" s="356"/>
    </row>
    <row r="112" spans="1:2" x14ac:dyDescent="0.2">
      <c r="A112" s="47"/>
      <c r="B112" s="356"/>
    </row>
    <row r="113" spans="1:2" x14ac:dyDescent="0.2">
      <c r="A113" s="47"/>
      <c r="B113" s="356"/>
    </row>
    <row r="114" spans="1:2" x14ac:dyDescent="0.2">
      <c r="A114" s="47"/>
      <c r="B114" s="356"/>
    </row>
    <row r="115" spans="1:2" x14ac:dyDescent="0.2">
      <c r="A115" s="47"/>
      <c r="B115" s="356"/>
    </row>
    <row r="116" spans="1:2" x14ac:dyDescent="0.2">
      <c r="A116" s="47"/>
      <c r="B116" s="356"/>
    </row>
    <row r="117" spans="1:2" x14ac:dyDescent="0.2">
      <c r="A117" s="47"/>
      <c r="B117" s="356"/>
    </row>
    <row r="118" spans="1:2" x14ac:dyDescent="0.2">
      <c r="A118" s="47"/>
      <c r="B118" s="356"/>
    </row>
    <row r="119" spans="1:2" x14ac:dyDescent="0.2">
      <c r="A119" s="47"/>
      <c r="B119" s="356"/>
    </row>
    <row r="120" spans="1:2" x14ac:dyDescent="0.2">
      <c r="A120" s="47"/>
      <c r="B120" s="356"/>
    </row>
    <row r="121" spans="1:2" x14ac:dyDescent="0.2">
      <c r="A121" s="47"/>
      <c r="B121" s="356"/>
    </row>
    <row r="122" spans="1:2" x14ac:dyDescent="0.2">
      <c r="A122" s="47"/>
      <c r="B122" s="356"/>
    </row>
    <row r="123" spans="1:2" x14ac:dyDescent="0.2">
      <c r="A123" s="47"/>
      <c r="B123" s="356"/>
    </row>
    <row r="124" spans="1:2" x14ac:dyDescent="0.2">
      <c r="A124" s="47"/>
      <c r="B124" s="356"/>
    </row>
    <row r="125" spans="1:2" x14ac:dyDescent="0.2">
      <c r="A125" s="47"/>
      <c r="B125" s="356"/>
    </row>
    <row r="126" spans="1:2" x14ac:dyDescent="0.2">
      <c r="A126" s="47"/>
      <c r="B126" s="356"/>
    </row>
    <row r="127" spans="1:2" x14ac:dyDescent="0.2">
      <c r="A127" s="47"/>
      <c r="B127" s="356"/>
    </row>
    <row r="128" spans="1:2" x14ac:dyDescent="0.2">
      <c r="A128" s="47"/>
      <c r="B128" s="356"/>
    </row>
    <row r="129" spans="1:2" x14ac:dyDescent="0.2">
      <c r="A129" s="47"/>
      <c r="B129" s="356"/>
    </row>
    <row r="130" spans="1:2" x14ac:dyDescent="0.2">
      <c r="A130" s="47"/>
      <c r="B130" s="356"/>
    </row>
    <row r="131" spans="1:2" x14ac:dyDescent="0.2">
      <c r="A131" s="47"/>
      <c r="B131" s="356"/>
    </row>
    <row r="132" spans="1:2" x14ac:dyDescent="0.2">
      <c r="A132" s="47"/>
      <c r="B132" s="356"/>
    </row>
    <row r="133" spans="1:2" x14ac:dyDescent="0.2">
      <c r="A133" s="47"/>
      <c r="B133" s="356"/>
    </row>
    <row r="134" spans="1:2" x14ac:dyDescent="0.2">
      <c r="A134" s="47"/>
      <c r="B134" s="356"/>
    </row>
    <row r="135" spans="1:2" x14ac:dyDescent="0.2">
      <c r="A135" s="47"/>
      <c r="B135" s="356"/>
    </row>
    <row r="136" spans="1:2" x14ac:dyDescent="0.2">
      <c r="A136" s="47"/>
      <c r="B136" s="356"/>
    </row>
    <row r="137" spans="1:2" x14ac:dyDescent="0.2">
      <c r="A137" s="47"/>
      <c r="B137" s="356"/>
    </row>
    <row r="138" spans="1:2" x14ac:dyDescent="0.2">
      <c r="A138" s="47"/>
      <c r="B138" s="356"/>
    </row>
    <row r="139" spans="1:2" x14ac:dyDescent="0.2">
      <c r="A139" s="47"/>
      <c r="B139" s="356"/>
    </row>
    <row r="140" spans="1:2" x14ac:dyDescent="0.2">
      <c r="A140" s="47"/>
      <c r="B140" s="356"/>
    </row>
    <row r="141" spans="1:2" x14ac:dyDescent="0.2">
      <c r="A141" s="47"/>
      <c r="B141" s="356"/>
    </row>
    <row r="142" spans="1:2" x14ac:dyDescent="0.2">
      <c r="A142" s="47"/>
      <c r="B142" s="356"/>
    </row>
    <row r="143" spans="1:2" x14ac:dyDescent="0.2">
      <c r="A143" s="47"/>
      <c r="B143" s="356"/>
    </row>
    <row r="144" spans="1:2" x14ac:dyDescent="0.2">
      <c r="A144" s="47"/>
      <c r="B144" s="356"/>
    </row>
    <row r="145" spans="1:2" x14ac:dyDescent="0.2">
      <c r="A145" s="47"/>
      <c r="B145" s="356"/>
    </row>
    <row r="146" spans="1:2" x14ac:dyDescent="0.2">
      <c r="A146" s="47"/>
      <c r="B146" s="356"/>
    </row>
    <row r="147" spans="1:2" x14ac:dyDescent="0.2">
      <c r="A147" s="47"/>
      <c r="B147" s="356"/>
    </row>
    <row r="148" spans="1:2" x14ac:dyDescent="0.2">
      <c r="A148" s="47"/>
      <c r="B148" s="356"/>
    </row>
    <row r="149" spans="1:2" x14ac:dyDescent="0.2">
      <c r="A149" s="47"/>
      <c r="B149" s="356"/>
    </row>
  </sheetData>
  <customSheetViews>
    <customSheetView guid="{17400EAF-4B0B-49FE-8262-4A59DA70D10F}" scale="70" showPageBreaks="1" showGridLines="0" fitToPage="1" printArea="1" state="hidden">
      <pane xSplit="5" ySplit="7" topLeftCell="F8" activePane="bottomRight" state="frozen"/>
      <selection pane="bottomRight" activeCell="AA44" sqref="AA44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F8" activePane="bottomRight" state="frozen"/>
      <selection pane="bottomRight" activeCell="AA44" sqref="AA44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11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4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B26" sqref="B26:B27"/>
      <pageMargins left="0.56000000000000005" right="0.39" top="0.64" bottom="0.65" header="0.5" footer="0.5"/>
      <pageSetup paperSize="9" scale="24" fitToWidth="2" orientation="portrait" horizontalDpi="4294967293" r:id="rId6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F8" activePane="bottomRight" state="frozen"/>
      <selection pane="bottomRight" activeCell="AO4" sqref="AO4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AT8" sqref="AT8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70">
    <mergeCell ref="X3:Y3"/>
    <mergeCell ref="AW7:AY7"/>
    <mergeCell ref="AZ7:BB7"/>
    <mergeCell ref="AZ5:AZ6"/>
    <mergeCell ref="BA5:BA6"/>
    <mergeCell ref="AP5:AP6"/>
    <mergeCell ref="AC5:AC6"/>
    <mergeCell ref="AE5:AE6"/>
    <mergeCell ref="AF5:AF6"/>
    <mergeCell ref="AH5:AH6"/>
    <mergeCell ref="AI5:AI6"/>
    <mergeCell ref="Y5:Y6"/>
    <mergeCell ref="BC5:BC6"/>
    <mergeCell ref="BD5:BD6"/>
    <mergeCell ref="Q7:S7"/>
    <mergeCell ref="AE7:AG7"/>
    <mergeCell ref="AH7:AI7"/>
    <mergeCell ref="AJ7:AL7"/>
    <mergeCell ref="AO7:AQ7"/>
    <mergeCell ref="AT7:AV7"/>
    <mergeCell ref="AR5:AR6"/>
    <mergeCell ref="AS5:AS6"/>
    <mergeCell ref="AT5:AT6"/>
    <mergeCell ref="AU5:AU6"/>
    <mergeCell ref="AJ5:AJ6"/>
    <mergeCell ref="AK5:AK6"/>
    <mergeCell ref="AM5:AM6"/>
    <mergeCell ref="AO5:AO6"/>
    <mergeCell ref="O5:O6"/>
    <mergeCell ref="AM3:AN3"/>
    <mergeCell ref="AA5:AA6"/>
    <mergeCell ref="AN5:AN6"/>
    <mergeCell ref="AB5:AB6"/>
    <mergeCell ref="AA3:AB3"/>
    <mergeCell ref="AC3:AD3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I5:I6"/>
    <mergeCell ref="J5:J6"/>
    <mergeCell ref="K5:K6"/>
    <mergeCell ref="L5:L6"/>
    <mergeCell ref="M5:M6"/>
    <mergeCell ref="BC3:BD3"/>
    <mergeCell ref="AO3:AQ3"/>
    <mergeCell ref="AR3:AS3"/>
    <mergeCell ref="AT3:AV3"/>
    <mergeCell ref="AZ3:BB3"/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</mergeCells>
  <conditionalFormatting sqref="M31 F24:F26 E8:E23">
    <cfRule type="cellIs" dxfId="4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49"/>
  <sheetViews>
    <sheetView showGridLines="0" zoomScale="70" zoomScaleNormal="62" workbookViewId="0">
      <pane xSplit="5" ySplit="7" topLeftCell="AX8" activePane="bottomRight" state="frozen"/>
      <selection pane="topRight" activeCell="F1" sqref="F1"/>
      <selection pane="bottomLeft" activeCell="A8" sqref="A8"/>
      <selection pane="bottomRight" activeCell="AZ24" sqref="AZ24"/>
    </sheetView>
  </sheetViews>
  <sheetFormatPr defaultColWidth="9.28515625" defaultRowHeight="12.75" x14ac:dyDescent="0.2"/>
  <cols>
    <col min="1" max="1" width="4.28515625" style="1" customWidth="1"/>
    <col min="2" max="2" width="49" style="347" customWidth="1"/>
    <col min="3" max="3" width="6.7109375" style="30" customWidth="1"/>
    <col min="4" max="4" width="13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3.28515625" style="1" customWidth="1"/>
    <col min="37" max="37" width="9.7109375" style="1" customWidth="1"/>
    <col min="38" max="40" width="10.7109375" style="1" customWidth="1"/>
    <col min="41" max="41" width="13.7109375" style="1" customWidth="1"/>
    <col min="42" max="42" width="9.85546875" style="1" customWidth="1"/>
    <col min="43" max="43" width="10" style="1" customWidth="1"/>
    <col min="44" max="44" width="11.5703125" style="1" customWidth="1"/>
    <col min="45" max="45" width="11.28515625" style="1" customWidth="1"/>
    <col min="46" max="46" width="12.42578125" style="1" customWidth="1"/>
    <col min="47" max="47" width="9.28515625" style="1" customWidth="1"/>
    <col min="48" max="48" width="10.42578125" style="1" bestFit="1" customWidth="1"/>
    <col min="49" max="49" width="9.7109375" style="1" customWidth="1"/>
    <col min="50" max="50" width="11.42578125" style="1" customWidth="1"/>
    <col min="51" max="51" width="10.42578125" style="1" customWidth="1"/>
    <col min="52" max="52" width="11.42578125" style="1" customWidth="1"/>
    <col min="53" max="53" width="9.28515625" style="1"/>
    <col min="54" max="54" width="10.7109375" style="1" customWidth="1"/>
    <col min="55" max="55" width="11.7109375" style="1" customWidth="1"/>
    <col min="56" max="56" width="11.42578125" style="1" customWidth="1"/>
    <col min="57" max="57" width="9.28515625" style="1"/>
    <col min="58" max="58" width="12.42578125" style="1" customWidth="1"/>
    <col min="59" max="59" width="12" style="1" customWidth="1"/>
    <col min="60" max="16384" width="9.28515625" style="1"/>
  </cols>
  <sheetData>
    <row r="1" spans="1:60" x14ac:dyDescent="0.2">
      <c r="V1" s="4"/>
      <c r="W1" s="31" t="s">
        <v>260</v>
      </c>
    </row>
    <row r="2" spans="1:60" ht="26.25" customHeight="1" thickBot="1" x14ac:dyDescent="0.25">
      <c r="A2" s="20"/>
      <c r="B2" s="187" t="s">
        <v>433</v>
      </c>
      <c r="C2" s="165" t="s">
        <v>388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 t="s">
        <v>440</v>
      </c>
      <c r="Q2" s="808" t="s">
        <v>173</v>
      </c>
      <c r="R2" s="808"/>
      <c r="S2" s="132" t="s">
        <v>198</v>
      </c>
      <c r="T2" s="808" t="s">
        <v>187</v>
      </c>
      <c r="U2" s="808"/>
      <c r="V2"/>
      <c r="W2" s="126"/>
      <c r="X2" s="154"/>
      <c r="Y2" s="154"/>
      <c r="Z2" s="37"/>
      <c r="AA2" s="154" t="s">
        <v>174</v>
      </c>
      <c r="AB2" s="477"/>
      <c r="AC2" s="154"/>
      <c r="AD2" s="37"/>
      <c r="AF2" s="39"/>
      <c r="AG2" s="130"/>
      <c r="AH2" s="39" t="s">
        <v>12</v>
      </c>
      <c r="AI2" s="44"/>
      <c r="AJ2" s="39"/>
      <c r="AK2" s="39"/>
      <c r="AL2" s="166"/>
      <c r="AM2" s="74" t="s">
        <v>18</v>
      </c>
      <c r="AN2" s="427"/>
      <c r="AO2" s="74"/>
      <c r="AP2" s="427"/>
      <c r="AQ2" s="38"/>
      <c r="AR2" s="427" t="s">
        <v>26</v>
      </c>
      <c r="AU2" s="1" t="s">
        <v>214</v>
      </c>
      <c r="AX2" s="1" t="s">
        <v>352</v>
      </c>
      <c r="BC2" s="1" t="s">
        <v>450</v>
      </c>
    </row>
    <row r="3" spans="1:60" ht="22.5" customHeight="1" thickBot="1" x14ac:dyDescent="0.3">
      <c r="A3" s="782"/>
      <c r="B3" s="348"/>
      <c r="C3" s="788" t="s">
        <v>131</v>
      </c>
      <c r="D3" s="796" t="s">
        <v>172</v>
      </c>
      <c r="E3" s="791" t="s">
        <v>38</v>
      </c>
      <c r="F3" s="794" t="s">
        <v>132</v>
      </c>
      <c r="G3" s="795"/>
      <c r="H3" s="794" t="s">
        <v>133</v>
      </c>
      <c r="I3" s="806"/>
      <c r="J3" s="794" t="s">
        <v>134</v>
      </c>
      <c r="K3" s="806"/>
      <c r="L3" s="121" t="s">
        <v>135</v>
      </c>
      <c r="M3" s="122"/>
      <c r="N3" s="123"/>
      <c r="O3" s="794" t="s">
        <v>136</v>
      </c>
      <c r="P3" s="795"/>
      <c r="Q3" s="794" t="s">
        <v>137</v>
      </c>
      <c r="R3" s="805"/>
      <c r="S3" s="795"/>
      <c r="T3" s="794" t="s">
        <v>138</v>
      </c>
      <c r="U3" s="806"/>
      <c r="V3" s="794" t="s">
        <v>139</v>
      </c>
      <c r="W3" s="795"/>
      <c r="X3" s="794" t="s">
        <v>140</v>
      </c>
      <c r="Y3" s="795"/>
      <c r="Z3" s="485"/>
      <c r="AA3" s="803" t="s">
        <v>141</v>
      </c>
      <c r="AB3" s="804"/>
      <c r="AC3" s="807" t="s">
        <v>142</v>
      </c>
      <c r="AD3" s="807"/>
      <c r="AE3" s="122" t="s">
        <v>143</v>
      </c>
      <c r="AF3" s="122"/>
      <c r="AG3" s="188"/>
      <c r="AH3" s="824" t="s">
        <v>144</v>
      </c>
      <c r="AI3" s="825"/>
      <c r="AJ3" s="794" t="s">
        <v>242</v>
      </c>
      <c r="AK3" s="834"/>
      <c r="AL3" s="795"/>
      <c r="AM3" s="828" t="s">
        <v>358</v>
      </c>
      <c r="AN3" s="829"/>
      <c r="AO3" s="794" t="s">
        <v>359</v>
      </c>
      <c r="AP3" s="834"/>
      <c r="AQ3" s="795"/>
      <c r="AR3" s="828" t="s">
        <v>360</v>
      </c>
      <c r="AS3" s="829"/>
      <c r="AT3" s="794" t="s">
        <v>361</v>
      </c>
      <c r="AU3" s="834"/>
      <c r="AV3" s="795"/>
      <c r="AW3" s="35" t="s">
        <v>362</v>
      </c>
      <c r="AX3" s="403"/>
      <c r="AY3" s="404"/>
      <c r="AZ3" s="794" t="s">
        <v>363</v>
      </c>
      <c r="BA3" s="834"/>
      <c r="BB3" s="795"/>
      <c r="BC3" s="837" t="s">
        <v>451</v>
      </c>
      <c r="BD3" s="838"/>
      <c r="BE3" s="597" t="s">
        <v>452</v>
      </c>
      <c r="BF3" s="596"/>
      <c r="BG3" s="593" t="s">
        <v>449</v>
      </c>
      <c r="BH3" s="575"/>
    </row>
    <row r="4" spans="1:60" ht="22.5" customHeight="1" x14ac:dyDescent="0.25">
      <c r="A4" s="783"/>
      <c r="B4" s="349"/>
      <c r="C4" s="789"/>
      <c r="D4" s="797"/>
      <c r="E4" s="792"/>
      <c r="F4" s="410" t="s">
        <v>145</v>
      </c>
      <c r="G4" s="33"/>
      <c r="H4" s="410" t="s">
        <v>146</v>
      </c>
      <c r="I4" s="124"/>
      <c r="J4" s="410" t="s">
        <v>146</v>
      </c>
      <c r="K4" s="124"/>
      <c r="L4" s="290" t="s">
        <v>146</v>
      </c>
      <c r="M4" s="36"/>
      <c r="N4" s="42"/>
      <c r="O4" s="410" t="s">
        <v>147</v>
      </c>
      <c r="P4" s="33"/>
      <c r="Q4" s="402" t="s">
        <v>147</v>
      </c>
      <c r="R4" s="403"/>
      <c r="S4" s="23"/>
      <c r="T4" s="458" t="s">
        <v>148</v>
      </c>
      <c r="U4" s="22"/>
      <c r="V4" s="458" t="s">
        <v>149</v>
      </c>
      <c r="W4" s="23"/>
      <c r="X4" s="483"/>
      <c r="Y4" s="469" t="s">
        <v>150</v>
      </c>
      <c r="Z4" s="486"/>
      <c r="AA4" s="483" t="s">
        <v>254</v>
      </c>
      <c r="AB4" s="470"/>
      <c r="AC4" s="469" t="s">
        <v>254</v>
      </c>
      <c r="AD4" s="473"/>
      <c r="AE4" s="34" t="s">
        <v>254</v>
      </c>
      <c r="AF4" s="67" t="s">
        <v>234</v>
      </c>
      <c r="AG4" s="68"/>
      <c r="AH4" s="35" t="s">
        <v>151</v>
      </c>
      <c r="AI4" s="292"/>
      <c r="AJ4" s="35" t="s">
        <v>151</v>
      </c>
      <c r="AK4" s="69"/>
      <c r="AL4" s="37" t="s">
        <v>12</v>
      </c>
      <c r="AM4" s="35" t="s">
        <v>255</v>
      </c>
      <c r="AN4" s="383"/>
      <c r="AO4" s="35" t="s">
        <v>255</v>
      </c>
      <c r="AP4" s="70"/>
      <c r="AQ4" s="44" t="s">
        <v>18</v>
      </c>
      <c r="AR4" s="35" t="s">
        <v>349</v>
      </c>
      <c r="AS4" s="383"/>
      <c r="AT4" s="35" t="s">
        <v>349</v>
      </c>
      <c r="AU4" s="69" t="s">
        <v>350</v>
      </c>
      <c r="AV4" s="415"/>
      <c r="AW4" s="35" t="s">
        <v>369</v>
      </c>
      <c r="AX4" s="415" t="s">
        <v>214</v>
      </c>
      <c r="AY4" s="416"/>
      <c r="AZ4" s="35" t="s">
        <v>351</v>
      </c>
      <c r="BA4" s="70" t="s">
        <v>352</v>
      </c>
      <c r="BB4" s="416"/>
      <c r="BC4" s="382"/>
      <c r="BD4" s="383"/>
      <c r="BE4" s="594"/>
      <c r="BF4" s="595"/>
      <c r="BG4" s="382" t="s">
        <v>301</v>
      </c>
      <c r="BH4" s="383"/>
    </row>
    <row r="5" spans="1:60" ht="37.35" customHeight="1" x14ac:dyDescent="0.2">
      <c r="A5" s="783"/>
      <c r="B5" s="349" t="s">
        <v>448</v>
      </c>
      <c r="C5" s="789"/>
      <c r="D5" s="797"/>
      <c r="E5" s="792"/>
      <c r="F5" s="784" t="s">
        <v>170</v>
      </c>
      <c r="G5" s="786" t="s">
        <v>164</v>
      </c>
      <c r="H5" s="784" t="s">
        <v>170</v>
      </c>
      <c r="I5" s="799" t="s">
        <v>164</v>
      </c>
      <c r="J5" s="784" t="s">
        <v>170</v>
      </c>
      <c r="K5" s="799" t="s">
        <v>164</v>
      </c>
      <c r="L5" s="784" t="s">
        <v>170</v>
      </c>
      <c r="M5" s="801" t="s">
        <v>219</v>
      </c>
      <c r="N5" s="43" t="s">
        <v>152</v>
      </c>
      <c r="O5" s="784" t="s">
        <v>170</v>
      </c>
      <c r="P5" s="411" t="s">
        <v>164</v>
      </c>
      <c r="Q5" s="784" t="s">
        <v>170</v>
      </c>
      <c r="R5" s="801" t="s">
        <v>218</v>
      </c>
      <c r="S5" s="43" t="s">
        <v>152</v>
      </c>
      <c r="T5" s="784" t="s">
        <v>170</v>
      </c>
      <c r="U5" s="799" t="s">
        <v>164</v>
      </c>
      <c r="V5" s="784" t="s">
        <v>170</v>
      </c>
      <c r="W5" s="799" t="s">
        <v>164</v>
      </c>
      <c r="X5" s="812" t="s">
        <v>170</v>
      </c>
      <c r="Y5" s="821" t="s">
        <v>253</v>
      </c>
      <c r="Z5" s="43" t="s">
        <v>152</v>
      </c>
      <c r="AA5" s="822" t="s">
        <v>170</v>
      </c>
      <c r="AB5" s="819" t="s">
        <v>164</v>
      </c>
      <c r="AC5" s="814" t="s">
        <v>170</v>
      </c>
      <c r="AD5" s="471" t="s">
        <v>164</v>
      </c>
      <c r="AE5" s="817" t="s">
        <v>170</v>
      </c>
      <c r="AF5" s="801" t="s">
        <v>171</v>
      </c>
      <c r="AG5" s="189" t="s">
        <v>152</v>
      </c>
      <c r="AH5" s="784" t="s">
        <v>170</v>
      </c>
      <c r="AI5" s="786" t="s">
        <v>164</v>
      </c>
      <c r="AJ5" s="784" t="s">
        <v>170</v>
      </c>
      <c r="AK5" s="801" t="s">
        <v>296</v>
      </c>
      <c r="AL5" s="43" t="s">
        <v>152</v>
      </c>
      <c r="AM5" s="830" t="s">
        <v>170</v>
      </c>
      <c r="AN5" s="832" t="s">
        <v>164</v>
      </c>
      <c r="AO5" s="784" t="s">
        <v>170</v>
      </c>
      <c r="AP5" s="835" t="s">
        <v>297</v>
      </c>
      <c r="AQ5" s="43" t="s">
        <v>152</v>
      </c>
      <c r="AR5" s="830" t="s">
        <v>170</v>
      </c>
      <c r="AS5" s="832" t="s">
        <v>164</v>
      </c>
      <c r="AT5" s="784" t="s">
        <v>170</v>
      </c>
      <c r="AU5" s="801" t="s">
        <v>353</v>
      </c>
      <c r="AV5" s="43" t="s">
        <v>152</v>
      </c>
      <c r="AW5" s="408" t="s">
        <v>170</v>
      </c>
      <c r="AX5" s="400" t="s">
        <v>354</v>
      </c>
      <c r="AY5" s="43" t="s">
        <v>152</v>
      </c>
      <c r="AZ5" s="784" t="s">
        <v>170</v>
      </c>
      <c r="BA5" s="835" t="s">
        <v>355</v>
      </c>
      <c r="BB5" s="43" t="s">
        <v>152</v>
      </c>
      <c r="BC5" s="842" t="s">
        <v>451</v>
      </c>
      <c r="BD5" s="844" t="s">
        <v>453</v>
      </c>
      <c r="BE5" s="598" t="s">
        <v>452</v>
      </c>
      <c r="BF5" s="599" t="s">
        <v>454</v>
      </c>
      <c r="BG5" s="576" t="s">
        <v>170</v>
      </c>
      <c r="BH5" s="578" t="s">
        <v>164</v>
      </c>
    </row>
    <row r="6" spans="1:60" ht="35.450000000000003" customHeight="1" thickBot="1" x14ac:dyDescent="0.25">
      <c r="A6" s="783"/>
      <c r="B6" s="350"/>
      <c r="C6" s="789"/>
      <c r="D6" s="797"/>
      <c r="E6" s="792"/>
      <c r="F6" s="785"/>
      <c r="G6" s="787"/>
      <c r="H6" s="785"/>
      <c r="I6" s="800"/>
      <c r="J6" s="785"/>
      <c r="K6" s="800"/>
      <c r="L6" s="785"/>
      <c r="M6" s="802"/>
      <c r="N6" s="73">
        <v>2</v>
      </c>
      <c r="O6" s="785"/>
      <c r="P6" s="412"/>
      <c r="Q6" s="785"/>
      <c r="R6" s="802"/>
      <c r="S6" s="73">
        <v>10</v>
      </c>
      <c r="T6" s="785"/>
      <c r="U6" s="800"/>
      <c r="V6" s="785"/>
      <c r="W6" s="800"/>
      <c r="X6" s="841"/>
      <c r="Y6" s="801"/>
      <c r="Z6" s="580">
        <v>3</v>
      </c>
      <c r="AA6" s="839"/>
      <c r="AB6" s="840"/>
      <c r="AC6" s="846"/>
      <c r="AD6" s="584"/>
      <c r="AE6" s="818"/>
      <c r="AF6" s="802"/>
      <c r="AG6" s="190">
        <v>14</v>
      </c>
      <c r="AH6" s="785"/>
      <c r="AI6" s="787"/>
      <c r="AJ6" s="785"/>
      <c r="AK6" s="802"/>
      <c r="AL6" s="73" t="s">
        <v>365</v>
      </c>
      <c r="AM6" s="831"/>
      <c r="AN6" s="833"/>
      <c r="AO6" s="785"/>
      <c r="AP6" s="802"/>
      <c r="AQ6" s="73" t="s">
        <v>366</v>
      </c>
      <c r="AR6" s="831"/>
      <c r="AS6" s="833"/>
      <c r="AT6" s="785"/>
      <c r="AU6" s="802"/>
      <c r="AV6" s="73" t="s">
        <v>367</v>
      </c>
      <c r="AW6" s="409"/>
      <c r="AX6" s="401"/>
      <c r="AY6" s="73">
        <v>4</v>
      </c>
      <c r="AZ6" s="785"/>
      <c r="BA6" s="802"/>
      <c r="BB6" s="73" t="s">
        <v>368</v>
      </c>
      <c r="BC6" s="843"/>
      <c r="BD6" s="845"/>
      <c r="BE6" s="577"/>
      <c r="BF6" s="579"/>
      <c r="BG6" s="577"/>
      <c r="BH6" s="579"/>
    </row>
    <row r="7" spans="1:60" ht="16.5" thickBot="1" x14ac:dyDescent="0.3">
      <c r="A7" s="783"/>
      <c r="B7" s="434"/>
      <c r="C7" s="790"/>
      <c r="D7" s="798"/>
      <c r="E7" s="793"/>
      <c r="F7" s="298">
        <v>43115</v>
      </c>
      <c r="G7" s="72"/>
      <c r="H7" s="298">
        <v>43115</v>
      </c>
      <c r="I7" s="296"/>
      <c r="J7" s="298">
        <f>F7+7</f>
        <v>43122</v>
      </c>
      <c r="K7" s="296"/>
      <c r="L7" s="405">
        <f>H7+7</f>
        <v>43122</v>
      </c>
      <c r="M7" s="406"/>
      <c r="N7" s="407"/>
      <c r="O7" s="413">
        <f>J7+7</f>
        <v>43129</v>
      </c>
      <c r="P7" s="414"/>
      <c r="Q7" s="809">
        <f>L7+7</f>
        <v>43129</v>
      </c>
      <c r="R7" s="810"/>
      <c r="S7" s="811"/>
      <c r="T7" s="421">
        <f>O7+7</f>
        <v>43136</v>
      </c>
      <c r="U7" s="422"/>
      <c r="V7" s="421">
        <f>Q7+7</f>
        <v>43136</v>
      </c>
      <c r="W7" s="472"/>
      <c r="X7" s="581">
        <f>T7+7</f>
        <v>43143</v>
      </c>
      <c r="Y7" s="582"/>
      <c r="Z7" s="583"/>
      <c r="AA7" s="585">
        <f>V7+7</f>
        <v>43143</v>
      </c>
      <c r="AB7" s="586"/>
      <c r="AC7" s="587">
        <f>X7+7</f>
        <v>43150</v>
      </c>
      <c r="AD7" s="588"/>
      <c r="AE7" s="816">
        <f>AA7+7</f>
        <v>43150</v>
      </c>
      <c r="AF7" s="810"/>
      <c r="AG7" s="816"/>
      <c r="AH7" s="826">
        <f>AC7+7</f>
        <v>43157</v>
      </c>
      <c r="AI7" s="827"/>
      <c r="AJ7" s="809">
        <f>AE7+7</f>
        <v>43157</v>
      </c>
      <c r="AK7" s="810"/>
      <c r="AL7" s="811"/>
      <c r="AM7" s="299">
        <f>AH7+7</f>
        <v>43164</v>
      </c>
      <c r="AN7" s="390"/>
      <c r="AO7" s="809">
        <f>AJ7+7</f>
        <v>43164</v>
      </c>
      <c r="AP7" s="810"/>
      <c r="AQ7" s="811"/>
      <c r="AR7" s="299">
        <f>AO7+7</f>
        <v>43171</v>
      </c>
      <c r="AS7" s="390"/>
      <c r="AT7" s="809">
        <f>AO7+7</f>
        <v>43171</v>
      </c>
      <c r="AU7" s="810"/>
      <c r="AV7" s="811"/>
      <c r="AW7" s="826">
        <f>AR7+7</f>
        <v>43178</v>
      </c>
      <c r="AX7" s="816"/>
      <c r="AY7" s="827"/>
      <c r="AZ7" s="826">
        <f>AT7+7</f>
        <v>43178</v>
      </c>
      <c r="BA7" s="816"/>
      <c r="BB7" s="827"/>
      <c r="BC7" s="299"/>
      <c r="BD7" s="390"/>
      <c r="BE7" s="299"/>
      <c r="BF7" s="390"/>
      <c r="BG7" s="299">
        <v>43234</v>
      </c>
      <c r="BH7" s="390"/>
    </row>
    <row r="8" spans="1:60" s="271" customFormat="1" ht="25.9" customHeight="1" x14ac:dyDescent="0.25">
      <c r="A8" s="331">
        <v>1</v>
      </c>
      <c r="B8" s="437" t="s">
        <v>389</v>
      </c>
      <c r="C8" s="432">
        <v>1</v>
      </c>
      <c r="D8" s="433">
        <f>SUM(N8,S8,Z8,AG8,AL8,AQ8,AV8,AY8,BB8,BD8,BF8)</f>
        <v>51</v>
      </c>
      <c r="E8" s="436">
        <f t="shared" ref="E8:E23" si="0">SUM(D8:D8)</f>
        <v>51</v>
      </c>
      <c r="F8" s="375"/>
      <c r="G8" s="373"/>
      <c r="H8" s="337"/>
      <c r="I8" s="270"/>
      <c r="J8" s="337"/>
      <c r="K8" s="270"/>
      <c r="L8" s="307"/>
      <c r="M8" s="334">
        <f t="shared" ref="M8:M23" si="1">C8</f>
        <v>1</v>
      </c>
      <c r="N8" s="302">
        <v>1</v>
      </c>
      <c r="O8" s="269"/>
      <c r="P8" s="460"/>
      <c r="Q8" s="341"/>
      <c r="R8" s="291">
        <f t="shared" ref="R8:R23" si="2">C8</f>
        <v>1</v>
      </c>
      <c r="S8" s="378">
        <f>IF(R8=0,0,VLOOKUP(R8,Підс,2,FALSE))</f>
        <v>8.5</v>
      </c>
      <c r="T8" s="464"/>
      <c r="U8" s="464"/>
      <c r="V8" s="464"/>
      <c r="W8" s="490"/>
      <c r="X8" s="552"/>
      <c r="Y8" s="553">
        <f t="shared" ref="Y8:Y23" si="3">C8</f>
        <v>1</v>
      </c>
      <c r="Z8" s="554">
        <v>1</v>
      </c>
      <c r="AA8" s="269"/>
      <c r="AB8" s="589"/>
      <c r="AC8" s="590"/>
      <c r="AD8" s="591"/>
      <c r="AE8" s="341"/>
      <c r="AF8" s="291">
        <f>C8</f>
        <v>1</v>
      </c>
      <c r="AG8" s="381">
        <f t="shared" ref="AG8:AG23" si="4">IF(AF8=0,"",VLOOKUP(AF8,Підс,3,FALSE))</f>
        <v>11</v>
      </c>
      <c r="AH8" s="282"/>
      <c r="AI8" s="283"/>
      <c r="AJ8" s="344"/>
      <c r="AK8" s="291">
        <f t="shared" ref="AK8:AK18" si="5">C8</f>
        <v>1</v>
      </c>
      <c r="AL8" s="284">
        <f>1+2+2</f>
        <v>5</v>
      </c>
      <c r="AM8" s="384"/>
      <c r="AN8" s="386"/>
      <c r="AO8" s="418"/>
      <c r="AP8" s="291">
        <f>C8</f>
        <v>1</v>
      </c>
      <c r="AQ8" s="306">
        <f>1+0.5+4</f>
        <v>5.5</v>
      </c>
      <c r="AR8" s="384"/>
      <c r="AS8" s="386"/>
      <c r="AT8" s="344"/>
      <c r="AU8" s="417">
        <f>C8</f>
        <v>1</v>
      </c>
      <c r="AV8" s="284">
        <f>1+2+2</f>
        <v>5</v>
      </c>
      <c r="AW8" s="423"/>
      <c r="AX8" s="424">
        <f>C8</f>
        <v>1</v>
      </c>
      <c r="AY8" s="426">
        <v>4</v>
      </c>
      <c r="AZ8" s="423"/>
      <c r="BA8" s="424">
        <f>C8</f>
        <v>1</v>
      </c>
      <c r="BB8" s="425">
        <f>7+3</f>
        <v>10</v>
      </c>
      <c r="BC8" s="424">
        <f>C8</f>
        <v>1</v>
      </c>
      <c r="BD8" s="386"/>
      <c r="BE8" s="424">
        <f>C8</f>
        <v>1</v>
      </c>
      <c r="BF8" s="386"/>
      <c r="BG8" s="384"/>
      <c r="BH8" s="386"/>
    </row>
    <row r="9" spans="1:60" s="271" customFormat="1" ht="24" customHeight="1" x14ac:dyDescent="0.25">
      <c r="A9" s="332">
        <v>2</v>
      </c>
      <c r="B9" s="437" t="s">
        <v>390</v>
      </c>
      <c r="C9" s="335">
        <v>2</v>
      </c>
      <c r="D9" s="433">
        <f t="shared" ref="D9:D23" si="6">SUM(N9,S9,Z9,AG9,AL9,AQ9,AV9,AY9,BB9,BD9,BF9)</f>
        <v>54</v>
      </c>
      <c r="E9" s="362">
        <f t="shared" si="0"/>
        <v>54</v>
      </c>
      <c r="F9" s="376"/>
      <c r="G9" s="285"/>
      <c r="H9" s="337"/>
      <c r="I9" s="272"/>
      <c r="J9" s="337"/>
      <c r="K9" s="272"/>
      <c r="L9" s="286"/>
      <c r="M9" s="335">
        <f t="shared" si="1"/>
        <v>2</v>
      </c>
      <c r="N9" s="303">
        <v>1</v>
      </c>
      <c r="O9" s="286"/>
      <c r="P9" s="461"/>
      <c r="Q9" s="342"/>
      <c r="R9" s="291">
        <f t="shared" si="2"/>
        <v>2</v>
      </c>
      <c r="S9" s="378">
        <f>IF(R9=0,0,VLOOKUP(R9,Підс,2,FALSE))</f>
        <v>8.5</v>
      </c>
      <c r="T9" s="465"/>
      <c r="U9" s="465"/>
      <c r="V9" s="465"/>
      <c r="W9" s="491"/>
      <c r="X9" s="286"/>
      <c r="Y9" s="291">
        <f t="shared" si="3"/>
        <v>2</v>
      </c>
      <c r="Z9" s="301">
        <v>1.5</v>
      </c>
      <c r="AA9" s="286"/>
      <c r="AB9" s="476"/>
      <c r="AC9" s="337"/>
      <c r="AD9" s="272"/>
      <c r="AE9" s="342"/>
      <c r="AF9" s="291">
        <f t="shared" ref="AF9:AF23" si="7">C9</f>
        <v>2</v>
      </c>
      <c r="AG9" s="381">
        <f t="shared" si="4"/>
        <v>13</v>
      </c>
      <c r="AH9" s="274"/>
      <c r="AI9" s="273"/>
      <c r="AJ9" s="345"/>
      <c r="AK9" s="291">
        <f t="shared" si="5"/>
        <v>2</v>
      </c>
      <c r="AL9" s="252">
        <f>1+3+2</f>
        <v>6</v>
      </c>
      <c r="AM9" s="385"/>
      <c r="AN9" s="387"/>
      <c r="AO9" s="419"/>
      <c r="AP9" s="291">
        <f t="shared" ref="AP9:AP23" si="8">C9</f>
        <v>2</v>
      </c>
      <c r="AQ9" s="287">
        <f>1+1+4</f>
        <v>6</v>
      </c>
      <c r="AR9" s="385" t="s">
        <v>442</v>
      </c>
      <c r="AS9" s="387"/>
      <c r="AT9" s="345"/>
      <c r="AU9" s="417">
        <f t="shared" ref="AU9:AU23" si="9">C9</f>
        <v>2</v>
      </c>
      <c r="AV9" s="252">
        <f>1+2+2</f>
        <v>5</v>
      </c>
      <c r="AW9" s="419"/>
      <c r="AX9" s="424">
        <f t="shared" ref="AX9:AX23" si="10">C9</f>
        <v>2</v>
      </c>
      <c r="AY9" s="287">
        <v>4</v>
      </c>
      <c r="AZ9" s="419"/>
      <c r="BA9" s="424">
        <f t="shared" ref="BA9:BA23" si="11">C9</f>
        <v>2</v>
      </c>
      <c r="BB9" s="361">
        <f>7+2</f>
        <v>9</v>
      </c>
      <c r="BC9" s="424">
        <f t="shared" ref="BC9:BC23" si="12">C9</f>
        <v>2</v>
      </c>
      <c r="BD9" s="387"/>
      <c r="BE9" s="424">
        <f t="shared" ref="BE9:BE23" si="13">C9</f>
        <v>2</v>
      </c>
      <c r="BF9" s="387"/>
      <c r="BG9" s="385"/>
      <c r="BH9" s="387"/>
    </row>
    <row r="10" spans="1:60" s="271" customFormat="1" ht="18.75" x14ac:dyDescent="0.25">
      <c r="A10" s="333">
        <v>3</v>
      </c>
      <c r="B10" s="437" t="s">
        <v>391</v>
      </c>
      <c r="C10" s="335">
        <v>3</v>
      </c>
      <c r="D10" s="433">
        <f t="shared" si="6"/>
        <v>68</v>
      </c>
      <c r="E10" s="362">
        <f t="shared" si="0"/>
        <v>68</v>
      </c>
      <c r="F10" s="376"/>
      <c r="G10" s="285"/>
      <c r="H10" s="337"/>
      <c r="I10" s="272"/>
      <c r="J10" s="337"/>
      <c r="K10" s="272"/>
      <c r="L10" s="286"/>
      <c r="M10" s="335">
        <f t="shared" si="1"/>
        <v>3</v>
      </c>
      <c r="N10" s="303">
        <v>1</v>
      </c>
      <c r="O10" s="286"/>
      <c r="P10" s="461"/>
      <c r="Q10" s="342"/>
      <c r="R10" s="291">
        <f t="shared" si="2"/>
        <v>3</v>
      </c>
      <c r="S10" s="378">
        <f t="shared" ref="S10:S20" si="14">IF(R10=0,"",VLOOKUP(R10,Підс,2,FALSE))</f>
        <v>9.5</v>
      </c>
      <c r="T10" s="465"/>
      <c r="U10" s="465"/>
      <c r="V10" s="465"/>
      <c r="W10" s="491"/>
      <c r="X10" s="286"/>
      <c r="Y10" s="291">
        <f t="shared" si="3"/>
        <v>3</v>
      </c>
      <c r="Z10" s="301">
        <v>2.5</v>
      </c>
      <c r="AA10" s="286"/>
      <c r="AB10" s="476"/>
      <c r="AC10" s="337"/>
      <c r="AD10" s="272"/>
      <c r="AE10" s="342"/>
      <c r="AF10" s="291">
        <f t="shared" si="7"/>
        <v>3</v>
      </c>
      <c r="AG10" s="381">
        <f t="shared" si="4"/>
        <v>14</v>
      </c>
      <c r="AH10" s="274"/>
      <c r="AI10" s="273"/>
      <c r="AJ10" s="345"/>
      <c r="AK10" s="291">
        <f t="shared" si="5"/>
        <v>3</v>
      </c>
      <c r="AL10" s="252">
        <f>1+3+2</f>
        <v>6</v>
      </c>
      <c r="AM10" s="385"/>
      <c r="AN10" s="387"/>
      <c r="AO10" s="419"/>
      <c r="AP10" s="291">
        <f t="shared" si="8"/>
        <v>3</v>
      </c>
      <c r="AQ10" s="287">
        <f>1+1+4</f>
        <v>6</v>
      </c>
      <c r="AR10" s="385"/>
      <c r="AS10" s="387"/>
      <c r="AT10" s="345"/>
      <c r="AU10" s="417">
        <f t="shared" si="9"/>
        <v>3</v>
      </c>
      <c r="AV10" s="252">
        <f>1+2+2</f>
        <v>5</v>
      </c>
      <c r="AW10" s="419"/>
      <c r="AX10" s="424">
        <f t="shared" si="10"/>
        <v>3</v>
      </c>
      <c r="AY10" s="287">
        <v>4</v>
      </c>
      <c r="AZ10" s="419"/>
      <c r="BA10" s="424">
        <f t="shared" si="11"/>
        <v>3</v>
      </c>
      <c r="BB10" s="361">
        <f>7+3</f>
        <v>10</v>
      </c>
      <c r="BC10" s="424">
        <f t="shared" si="12"/>
        <v>3</v>
      </c>
      <c r="BD10" s="387">
        <v>5</v>
      </c>
      <c r="BE10" s="424">
        <f t="shared" si="13"/>
        <v>3</v>
      </c>
      <c r="BF10" s="387">
        <v>5</v>
      </c>
      <c r="BG10" s="385"/>
      <c r="BH10" s="387"/>
    </row>
    <row r="11" spans="1:60" s="271" customFormat="1" ht="18.75" x14ac:dyDescent="0.25">
      <c r="A11" s="332">
        <v>4</v>
      </c>
      <c r="B11" s="459" t="s">
        <v>392</v>
      </c>
      <c r="C11" s="335">
        <v>4</v>
      </c>
      <c r="D11" s="433">
        <f t="shared" si="6"/>
        <v>0</v>
      </c>
      <c r="E11" s="362">
        <f t="shared" si="0"/>
        <v>0</v>
      </c>
      <c r="F11" s="376"/>
      <c r="G11" s="285"/>
      <c r="H11" s="337"/>
      <c r="I11" s="272"/>
      <c r="J11" s="337"/>
      <c r="K11" s="272"/>
      <c r="L11" s="286"/>
      <c r="M11" s="335">
        <f t="shared" si="1"/>
        <v>4</v>
      </c>
      <c r="N11" s="303"/>
      <c r="O11" s="286" t="s">
        <v>442</v>
      </c>
      <c r="P11" s="461"/>
      <c r="Q11" s="342"/>
      <c r="R11" s="291">
        <f t="shared" si="2"/>
        <v>4</v>
      </c>
      <c r="S11" s="378" t="str">
        <f t="shared" si="14"/>
        <v xml:space="preserve"> </v>
      </c>
      <c r="T11" s="465"/>
      <c r="U11" s="465"/>
      <c r="V11" s="465"/>
      <c r="W11" s="491"/>
      <c r="X11" s="286" t="s">
        <v>442</v>
      </c>
      <c r="Y11" s="291">
        <f t="shared" si="3"/>
        <v>4</v>
      </c>
      <c r="Z11" s="301"/>
      <c r="AA11" s="286"/>
      <c r="AB11" s="476"/>
      <c r="AC11" s="337"/>
      <c r="AD11" s="272"/>
      <c r="AE11" s="342"/>
      <c r="AF11" s="291">
        <f t="shared" si="7"/>
        <v>4</v>
      </c>
      <c r="AG11" s="381" t="str">
        <f t="shared" si="4"/>
        <v xml:space="preserve"> </v>
      </c>
      <c r="AH11" s="274"/>
      <c r="AI11" s="273"/>
      <c r="AJ11" s="345"/>
      <c r="AK11" s="291">
        <f t="shared" si="5"/>
        <v>4</v>
      </c>
      <c r="AL11" s="252"/>
      <c r="AM11" s="385"/>
      <c r="AN11" s="387"/>
      <c r="AO11" s="419"/>
      <c r="AP11" s="291">
        <f t="shared" si="8"/>
        <v>4</v>
      </c>
      <c r="AQ11" s="287"/>
      <c r="AR11" s="385"/>
      <c r="AS11" s="387"/>
      <c r="AT11" s="345"/>
      <c r="AU11" s="417">
        <f t="shared" si="9"/>
        <v>4</v>
      </c>
      <c r="AV11" s="252"/>
      <c r="AW11" s="419"/>
      <c r="AX11" s="424">
        <f t="shared" si="10"/>
        <v>4</v>
      </c>
      <c r="AY11" s="287"/>
      <c r="AZ11" s="419"/>
      <c r="BA11" s="424">
        <f t="shared" si="11"/>
        <v>4</v>
      </c>
      <c r="BB11" s="361"/>
      <c r="BC11" s="424">
        <f t="shared" si="12"/>
        <v>4</v>
      </c>
      <c r="BD11" s="387"/>
      <c r="BE11" s="424">
        <f t="shared" si="13"/>
        <v>4</v>
      </c>
      <c r="BF11" s="387"/>
      <c r="BG11" s="385"/>
      <c r="BH11" s="387"/>
    </row>
    <row r="12" spans="1:60" s="271" customFormat="1" ht="18.75" x14ac:dyDescent="0.25">
      <c r="A12" s="333">
        <v>5</v>
      </c>
      <c r="B12" s="437" t="s">
        <v>393</v>
      </c>
      <c r="C12" s="335">
        <v>5</v>
      </c>
      <c r="D12" s="433">
        <f t="shared" si="6"/>
        <v>31</v>
      </c>
      <c r="E12" s="362">
        <f t="shared" si="0"/>
        <v>31</v>
      </c>
      <c r="F12" s="376"/>
      <c r="G12" s="285"/>
      <c r="H12" s="337"/>
      <c r="I12" s="272"/>
      <c r="J12" s="337"/>
      <c r="K12" s="272"/>
      <c r="L12" s="286"/>
      <c r="M12" s="335">
        <f t="shared" si="1"/>
        <v>5</v>
      </c>
      <c r="N12" s="303">
        <v>2</v>
      </c>
      <c r="O12" s="286"/>
      <c r="P12" s="461"/>
      <c r="Q12" s="342"/>
      <c r="R12" s="291">
        <f t="shared" si="2"/>
        <v>5</v>
      </c>
      <c r="S12" s="378">
        <f t="shared" si="14"/>
        <v>6</v>
      </c>
      <c r="T12" s="465"/>
      <c r="U12" s="465"/>
      <c r="V12" s="465"/>
      <c r="W12" s="491"/>
      <c r="X12" s="286"/>
      <c r="Y12" s="291">
        <f t="shared" si="3"/>
        <v>5</v>
      </c>
      <c r="Z12" s="301">
        <v>1</v>
      </c>
      <c r="AA12" s="286"/>
      <c r="AB12" s="476"/>
      <c r="AC12" s="337"/>
      <c r="AD12" s="272"/>
      <c r="AE12" s="342"/>
      <c r="AF12" s="291">
        <f t="shared" si="7"/>
        <v>5</v>
      </c>
      <c r="AG12" s="381">
        <f t="shared" si="4"/>
        <v>4</v>
      </c>
      <c r="AH12" s="274"/>
      <c r="AI12" s="273"/>
      <c r="AJ12" s="345"/>
      <c r="AK12" s="291">
        <f t="shared" si="5"/>
        <v>5</v>
      </c>
      <c r="AL12" s="252">
        <f>1+1+1</f>
        <v>3</v>
      </c>
      <c r="AM12" s="385"/>
      <c r="AN12" s="387"/>
      <c r="AO12" s="345"/>
      <c r="AP12" s="291">
        <f t="shared" si="8"/>
        <v>5</v>
      </c>
      <c r="AQ12" s="287">
        <f>1+1+1</f>
        <v>3</v>
      </c>
      <c r="AR12" s="385" t="s">
        <v>442</v>
      </c>
      <c r="AS12" s="387"/>
      <c r="AT12" s="345"/>
      <c r="AU12" s="417">
        <f t="shared" si="9"/>
        <v>5</v>
      </c>
      <c r="AV12" s="252">
        <f>1+1+1</f>
        <v>3</v>
      </c>
      <c r="AW12" s="345"/>
      <c r="AX12" s="424">
        <f t="shared" si="10"/>
        <v>5</v>
      </c>
      <c r="AY12" s="287">
        <v>3</v>
      </c>
      <c r="AZ12" s="345"/>
      <c r="BA12" s="424">
        <f t="shared" si="11"/>
        <v>5</v>
      </c>
      <c r="BB12" s="361">
        <f>4+2</f>
        <v>6</v>
      </c>
      <c r="BC12" s="424">
        <f t="shared" si="12"/>
        <v>5</v>
      </c>
      <c r="BD12" s="387"/>
      <c r="BE12" s="424">
        <f t="shared" si="13"/>
        <v>5</v>
      </c>
      <c r="BF12" s="387"/>
      <c r="BG12" s="385"/>
      <c r="BH12" s="387"/>
    </row>
    <row r="13" spans="1:60" s="271" customFormat="1" ht="18.75" x14ac:dyDescent="0.25">
      <c r="A13" s="332">
        <v>6</v>
      </c>
      <c r="B13" s="437" t="s">
        <v>394</v>
      </c>
      <c r="C13" s="335">
        <v>6</v>
      </c>
      <c r="D13" s="433">
        <f t="shared" si="6"/>
        <v>67</v>
      </c>
      <c r="E13" s="362">
        <f t="shared" si="0"/>
        <v>67</v>
      </c>
      <c r="F13" s="376"/>
      <c r="G13" s="285"/>
      <c r="H13" s="337"/>
      <c r="I13" s="272"/>
      <c r="J13" s="337"/>
      <c r="K13" s="272"/>
      <c r="L13" s="286"/>
      <c r="M13" s="335">
        <f t="shared" si="1"/>
        <v>6</v>
      </c>
      <c r="N13" s="303">
        <v>2</v>
      </c>
      <c r="O13" s="286"/>
      <c r="P13" s="461"/>
      <c r="Q13" s="342"/>
      <c r="R13" s="291">
        <f t="shared" si="2"/>
        <v>6</v>
      </c>
      <c r="S13" s="378">
        <f t="shared" si="14"/>
        <v>9.5</v>
      </c>
      <c r="T13" s="465"/>
      <c r="U13" s="465"/>
      <c r="V13" s="465"/>
      <c r="W13" s="491"/>
      <c r="X13" s="286"/>
      <c r="Y13" s="291">
        <f t="shared" si="3"/>
        <v>6</v>
      </c>
      <c r="Z13" s="301">
        <v>3</v>
      </c>
      <c r="AA13" s="286"/>
      <c r="AB13" s="476"/>
      <c r="AC13" s="337"/>
      <c r="AD13" s="272"/>
      <c r="AE13" s="342"/>
      <c r="AF13" s="291">
        <f t="shared" si="7"/>
        <v>6</v>
      </c>
      <c r="AG13" s="381">
        <f t="shared" si="4"/>
        <v>11.5</v>
      </c>
      <c r="AH13" s="274"/>
      <c r="AI13" s="273"/>
      <c r="AJ13" s="345"/>
      <c r="AK13" s="291">
        <f t="shared" si="5"/>
        <v>6</v>
      </c>
      <c r="AL13" s="252">
        <f>1+3+2</f>
        <v>6</v>
      </c>
      <c r="AM13" s="385"/>
      <c r="AN13" s="387"/>
      <c r="AO13" s="345"/>
      <c r="AP13" s="291">
        <f t="shared" si="8"/>
        <v>6</v>
      </c>
      <c r="AQ13" s="287">
        <f>1+1+4</f>
        <v>6</v>
      </c>
      <c r="AR13" s="385" t="s">
        <v>442</v>
      </c>
      <c r="AS13" s="387"/>
      <c r="AT13" s="345"/>
      <c r="AU13" s="417">
        <f t="shared" si="9"/>
        <v>6</v>
      </c>
      <c r="AV13" s="252">
        <f>1+2+2</f>
        <v>5</v>
      </c>
      <c r="AW13" s="345"/>
      <c r="AX13" s="424">
        <f t="shared" si="10"/>
        <v>6</v>
      </c>
      <c r="AY13" s="287">
        <v>4</v>
      </c>
      <c r="AZ13" s="345"/>
      <c r="BA13" s="424">
        <f t="shared" si="11"/>
        <v>6</v>
      </c>
      <c r="BB13" s="361">
        <f>7+3</f>
        <v>10</v>
      </c>
      <c r="BC13" s="424">
        <f t="shared" si="12"/>
        <v>6</v>
      </c>
      <c r="BD13" s="387">
        <v>5</v>
      </c>
      <c r="BE13" s="424">
        <f t="shared" si="13"/>
        <v>6</v>
      </c>
      <c r="BF13" s="387">
        <v>5</v>
      </c>
      <c r="BG13" s="385"/>
      <c r="BH13" s="387"/>
    </row>
    <row r="14" spans="1:60" s="271" customFormat="1" ht="18.75" x14ac:dyDescent="0.25">
      <c r="A14" s="333">
        <v>7</v>
      </c>
      <c r="B14" s="437" t="s">
        <v>395</v>
      </c>
      <c r="C14" s="335">
        <v>7</v>
      </c>
      <c r="D14" s="433">
        <f t="shared" si="6"/>
        <v>70</v>
      </c>
      <c r="E14" s="362">
        <f t="shared" si="0"/>
        <v>70</v>
      </c>
      <c r="F14" s="376"/>
      <c r="G14" s="285"/>
      <c r="H14" s="337"/>
      <c r="I14" s="272"/>
      <c r="J14" s="337"/>
      <c r="K14" s="272"/>
      <c r="L14" s="286"/>
      <c r="M14" s="335">
        <f t="shared" si="1"/>
        <v>7</v>
      </c>
      <c r="N14" s="303">
        <v>2</v>
      </c>
      <c r="O14" s="286"/>
      <c r="P14" s="461"/>
      <c r="Q14" s="342"/>
      <c r="R14" s="291">
        <f t="shared" si="2"/>
        <v>7</v>
      </c>
      <c r="S14" s="378">
        <f t="shared" si="14"/>
        <v>10</v>
      </c>
      <c r="T14" s="465"/>
      <c r="U14" s="465"/>
      <c r="V14" s="465"/>
      <c r="W14" s="491"/>
      <c r="X14" s="286"/>
      <c r="Y14" s="291">
        <f t="shared" si="3"/>
        <v>7</v>
      </c>
      <c r="Z14" s="301">
        <v>3</v>
      </c>
      <c r="AA14" s="286"/>
      <c r="AB14" s="476"/>
      <c r="AC14" s="337"/>
      <c r="AD14" s="272"/>
      <c r="AE14" s="342"/>
      <c r="AF14" s="291">
        <f t="shared" si="7"/>
        <v>7</v>
      </c>
      <c r="AG14" s="381">
        <f t="shared" si="4"/>
        <v>14</v>
      </c>
      <c r="AH14" s="274"/>
      <c r="AI14" s="273"/>
      <c r="AJ14" s="345"/>
      <c r="AK14" s="291">
        <f t="shared" si="5"/>
        <v>7</v>
      </c>
      <c r="AL14" s="252">
        <f>1+3+2</f>
        <v>6</v>
      </c>
      <c r="AM14" s="385"/>
      <c r="AN14" s="387"/>
      <c r="AO14" s="345"/>
      <c r="AP14" s="291">
        <f t="shared" si="8"/>
        <v>7</v>
      </c>
      <c r="AQ14" s="287">
        <f>1+1+4</f>
        <v>6</v>
      </c>
      <c r="AR14" s="385"/>
      <c r="AS14" s="387"/>
      <c r="AT14" s="345"/>
      <c r="AU14" s="417">
        <f t="shared" si="9"/>
        <v>7</v>
      </c>
      <c r="AV14" s="252">
        <f>1+2+2</f>
        <v>5</v>
      </c>
      <c r="AW14" s="345"/>
      <c r="AX14" s="424">
        <f t="shared" si="10"/>
        <v>7</v>
      </c>
      <c r="AY14" s="287">
        <v>4</v>
      </c>
      <c r="AZ14" s="345"/>
      <c r="BA14" s="424">
        <f t="shared" si="11"/>
        <v>7</v>
      </c>
      <c r="BB14" s="361">
        <f>7+3</f>
        <v>10</v>
      </c>
      <c r="BC14" s="424">
        <f t="shared" si="12"/>
        <v>7</v>
      </c>
      <c r="BD14" s="387">
        <v>5</v>
      </c>
      <c r="BE14" s="424">
        <f t="shared" si="13"/>
        <v>7</v>
      </c>
      <c r="BF14" s="387">
        <v>5</v>
      </c>
      <c r="BG14" s="385"/>
      <c r="BH14" s="387"/>
    </row>
    <row r="15" spans="1:60" s="633" customFormat="1" ht="18.75" x14ac:dyDescent="0.25">
      <c r="A15" s="607">
        <v>8</v>
      </c>
      <c r="B15" s="608" t="s">
        <v>396</v>
      </c>
      <c r="C15" s="609">
        <v>8</v>
      </c>
      <c r="D15" s="610">
        <f t="shared" si="6"/>
        <v>70</v>
      </c>
      <c r="E15" s="611">
        <f t="shared" si="0"/>
        <v>70</v>
      </c>
      <c r="F15" s="612"/>
      <c r="G15" s="613"/>
      <c r="H15" s="614"/>
      <c r="I15" s="615"/>
      <c r="J15" s="614"/>
      <c r="K15" s="615"/>
      <c r="L15" s="616"/>
      <c r="M15" s="609">
        <f t="shared" si="1"/>
        <v>8</v>
      </c>
      <c r="N15" s="617">
        <v>2</v>
      </c>
      <c r="O15" s="616"/>
      <c r="P15" s="615"/>
      <c r="Q15" s="618"/>
      <c r="R15" s="619">
        <f t="shared" si="2"/>
        <v>8</v>
      </c>
      <c r="S15" s="611">
        <f t="shared" si="14"/>
        <v>10</v>
      </c>
      <c r="T15" s="620"/>
      <c r="U15" s="620"/>
      <c r="V15" s="620"/>
      <c r="W15" s="621"/>
      <c r="X15" s="616" t="s">
        <v>442</v>
      </c>
      <c r="Y15" s="619">
        <f t="shared" si="3"/>
        <v>8</v>
      </c>
      <c r="Z15" s="622">
        <v>3</v>
      </c>
      <c r="AA15" s="616"/>
      <c r="AB15" s="623"/>
      <c r="AC15" s="614"/>
      <c r="AD15" s="615"/>
      <c r="AE15" s="618"/>
      <c r="AF15" s="619">
        <f t="shared" si="7"/>
        <v>8</v>
      </c>
      <c r="AG15" s="622">
        <f t="shared" si="4"/>
        <v>14</v>
      </c>
      <c r="AH15" s="624"/>
      <c r="AI15" s="625"/>
      <c r="AJ15" s="626"/>
      <c r="AK15" s="619">
        <f t="shared" si="5"/>
        <v>8</v>
      </c>
      <c r="AL15" s="627">
        <v>6</v>
      </c>
      <c r="AM15" s="628"/>
      <c r="AN15" s="615"/>
      <c r="AO15" s="626"/>
      <c r="AP15" s="619">
        <f t="shared" si="8"/>
        <v>8</v>
      </c>
      <c r="AQ15" s="629">
        <v>6</v>
      </c>
      <c r="AR15" s="628" t="s">
        <v>442</v>
      </c>
      <c r="AS15" s="615"/>
      <c r="AT15" s="626"/>
      <c r="AU15" s="630">
        <f t="shared" si="9"/>
        <v>8</v>
      </c>
      <c r="AV15" s="627">
        <v>5</v>
      </c>
      <c r="AW15" s="626"/>
      <c r="AX15" s="631">
        <f t="shared" si="10"/>
        <v>8</v>
      </c>
      <c r="AY15" s="629">
        <v>4</v>
      </c>
      <c r="AZ15" s="626"/>
      <c r="BA15" s="631">
        <f t="shared" si="11"/>
        <v>8</v>
      </c>
      <c r="BB15" s="632">
        <v>10</v>
      </c>
      <c r="BC15" s="631">
        <f t="shared" si="12"/>
        <v>8</v>
      </c>
      <c r="BD15" s="615">
        <v>5</v>
      </c>
      <c r="BE15" s="631">
        <f t="shared" si="13"/>
        <v>8</v>
      </c>
      <c r="BF15" s="615">
        <v>5</v>
      </c>
      <c r="BG15" s="628"/>
      <c r="BH15" s="615"/>
    </row>
    <row r="16" spans="1:60" s="271" customFormat="1" ht="18.75" x14ac:dyDescent="0.25">
      <c r="A16" s="333">
        <v>9</v>
      </c>
      <c r="B16" s="437" t="s">
        <v>397</v>
      </c>
      <c r="C16" s="335">
        <v>9</v>
      </c>
      <c r="D16" s="433">
        <f t="shared" si="6"/>
        <v>54</v>
      </c>
      <c r="E16" s="362">
        <f t="shared" si="0"/>
        <v>54</v>
      </c>
      <c r="F16" s="376"/>
      <c r="G16" s="285"/>
      <c r="H16" s="337"/>
      <c r="I16" s="272"/>
      <c r="J16" s="337"/>
      <c r="K16" s="272"/>
      <c r="L16" s="286"/>
      <c r="M16" s="335">
        <f t="shared" si="1"/>
        <v>9</v>
      </c>
      <c r="N16" s="303">
        <v>0.5</v>
      </c>
      <c r="O16" s="286"/>
      <c r="P16" s="461"/>
      <c r="Q16" s="342"/>
      <c r="R16" s="291">
        <f t="shared" si="2"/>
        <v>9</v>
      </c>
      <c r="S16" s="378">
        <f t="shared" si="14"/>
        <v>8.5</v>
      </c>
      <c r="T16" s="465"/>
      <c r="U16" s="465"/>
      <c r="V16" s="465"/>
      <c r="W16" s="491"/>
      <c r="X16" s="286"/>
      <c r="Y16" s="291">
        <f t="shared" si="3"/>
        <v>9</v>
      </c>
      <c r="Z16" s="301">
        <v>2</v>
      </c>
      <c r="AA16" s="286"/>
      <c r="AB16" s="476"/>
      <c r="AC16" s="337"/>
      <c r="AD16" s="272"/>
      <c r="AE16" s="342"/>
      <c r="AF16" s="291">
        <f t="shared" si="7"/>
        <v>9</v>
      </c>
      <c r="AG16" s="381">
        <f t="shared" si="4"/>
        <v>13</v>
      </c>
      <c r="AH16" s="274"/>
      <c r="AI16" s="273"/>
      <c r="AJ16" s="345"/>
      <c r="AK16" s="291">
        <f t="shared" si="5"/>
        <v>9</v>
      </c>
      <c r="AL16" s="252">
        <f>1+3+2</f>
        <v>6</v>
      </c>
      <c r="AM16" s="385"/>
      <c r="AN16" s="387"/>
      <c r="AO16" s="345"/>
      <c r="AP16" s="291">
        <f t="shared" si="8"/>
        <v>9</v>
      </c>
      <c r="AQ16" s="287">
        <f>1+1+4</f>
        <v>6</v>
      </c>
      <c r="AR16" s="385"/>
      <c r="AS16" s="387"/>
      <c r="AT16" s="345"/>
      <c r="AU16" s="417">
        <f t="shared" si="9"/>
        <v>9</v>
      </c>
      <c r="AV16" s="252">
        <f>1+2+2</f>
        <v>5</v>
      </c>
      <c r="AW16" s="345"/>
      <c r="AX16" s="424">
        <f t="shared" si="10"/>
        <v>9</v>
      </c>
      <c r="AY16" s="287">
        <v>4</v>
      </c>
      <c r="AZ16" s="345"/>
      <c r="BA16" s="424">
        <f t="shared" si="11"/>
        <v>9</v>
      </c>
      <c r="BB16" s="361">
        <f>6+3</f>
        <v>9</v>
      </c>
      <c r="BC16" s="424">
        <f t="shared" si="12"/>
        <v>9</v>
      </c>
      <c r="BD16" s="387"/>
      <c r="BE16" s="424">
        <f t="shared" si="13"/>
        <v>9</v>
      </c>
      <c r="BF16" s="387"/>
      <c r="BG16" s="385"/>
      <c r="BH16" s="387"/>
    </row>
    <row r="17" spans="1:60" s="271" customFormat="1" ht="18.75" x14ac:dyDescent="0.25">
      <c r="A17" s="332">
        <v>10</v>
      </c>
      <c r="B17" s="437" t="s">
        <v>398</v>
      </c>
      <c r="C17" s="335">
        <v>10</v>
      </c>
      <c r="D17" s="433">
        <f t="shared" si="6"/>
        <v>50.5</v>
      </c>
      <c r="E17" s="362">
        <f t="shared" si="0"/>
        <v>50.5</v>
      </c>
      <c r="F17" s="376"/>
      <c r="G17" s="285"/>
      <c r="H17" s="337"/>
      <c r="I17" s="272"/>
      <c r="J17" s="337"/>
      <c r="K17" s="272"/>
      <c r="L17" s="286"/>
      <c r="M17" s="335">
        <f t="shared" si="1"/>
        <v>10</v>
      </c>
      <c r="N17" s="303">
        <v>1</v>
      </c>
      <c r="O17" s="286" t="s">
        <v>442</v>
      </c>
      <c r="P17" s="461"/>
      <c r="Q17" s="342"/>
      <c r="R17" s="291">
        <f t="shared" si="2"/>
        <v>10</v>
      </c>
      <c r="S17" s="378">
        <f t="shared" si="14"/>
        <v>8.5</v>
      </c>
      <c r="T17" s="465"/>
      <c r="U17" s="465"/>
      <c r="V17" s="465"/>
      <c r="W17" s="491"/>
      <c r="X17" s="286" t="s">
        <v>442</v>
      </c>
      <c r="Y17" s="291">
        <f t="shared" si="3"/>
        <v>10</v>
      </c>
      <c r="Z17" s="301">
        <v>3</v>
      </c>
      <c r="AA17" s="286"/>
      <c r="AB17" s="476"/>
      <c r="AC17" s="337"/>
      <c r="AD17" s="272"/>
      <c r="AE17" s="342"/>
      <c r="AF17" s="291">
        <f t="shared" si="7"/>
        <v>10</v>
      </c>
      <c r="AG17" s="381">
        <f t="shared" si="4"/>
        <v>14</v>
      </c>
      <c r="AH17" s="274"/>
      <c r="AI17" s="273"/>
      <c r="AJ17" s="345"/>
      <c r="AK17" s="291">
        <f t="shared" si="5"/>
        <v>10</v>
      </c>
      <c r="AL17" s="252">
        <f>1+3+1</f>
        <v>5</v>
      </c>
      <c r="AM17" s="385"/>
      <c r="AN17" s="387"/>
      <c r="AO17" s="345"/>
      <c r="AP17" s="291">
        <f t="shared" si="8"/>
        <v>10</v>
      </c>
      <c r="AQ17" s="287">
        <f>0+1+3</f>
        <v>4</v>
      </c>
      <c r="AR17" s="385"/>
      <c r="AS17" s="387"/>
      <c r="AT17" s="345"/>
      <c r="AU17" s="417">
        <f t="shared" si="9"/>
        <v>10</v>
      </c>
      <c r="AV17" s="252">
        <f>1+1.5+1.5</f>
        <v>4</v>
      </c>
      <c r="AW17" s="345"/>
      <c r="AX17" s="424">
        <f t="shared" si="10"/>
        <v>10</v>
      </c>
      <c r="AY17" s="287">
        <v>4</v>
      </c>
      <c r="AZ17" s="345"/>
      <c r="BA17" s="424">
        <f t="shared" si="11"/>
        <v>10</v>
      </c>
      <c r="BB17" s="361">
        <v>7</v>
      </c>
      <c r="BC17" s="424">
        <f t="shared" si="12"/>
        <v>10</v>
      </c>
      <c r="BD17" s="387"/>
      <c r="BE17" s="424">
        <f t="shared" si="13"/>
        <v>10</v>
      </c>
      <c r="BF17" s="387"/>
      <c r="BG17" s="385"/>
      <c r="BH17" s="387"/>
    </row>
    <row r="18" spans="1:60" s="271" customFormat="1" ht="24.75" customHeight="1" x14ac:dyDescent="0.25">
      <c r="A18" s="333">
        <v>11</v>
      </c>
      <c r="B18" s="437" t="s">
        <v>399</v>
      </c>
      <c r="C18" s="335">
        <v>11</v>
      </c>
      <c r="D18" s="433">
        <f t="shared" si="6"/>
        <v>53.5</v>
      </c>
      <c r="E18" s="362">
        <f t="shared" si="0"/>
        <v>53.5</v>
      </c>
      <c r="F18" s="376"/>
      <c r="G18" s="285"/>
      <c r="H18" s="337"/>
      <c r="I18" s="272"/>
      <c r="J18" s="337"/>
      <c r="K18" s="272"/>
      <c r="L18" s="286"/>
      <c r="M18" s="335">
        <f t="shared" si="1"/>
        <v>11</v>
      </c>
      <c r="N18" s="303">
        <v>1</v>
      </c>
      <c r="O18" s="286"/>
      <c r="P18" s="461"/>
      <c r="Q18" s="342"/>
      <c r="R18" s="291">
        <f t="shared" si="2"/>
        <v>11</v>
      </c>
      <c r="S18" s="378">
        <f t="shared" si="14"/>
        <v>8.5</v>
      </c>
      <c r="T18" s="465"/>
      <c r="U18" s="465"/>
      <c r="V18" s="465"/>
      <c r="W18" s="491"/>
      <c r="X18" s="286" t="s">
        <v>442</v>
      </c>
      <c r="Y18" s="291">
        <f t="shared" si="3"/>
        <v>11</v>
      </c>
      <c r="Z18" s="301">
        <v>3</v>
      </c>
      <c r="AA18" s="286"/>
      <c r="AB18" s="476"/>
      <c r="AC18" s="337"/>
      <c r="AD18" s="272"/>
      <c r="AE18" s="342"/>
      <c r="AF18" s="291">
        <f t="shared" si="7"/>
        <v>11</v>
      </c>
      <c r="AG18" s="381">
        <f t="shared" si="4"/>
        <v>12.5</v>
      </c>
      <c r="AH18" s="274"/>
      <c r="AI18" s="273"/>
      <c r="AJ18" s="345"/>
      <c r="AK18" s="291">
        <f t="shared" si="5"/>
        <v>11</v>
      </c>
      <c r="AL18" s="252">
        <f>1+3+1.5</f>
        <v>5.5</v>
      </c>
      <c r="AM18" s="385"/>
      <c r="AN18" s="387"/>
      <c r="AO18" s="345"/>
      <c r="AP18" s="291">
        <f t="shared" si="8"/>
        <v>11</v>
      </c>
      <c r="AQ18" s="287">
        <f>1+1+4</f>
        <v>6</v>
      </c>
      <c r="AR18" s="385"/>
      <c r="AS18" s="387"/>
      <c r="AT18" s="345"/>
      <c r="AU18" s="417">
        <f t="shared" si="9"/>
        <v>11</v>
      </c>
      <c r="AV18" s="252">
        <f>1+2+1.5</f>
        <v>4.5</v>
      </c>
      <c r="AW18" s="345"/>
      <c r="AX18" s="424">
        <f t="shared" si="10"/>
        <v>11</v>
      </c>
      <c r="AY18" s="287">
        <v>3.5</v>
      </c>
      <c r="AZ18" s="345"/>
      <c r="BA18" s="424">
        <f t="shared" si="11"/>
        <v>11</v>
      </c>
      <c r="BB18" s="361">
        <f>7+2</f>
        <v>9</v>
      </c>
      <c r="BC18" s="424">
        <f t="shared" si="12"/>
        <v>11</v>
      </c>
      <c r="BD18" s="387"/>
      <c r="BE18" s="424">
        <f t="shared" si="13"/>
        <v>11</v>
      </c>
      <c r="BF18" s="387"/>
      <c r="BG18" s="385"/>
      <c r="BH18" s="387"/>
    </row>
    <row r="19" spans="1:60" s="271" customFormat="1" ht="21.75" customHeight="1" x14ac:dyDescent="0.25">
      <c r="A19" s="332">
        <v>12</v>
      </c>
      <c r="B19" s="437" t="s">
        <v>400</v>
      </c>
      <c r="C19" s="335">
        <v>12</v>
      </c>
      <c r="D19" s="433">
        <f t="shared" si="6"/>
        <v>70</v>
      </c>
      <c r="E19" s="362">
        <f t="shared" si="0"/>
        <v>70</v>
      </c>
      <c r="F19" s="376"/>
      <c r="G19" s="285"/>
      <c r="H19" s="337"/>
      <c r="I19" s="272"/>
      <c r="J19" s="337"/>
      <c r="K19" s="272"/>
      <c r="L19" s="286"/>
      <c r="M19" s="335">
        <f t="shared" si="1"/>
        <v>12</v>
      </c>
      <c r="N19" s="303">
        <v>2</v>
      </c>
      <c r="O19" s="286"/>
      <c r="P19" s="461"/>
      <c r="Q19" s="342"/>
      <c r="R19" s="291">
        <f t="shared" si="2"/>
        <v>12</v>
      </c>
      <c r="S19" s="378">
        <f t="shared" si="14"/>
        <v>10</v>
      </c>
      <c r="T19" s="465"/>
      <c r="U19" s="465"/>
      <c r="V19" s="465"/>
      <c r="W19" s="491"/>
      <c r="X19" s="286"/>
      <c r="Y19" s="291">
        <f t="shared" si="3"/>
        <v>12</v>
      </c>
      <c r="Z19" s="301">
        <v>3</v>
      </c>
      <c r="AA19" s="286"/>
      <c r="AB19" s="476"/>
      <c r="AC19" s="337"/>
      <c r="AD19" s="272"/>
      <c r="AE19" s="342"/>
      <c r="AF19" s="291">
        <f t="shared" si="7"/>
        <v>12</v>
      </c>
      <c r="AG19" s="381">
        <f t="shared" si="4"/>
        <v>14</v>
      </c>
      <c r="AH19" s="275"/>
      <c r="AI19" s="273"/>
      <c r="AJ19" s="345"/>
      <c r="AK19" s="291">
        <f t="shared" ref="AK19:AK23" si="15">C19</f>
        <v>12</v>
      </c>
      <c r="AL19" s="252">
        <f>1+3+2</f>
        <v>6</v>
      </c>
      <c r="AM19" s="388"/>
      <c r="AN19" s="387"/>
      <c r="AO19" s="345"/>
      <c r="AP19" s="291">
        <f t="shared" si="8"/>
        <v>12</v>
      </c>
      <c r="AQ19" s="287">
        <f>1+1+4</f>
        <v>6</v>
      </c>
      <c r="AR19" s="388"/>
      <c r="AS19" s="387"/>
      <c r="AT19" s="345"/>
      <c r="AU19" s="417">
        <f t="shared" si="9"/>
        <v>12</v>
      </c>
      <c r="AV19" s="252">
        <f>1+2+2</f>
        <v>5</v>
      </c>
      <c r="AW19" s="345"/>
      <c r="AX19" s="424">
        <f t="shared" si="10"/>
        <v>12</v>
      </c>
      <c r="AY19" s="287">
        <v>4</v>
      </c>
      <c r="AZ19" s="345"/>
      <c r="BA19" s="424">
        <f t="shared" si="11"/>
        <v>12</v>
      </c>
      <c r="BB19" s="361">
        <f>7+3</f>
        <v>10</v>
      </c>
      <c r="BC19" s="424">
        <f t="shared" si="12"/>
        <v>12</v>
      </c>
      <c r="BD19" s="387">
        <v>5</v>
      </c>
      <c r="BE19" s="424">
        <f t="shared" si="13"/>
        <v>12</v>
      </c>
      <c r="BF19" s="387">
        <v>5</v>
      </c>
      <c r="BG19" s="388"/>
      <c r="BH19" s="387"/>
    </row>
    <row r="20" spans="1:60" s="271" customFormat="1" ht="29.25" customHeight="1" x14ac:dyDescent="0.25">
      <c r="A20" s="333">
        <v>13</v>
      </c>
      <c r="B20" s="459" t="s">
        <v>447</v>
      </c>
      <c r="C20" s="335">
        <v>13</v>
      </c>
      <c r="D20" s="433">
        <f t="shared" si="6"/>
        <v>50</v>
      </c>
      <c r="E20" s="362">
        <f t="shared" si="0"/>
        <v>50</v>
      </c>
      <c r="F20" s="376"/>
      <c r="G20" s="285"/>
      <c r="H20" s="337"/>
      <c r="I20" s="272"/>
      <c r="J20" s="337"/>
      <c r="K20" s="272"/>
      <c r="L20" s="286"/>
      <c r="M20" s="335">
        <f t="shared" si="1"/>
        <v>13</v>
      </c>
      <c r="N20" s="303">
        <v>1</v>
      </c>
      <c r="O20" s="286"/>
      <c r="P20" s="461"/>
      <c r="Q20" s="342"/>
      <c r="R20" s="291">
        <f t="shared" si="2"/>
        <v>13</v>
      </c>
      <c r="S20" s="378">
        <f t="shared" si="14"/>
        <v>6</v>
      </c>
      <c r="T20" s="465"/>
      <c r="U20" s="465"/>
      <c r="V20" s="465"/>
      <c r="W20" s="491"/>
      <c r="X20" s="286"/>
      <c r="Y20" s="291">
        <f t="shared" si="3"/>
        <v>13</v>
      </c>
      <c r="Z20" s="301">
        <v>1</v>
      </c>
      <c r="AA20" s="286"/>
      <c r="AB20" s="476"/>
      <c r="AC20" s="337"/>
      <c r="AD20" s="272"/>
      <c r="AE20" s="342"/>
      <c r="AF20" s="291">
        <f t="shared" si="7"/>
        <v>13</v>
      </c>
      <c r="AG20" s="381">
        <f t="shared" si="4"/>
        <v>12</v>
      </c>
      <c r="AH20" s="275"/>
      <c r="AI20" s="273"/>
      <c r="AJ20" s="345"/>
      <c r="AK20" s="291">
        <f t="shared" si="15"/>
        <v>13</v>
      </c>
      <c r="AL20" s="252">
        <f>0+3+2</f>
        <v>5</v>
      </c>
      <c r="AM20" s="388"/>
      <c r="AN20" s="387"/>
      <c r="AO20" s="345"/>
      <c r="AP20" s="291">
        <f t="shared" si="8"/>
        <v>13</v>
      </c>
      <c r="AQ20" s="287">
        <f>1+1+4</f>
        <v>6</v>
      </c>
      <c r="AR20" s="388"/>
      <c r="AS20" s="387"/>
      <c r="AT20" s="345"/>
      <c r="AU20" s="417">
        <f t="shared" si="9"/>
        <v>13</v>
      </c>
      <c r="AV20" s="252">
        <f>1+2+2</f>
        <v>5</v>
      </c>
      <c r="AW20" s="345"/>
      <c r="AX20" s="424">
        <f t="shared" si="10"/>
        <v>13</v>
      </c>
      <c r="AY20" s="287">
        <v>4</v>
      </c>
      <c r="AZ20" s="345"/>
      <c r="BA20" s="424">
        <f t="shared" si="11"/>
        <v>13</v>
      </c>
      <c r="BB20" s="361">
        <f>7+3</f>
        <v>10</v>
      </c>
      <c r="BC20" s="424">
        <f t="shared" si="12"/>
        <v>13</v>
      </c>
      <c r="BD20" s="387"/>
      <c r="BE20" s="424">
        <f t="shared" si="13"/>
        <v>13</v>
      </c>
      <c r="BF20" s="387"/>
      <c r="BG20" s="388"/>
      <c r="BH20" s="387"/>
    </row>
    <row r="21" spans="1:60" s="271" customFormat="1" ht="18" customHeight="1" x14ac:dyDescent="0.25">
      <c r="A21" s="332">
        <v>14</v>
      </c>
      <c r="B21" s="437"/>
      <c r="C21" s="291"/>
      <c r="D21" s="433">
        <f t="shared" si="6"/>
        <v>0</v>
      </c>
      <c r="E21" s="362">
        <f t="shared" si="0"/>
        <v>0</v>
      </c>
      <c r="F21" s="376"/>
      <c r="G21" s="285"/>
      <c r="H21" s="337"/>
      <c r="I21" s="272"/>
      <c r="J21" s="337"/>
      <c r="K21" s="272"/>
      <c r="L21" s="286"/>
      <c r="M21" s="335">
        <f t="shared" si="1"/>
        <v>0</v>
      </c>
      <c r="N21" s="303"/>
      <c r="O21" s="286"/>
      <c r="P21" s="461"/>
      <c r="Q21" s="342"/>
      <c r="R21" s="291">
        <f t="shared" si="2"/>
        <v>0</v>
      </c>
      <c r="S21" s="378" t="str">
        <f t="shared" ref="S21:S23" si="16">IF(R21=0,"",VLOOKUP(R21,Підс,2,FALSE))</f>
        <v/>
      </c>
      <c r="T21" s="465"/>
      <c r="U21" s="465"/>
      <c r="V21" s="465"/>
      <c r="W21" s="491"/>
      <c r="X21" s="286"/>
      <c r="Y21" s="291">
        <f t="shared" si="3"/>
        <v>0</v>
      </c>
      <c r="Z21" s="301"/>
      <c r="AA21" s="286"/>
      <c r="AB21" s="476"/>
      <c r="AC21" s="337"/>
      <c r="AD21" s="272"/>
      <c r="AE21" s="342"/>
      <c r="AF21" s="291">
        <f t="shared" si="7"/>
        <v>0</v>
      </c>
      <c r="AG21" s="381" t="str">
        <f t="shared" si="4"/>
        <v/>
      </c>
      <c r="AH21" s="275"/>
      <c r="AI21" s="273"/>
      <c r="AJ21" s="345"/>
      <c r="AK21" s="291">
        <f t="shared" si="15"/>
        <v>0</v>
      </c>
      <c r="AL21" s="252"/>
      <c r="AM21" s="388"/>
      <c r="AN21" s="387"/>
      <c r="AO21" s="345"/>
      <c r="AP21" s="291">
        <f t="shared" si="8"/>
        <v>0</v>
      </c>
      <c r="AQ21" s="287"/>
      <c r="AR21" s="388"/>
      <c r="AS21" s="387"/>
      <c r="AT21" s="345"/>
      <c r="AU21" s="417">
        <f t="shared" si="9"/>
        <v>0</v>
      </c>
      <c r="AV21" s="252"/>
      <c r="AW21" s="345"/>
      <c r="AX21" s="424">
        <f t="shared" si="10"/>
        <v>0</v>
      </c>
      <c r="AY21" s="287"/>
      <c r="AZ21" s="345"/>
      <c r="BA21" s="424">
        <f t="shared" si="11"/>
        <v>0</v>
      </c>
      <c r="BB21" s="361"/>
      <c r="BC21" s="424">
        <f t="shared" si="12"/>
        <v>0</v>
      </c>
      <c r="BD21" s="387"/>
      <c r="BE21" s="424">
        <f t="shared" si="13"/>
        <v>0</v>
      </c>
      <c r="BF21" s="387"/>
      <c r="BG21" s="388"/>
      <c r="BH21" s="387"/>
    </row>
    <row r="22" spans="1:60" s="271" customFormat="1" ht="18" customHeight="1" x14ac:dyDescent="0.25">
      <c r="A22" s="333">
        <v>15</v>
      </c>
      <c r="B22" s="429"/>
      <c r="C22" s="291"/>
      <c r="D22" s="433">
        <f t="shared" si="6"/>
        <v>0</v>
      </c>
      <c r="E22" s="362">
        <f t="shared" si="0"/>
        <v>0</v>
      </c>
      <c r="F22" s="376"/>
      <c r="G22" s="285"/>
      <c r="H22" s="337"/>
      <c r="I22" s="272"/>
      <c r="J22" s="337"/>
      <c r="K22" s="272"/>
      <c r="L22" s="286"/>
      <c r="M22" s="335">
        <f t="shared" si="1"/>
        <v>0</v>
      </c>
      <c r="N22" s="303"/>
      <c r="O22" s="286"/>
      <c r="P22" s="461"/>
      <c r="Q22" s="342"/>
      <c r="R22" s="291">
        <f t="shared" si="2"/>
        <v>0</v>
      </c>
      <c r="S22" s="378" t="str">
        <f t="shared" si="16"/>
        <v/>
      </c>
      <c r="T22" s="465"/>
      <c r="U22" s="465"/>
      <c r="V22" s="465"/>
      <c r="W22" s="491"/>
      <c r="X22" s="286"/>
      <c r="Y22" s="291">
        <f t="shared" si="3"/>
        <v>0</v>
      </c>
      <c r="Z22" s="252"/>
      <c r="AA22" s="286"/>
      <c r="AB22" s="476"/>
      <c r="AC22" s="337"/>
      <c r="AD22" s="272"/>
      <c r="AE22" s="342"/>
      <c r="AF22" s="291">
        <f t="shared" si="7"/>
        <v>0</v>
      </c>
      <c r="AG22" s="381" t="str">
        <f t="shared" si="4"/>
        <v/>
      </c>
      <c r="AH22" s="275"/>
      <c r="AI22" s="273"/>
      <c r="AJ22" s="345"/>
      <c r="AK22" s="291">
        <f t="shared" si="15"/>
        <v>0</v>
      </c>
      <c r="AL22" s="252"/>
      <c r="AM22" s="388"/>
      <c r="AN22" s="387"/>
      <c r="AO22" s="345"/>
      <c r="AP22" s="291">
        <f t="shared" si="8"/>
        <v>0</v>
      </c>
      <c r="AQ22" s="287"/>
      <c r="AR22" s="388"/>
      <c r="AS22" s="387"/>
      <c r="AT22" s="345"/>
      <c r="AU22" s="417">
        <f t="shared" si="9"/>
        <v>0</v>
      </c>
      <c r="AV22" s="252"/>
      <c r="AW22" s="345"/>
      <c r="AX22" s="424">
        <f t="shared" si="10"/>
        <v>0</v>
      </c>
      <c r="AY22" s="287"/>
      <c r="AZ22" s="345"/>
      <c r="BA22" s="424">
        <f t="shared" si="11"/>
        <v>0</v>
      </c>
      <c r="BB22" s="361"/>
      <c r="BC22" s="424">
        <f t="shared" si="12"/>
        <v>0</v>
      </c>
      <c r="BD22" s="387"/>
      <c r="BE22" s="424">
        <f t="shared" si="13"/>
        <v>0</v>
      </c>
      <c r="BF22" s="387"/>
      <c r="BG22" s="388"/>
      <c r="BH22" s="387"/>
    </row>
    <row r="23" spans="1:60" s="271" customFormat="1" ht="18" customHeight="1" thickBot="1" x14ac:dyDescent="0.3">
      <c r="A23" s="393"/>
      <c r="B23" s="395"/>
      <c r="C23" s="358"/>
      <c r="D23" s="433">
        <f t="shared" si="6"/>
        <v>0</v>
      </c>
      <c r="E23" s="435">
        <f t="shared" si="0"/>
        <v>0</v>
      </c>
      <c r="F23" s="377"/>
      <c r="G23" s="374"/>
      <c r="H23" s="294"/>
      <c r="I23" s="277"/>
      <c r="J23" s="294"/>
      <c r="K23" s="277"/>
      <c r="L23" s="294"/>
      <c r="M23" s="357">
        <f t="shared" si="1"/>
        <v>0</v>
      </c>
      <c r="N23" s="304"/>
      <c r="O23" s="294"/>
      <c r="P23" s="462"/>
      <c r="Q23" s="343"/>
      <c r="R23" s="358">
        <f t="shared" si="2"/>
        <v>0</v>
      </c>
      <c r="S23" s="380" t="str">
        <f t="shared" si="16"/>
        <v/>
      </c>
      <c r="T23" s="466"/>
      <c r="U23" s="466"/>
      <c r="V23" s="466"/>
      <c r="W23" s="492"/>
      <c r="X23" s="294"/>
      <c r="Y23" s="358">
        <f t="shared" si="3"/>
        <v>0</v>
      </c>
      <c r="Z23" s="295"/>
      <c r="AA23" s="294"/>
      <c r="AB23" s="502"/>
      <c r="AC23" s="503"/>
      <c r="AD23" s="277"/>
      <c r="AE23" s="343"/>
      <c r="AF23" s="358">
        <f t="shared" si="7"/>
        <v>0</v>
      </c>
      <c r="AG23" s="379" t="str">
        <f t="shared" si="4"/>
        <v/>
      </c>
      <c r="AH23" s="305"/>
      <c r="AI23" s="278"/>
      <c r="AJ23" s="346"/>
      <c r="AK23" s="358">
        <f t="shared" si="15"/>
        <v>0</v>
      </c>
      <c r="AL23" s="295"/>
      <c r="AM23" s="391"/>
      <c r="AN23" s="389"/>
      <c r="AO23" s="346"/>
      <c r="AP23" s="358">
        <f t="shared" si="8"/>
        <v>0</v>
      </c>
      <c r="AQ23" s="293"/>
      <c r="AR23" s="391"/>
      <c r="AS23" s="389"/>
      <c r="AT23" s="279"/>
      <c r="AU23" s="420">
        <f t="shared" si="9"/>
        <v>0</v>
      </c>
      <c r="AV23" s="295"/>
      <c r="AW23" s="279"/>
      <c r="AX23" s="430">
        <f t="shared" si="10"/>
        <v>0</v>
      </c>
      <c r="AY23" s="293"/>
      <c r="AZ23" s="279"/>
      <c r="BA23" s="430">
        <f t="shared" si="11"/>
        <v>0</v>
      </c>
      <c r="BB23" s="431"/>
      <c r="BC23" s="424">
        <f t="shared" si="12"/>
        <v>0</v>
      </c>
      <c r="BD23" s="389"/>
      <c r="BE23" s="424">
        <f t="shared" si="13"/>
        <v>0</v>
      </c>
      <c r="BF23" s="389"/>
      <c r="BG23" s="391"/>
      <c r="BH23" s="389"/>
    </row>
    <row r="24" spans="1:60" ht="36" x14ac:dyDescent="0.25">
      <c r="A24" s="76"/>
      <c r="B24" s="351"/>
      <c r="C24" s="77"/>
      <c r="D24" s="78"/>
      <c r="E24" s="78"/>
      <c r="F24" s="79"/>
      <c r="G24" s="79"/>
      <c r="H24" s="79" t="s">
        <v>436</v>
      </c>
      <c r="I24" s="79"/>
      <c r="J24" s="79"/>
      <c r="K24" s="79"/>
      <c r="L24" s="79"/>
      <c r="M24" s="79"/>
      <c r="N24" s="79">
        <f>COUNT(P8:P23)</f>
        <v>0</v>
      </c>
      <c r="O24" s="79"/>
      <c r="P24" s="463" t="s">
        <v>440</v>
      </c>
      <c r="Q24" s="79"/>
      <c r="R24" s="79">
        <f>COUNT(Z8:Z23)</f>
        <v>12</v>
      </c>
      <c r="S24" s="20"/>
      <c r="T24" s="20"/>
      <c r="U24" s="75"/>
      <c r="V24" s="79">
        <f>COUNT(#REF!)</f>
        <v>0</v>
      </c>
      <c r="W24" s="79" t="s">
        <v>441</v>
      </c>
      <c r="X24" s="71"/>
      <c r="Y24" s="71"/>
      <c r="Z24" s="71"/>
      <c r="AA24" s="20"/>
      <c r="AB24" s="71"/>
      <c r="AC24" s="71"/>
      <c r="AD24" s="71"/>
      <c r="AE24" s="71"/>
      <c r="AF24" s="79">
        <f>COUNT(AL8:AL23)</f>
        <v>12</v>
      </c>
      <c r="AG24" s="71"/>
      <c r="AH24" s="71"/>
      <c r="AI24" s="79">
        <f>COUNT(AQ8:AQ23)</f>
        <v>12</v>
      </c>
      <c r="AJ24" s="71"/>
      <c r="AK24" s="71"/>
      <c r="AL24" s="71"/>
      <c r="AM24" s="20"/>
      <c r="AN24" s="71"/>
      <c r="AO24" s="40"/>
      <c r="AP24" s="41"/>
      <c r="AQ24" s="40"/>
      <c r="AU24" s="20">
        <f>COUNT(AQ8:AQ23)</f>
        <v>12</v>
      </c>
      <c r="BA24" s="20">
        <f>COUNT(AU8:AU23)</f>
        <v>16</v>
      </c>
    </row>
    <row r="25" spans="1:60" ht="18" x14ac:dyDescent="0.25">
      <c r="A25" s="76"/>
      <c r="B25" s="351"/>
      <c r="C25" s="77"/>
      <c r="D25" s="78"/>
      <c r="E25" s="78"/>
      <c r="F25" s="79"/>
      <c r="G25" s="71"/>
      <c r="H25" s="71"/>
      <c r="I25" s="71"/>
      <c r="J25" s="71"/>
      <c r="K25" s="71"/>
      <c r="L25" s="80"/>
      <c r="M25" s="20"/>
      <c r="N25" s="71"/>
      <c r="O25" s="71"/>
      <c r="P25" s="71"/>
      <c r="Q25" s="75"/>
      <c r="R25" s="71"/>
      <c r="S25" s="71"/>
      <c r="T25" s="75"/>
      <c r="U25" s="71"/>
      <c r="V25" s="71"/>
      <c r="W25" s="75"/>
      <c r="X25" s="71"/>
      <c r="Y25" s="75"/>
      <c r="Z25" s="71"/>
      <c r="AA25" s="71"/>
      <c r="AB25" s="71"/>
      <c r="AC25" s="71"/>
      <c r="AD25" s="71"/>
      <c r="AE25" s="71"/>
      <c r="AF25" s="71"/>
      <c r="AG25" s="75"/>
      <c r="AH25" s="71"/>
      <c r="AI25" s="71"/>
      <c r="AJ25" s="71"/>
      <c r="AK25" s="71"/>
      <c r="AL25" s="75"/>
      <c r="AM25" s="75"/>
      <c r="AN25" s="75"/>
      <c r="AO25" s="71"/>
      <c r="AP25" s="71"/>
      <c r="AQ25" s="71"/>
      <c r="AR25" s="40"/>
      <c r="AS25" s="41"/>
      <c r="AT25" s="40"/>
      <c r="AU25" s="25"/>
    </row>
    <row r="26" spans="1:60" ht="18" x14ac:dyDescent="0.25">
      <c r="A26" s="76"/>
      <c r="B26" s="351"/>
      <c r="C26" s="77"/>
      <c r="D26" s="78"/>
      <c r="E26" s="78"/>
      <c r="F26" s="79"/>
      <c r="G26" s="71"/>
      <c r="H26" s="71"/>
      <c r="I26" s="71"/>
      <c r="J26" s="71"/>
      <c r="K26" s="71"/>
      <c r="L26" s="80"/>
      <c r="M26" s="20"/>
      <c r="N26" s="71"/>
      <c r="O26" s="71"/>
      <c r="P26" s="71"/>
      <c r="Q26" s="75"/>
      <c r="R26" s="71"/>
      <c r="S26" s="71"/>
      <c r="T26" s="75"/>
      <c r="U26" s="71"/>
      <c r="V26" s="71"/>
      <c r="W26" s="75"/>
      <c r="X26" s="71"/>
      <c r="Y26" s="75"/>
      <c r="Z26" s="71"/>
      <c r="AA26" s="71"/>
      <c r="AB26" s="71"/>
      <c r="AC26" s="71"/>
      <c r="AD26" s="71"/>
      <c r="AE26" s="71"/>
      <c r="AF26" s="71"/>
      <c r="AG26" s="75"/>
      <c r="AH26" s="71"/>
      <c r="AI26" s="71"/>
      <c r="AJ26" s="71"/>
      <c r="AK26" s="71"/>
      <c r="AL26" s="75"/>
      <c r="AM26" s="75"/>
      <c r="AN26" s="75"/>
      <c r="AO26" s="71"/>
      <c r="AP26" s="71"/>
      <c r="AQ26" s="71"/>
      <c r="AR26" s="40"/>
      <c r="AS26" s="41"/>
      <c r="AT26" s="40"/>
      <c r="AU26" s="25"/>
    </row>
    <row r="27" spans="1:60" ht="15" x14ac:dyDescent="0.2">
      <c r="A27" s="48"/>
      <c r="B27" s="352"/>
      <c r="C27" s="26"/>
      <c r="D27" s="26"/>
      <c r="E27" s="26"/>
      <c r="F27" s="45"/>
      <c r="G27" s="20"/>
      <c r="H27" s="20"/>
      <c r="I27" s="20"/>
      <c r="J27" s="20"/>
      <c r="K27" s="20"/>
      <c r="L27" s="5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H27" s="31"/>
      <c r="AJ27" s="31"/>
    </row>
    <row r="28" spans="1:60" ht="15.75" x14ac:dyDescent="0.25">
      <c r="A28" s="48"/>
      <c r="B28" s="352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</row>
    <row r="29" spans="1:60" ht="15.75" x14ac:dyDescent="0.25">
      <c r="A29" s="48"/>
      <c r="B29" s="352"/>
      <c r="C29" s="26"/>
      <c r="D29" s="26"/>
      <c r="E29" s="26"/>
      <c r="F29" s="26"/>
      <c r="G29" s="20"/>
      <c r="H29" s="20" t="s">
        <v>357</v>
      </c>
      <c r="I29" s="20"/>
      <c r="J29" s="20"/>
      <c r="K29" s="28">
        <v>60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0" ht="15.75" x14ac:dyDescent="0.25">
      <c r="A30" s="48"/>
      <c r="B30" s="352"/>
      <c r="C30" s="26"/>
      <c r="D30" s="26"/>
      <c r="E30" s="26"/>
      <c r="F30" s="26"/>
      <c r="G30" s="20"/>
      <c r="H30" s="20" t="s">
        <v>357</v>
      </c>
      <c r="I30" s="20"/>
      <c r="J30" s="20"/>
      <c r="K30" s="28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0" ht="15.75" x14ac:dyDescent="0.25">
      <c r="A31" s="48"/>
      <c r="B31" s="352"/>
      <c r="C31" s="26"/>
      <c r="D31" s="26"/>
      <c r="E31" s="26"/>
      <c r="F31" s="26"/>
      <c r="G31" s="20"/>
      <c r="H31" s="20" t="s">
        <v>356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60" ht="15.75" x14ac:dyDescent="0.25">
      <c r="A32" s="48"/>
      <c r="B32" s="352"/>
      <c r="C32" s="26"/>
      <c r="D32" s="26"/>
      <c r="E32" s="26"/>
      <c r="F32" s="26"/>
      <c r="G32" s="20"/>
      <c r="H32" s="20" t="s">
        <v>154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235</v>
      </c>
      <c r="T32" s="20"/>
      <c r="U32" s="20"/>
      <c r="V32" s="20"/>
      <c r="W32" s="20"/>
      <c r="X32" s="20"/>
    </row>
    <row r="33" spans="1:53" ht="15.75" x14ac:dyDescent="0.25">
      <c r="A33" s="48"/>
      <c r="B33" s="352"/>
      <c r="C33" s="26"/>
      <c r="D33" s="26"/>
      <c r="E33" s="26"/>
      <c r="F33" s="26"/>
      <c r="G33" s="20"/>
      <c r="H33" s="20"/>
      <c r="I33" s="20"/>
      <c r="J33" s="20"/>
      <c r="K33" s="2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53" ht="15.75" x14ac:dyDescent="0.25">
      <c r="A34" s="48"/>
      <c r="B34" s="352"/>
      <c r="C34" s="26"/>
      <c r="D34" s="26"/>
      <c r="E34" s="26"/>
      <c r="F34" s="26"/>
      <c r="G34" s="20"/>
      <c r="H34" s="20"/>
      <c r="I34" s="20"/>
      <c r="J34" s="20"/>
      <c r="K34" s="2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53" ht="96.75" customHeight="1" x14ac:dyDescent="0.2">
      <c r="A35" s="48"/>
      <c r="B35" s="352"/>
      <c r="C35" s="26"/>
      <c r="D35" s="498" t="s">
        <v>389</v>
      </c>
      <c r="E35" s="498" t="s">
        <v>390</v>
      </c>
      <c r="F35" s="498" t="s">
        <v>391</v>
      </c>
      <c r="G35" s="498" t="s">
        <v>392</v>
      </c>
      <c r="H35" s="498" t="s">
        <v>393</v>
      </c>
      <c r="I35" s="498" t="s">
        <v>394</v>
      </c>
      <c r="J35" s="498" t="s">
        <v>395</v>
      </c>
      <c r="K35" s="498" t="s">
        <v>396</v>
      </c>
      <c r="L35" s="498" t="s">
        <v>397</v>
      </c>
      <c r="M35" s="498" t="s">
        <v>398</v>
      </c>
      <c r="N35" s="498" t="s">
        <v>399</v>
      </c>
      <c r="O35" s="498" t="s">
        <v>400</v>
      </c>
      <c r="P35" s="498" t="s">
        <v>401</v>
      </c>
      <c r="Q35" s="428"/>
      <c r="R35" s="338"/>
      <c r="S35" s="20"/>
      <c r="T35" s="20"/>
      <c r="U35" s="20"/>
      <c r="V35" s="20"/>
      <c r="W35" s="20"/>
      <c r="X35" s="20"/>
    </row>
    <row r="36" spans="1:53" ht="26.25" customHeight="1" x14ac:dyDescent="0.2">
      <c r="A36" s="48"/>
      <c r="B36" s="353" t="s">
        <v>232</v>
      </c>
      <c r="C36" s="88" t="s">
        <v>152</v>
      </c>
      <c r="D36" s="89">
        <v>1</v>
      </c>
      <c r="E36" s="89">
        <v>2</v>
      </c>
      <c r="F36" s="89">
        <v>3</v>
      </c>
      <c r="G36" s="89">
        <v>4</v>
      </c>
      <c r="H36" s="90">
        <v>5</v>
      </c>
      <c r="I36" s="90">
        <v>6</v>
      </c>
      <c r="J36" s="90">
        <v>7</v>
      </c>
      <c r="K36" s="90">
        <v>8</v>
      </c>
      <c r="L36" s="90">
        <v>9</v>
      </c>
      <c r="M36" s="90">
        <v>10</v>
      </c>
      <c r="N36" s="90">
        <v>11</v>
      </c>
      <c r="O36" s="90">
        <v>12</v>
      </c>
      <c r="P36" s="90">
        <v>13</v>
      </c>
      <c r="Q36" s="90">
        <v>14</v>
      </c>
      <c r="R36" s="91">
        <v>15</v>
      </c>
      <c r="S36" s="92" t="s">
        <v>233</v>
      </c>
      <c r="T36" s="92" t="s">
        <v>168</v>
      </c>
      <c r="U36" s="92" t="s">
        <v>234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9"/>
      <c r="AX36" s="46"/>
      <c r="AY36" s="46"/>
      <c r="AZ36" s="29"/>
      <c r="BA36" s="29"/>
    </row>
    <row r="37" spans="1:53" ht="15.75" x14ac:dyDescent="0.2">
      <c r="A37" s="47"/>
      <c r="B37" s="93" t="s">
        <v>230</v>
      </c>
      <c r="C37" s="94"/>
      <c r="D37" s="95"/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107">
        <v>1</v>
      </c>
      <c r="T37" s="82">
        <f>IF($D45=0," ",$D45)</f>
        <v>8.5</v>
      </c>
      <c r="U37" s="82">
        <f>IF($D51=0," ",$D51)</f>
        <v>11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29"/>
      <c r="BA37" s="29"/>
    </row>
    <row r="38" spans="1:53" ht="15.75" customHeight="1" x14ac:dyDescent="0.2">
      <c r="A38" s="47"/>
      <c r="B38" s="93" t="s">
        <v>1</v>
      </c>
      <c r="C38" s="125">
        <v>1</v>
      </c>
      <c r="D38" s="253">
        <v>1</v>
      </c>
      <c r="E38" s="254">
        <v>1</v>
      </c>
      <c r="F38" s="254">
        <v>1</v>
      </c>
      <c r="G38" s="254"/>
      <c r="H38" s="254">
        <v>0.5</v>
      </c>
      <c r="I38" s="259">
        <v>1</v>
      </c>
      <c r="J38" s="254">
        <v>1</v>
      </c>
      <c r="K38" s="259">
        <v>1</v>
      </c>
      <c r="L38" s="259">
        <v>1</v>
      </c>
      <c r="M38" s="259">
        <v>1</v>
      </c>
      <c r="N38" s="259">
        <v>1</v>
      </c>
      <c r="O38" s="259">
        <v>1</v>
      </c>
      <c r="P38" s="259">
        <v>1</v>
      </c>
      <c r="Q38" s="259"/>
      <c r="R38" s="260"/>
      <c r="S38" s="107">
        <v>2</v>
      </c>
      <c r="T38" s="82">
        <f>IF($E45=0," ",$E45)</f>
        <v>8.5</v>
      </c>
      <c r="U38" s="82">
        <f>IF($E51=0," ",$E51)</f>
        <v>13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9"/>
      <c r="BA38" s="29"/>
    </row>
    <row r="39" spans="1:53" ht="18" x14ac:dyDescent="0.2">
      <c r="A39" s="47"/>
      <c r="B39" s="93" t="s">
        <v>3</v>
      </c>
      <c r="C39" s="125">
        <v>1</v>
      </c>
      <c r="D39" s="253">
        <v>1</v>
      </c>
      <c r="E39" s="254">
        <v>1</v>
      </c>
      <c r="F39" s="254">
        <v>1</v>
      </c>
      <c r="G39" s="254"/>
      <c r="H39" s="254">
        <v>0.5</v>
      </c>
      <c r="I39" s="259">
        <v>1</v>
      </c>
      <c r="J39" s="254">
        <v>1</v>
      </c>
      <c r="K39" s="259">
        <v>1</v>
      </c>
      <c r="L39" s="259">
        <v>1</v>
      </c>
      <c r="M39" s="259">
        <v>1</v>
      </c>
      <c r="N39" s="259">
        <v>1</v>
      </c>
      <c r="O39" s="259">
        <v>1</v>
      </c>
      <c r="P39" s="259">
        <v>0.5</v>
      </c>
      <c r="Q39" s="259"/>
      <c r="R39" s="260"/>
      <c r="S39" s="107">
        <v>3</v>
      </c>
      <c r="T39" s="82">
        <f>IF($F45=0," ",$F45)</f>
        <v>9.5</v>
      </c>
      <c r="U39" s="82">
        <f>IF($F51=0," ",$F51)</f>
        <v>14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29"/>
      <c r="BA39" s="29"/>
    </row>
    <row r="40" spans="1:53" ht="18" x14ac:dyDescent="0.2">
      <c r="A40" s="47"/>
      <c r="B40" s="93" t="s">
        <v>5</v>
      </c>
      <c r="C40" s="125">
        <v>1</v>
      </c>
      <c r="D40" s="253">
        <v>1</v>
      </c>
      <c r="E40" s="254">
        <v>1</v>
      </c>
      <c r="F40" s="254">
        <v>1</v>
      </c>
      <c r="G40" s="254"/>
      <c r="H40" s="254">
        <v>0.5</v>
      </c>
      <c r="I40" s="259">
        <v>1</v>
      </c>
      <c r="J40" s="254">
        <v>1</v>
      </c>
      <c r="K40" s="259">
        <v>1</v>
      </c>
      <c r="L40" s="259">
        <v>0.5</v>
      </c>
      <c r="M40" s="259">
        <v>1</v>
      </c>
      <c r="N40" s="259">
        <v>1</v>
      </c>
      <c r="O40" s="259">
        <v>1</v>
      </c>
      <c r="P40" s="259">
        <v>0.5</v>
      </c>
      <c r="Q40" s="259"/>
      <c r="R40" s="260"/>
      <c r="S40" s="107">
        <v>4</v>
      </c>
      <c r="T40" s="82" t="str">
        <f>IF($G45=0," ",$G45)</f>
        <v xml:space="preserve"> </v>
      </c>
      <c r="U40" s="82" t="str">
        <f>IF($G51=0," ",$G51)</f>
        <v xml:space="preserve"> 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29"/>
      <c r="BA40" s="29"/>
    </row>
    <row r="41" spans="1:53" ht="18" x14ac:dyDescent="0.2">
      <c r="A41" s="47"/>
      <c r="B41" s="93" t="s">
        <v>6</v>
      </c>
      <c r="C41" s="125">
        <v>2</v>
      </c>
      <c r="D41" s="253">
        <v>1.5</v>
      </c>
      <c r="E41" s="254">
        <v>1.5</v>
      </c>
      <c r="F41" s="254">
        <v>1.5</v>
      </c>
      <c r="G41" s="254"/>
      <c r="H41" s="254">
        <v>1</v>
      </c>
      <c r="I41" s="259">
        <v>1.5</v>
      </c>
      <c r="J41" s="255">
        <v>2</v>
      </c>
      <c r="K41" s="259">
        <v>2</v>
      </c>
      <c r="L41" s="259">
        <v>1</v>
      </c>
      <c r="M41" s="259">
        <v>1.5</v>
      </c>
      <c r="N41" s="259">
        <v>1.5</v>
      </c>
      <c r="O41" s="259">
        <v>2</v>
      </c>
      <c r="P41" s="259">
        <v>1</v>
      </c>
      <c r="Q41" s="259"/>
      <c r="R41" s="260"/>
      <c r="S41" s="107">
        <v>5</v>
      </c>
      <c r="T41" s="82">
        <f>IF($H45=0," ",$H45)</f>
        <v>6</v>
      </c>
      <c r="U41" s="82">
        <f>IF($H51=0," ",$H51)</f>
        <v>4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29"/>
      <c r="BA41" s="29"/>
    </row>
    <row r="42" spans="1:53" ht="18" x14ac:dyDescent="0.2">
      <c r="A42" s="47"/>
      <c r="B42" s="93" t="s">
        <v>7</v>
      </c>
      <c r="C42" s="125">
        <v>2</v>
      </c>
      <c r="D42" s="253">
        <v>1</v>
      </c>
      <c r="E42" s="254">
        <v>1.5</v>
      </c>
      <c r="F42" s="254">
        <v>2</v>
      </c>
      <c r="G42" s="254"/>
      <c r="H42" s="254">
        <v>1</v>
      </c>
      <c r="I42" s="259">
        <v>2</v>
      </c>
      <c r="J42" s="255">
        <v>2</v>
      </c>
      <c r="K42" s="259">
        <v>2</v>
      </c>
      <c r="L42" s="259">
        <v>2</v>
      </c>
      <c r="M42" s="259">
        <v>1.5</v>
      </c>
      <c r="N42" s="259">
        <v>1.5</v>
      </c>
      <c r="O42" s="259">
        <v>2</v>
      </c>
      <c r="P42" s="259">
        <v>2</v>
      </c>
      <c r="Q42" s="259"/>
      <c r="R42" s="260"/>
      <c r="S42" s="107">
        <v>6</v>
      </c>
      <c r="T42" s="82">
        <f>IF($I45=0," ",$I45)</f>
        <v>9.5</v>
      </c>
      <c r="U42" s="82">
        <f>IF($I51=0," ",$I51)</f>
        <v>11.5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3" ht="18" x14ac:dyDescent="0.2">
      <c r="A43" s="47"/>
      <c r="B43" s="93" t="s">
        <v>8</v>
      </c>
      <c r="C43" s="125">
        <v>2</v>
      </c>
      <c r="D43" s="253">
        <v>2</v>
      </c>
      <c r="E43" s="254">
        <v>1.5</v>
      </c>
      <c r="F43" s="254">
        <v>2</v>
      </c>
      <c r="G43" s="254"/>
      <c r="H43" s="254">
        <v>2</v>
      </c>
      <c r="I43" s="259">
        <v>2</v>
      </c>
      <c r="J43" s="254">
        <v>2</v>
      </c>
      <c r="K43" s="259">
        <v>2</v>
      </c>
      <c r="L43" s="259">
        <v>2</v>
      </c>
      <c r="M43" s="259">
        <v>1.5</v>
      </c>
      <c r="N43" s="259">
        <v>1.5</v>
      </c>
      <c r="O43" s="259">
        <v>2</v>
      </c>
      <c r="P43" s="259">
        <v>1</v>
      </c>
      <c r="Q43" s="259"/>
      <c r="R43" s="260"/>
      <c r="S43" s="107">
        <v>7</v>
      </c>
      <c r="T43" s="82">
        <f>IF($J45=0," ",$J45)</f>
        <v>10</v>
      </c>
      <c r="U43" s="82">
        <f>IF($J51=0," ",$J51)</f>
        <v>14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3" ht="18" x14ac:dyDescent="0.2">
      <c r="A44" s="47"/>
      <c r="B44" s="93" t="s">
        <v>158</v>
      </c>
      <c r="C44" s="125">
        <v>1</v>
      </c>
      <c r="D44" s="253">
        <v>1</v>
      </c>
      <c r="E44" s="254">
        <v>1</v>
      </c>
      <c r="F44" s="254">
        <v>1</v>
      </c>
      <c r="G44" s="254"/>
      <c r="H44" s="254">
        <v>0.5</v>
      </c>
      <c r="I44" s="259">
        <v>1</v>
      </c>
      <c r="J44" s="254">
        <v>1</v>
      </c>
      <c r="K44" s="259">
        <v>1</v>
      </c>
      <c r="L44" s="259">
        <v>1</v>
      </c>
      <c r="M44" s="259">
        <v>1</v>
      </c>
      <c r="N44" s="259">
        <v>1</v>
      </c>
      <c r="O44" s="259">
        <v>1</v>
      </c>
      <c r="P44" s="259">
        <v>0</v>
      </c>
      <c r="Q44" s="259"/>
      <c r="R44" s="260"/>
      <c r="S44" s="107">
        <v>8</v>
      </c>
      <c r="T44" s="82">
        <f>IF($K45=0," ",$K45)</f>
        <v>10</v>
      </c>
      <c r="U44" s="82">
        <f>IF($K51=0," ",$K51)</f>
        <v>14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3" ht="15.75" x14ac:dyDescent="0.2">
      <c r="A45" s="47"/>
      <c r="B45" s="98" t="s">
        <v>38</v>
      </c>
      <c r="C45" s="99">
        <f t="shared" ref="C45" si="17">SUM(C38:C44)</f>
        <v>10</v>
      </c>
      <c r="D45" s="83">
        <f t="shared" ref="D45:R45" si="18">SUM(D38:D44)</f>
        <v>8.5</v>
      </c>
      <c r="E45" s="83">
        <f t="shared" si="18"/>
        <v>8.5</v>
      </c>
      <c r="F45" s="83">
        <f t="shared" si="18"/>
        <v>9.5</v>
      </c>
      <c r="G45" s="83">
        <f t="shared" si="18"/>
        <v>0</v>
      </c>
      <c r="H45" s="83">
        <f t="shared" si="18"/>
        <v>6</v>
      </c>
      <c r="I45" s="83">
        <f t="shared" si="18"/>
        <v>9.5</v>
      </c>
      <c r="J45" s="83">
        <f t="shared" si="18"/>
        <v>10</v>
      </c>
      <c r="K45" s="83">
        <f t="shared" si="18"/>
        <v>10</v>
      </c>
      <c r="L45" s="83">
        <f>SUM(L38:L44)</f>
        <v>8.5</v>
      </c>
      <c r="M45" s="83">
        <f t="shared" si="18"/>
        <v>8.5</v>
      </c>
      <c r="N45" s="83">
        <f t="shared" si="18"/>
        <v>8.5</v>
      </c>
      <c r="O45" s="83">
        <f>SUM(O38:O44)</f>
        <v>10</v>
      </c>
      <c r="P45" s="288">
        <f>SUM(P38:P44)</f>
        <v>6</v>
      </c>
      <c r="Q45" s="83">
        <f>SUM(Q38:Q44)</f>
        <v>0</v>
      </c>
      <c r="R45" s="84">
        <f t="shared" si="18"/>
        <v>0</v>
      </c>
      <c r="S45" s="107">
        <v>9</v>
      </c>
      <c r="T45" s="82">
        <f>IF($L45=0," ",$L45)</f>
        <v>8.5</v>
      </c>
      <c r="U45" s="82">
        <f>IF($L51=0," ",$L51)</f>
        <v>13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29"/>
      <c r="BA45" s="29"/>
    </row>
    <row r="46" spans="1:53" ht="15.75" x14ac:dyDescent="0.2">
      <c r="A46" s="47"/>
      <c r="B46" s="100" t="s">
        <v>10</v>
      </c>
      <c r="C46" s="101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289"/>
      <c r="Q46" s="86"/>
      <c r="R46" s="87"/>
      <c r="S46" s="107">
        <v>10</v>
      </c>
      <c r="T46" s="82">
        <f>IF($M45=0," ",$M45)</f>
        <v>8.5</v>
      </c>
      <c r="U46" s="82">
        <f>IF($M51=0," ",$M51)</f>
        <v>14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29"/>
      <c r="AZ46" s="29"/>
    </row>
    <row r="47" spans="1:53" ht="18" x14ac:dyDescent="0.25">
      <c r="A47" s="47"/>
      <c r="B47" s="102" t="s">
        <v>13</v>
      </c>
      <c r="C47" s="125">
        <v>7</v>
      </c>
      <c r="D47" s="261">
        <v>6</v>
      </c>
      <c r="E47" s="262">
        <v>6</v>
      </c>
      <c r="F47" s="262">
        <v>7</v>
      </c>
      <c r="G47" s="263"/>
      <c r="H47" s="263"/>
      <c r="I47" s="263">
        <v>6.5</v>
      </c>
      <c r="J47" s="263">
        <v>7</v>
      </c>
      <c r="K47" s="263">
        <v>7</v>
      </c>
      <c r="L47" s="263">
        <v>7</v>
      </c>
      <c r="M47" s="263">
        <v>7</v>
      </c>
      <c r="N47" s="263">
        <v>6</v>
      </c>
      <c r="O47" s="263">
        <v>7</v>
      </c>
      <c r="P47" s="263">
        <v>7</v>
      </c>
      <c r="Q47" s="263"/>
      <c r="R47" s="264"/>
      <c r="S47" s="107">
        <v>11</v>
      </c>
      <c r="T47" s="82">
        <f>IF($N45=0," ",$N45)</f>
        <v>8.5</v>
      </c>
      <c r="U47" s="82">
        <f>IF($N51=0," ",$N51)</f>
        <v>12.5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29"/>
      <c r="AZ47" s="29"/>
    </row>
    <row r="48" spans="1:53" ht="18" x14ac:dyDescent="0.25">
      <c r="A48" s="47"/>
      <c r="B48" s="102" t="s">
        <v>159</v>
      </c>
      <c r="C48" s="125">
        <v>1</v>
      </c>
      <c r="D48" s="261">
        <v>1</v>
      </c>
      <c r="E48" s="262">
        <v>1</v>
      </c>
      <c r="F48" s="262">
        <v>1</v>
      </c>
      <c r="G48" s="263"/>
      <c r="H48" s="263">
        <v>1</v>
      </c>
      <c r="I48" s="263">
        <v>1</v>
      </c>
      <c r="J48" s="263">
        <v>1</v>
      </c>
      <c r="K48" s="263">
        <v>1</v>
      </c>
      <c r="L48" s="263">
        <v>1</v>
      </c>
      <c r="M48" s="263">
        <v>1</v>
      </c>
      <c r="N48" s="263">
        <v>1</v>
      </c>
      <c r="O48" s="263">
        <v>1</v>
      </c>
      <c r="P48" s="263">
        <v>1</v>
      </c>
      <c r="Q48" s="263"/>
      <c r="R48" s="264"/>
      <c r="S48" s="107">
        <v>12</v>
      </c>
      <c r="T48" s="82">
        <f>IF($O45=0," ",$O45)</f>
        <v>10</v>
      </c>
      <c r="U48" s="82">
        <f>IF($O51=0," ",$O51)</f>
        <v>14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29"/>
      <c r="AZ48" s="29"/>
    </row>
    <row r="49" spans="1:52" ht="18" x14ac:dyDescent="0.25">
      <c r="A49" s="47"/>
      <c r="B49" s="102" t="s">
        <v>15</v>
      </c>
      <c r="C49" s="125">
        <v>3</v>
      </c>
      <c r="D49" s="265">
        <v>2</v>
      </c>
      <c r="E49" s="266">
        <v>3</v>
      </c>
      <c r="F49" s="266">
        <v>3</v>
      </c>
      <c r="G49" s="267"/>
      <c r="H49" s="267">
        <v>2</v>
      </c>
      <c r="I49" s="267">
        <v>3</v>
      </c>
      <c r="J49" s="267">
        <v>3</v>
      </c>
      <c r="K49" s="267">
        <v>3</v>
      </c>
      <c r="L49" s="267">
        <v>2.5</v>
      </c>
      <c r="M49" s="267">
        <v>3</v>
      </c>
      <c r="N49" s="267">
        <v>3</v>
      </c>
      <c r="O49" s="267">
        <v>3</v>
      </c>
      <c r="P49" s="267">
        <v>2</v>
      </c>
      <c r="Q49" s="267"/>
      <c r="R49" s="268"/>
      <c r="S49" s="107">
        <v>13</v>
      </c>
      <c r="T49" s="82">
        <f>IF($P45=0," ",$P45)</f>
        <v>6</v>
      </c>
      <c r="U49" s="82">
        <f>IF($P51=0," ",$P51)</f>
        <v>12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ht="18" x14ac:dyDescent="0.25">
      <c r="A50" s="47"/>
      <c r="B50" s="131" t="s">
        <v>225</v>
      </c>
      <c r="C50" s="125">
        <v>3</v>
      </c>
      <c r="D50" s="265">
        <v>2</v>
      </c>
      <c r="E50" s="266">
        <v>3</v>
      </c>
      <c r="F50" s="266">
        <v>3</v>
      </c>
      <c r="G50" s="267"/>
      <c r="H50" s="267">
        <v>1</v>
      </c>
      <c r="I50" s="267">
        <v>1</v>
      </c>
      <c r="J50" s="267">
        <v>3</v>
      </c>
      <c r="K50" s="267">
        <v>3</v>
      </c>
      <c r="L50" s="267">
        <v>2.5</v>
      </c>
      <c r="M50" s="267">
        <v>3</v>
      </c>
      <c r="N50" s="267">
        <v>2.5</v>
      </c>
      <c r="O50" s="267">
        <v>3</v>
      </c>
      <c r="P50" s="267">
        <v>2</v>
      </c>
      <c r="Q50" s="267"/>
      <c r="R50" s="268"/>
      <c r="S50" s="107">
        <v>14</v>
      </c>
      <c r="T50" s="82" t="str">
        <f>IF($Q45=0," ",$Q45)</f>
        <v xml:space="preserve"> </v>
      </c>
      <c r="U50" s="82" t="str">
        <f>IF($Q51=0," ",$Q51)</f>
        <v xml:space="preserve"> 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 ht="15.75" x14ac:dyDescent="0.2">
      <c r="A51" s="47"/>
      <c r="B51" s="98" t="s">
        <v>38</v>
      </c>
      <c r="C51" s="99">
        <f>SUM(C47:C50)</f>
        <v>14</v>
      </c>
      <c r="D51" s="83">
        <f t="shared" ref="D51:R51" si="19">SUM(D47:D50)</f>
        <v>11</v>
      </c>
      <c r="E51" s="83">
        <f t="shared" si="19"/>
        <v>13</v>
      </c>
      <c r="F51" s="83">
        <f t="shared" si="19"/>
        <v>14</v>
      </c>
      <c r="G51" s="83">
        <f t="shared" si="19"/>
        <v>0</v>
      </c>
      <c r="H51" s="83">
        <f t="shared" si="19"/>
        <v>4</v>
      </c>
      <c r="I51" s="83">
        <f t="shared" si="19"/>
        <v>11.5</v>
      </c>
      <c r="J51" s="83">
        <f t="shared" si="19"/>
        <v>14</v>
      </c>
      <c r="K51" s="83">
        <f t="shared" si="19"/>
        <v>14</v>
      </c>
      <c r="L51" s="83">
        <f t="shared" si="19"/>
        <v>13</v>
      </c>
      <c r="M51" s="83">
        <f t="shared" si="19"/>
        <v>14</v>
      </c>
      <c r="N51" s="83">
        <f t="shared" si="19"/>
        <v>12.5</v>
      </c>
      <c r="O51" s="83">
        <f t="shared" si="19"/>
        <v>14</v>
      </c>
      <c r="P51" s="83">
        <f t="shared" si="19"/>
        <v>12</v>
      </c>
      <c r="Q51" s="83">
        <f t="shared" si="19"/>
        <v>0</v>
      </c>
      <c r="R51" s="84">
        <f t="shared" si="19"/>
        <v>0</v>
      </c>
      <c r="S51" s="107">
        <v>15</v>
      </c>
      <c r="T51" s="82" t="str">
        <f>IF($R45=0," ",$R45)</f>
        <v xml:space="preserve"> </v>
      </c>
      <c r="U51" s="82" t="str">
        <f>IF($R51=0," ",$R51)</f>
        <v xml:space="preserve"> 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 ht="15" x14ac:dyDescent="0.2">
      <c r="A52" s="47"/>
      <c r="B52" s="354"/>
      <c r="C52" s="103"/>
      <c r="D52" s="103"/>
      <c r="E52" s="103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8"/>
      <c r="T52" s="20">
        <f>COUNTIF(T37:T51,"&gt;0")</f>
        <v>12</v>
      </c>
      <c r="U52" s="20">
        <f>COUNTIF(U37:U51,"&gt;0")</f>
        <v>12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  <row r="53" spans="1:52" x14ac:dyDescent="0.2">
      <c r="A53" s="47"/>
      <c r="B53" s="354"/>
      <c r="C53" s="103"/>
      <c r="D53" s="103"/>
      <c r="E53" s="103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81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</row>
    <row r="54" spans="1:52" x14ac:dyDescent="0.2">
      <c r="A54" s="47"/>
      <c r="B54" s="354"/>
      <c r="C54" s="103"/>
      <c r="D54" s="103"/>
      <c r="E54" s="103"/>
      <c r="F54" s="103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81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</row>
    <row r="55" spans="1:52" x14ac:dyDescent="0.2">
      <c r="A55" s="47"/>
      <c r="B55" s="355"/>
      <c r="C55" s="105"/>
      <c r="D55" s="105"/>
      <c r="E55" s="105"/>
      <c r="F55" s="105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</row>
    <row r="56" spans="1:52" x14ac:dyDescent="0.2">
      <c r="A56" s="47"/>
      <c r="B56" s="355"/>
      <c r="C56" s="105"/>
      <c r="D56" s="105"/>
      <c r="E56" s="105"/>
      <c r="F56" s="105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</row>
    <row r="57" spans="1:52" x14ac:dyDescent="0.2">
      <c r="A57" s="47"/>
      <c r="B57" s="356"/>
    </row>
    <row r="58" spans="1:52" x14ac:dyDescent="0.2">
      <c r="A58" s="47"/>
      <c r="B58" s="356"/>
    </row>
    <row r="59" spans="1:52" x14ac:dyDescent="0.2">
      <c r="A59" s="47"/>
      <c r="B59" s="356"/>
    </row>
    <row r="60" spans="1:52" x14ac:dyDescent="0.2">
      <c r="A60" s="47"/>
      <c r="B60" s="356"/>
    </row>
    <row r="61" spans="1:52" x14ac:dyDescent="0.2">
      <c r="A61" s="47"/>
      <c r="B61" s="356"/>
    </row>
    <row r="62" spans="1:52" x14ac:dyDescent="0.2">
      <c r="A62" s="47"/>
      <c r="B62" s="356"/>
    </row>
    <row r="63" spans="1:52" x14ac:dyDescent="0.2">
      <c r="A63" s="47"/>
      <c r="B63" s="356"/>
    </row>
    <row r="64" spans="1:52" x14ac:dyDescent="0.2">
      <c r="A64" s="47"/>
      <c r="B64" s="356"/>
    </row>
    <row r="65" spans="1:2" x14ac:dyDescent="0.2">
      <c r="A65" s="47"/>
      <c r="B65" s="356"/>
    </row>
    <row r="66" spans="1:2" x14ac:dyDescent="0.2">
      <c r="A66" s="47"/>
      <c r="B66" s="356"/>
    </row>
    <row r="67" spans="1:2" x14ac:dyDescent="0.2">
      <c r="A67" s="47"/>
      <c r="B67" s="356"/>
    </row>
    <row r="68" spans="1:2" x14ac:dyDescent="0.2">
      <c r="A68" s="47"/>
      <c r="B68" s="356"/>
    </row>
    <row r="69" spans="1:2" x14ac:dyDescent="0.2">
      <c r="A69" s="47"/>
      <c r="B69" s="356"/>
    </row>
    <row r="70" spans="1:2" x14ac:dyDescent="0.2">
      <c r="A70" s="47"/>
      <c r="B70" s="356"/>
    </row>
    <row r="71" spans="1:2" x14ac:dyDescent="0.2">
      <c r="A71" s="47"/>
      <c r="B71" s="356"/>
    </row>
    <row r="72" spans="1:2" x14ac:dyDescent="0.2">
      <c r="A72" s="47"/>
      <c r="B72" s="356"/>
    </row>
    <row r="73" spans="1:2" x14ac:dyDescent="0.2">
      <c r="A73" s="47"/>
      <c r="B73" s="356"/>
    </row>
    <row r="74" spans="1:2" x14ac:dyDescent="0.2">
      <c r="A74" s="47"/>
      <c r="B74" s="356"/>
    </row>
    <row r="75" spans="1:2" x14ac:dyDescent="0.2">
      <c r="A75" s="47"/>
      <c r="B75" s="356"/>
    </row>
    <row r="76" spans="1:2" x14ac:dyDescent="0.2">
      <c r="A76" s="47"/>
      <c r="B76" s="356"/>
    </row>
    <row r="77" spans="1:2" x14ac:dyDescent="0.2">
      <c r="A77" s="47"/>
      <c r="B77" s="356"/>
    </row>
    <row r="78" spans="1:2" x14ac:dyDescent="0.2">
      <c r="A78" s="47"/>
      <c r="B78" s="356"/>
    </row>
    <row r="79" spans="1:2" x14ac:dyDescent="0.2">
      <c r="A79" s="47"/>
      <c r="B79" s="356"/>
    </row>
    <row r="80" spans="1:2" x14ac:dyDescent="0.2">
      <c r="A80" s="47"/>
      <c r="B80" s="356"/>
    </row>
    <row r="81" spans="1:2" x14ac:dyDescent="0.2">
      <c r="A81" s="47"/>
      <c r="B81" s="356"/>
    </row>
    <row r="82" spans="1:2" x14ac:dyDescent="0.2">
      <c r="A82" s="47"/>
      <c r="B82" s="356"/>
    </row>
    <row r="83" spans="1:2" x14ac:dyDescent="0.2">
      <c r="A83" s="47"/>
      <c r="B83" s="356"/>
    </row>
    <row r="84" spans="1:2" x14ac:dyDescent="0.2">
      <c r="A84" s="47"/>
      <c r="B84" s="356"/>
    </row>
    <row r="85" spans="1:2" x14ac:dyDescent="0.2">
      <c r="A85" s="47"/>
      <c r="B85" s="356"/>
    </row>
    <row r="86" spans="1:2" x14ac:dyDescent="0.2">
      <c r="A86" s="47"/>
      <c r="B86" s="356"/>
    </row>
    <row r="87" spans="1:2" x14ac:dyDescent="0.2">
      <c r="A87" s="47"/>
      <c r="B87" s="356"/>
    </row>
    <row r="88" spans="1:2" x14ac:dyDescent="0.2">
      <c r="A88" s="47"/>
      <c r="B88" s="356"/>
    </row>
    <row r="89" spans="1:2" x14ac:dyDescent="0.2">
      <c r="A89" s="47"/>
      <c r="B89" s="356"/>
    </row>
    <row r="90" spans="1:2" x14ac:dyDescent="0.2">
      <c r="A90" s="47"/>
      <c r="B90" s="356"/>
    </row>
    <row r="91" spans="1:2" x14ac:dyDescent="0.2">
      <c r="A91" s="47"/>
      <c r="B91" s="356"/>
    </row>
    <row r="92" spans="1:2" x14ac:dyDescent="0.2">
      <c r="A92" s="47"/>
      <c r="B92" s="356"/>
    </row>
    <row r="93" spans="1:2" x14ac:dyDescent="0.2">
      <c r="A93" s="47"/>
      <c r="B93" s="356"/>
    </row>
    <row r="94" spans="1:2" x14ac:dyDescent="0.2">
      <c r="A94" s="47"/>
      <c r="B94" s="356"/>
    </row>
    <row r="95" spans="1:2" x14ac:dyDescent="0.2">
      <c r="A95" s="47"/>
      <c r="B95" s="356"/>
    </row>
    <row r="96" spans="1:2" x14ac:dyDescent="0.2">
      <c r="A96" s="47"/>
      <c r="B96" s="356"/>
    </row>
    <row r="97" spans="1:2" x14ac:dyDescent="0.2">
      <c r="A97" s="47"/>
      <c r="B97" s="356"/>
    </row>
    <row r="98" spans="1:2" x14ac:dyDescent="0.2">
      <c r="A98" s="47"/>
      <c r="B98" s="356"/>
    </row>
    <row r="99" spans="1:2" x14ac:dyDescent="0.2">
      <c r="A99" s="47"/>
      <c r="B99" s="356"/>
    </row>
    <row r="100" spans="1:2" x14ac:dyDescent="0.2">
      <c r="A100" s="47"/>
      <c r="B100" s="356"/>
    </row>
    <row r="101" spans="1:2" x14ac:dyDescent="0.2">
      <c r="A101" s="47"/>
      <c r="B101" s="356"/>
    </row>
    <row r="102" spans="1:2" x14ac:dyDescent="0.2">
      <c r="A102" s="47"/>
      <c r="B102" s="356"/>
    </row>
    <row r="103" spans="1:2" x14ac:dyDescent="0.2">
      <c r="A103" s="47"/>
      <c r="B103" s="356"/>
    </row>
    <row r="104" spans="1:2" x14ac:dyDescent="0.2">
      <c r="A104" s="47"/>
      <c r="B104" s="356"/>
    </row>
    <row r="105" spans="1:2" x14ac:dyDescent="0.2">
      <c r="A105" s="47"/>
      <c r="B105" s="356"/>
    </row>
    <row r="106" spans="1:2" x14ac:dyDescent="0.2">
      <c r="A106" s="47"/>
      <c r="B106" s="356"/>
    </row>
    <row r="107" spans="1:2" x14ac:dyDescent="0.2">
      <c r="A107" s="47"/>
      <c r="B107" s="356"/>
    </row>
    <row r="108" spans="1:2" x14ac:dyDescent="0.2">
      <c r="A108" s="47"/>
      <c r="B108" s="356"/>
    </row>
    <row r="109" spans="1:2" x14ac:dyDescent="0.2">
      <c r="A109" s="47"/>
      <c r="B109" s="356"/>
    </row>
    <row r="110" spans="1:2" x14ac:dyDescent="0.2">
      <c r="A110" s="47"/>
      <c r="B110" s="356"/>
    </row>
    <row r="111" spans="1:2" x14ac:dyDescent="0.2">
      <c r="A111" s="47"/>
      <c r="B111" s="356"/>
    </row>
    <row r="112" spans="1:2" x14ac:dyDescent="0.2">
      <c r="A112" s="47"/>
      <c r="B112" s="356"/>
    </row>
    <row r="113" spans="1:2" x14ac:dyDescent="0.2">
      <c r="A113" s="47"/>
      <c r="B113" s="356"/>
    </row>
    <row r="114" spans="1:2" x14ac:dyDescent="0.2">
      <c r="A114" s="47"/>
      <c r="B114" s="356"/>
    </row>
    <row r="115" spans="1:2" x14ac:dyDescent="0.2">
      <c r="A115" s="47"/>
      <c r="B115" s="356"/>
    </row>
    <row r="116" spans="1:2" x14ac:dyDescent="0.2">
      <c r="A116" s="47"/>
      <c r="B116" s="356"/>
    </row>
    <row r="117" spans="1:2" x14ac:dyDescent="0.2">
      <c r="A117" s="47"/>
      <c r="B117" s="356"/>
    </row>
    <row r="118" spans="1:2" x14ac:dyDescent="0.2">
      <c r="A118" s="47"/>
      <c r="B118" s="356"/>
    </row>
    <row r="119" spans="1:2" x14ac:dyDescent="0.2">
      <c r="A119" s="47"/>
      <c r="B119" s="356"/>
    </row>
    <row r="120" spans="1:2" x14ac:dyDescent="0.2">
      <c r="A120" s="47"/>
      <c r="B120" s="356"/>
    </row>
    <row r="121" spans="1:2" x14ac:dyDescent="0.2">
      <c r="A121" s="47"/>
      <c r="B121" s="356"/>
    </row>
    <row r="122" spans="1:2" x14ac:dyDescent="0.2">
      <c r="A122" s="47"/>
      <c r="B122" s="356"/>
    </row>
    <row r="123" spans="1:2" x14ac:dyDescent="0.2">
      <c r="A123" s="47"/>
      <c r="B123" s="356"/>
    </row>
    <row r="124" spans="1:2" x14ac:dyDescent="0.2">
      <c r="A124" s="47"/>
      <c r="B124" s="356"/>
    </row>
    <row r="125" spans="1:2" x14ac:dyDescent="0.2">
      <c r="A125" s="47"/>
      <c r="B125" s="356"/>
    </row>
    <row r="126" spans="1:2" x14ac:dyDescent="0.2">
      <c r="A126" s="47"/>
      <c r="B126" s="356"/>
    </row>
    <row r="127" spans="1:2" x14ac:dyDescent="0.2">
      <c r="A127" s="47"/>
      <c r="B127" s="356"/>
    </row>
    <row r="128" spans="1:2" x14ac:dyDescent="0.2">
      <c r="A128" s="47"/>
      <c r="B128" s="356"/>
    </row>
    <row r="129" spans="1:2" x14ac:dyDescent="0.2">
      <c r="A129" s="47"/>
      <c r="B129" s="356"/>
    </row>
    <row r="130" spans="1:2" x14ac:dyDescent="0.2">
      <c r="A130" s="47"/>
      <c r="B130" s="356"/>
    </row>
    <row r="131" spans="1:2" x14ac:dyDescent="0.2">
      <c r="A131" s="47"/>
      <c r="B131" s="356"/>
    </row>
    <row r="132" spans="1:2" x14ac:dyDescent="0.2">
      <c r="A132" s="47"/>
      <c r="B132" s="356"/>
    </row>
    <row r="133" spans="1:2" x14ac:dyDescent="0.2">
      <c r="A133" s="47"/>
      <c r="B133" s="356"/>
    </row>
    <row r="134" spans="1:2" x14ac:dyDescent="0.2">
      <c r="A134" s="47"/>
      <c r="B134" s="356"/>
    </row>
    <row r="135" spans="1:2" x14ac:dyDescent="0.2">
      <c r="A135" s="47"/>
      <c r="B135" s="356"/>
    </row>
    <row r="136" spans="1:2" x14ac:dyDescent="0.2">
      <c r="A136" s="47"/>
      <c r="B136" s="356"/>
    </row>
    <row r="137" spans="1:2" x14ac:dyDescent="0.2">
      <c r="A137" s="47"/>
      <c r="B137" s="356"/>
    </row>
    <row r="138" spans="1:2" x14ac:dyDescent="0.2">
      <c r="A138" s="47"/>
      <c r="B138" s="356"/>
    </row>
    <row r="139" spans="1:2" x14ac:dyDescent="0.2">
      <c r="A139" s="47"/>
      <c r="B139" s="356"/>
    </row>
    <row r="140" spans="1:2" x14ac:dyDescent="0.2">
      <c r="A140" s="47"/>
      <c r="B140" s="356"/>
    </row>
    <row r="141" spans="1:2" x14ac:dyDescent="0.2">
      <c r="A141" s="47"/>
      <c r="B141" s="356"/>
    </row>
    <row r="142" spans="1:2" x14ac:dyDescent="0.2">
      <c r="A142" s="47"/>
      <c r="B142" s="356"/>
    </row>
    <row r="143" spans="1:2" x14ac:dyDescent="0.2">
      <c r="A143" s="47"/>
      <c r="B143" s="356"/>
    </row>
    <row r="144" spans="1:2" x14ac:dyDescent="0.2">
      <c r="A144" s="47"/>
      <c r="B144" s="356"/>
    </row>
    <row r="145" spans="1:2" x14ac:dyDescent="0.2">
      <c r="A145" s="47"/>
      <c r="B145" s="356"/>
    </row>
    <row r="146" spans="1:2" x14ac:dyDescent="0.2">
      <c r="A146" s="47"/>
      <c r="B146" s="356"/>
    </row>
    <row r="147" spans="1:2" x14ac:dyDescent="0.2">
      <c r="A147" s="47"/>
      <c r="B147" s="356"/>
    </row>
    <row r="148" spans="1:2" x14ac:dyDescent="0.2">
      <c r="A148" s="47"/>
      <c r="B148" s="356"/>
    </row>
    <row r="149" spans="1:2" x14ac:dyDescent="0.2">
      <c r="A149" s="47"/>
      <c r="B149" s="356"/>
    </row>
  </sheetData>
  <customSheetViews>
    <customSheetView guid="{17400EAF-4B0B-49FE-8262-4A59DA70D10F}" scale="70" showPageBreaks="1" showGridLines="0" fitToPage="1" printArea="1">
      <pane xSplit="5" ySplit="7" topLeftCell="AX8" activePane="bottomRight" state="frozen"/>
      <selection pane="bottomRight" activeCell="AZ24" sqref="AZ24"/>
      <pageMargins left="0.56000000000000005" right="0.39" top="0.64" bottom="0.65" header="0.5" footer="0.5"/>
      <pageSetup paperSize="9" scale="24" fitToWidth="2" orientation="portrait" horizontalDpi="4294967293" r:id="rId1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AS8" activePane="bottomRight" state="frozen"/>
      <selection pane="bottomRight" activeCell="BF19" sqref="BF19"/>
      <pageMargins left="0.56000000000000005" right="0.39" top="0.64" bottom="0.65" header="0.5" footer="0.5"/>
      <pageSetup paperSize="9" scale="24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I8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4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I14" activePane="bottomRight" state="frozen"/>
      <selection pane="bottomRight" activeCell="N32" sqref="N32"/>
      <pageMargins left="0.56000000000000005" right="0.39" top="0.64" bottom="0.65" header="0.5" footer="0.5"/>
      <pageSetup paperSize="9" scale="24" fitToWidth="2" orientation="portrait" horizontalDpi="4294967293" r:id="rId5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6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I13" activePane="bottomRight" state="frozen"/>
      <selection pane="bottomRight" activeCell="N24" sqref="N24"/>
      <pageMargins left="0.56000000000000005" right="0.39" top="0.64" bottom="0.65" header="0.5" footer="0.5"/>
      <pageSetup paperSize="9" scale="24" fitToWidth="2" orientation="portrait" horizontalDpi="4294967293" r:id="rId7"/>
      <headerFooter alignWithMargins="0">
        <oddHeader>&amp;C</oddHeader>
      </headerFooter>
    </customSheetView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O27" sqref="O27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70">
    <mergeCell ref="X3:Y3"/>
    <mergeCell ref="AW7:AY7"/>
    <mergeCell ref="AZ7:BB7"/>
    <mergeCell ref="AZ5:AZ6"/>
    <mergeCell ref="BA5:BA6"/>
    <mergeCell ref="AP5:AP6"/>
    <mergeCell ref="AC5:AC6"/>
    <mergeCell ref="AE5:AE6"/>
    <mergeCell ref="AF5:AF6"/>
    <mergeCell ref="AH5:AH6"/>
    <mergeCell ref="AI5:AI6"/>
    <mergeCell ref="Y5:Y6"/>
    <mergeCell ref="BC5:BC6"/>
    <mergeCell ref="BD5:BD6"/>
    <mergeCell ref="Q7:S7"/>
    <mergeCell ref="AE7:AG7"/>
    <mergeCell ref="AH7:AI7"/>
    <mergeCell ref="AJ7:AL7"/>
    <mergeCell ref="AO7:AQ7"/>
    <mergeCell ref="AT7:AV7"/>
    <mergeCell ref="AR5:AR6"/>
    <mergeCell ref="AS5:AS6"/>
    <mergeCell ref="AT5:AT6"/>
    <mergeCell ref="AU5:AU6"/>
    <mergeCell ref="AJ5:AJ6"/>
    <mergeCell ref="AK5:AK6"/>
    <mergeCell ref="AM5:AM6"/>
    <mergeCell ref="AO5:AO6"/>
    <mergeCell ref="O5:O6"/>
    <mergeCell ref="AM3:AN3"/>
    <mergeCell ref="AA5:AA6"/>
    <mergeCell ref="AN5:AN6"/>
    <mergeCell ref="AB5:AB6"/>
    <mergeCell ref="AA3:AB3"/>
    <mergeCell ref="AC3:AD3"/>
    <mergeCell ref="AH3:AI3"/>
    <mergeCell ref="AJ3:AL3"/>
    <mergeCell ref="T3:U3"/>
    <mergeCell ref="T5:T6"/>
    <mergeCell ref="U5:U6"/>
    <mergeCell ref="V3:W3"/>
    <mergeCell ref="X5:X6"/>
    <mergeCell ref="V5:V6"/>
    <mergeCell ref="W5:W6"/>
    <mergeCell ref="I5:I6"/>
    <mergeCell ref="J5:J6"/>
    <mergeCell ref="K5:K6"/>
    <mergeCell ref="L5:L6"/>
    <mergeCell ref="M5:M6"/>
    <mergeCell ref="BC3:BD3"/>
    <mergeCell ref="AO3:AQ3"/>
    <mergeCell ref="AR3:AS3"/>
    <mergeCell ref="AT3:AV3"/>
    <mergeCell ref="AZ3:BB3"/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</mergeCells>
  <conditionalFormatting sqref="M31 F24:F26 E8:E23">
    <cfRule type="cellIs" dxfId="3" priority="1" stopIfTrue="1" operator="greaterThan">
      <formula>21</formula>
    </cfRule>
  </conditionalFormatting>
  <pageMargins left="0.56000000000000005" right="0.39" top="0.64" bottom="0.65" header="0.5" footer="0.5"/>
  <pageSetup paperSize="9" scale="24" fitToWidth="2" orientation="portrait" horizontalDpi="4294967293" r:id="rId9"/>
  <headerFooter alignWithMargins="0">
    <oddHeader>&amp;C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5"/>
  <sheetViews>
    <sheetView showGridLines="0" zoomScale="70" zoomScaleNormal="70" workbookViewId="0">
      <pane xSplit="5" ySplit="7" topLeftCell="AQ8" activePane="bottomRight" state="frozen"/>
      <selection pane="topRight" activeCell="F1" sqref="F1"/>
      <selection pane="bottomLeft" activeCell="A8" sqref="A8"/>
      <selection pane="bottomRight" activeCell="BE24" sqref="BE24"/>
    </sheetView>
  </sheetViews>
  <sheetFormatPr defaultColWidth="9.28515625" defaultRowHeight="12.75" x14ac:dyDescent="0.2"/>
  <cols>
    <col min="1" max="1" width="4.28515625" style="1" customWidth="1"/>
    <col min="2" max="2" width="40.42578125" style="347" customWidth="1"/>
    <col min="3" max="3" width="6.7109375" style="30" customWidth="1"/>
    <col min="4" max="4" width="8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11.140625" style="1" customWidth="1"/>
    <col min="16" max="16" width="9.7109375" style="1" customWidth="1"/>
    <col min="17" max="17" width="8.42578125" style="1" customWidth="1"/>
    <col min="18" max="18" width="12.7109375" style="1" customWidth="1"/>
    <col min="19" max="19" width="11.5703125" style="1" customWidth="1"/>
    <col min="20" max="20" width="11.7109375" style="1" customWidth="1"/>
    <col min="21" max="21" width="13" style="1" customWidth="1"/>
    <col min="22" max="22" width="13.5703125" style="1" customWidth="1"/>
    <col min="23" max="23" width="12.28515625" style="1" customWidth="1"/>
    <col min="24" max="24" width="11.7109375" style="1" customWidth="1"/>
    <col min="25" max="25" width="14.5703125" style="1" customWidth="1"/>
    <col min="26" max="26" width="10.5703125" style="1" customWidth="1"/>
    <col min="27" max="27" width="16.28515625" style="1" customWidth="1"/>
    <col min="28" max="31" width="10.28515625" style="1" customWidth="1"/>
    <col min="32" max="32" width="10.7109375" style="1" customWidth="1"/>
    <col min="33" max="33" width="13.7109375" style="1" customWidth="1"/>
    <col min="34" max="34" width="11.7109375" style="1" customWidth="1"/>
    <col min="35" max="35" width="11.5703125" style="1" customWidth="1"/>
    <col min="36" max="36" width="11.28515625" style="1" customWidth="1"/>
    <col min="37" max="37" width="14.85546875" style="1" customWidth="1"/>
    <col min="38" max="38" width="9.7109375" style="1" customWidth="1"/>
    <col min="39" max="41" width="10.7109375" style="1" customWidth="1"/>
    <col min="42" max="42" width="13.7109375" style="1" customWidth="1"/>
    <col min="43" max="43" width="9.85546875" style="1" customWidth="1"/>
    <col min="44" max="44" width="10" style="1" customWidth="1"/>
    <col min="45" max="45" width="11.5703125" style="1" customWidth="1"/>
    <col min="46" max="46" width="11.28515625" style="1" customWidth="1"/>
    <col min="47" max="47" width="12.42578125" style="1" customWidth="1"/>
    <col min="48" max="48" width="9.28515625" style="1" customWidth="1"/>
    <col min="49" max="49" width="10.42578125" style="1" bestFit="1" customWidth="1"/>
    <col min="50" max="50" width="9.7109375" style="1" customWidth="1"/>
    <col min="51" max="51" width="11.42578125" style="1" customWidth="1"/>
    <col min="52" max="52" width="10.42578125" style="1" customWidth="1"/>
    <col min="53" max="53" width="11.42578125" style="1" customWidth="1"/>
    <col min="54" max="54" width="9.28515625" style="1"/>
    <col min="55" max="55" width="10.7109375" style="1" customWidth="1"/>
    <col min="56" max="56" width="11.7109375" style="1" customWidth="1"/>
    <col min="57" max="57" width="11.42578125" style="1" customWidth="1"/>
    <col min="58" max="59" width="9.28515625" style="1"/>
    <col min="60" max="60" width="14" style="1" customWidth="1"/>
    <col min="61" max="16384" width="9.28515625" style="1"/>
  </cols>
  <sheetData>
    <row r="1" spans="1:61" x14ac:dyDescent="0.2">
      <c r="V1" s="4"/>
      <c r="W1" s="31" t="s">
        <v>260</v>
      </c>
    </row>
    <row r="2" spans="1:61" ht="26.25" customHeight="1" thickBot="1" x14ac:dyDescent="0.25">
      <c r="A2" s="20"/>
      <c r="B2" s="187" t="s">
        <v>290</v>
      </c>
      <c r="C2" s="165" t="s">
        <v>388</v>
      </c>
      <c r="D2" s="21"/>
      <c r="E2" s="21"/>
      <c r="F2" s="21"/>
      <c r="G2" t="s">
        <v>167</v>
      </c>
      <c r="H2"/>
      <c r="I2" t="s">
        <v>0</v>
      </c>
      <c r="J2" t="s">
        <v>195</v>
      </c>
      <c r="K2"/>
      <c r="L2"/>
      <c r="M2"/>
      <c r="N2"/>
      <c r="O2" t="s">
        <v>173</v>
      </c>
      <c r="P2"/>
      <c r="Q2" s="808" t="s">
        <v>173</v>
      </c>
      <c r="R2" s="808"/>
      <c r="S2" s="132" t="s">
        <v>198</v>
      </c>
      <c r="T2" s="808" t="s">
        <v>187</v>
      </c>
      <c r="U2" s="808"/>
      <c r="V2"/>
      <c r="W2" s="126"/>
      <c r="X2" s="154"/>
      <c r="Y2" s="154"/>
      <c r="Z2" s="37"/>
      <c r="AA2" s="154" t="s">
        <v>174</v>
      </c>
      <c r="AB2" s="477"/>
      <c r="AC2" s="154"/>
      <c r="AD2" s="37"/>
      <c r="AF2" s="39"/>
      <c r="AG2" s="130"/>
      <c r="AH2" s="130"/>
      <c r="AI2" s="39" t="s">
        <v>12</v>
      </c>
      <c r="AJ2" s="44"/>
      <c r="AK2" s="39"/>
      <c r="AL2" s="39"/>
      <c r="AM2" s="166"/>
      <c r="AN2" s="74" t="s">
        <v>18</v>
      </c>
      <c r="AO2" s="427"/>
      <c r="AP2" s="74"/>
      <c r="AQ2" s="427"/>
      <c r="AR2" s="38"/>
      <c r="AS2" s="427" t="s">
        <v>26</v>
      </c>
      <c r="AV2" s="1" t="s">
        <v>214</v>
      </c>
      <c r="AY2" s="1" t="s">
        <v>352</v>
      </c>
      <c r="BD2" s="1" t="s">
        <v>450</v>
      </c>
    </row>
    <row r="3" spans="1:61" ht="22.5" customHeight="1" thickBot="1" x14ac:dyDescent="0.3">
      <c r="A3" s="782"/>
      <c r="B3" s="348"/>
      <c r="C3" s="788" t="s">
        <v>131</v>
      </c>
      <c r="D3" s="796" t="s">
        <v>172</v>
      </c>
      <c r="E3" s="791" t="s">
        <v>38</v>
      </c>
      <c r="F3" s="794" t="s">
        <v>132</v>
      </c>
      <c r="G3" s="795"/>
      <c r="H3" s="794" t="s">
        <v>133</v>
      </c>
      <c r="I3" s="806"/>
      <c r="J3" s="794" t="s">
        <v>134</v>
      </c>
      <c r="K3" s="806"/>
      <c r="L3" s="121" t="s">
        <v>135</v>
      </c>
      <c r="M3" s="122"/>
      <c r="N3" s="123"/>
      <c r="O3" s="794" t="s">
        <v>136</v>
      </c>
      <c r="P3" s="795"/>
      <c r="Q3" s="794" t="s">
        <v>137</v>
      </c>
      <c r="R3" s="805"/>
      <c r="S3" s="795"/>
      <c r="T3" s="794" t="s">
        <v>138</v>
      </c>
      <c r="U3" s="806"/>
      <c r="V3" s="794" t="s">
        <v>139</v>
      </c>
      <c r="W3" s="795"/>
      <c r="X3" s="794" t="s">
        <v>140</v>
      </c>
      <c r="Y3" s="795"/>
      <c r="Z3" s="485"/>
      <c r="AA3" s="803" t="s">
        <v>141</v>
      </c>
      <c r="AB3" s="804"/>
      <c r="AC3" s="807" t="s">
        <v>142</v>
      </c>
      <c r="AD3" s="807"/>
      <c r="AE3" s="122" t="s">
        <v>143</v>
      </c>
      <c r="AF3" s="122"/>
      <c r="AG3" s="543"/>
      <c r="AH3" s="564"/>
      <c r="AI3" s="847" t="s">
        <v>144</v>
      </c>
      <c r="AJ3" s="847"/>
      <c r="AK3" s="848" t="s">
        <v>242</v>
      </c>
      <c r="AL3" s="834"/>
      <c r="AM3" s="795"/>
      <c r="AN3" s="828" t="s">
        <v>358</v>
      </c>
      <c r="AO3" s="829"/>
      <c r="AP3" s="794" t="s">
        <v>359</v>
      </c>
      <c r="AQ3" s="834"/>
      <c r="AR3" s="795"/>
      <c r="AS3" s="828" t="s">
        <v>360</v>
      </c>
      <c r="AT3" s="829"/>
      <c r="AU3" s="794" t="s">
        <v>361</v>
      </c>
      <c r="AV3" s="834"/>
      <c r="AW3" s="795"/>
      <c r="AX3" s="35" t="s">
        <v>362</v>
      </c>
      <c r="AY3" s="403"/>
      <c r="AZ3" s="404"/>
      <c r="BA3" s="794" t="s">
        <v>363</v>
      </c>
      <c r="BB3" s="834"/>
      <c r="BC3" s="795"/>
      <c r="BD3" s="592" t="s">
        <v>451</v>
      </c>
      <c r="BE3" s="600"/>
      <c r="BF3" s="597" t="s">
        <v>452</v>
      </c>
      <c r="BG3" s="596"/>
      <c r="BH3" s="593" t="s">
        <v>449</v>
      </c>
      <c r="BI3" s="575"/>
    </row>
    <row r="4" spans="1:61" ht="22.5" customHeight="1" x14ac:dyDescent="0.25">
      <c r="A4" s="783"/>
      <c r="B4" s="349"/>
      <c r="C4" s="789"/>
      <c r="D4" s="797"/>
      <c r="E4" s="792"/>
      <c r="F4" s="410" t="s">
        <v>145</v>
      </c>
      <c r="G4" s="33"/>
      <c r="H4" s="410" t="s">
        <v>146</v>
      </c>
      <c r="I4" s="124"/>
      <c r="J4" s="410" t="s">
        <v>146</v>
      </c>
      <c r="K4" s="124"/>
      <c r="L4" s="290" t="s">
        <v>146</v>
      </c>
      <c r="M4" s="36"/>
      <c r="N4" s="42"/>
      <c r="O4" s="410" t="s">
        <v>147</v>
      </c>
      <c r="P4" s="33"/>
      <c r="Q4" s="402" t="s">
        <v>147</v>
      </c>
      <c r="R4" s="403"/>
      <c r="S4" s="23"/>
      <c r="T4" s="458" t="s">
        <v>148</v>
      </c>
      <c r="U4" s="22"/>
      <c r="V4" s="458" t="s">
        <v>149</v>
      </c>
      <c r="W4" s="23"/>
      <c r="X4" s="483"/>
      <c r="Y4" s="469" t="s">
        <v>150</v>
      </c>
      <c r="Z4" s="486"/>
      <c r="AA4" s="483" t="s">
        <v>254</v>
      </c>
      <c r="AB4" s="470"/>
      <c r="AC4" s="469" t="s">
        <v>254</v>
      </c>
      <c r="AD4" s="473"/>
      <c r="AE4" s="34" t="s">
        <v>254</v>
      </c>
      <c r="AF4" s="67" t="s">
        <v>234</v>
      </c>
      <c r="AG4" s="68"/>
      <c r="AH4" s="565"/>
      <c r="AI4" s="571" t="s">
        <v>151</v>
      </c>
      <c r="AJ4" s="572"/>
      <c r="AK4" s="560" t="s">
        <v>151</v>
      </c>
      <c r="AL4" s="69"/>
      <c r="AM4" s="37" t="s">
        <v>12</v>
      </c>
      <c r="AN4" s="35" t="s">
        <v>255</v>
      </c>
      <c r="AO4" s="383"/>
      <c r="AP4" s="35" t="s">
        <v>255</v>
      </c>
      <c r="AQ4" s="70"/>
      <c r="AR4" s="44" t="s">
        <v>18</v>
      </c>
      <c r="AS4" s="35" t="s">
        <v>349</v>
      </c>
      <c r="AT4" s="383"/>
      <c r="AU4" s="35" t="s">
        <v>349</v>
      </c>
      <c r="AV4" s="69" t="s">
        <v>350</v>
      </c>
      <c r="AW4" s="415"/>
      <c r="AX4" s="35" t="s">
        <v>369</v>
      </c>
      <c r="AY4" s="415" t="s">
        <v>214</v>
      </c>
      <c r="AZ4" s="416"/>
      <c r="BA4" s="35" t="s">
        <v>351</v>
      </c>
      <c r="BB4" s="70" t="s">
        <v>352</v>
      </c>
      <c r="BC4" s="416"/>
      <c r="BD4" s="382"/>
      <c r="BE4" s="383"/>
      <c r="BF4" s="594"/>
      <c r="BG4" s="595"/>
      <c r="BH4" s="382" t="s">
        <v>301</v>
      </c>
      <c r="BI4" s="383"/>
    </row>
    <row r="5" spans="1:61" ht="37.35" customHeight="1" x14ac:dyDescent="0.2">
      <c r="A5" s="783"/>
      <c r="B5" s="349" t="s">
        <v>257</v>
      </c>
      <c r="C5" s="789"/>
      <c r="D5" s="797"/>
      <c r="E5" s="792"/>
      <c r="F5" s="784" t="s">
        <v>170</v>
      </c>
      <c r="G5" s="786" t="s">
        <v>164</v>
      </c>
      <c r="H5" s="784" t="s">
        <v>170</v>
      </c>
      <c r="I5" s="799" t="s">
        <v>164</v>
      </c>
      <c r="J5" s="784" t="s">
        <v>170</v>
      </c>
      <c r="K5" s="799" t="s">
        <v>164</v>
      </c>
      <c r="L5" s="784" t="s">
        <v>170</v>
      </c>
      <c r="M5" s="801" t="s">
        <v>219</v>
      </c>
      <c r="N5" s="43" t="s">
        <v>152</v>
      </c>
      <c r="O5" s="784" t="s">
        <v>170</v>
      </c>
      <c r="P5" s="411" t="s">
        <v>164</v>
      </c>
      <c r="Q5" s="784" t="s">
        <v>170</v>
      </c>
      <c r="R5" s="801" t="s">
        <v>218</v>
      </c>
      <c r="S5" s="43" t="s">
        <v>152</v>
      </c>
      <c r="T5" s="784" t="s">
        <v>170</v>
      </c>
      <c r="U5" s="799" t="s">
        <v>164</v>
      </c>
      <c r="V5" s="784" t="s">
        <v>170</v>
      </c>
      <c r="W5" s="799" t="s">
        <v>164</v>
      </c>
      <c r="X5" s="812" t="s">
        <v>170</v>
      </c>
      <c r="Y5" s="821" t="s">
        <v>253</v>
      </c>
      <c r="Z5" s="43" t="s">
        <v>152</v>
      </c>
      <c r="AA5" s="822" t="s">
        <v>170</v>
      </c>
      <c r="AB5" s="819" t="s">
        <v>164</v>
      </c>
      <c r="AC5" s="814" t="s">
        <v>170</v>
      </c>
      <c r="AD5" s="471" t="s">
        <v>164</v>
      </c>
      <c r="AE5" s="817" t="s">
        <v>170</v>
      </c>
      <c r="AF5" s="801" t="s">
        <v>171</v>
      </c>
      <c r="AG5" s="544" t="s">
        <v>152</v>
      </c>
      <c r="AH5" s="566" t="s">
        <v>443</v>
      </c>
      <c r="AI5" s="812" t="s">
        <v>170</v>
      </c>
      <c r="AJ5" s="819" t="s">
        <v>164</v>
      </c>
      <c r="AK5" s="817" t="s">
        <v>170</v>
      </c>
      <c r="AL5" s="801" t="s">
        <v>296</v>
      </c>
      <c r="AM5" s="43" t="s">
        <v>152</v>
      </c>
      <c r="AN5" s="830" t="s">
        <v>170</v>
      </c>
      <c r="AO5" s="832" t="s">
        <v>164</v>
      </c>
      <c r="AP5" s="784" t="s">
        <v>170</v>
      </c>
      <c r="AQ5" s="835" t="s">
        <v>297</v>
      </c>
      <c r="AR5" s="43" t="s">
        <v>152</v>
      </c>
      <c r="AS5" s="830" t="s">
        <v>170</v>
      </c>
      <c r="AT5" s="832" t="s">
        <v>164</v>
      </c>
      <c r="AU5" s="784" t="s">
        <v>170</v>
      </c>
      <c r="AV5" s="801" t="s">
        <v>353</v>
      </c>
      <c r="AW5" s="43" t="s">
        <v>152</v>
      </c>
      <c r="AX5" s="408" t="s">
        <v>170</v>
      </c>
      <c r="AY5" s="400" t="s">
        <v>354</v>
      </c>
      <c r="AZ5" s="43" t="s">
        <v>152</v>
      </c>
      <c r="BA5" s="784" t="s">
        <v>170</v>
      </c>
      <c r="BB5" s="835" t="s">
        <v>355</v>
      </c>
      <c r="BC5" s="43" t="s">
        <v>152</v>
      </c>
      <c r="BD5" s="598" t="s">
        <v>451</v>
      </c>
      <c r="BE5" s="599" t="s">
        <v>453</v>
      </c>
      <c r="BF5" s="598" t="s">
        <v>452</v>
      </c>
      <c r="BG5" s="599" t="s">
        <v>455</v>
      </c>
      <c r="BH5" s="576" t="s">
        <v>170</v>
      </c>
      <c r="BI5" s="578" t="s">
        <v>164</v>
      </c>
    </row>
    <row r="6" spans="1:61" ht="35.450000000000003" customHeight="1" thickBot="1" x14ac:dyDescent="0.25">
      <c r="A6" s="783"/>
      <c r="B6" s="350"/>
      <c r="C6" s="789"/>
      <c r="D6" s="797"/>
      <c r="E6" s="792"/>
      <c r="F6" s="785"/>
      <c r="G6" s="787"/>
      <c r="H6" s="785"/>
      <c r="I6" s="800"/>
      <c r="J6" s="785"/>
      <c r="K6" s="800"/>
      <c r="L6" s="785"/>
      <c r="M6" s="802"/>
      <c r="N6" s="73">
        <v>2</v>
      </c>
      <c r="O6" s="785"/>
      <c r="P6" s="412"/>
      <c r="Q6" s="785"/>
      <c r="R6" s="802"/>
      <c r="S6" s="73">
        <v>10</v>
      </c>
      <c r="T6" s="785"/>
      <c r="U6" s="800"/>
      <c r="V6" s="785"/>
      <c r="W6" s="800"/>
      <c r="X6" s="813"/>
      <c r="Y6" s="821"/>
      <c r="Z6" s="487">
        <v>3</v>
      </c>
      <c r="AA6" s="823"/>
      <c r="AB6" s="820"/>
      <c r="AC6" s="815"/>
      <c r="AD6" s="474"/>
      <c r="AE6" s="818"/>
      <c r="AF6" s="802"/>
      <c r="AG6" s="545">
        <v>14</v>
      </c>
      <c r="AH6" s="567"/>
      <c r="AI6" s="813"/>
      <c r="AJ6" s="820"/>
      <c r="AK6" s="818"/>
      <c r="AL6" s="802"/>
      <c r="AM6" s="73" t="s">
        <v>365</v>
      </c>
      <c r="AN6" s="831"/>
      <c r="AO6" s="833"/>
      <c r="AP6" s="785"/>
      <c r="AQ6" s="802"/>
      <c r="AR6" s="73" t="s">
        <v>366</v>
      </c>
      <c r="AS6" s="831"/>
      <c r="AT6" s="833"/>
      <c r="AU6" s="785"/>
      <c r="AV6" s="802"/>
      <c r="AW6" s="73" t="s">
        <v>367</v>
      </c>
      <c r="AX6" s="409"/>
      <c r="AY6" s="401"/>
      <c r="AZ6" s="73">
        <v>4</v>
      </c>
      <c r="BA6" s="785"/>
      <c r="BB6" s="802"/>
      <c r="BC6" s="73" t="s">
        <v>368</v>
      </c>
      <c r="BD6" s="601"/>
      <c r="BE6" s="602"/>
      <c r="BF6" s="577"/>
      <c r="BG6" s="634" t="s">
        <v>456</v>
      </c>
      <c r="BH6" s="577"/>
      <c r="BI6" s="579"/>
    </row>
    <row r="7" spans="1:61" ht="16.5" thickBot="1" x14ac:dyDescent="0.3">
      <c r="A7" s="783"/>
      <c r="B7" s="434"/>
      <c r="C7" s="790"/>
      <c r="D7" s="798"/>
      <c r="E7" s="793"/>
      <c r="F7" s="298">
        <v>43115</v>
      </c>
      <c r="G7" s="72"/>
      <c r="H7" s="298">
        <v>43115</v>
      </c>
      <c r="I7" s="296"/>
      <c r="J7" s="298">
        <f>F7+7</f>
        <v>43122</v>
      </c>
      <c r="K7" s="296"/>
      <c r="L7" s="405">
        <f>H7+7</f>
        <v>43122</v>
      </c>
      <c r="M7" s="406"/>
      <c r="N7" s="407"/>
      <c r="O7" s="413">
        <f>J7+7</f>
        <v>43129</v>
      </c>
      <c r="P7" s="414"/>
      <c r="Q7" s="809">
        <f>L7+7</f>
        <v>43129</v>
      </c>
      <c r="R7" s="810"/>
      <c r="S7" s="811"/>
      <c r="T7" s="421">
        <f>O7+7</f>
        <v>43136</v>
      </c>
      <c r="U7" s="422"/>
      <c r="V7" s="421">
        <f>Q7+7</f>
        <v>43136</v>
      </c>
      <c r="W7" s="472"/>
      <c r="X7" s="488">
        <f>T7+7</f>
        <v>43143</v>
      </c>
      <c r="Y7" s="482"/>
      <c r="Z7" s="489"/>
      <c r="AA7" s="484">
        <f>V7+7</f>
        <v>43143</v>
      </c>
      <c r="AB7" s="478"/>
      <c r="AC7" s="475">
        <f>X7+7</f>
        <v>43150</v>
      </c>
      <c r="AD7" s="475"/>
      <c r="AE7" s="816">
        <f>AA7+7</f>
        <v>43150</v>
      </c>
      <c r="AF7" s="810"/>
      <c r="AG7" s="816"/>
      <c r="AH7" s="568"/>
      <c r="AI7" s="849">
        <f>AC7+7</f>
        <v>43157</v>
      </c>
      <c r="AJ7" s="849"/>
      <c r="AK7" s="810">
        <f>AE7+7</f>
        <v>43157</v>
      </c>
      <c r="AL7" s="810"/>
      <c r="AM7" s="811"/>
      <c r="AN7" s="299">
        <f>AI7+7</f>
        <v>43164</v>
      </c>
      <c r="AO7" s="390"/>
      <c r="AP7" s="809">
        <f>AK7+7</f>
        <v>43164</v>
      </c>
      <c r="AQ7" s="810"/>
      <c r="AR7" s="811"/>
      <c r="AS7" s="299">
        <f>AP7+7</f>
        <v>43171</v>
      </c>
      <c r="AT7" s="390"/>
      <c r="AU7" s="809">
        <f>AP7+7</f>
        <v>43171</v>
      </c>
      <c r="AV7" s="810"/>
      <c r="AW7" s="811"/>
      <c r="AX7" s="826">
        <f>AS7+7</f>
        <v>43178</v>
      </c>
      <c r="AY7" s="816"/>
      <c r="AZ7" s="827"/>
      <c r="BA7" s="826">
        <f>AU7+7</f>
        <v>43178</v>
      </c>
      <c r="BB7" s="816"/>
      <c r="BC7" s="827"/>
      <c r="BD7" s="299"/>
      <c r="BE7" s="390"/>
      <c r="BF7" s="299"/>
      <c r="BG7" s="390"/>
      <c r="BH7" s="299">
        <v>43234</v>
      </c>
      <c r="BI7" s="390"/>
    </row>
    <row r="8" spans="1:61" s="271" customFormat="1" ht="25.9" customHeight="1" x14ac:dyDescent="0.25">
      <c r="A8" s="331">
        <v>1</v>
      </c>
      <c r="B8" s="437" t="s">
        <v>402</v>
      </c>
      <c r="C8" s="432">
        <v>14</v>
      </c>
      <c r="D8" s="433">
        <f>SUM(N8,S8,Z8,AG8,AM8,AR8,AW8,AZ8,BC8,BE8,BG8)</f>
        <v>33.200000000000003</v>
      </c>
      <c r="E8" s="436">
        <f t="shared" ref="E8:E19" si="0">SUM(D8:D8)</f>
        <v>33.200000000000003</v>
      </c>
      <c r="F8" s="375"/>
      <c r="G8" s="373"/>
      <c r="H8" s="337"/>
      <c r="I8" s="270"/>
      <c r="J8" s="337"/>
      <c r="K8" s="270"/>
      <c r="L8" s="307"/>
      <c r="M8" s="334">
        <f t="shared" ref="M8:M19" si="1">C8</f>
        <v>14</v>
      </c>
      <c r="N8" s="302">
        <v>1.5</v>
      </c>
      <c r="O8" s="269"/>
      <c r="P8" s="280"/>
      <c r="Q8" s="341"/>
      <c r="R8" s="291">
        <f t="shared" ref="R8:R19" si="2">C8</f>
        <v>14</v>
      </c>
      <c r="S8" s="378">
        <f>IF(R8=0,0,VLOOKUP(R8,Підс,2,FALSE))</f>
        <v>5.2</v>
      </c>
      <c r="T8" s="464" t="s">
        <v>438</v>
      </c>
      <c r="U8" s="464"/>
      <c r="V8" s="464"/>
      <c r="W8" s="490"/>
      <c r="X8" s="286"/>
      <c r="Y8" s="291">
        <f t="shared" ref="Y8:Y19" si="3">C8</f>
        <v>14</v>
      </c>
      <c r="Z8" s="301">
        <v>3</v>
      </c>
      <c r="AA8" s="281"/>
      <c r="AB8" s="476"/>
      <c r="AC8" s="337"/>
      <c r="AD8" s="476"/>
      <c r="AE8" s="341"/>
      <c r="AF8" s="291">
        <f>C8</f>
        <v>14</v>
      </c>
      <c r="AG8" s="381">
        <f t="shared" ref="AG8:AG19" si="4">IF(AF8=0,"",VLOOKUP(AF8,Підс,3,FALSE))</f>
        <v>6</v>
      </c>
      <c r="AH8" s="561">
        <v>-1</v>
      </c>
      <c r="AI8" s="569"/>
      <c r="AJ8" s="570"/>
      <c r="AK8" s="344"/>
      <c r="AL8" s="291">
        <f t="shared" ref="AL8:AL19" si="5">C8</f>
        <v>14</v>
      </c>
      <c r="AM8" s="747">
        <f>1+3+2</f>
        <v>6</v>
      </c>
      <c r="AN8" s="384"/>
      <c r="AO8" s="386"/>
      <c r="AP8" s="418"/>
      <c r="AQ8" s="291">
        <f>C8</f>
        <v>14</v>
      </c>
      <c r="AR8" s="749">
        <f>1+1+3</f>
        <v>5</v>
      </c>
      <c r="AS8" s="384"/>
      <c r="AT8" s="386"/>
      <c r="AU8" s="344"/>
      <c r="AV8" s="417">
        <f>C8</f>
        <v>14</v>
      </c>
      <c r="AW8" s="284">
        <f>0.5+2+0</f>
        <v>2.5</v>
      </c>
      <c r="AX8" s="423" t="s">
        <v>437</v>
      </c>
      <c r="AY8" s="424">
        <f>C8</f>
        <v>14</v>
      </c>
      <c r="AZ8" s="672">
        <v>4</v>
      </c>
      <c r="BA8" s="423"/>
      <c r="BB8" s="424">
        <f>C8</f>
        <v>14</v>
      </c>
      <c r="BC8" s="425"/>
      <c r="BD8" s="424">
        <f>C8</f>
        <v>14</v>
      </c>
      <c r="BE8" s="386"/>
      <c r="BF8" s="424">
        <f>C8</f>
        <v>14</v>
      </c>
      <c r="BG8" s="386"/>
      <c r="BH8" s="384"/>
      <c r="BI8" s="386"/>
    </row>
    <row r="9" spans="1:61" s="271" customFormat="1" ht="24" customHeight="1" x14ac:dyDescent="0.25">
      <c r="A9" s="332">
        <v>2</v>
      </c>
      <c r="B9" s="437" t="s">
        <v>403</v>
      </c>
      <c r="C9" s="335">
        <v>15</v>
      </c>
      <c r="D9" s="433">
        <f t="shared" ref="D9:D19" si="6">SUM(N9,S9,Z9,AG9,AM9,AR9,AW9,AZ9,BC9,BE9,BG9)</f>
        <v>25.1</v>
      </c>
      <c r="E9" s="362">
        <f t="shared" si="0"/>
        <v>25.1</v>
      </c>
      <c r="F9" s="376"/>
      <c r="G9" s="285"/>
      <c r="H9" s="337"/>
      <c r="I9" s="272"/>
      <c r="J9" s="337"/>
      <c r="K9" s="272"/>
      <c r="L9" s="286"/>
      <c r="M9" s="335">
        <f t="shared" si="1"/>
        <v>15</v>
      </c>
      <c r="N9" s="303">
        <v>1.8</v>
      </c>
      <c r="O9" s="286"/>
      <c r="P9" s="272"/>
      <c r="Q9" s="342"/>
      <c r="R9" s="291">
        <f t="shared" si="2"/>
        <v>15</v>
      </c>
      <c r="S9" s="378">
        <f>IF(R9=0,0,VLOOKUP(R9,Підс,2,FALSE))</f>
        <v>4</v>
      </c>
      <c r="T9" s="465" t="s">
        <v>437</v>
      </c>
      <c r="U9" s="465"/>
      <c r="V9" s="465"/>
      <c r="W9" s="491"/>
      <c r="X9" s="286"/>
      <c r="Y9" s="291">
        <f t="shared" si="3"/>
        <v>15</v>
      </c>
      <c r="Z9" s="301">
        <v>0</v>
      </c>
      <c r="AA9" s="281"/>
      <c r="AB9" s="476"/>
      <c r="AC9" s="337"/>
      <c r="AD9" s="476"/>
      <c r="AE9" s="342"/>
      <c r="AF9" s="291">
        <f t="shared" ref="AF9:AF19" si="7">C9</f>
        <v>15</v>
      </c>
      <c r="AG9" s="381">
        <f t="shared" si="4"/>
        <v>6.8</v>
      </c>
      <c r="AH9" s="562"/>
      <c r="AI9" s="274"/>
      <c r="AJ9" s="273"/>
      <c r="AK9" s="345"/>
      <c r="AL9" s="291">
        <f t="shared" si="5"/>
        <v>15</v>
      </c>
      <c r="AM9" s="702">
        <f>0.5+3+2</f>
        <v>5.5</v>
      </c>
      <c r="AN9" s="385"/>
      <c r="AO9" s="387"/>
      <c r="AP9" s="419"/>
      <c r="AQ9" s="291">
        <f t="shared" ref="AQ9:AQ19" si="8">C9</f>
        <v>15</v>
      </c>
      <c r="AR9" s="671">
        <v>1.5</v>
      </c>
      <c r="AS9" s="385"/>
      <c r="AT9" s="387"/>
      <c r="AU9" s="345"/>
      <c r="AV9" s="417">
        <f t="shared" ref="AV9:AV19" si="9">C9</f>
        <v>15</v>
      </c>
      <c r="AW9" s="702">
        <v>4.5</v>
      </c>
      <c r="AX9" s="419" t="s">
        <v>437</v>
      </c>
      <c r="AY9" s="424">
        <f t="shared" ref="AY9:AY19" si="10">C9</f>
        <v>15</v>
      </c>
      <c r="AZ9" s="671">
        <v>1</v>
      </c>
      <c r="BA9" s="419"/>
      <c r="BB9" s="424">
        <f t="shared" ref="BB9:BB19" si="11">C9</f>
        <v>15</v>
      </c>
      <c r="BC9" s="720">
        <v>0</v>
      </c>
      <c r="BD9" s="424">
        <f t="shared" ref="BD9:BD19" si="12">C9</f>
        <v>15</v>
      </c>
      <c r="BE9" s="387"/>
      <c r="BF9" s="424">
        <f t="shared" ref="BF9:BF19" si="13">C9</f>
        <v>15</v>
      </c>
      <c r="BG9" s="387"/>
      <c r="BH9" s="385"/>
      <c r="BI9" s="387"/>
    </row>
    <row r="10" spans="1:61" s="271" customFormat="1" ht="18.75" x14ac:dyDescent="0.25">
      <c r="A10" s="333">
        <v>3</v>
      </c>
      <c r="B10" s="437" t="s">
        <v>404</v>
      </c>
      <c r="C10" s="335">
        <v>13</v>
      </c>
      <c r="D10" s="433">
        <f t="shared" si="6"/>
        <v>33</v>
      </c>
      <c r="E10" s="362">
        <f t="shared" si="0"/>
        <v>33</v>
      </c>
      <c r="F10" s="376"/>
      <c r="G10" s="285"/>
      <c r="H10" s="337"/>
      <c r="I10" s="272"/>
      <c r="J10" s="337"/>
      <c r="K10" s="272"/>
      <c r="L10" s="286"/>
      <c r="M10" s="335">
        <f t="shared" si="1"/>
        <v>13</v>
      </c>
      <c r="N10" s="303">
        <v>1.7</v>
      </c>
      <c r="O10" s="286"/>
      <c r="P10" s="272"/>
      <c r="Q10" s="342"/>
      <c r="R10" s="291">
        <f t="shared" si="2"/>
        <v>13</v>
      </c>
      <c r="S10" s="378">
        <f t="shared" ref="S10:S18" si="14">IF(R10=0,"",VLOOKUP(R10,Підс,2,FALSE))</f>
        <v>7.8</v>
      </c>
      <c r="T10" s="465" t="s">
        <v>437</v>
      </c>
      <c r="U10" s="465"/>
      <c r="V10" s="465"/>
      <c r="W10" s="491"/>
      <c r="X10" s="286"/>
      <c r="Y10" s="291">
        <f t="shared" si="3"/>
        <v>13</v>
      </c>
      <c r="Z10" s="301">
        <v>3</v>
      </c>
      <c r="AA10" s="281"/>
      <c r="AB10" s="476"/>
      <c r="AC10" s="337"/>
      <c r="AD10" s="476"/>
      <c r="AE10" s="342"/>
      <c r="AF10" s="291">
        <f t="shared" si="7"/>
        <v>13</v>
      </c>
      <c r="AG10" s="381">
        <f t="shared" si="4"/>
        <v>5.5</v>
      </c>
      <c r="AH10" s="562"/>
      <c r="AI10" s="274"/>
      <c r="AJ10" s="273"/>
      <c r="AK10" s="345"/>
      <c r="AL10" s="291">
        <f t="shared" si="5"/>
        <v>13</v>
      </c>
      <c r="AM10" s="702">
        <f>1+2+2</f>
        <v>5</v>
      </c>
      <c r="AN10" s="385"/>
      <c r="AO10" s="387"/>
      <c r="AP10" s="419"/>
      <c r="AQ10" s="291">
        <f t="shared" si="8"/>
        <v>13</v>
      </c>
      <c r="AR10" s="671"/>
      <c r="AS10" s="385"/>
      <c r="AT10" s="387"/>
      <c r="AU10" s="345"/>
      <c r="AV10" s="417">
        <f t="shared" si="9"/>
        <v>13</v>
      </c>
      <c r="AW10" s="702"/>
      <c r="AX10" s="419" t="s">
        <v>437</v>
      </c>
      <c r="AY10" s="424">
        <f t="shared" si="10"/>
        <v>13</v>
      </c>
      <c r="AZ10" s="671"/>
      <c r="BA10" s="419"/>
      <c r="BB10" s="424">
        <f t="shared" si="11"/>
        <v>13</v>
      </c>
      <c r="BC10" s="720">
        <v>10</v>
      </c>
      <c r="BD10" s="424">
        <f t="shared" si="12"/>
        <v>13</v>
      </c>
      <c r="BE10" s="387"/>
      <c r="BF10" s="424">
        <f t="shared" si="13"/>
        <v>13</v>
      </c>
      <c r="BG10" s="387"/>
      <c r="BH10" s="385"/>
      <c r="BI10" s="387"/>
    </row>
    <row r="11" spans="1:61" s="271" customFormat="1" ht="18.75" x14ac:dyDescent="0.25">
      <c r="A11" s="332">
        <v>4</v>
      </c>
      <c r="B11" s="437" t="s">
        <v>405</v>
      </c>
      <c r="C11" s="335">
        <v>12</v>
      </c>
      <c r="D11" s="433">
        <f t="shared" si="6"/>
        <v>63</v>
      </c>
      <c r="E11" s="362">
        <f t="shared" si="0"/>
        <v>63</v>
      </c>
      <c r="F11" s="376"/>
      <c r="G11" s="285"/>
      <c r="H11" s="337"/>
      <c r="I11" s="272"/>
      <c r="J11" s="337"/>
      <c r="K11" s="272"/>
      <c r="L11" s="286"/>
      <c r="M11" s="335">
        <f t="shared" si="1"/>
        <v>12</v>
      </c>
      <c r="N11" s="303">
        <v>2</v>
      </c>
      <c r="O11" s="286"/>
      <c r="P11" s="272"/>
      <c r="Q11" s="342"/>
      <c r="R11" s="291">
        <f t="shared" si="2"/>
        <v>12</v>
      </c>
      <c r="S11" s="378">
        <f t="shared" si="14"/>
        <v>9</v>
      </c>
      <c r="T11" s="465" t="s">
        <v>437</v>
      </c>
      <c r="U11" s="465"/>
      <c r="V11" s="465"/>
      <c r="W11" s="491"/>
      <c r="X11" s="286"/>
      <c r="Y11" s="291">
        <f t="shared" si="3"/>
        <v>12</v>
      </c>
      <c r="Z11" s="301">
        <v>3</v>
      </c>
      <c r="AA11" s="281"/>
      <c r="AB11" s="476"/>
      <c r="AC11" s="337"/>
      <c r="AD11" s="476"/>
      <c r="AE11" s="342"/>
      <c r="AF11" s="291">
        <f t="shared" si="7"/>
        <v>12</v>
      </c>
      <c r="AG11" s="381">
        <f t="shared" si="4"/>
        <v>12</v>
      </c>
      <c r="AH11" s="562"/>
      <c r="AI11" s="274"/>
      <c r="AJ11" s="273"/>
      <c r="AK11" s="345"/>
      <c r="AL11" s="291">
        <f t="shared" si="5"/>
        <v>12</v>
      </c>
      <c r="AM11" s="702">
        <f>1+3+2</f>
        <v>6</v>
      </c>
      <c r="AN11" s="385"/>
      <c r="AO11" s="387"/>
      <c r="AP11" s="419"/>
      <c r="AQ11" s="291">
        <f t="shared" si="8"/>
        <v>12</v>
      </c>
      <c r="AR11" s="750">
        <v>6</v>
      </c>
      <c r="AS11" s="385"/>
      <c r="AT11" s="387"/>
      <c r="AU11" s="345"/>
      <c r="AV11" s="417">
        <f t="shared" si="9"/>
        <v>12</v>
      </c>
      <c r="AW11" s="702">
        <v>5</v>
      </c>
      <c r="AX11" s="419" t="s">
        <v>437</v>
      </c>
      <c r="AY11" s="424">
        <f t="shared" si="10"/>
        <v>12</v>
      </c>
      <c r="AZ11" s="671">
        <v>4</v>
      </c>
      <c r="BA11" s="419"/>
      <c r="BB11" s="424">
        <f t="shared" si="11"/>
        <v>12</v>
      </c>
      <c r="BC11" s="720">
        <v>9</v>
      </c>
      <c r="BD11" s="424">
        <f t="shared" si="12"/>
        <v>12</v>
      </c>
      <c r="BE11" s="731">
        <v>5</v>
      </c>
      <c r="BF11" s="424">
        <f t="shared" si="13"/>
        <v>12</v>
      </c>
      <c r="BG11" s="387">
        <v>2</v>
      </c>
      <c r="BH11" s="385"/>
      <c r="BI11" s="387"/>
    </row>
    <row r="12" spans="1:61" s="271" customFormat="1" ht="18.75" x14ac:dyDescent="0.25">
      <c r="A12" s="333">
        <v>5</v>
      </c>
      <c r="B12" s="437" t="s">
        <v>406</v>
      </c>
      <c r="C12" s="335">
        <v>11</v>
      </c>
      <c r="D12" s="433">
        <f t="shared" si="6"/>
        <v>55.1</v>
      </c>
      <c r="E12" s="362">
        <f t="shared" si="0"/>
        <v>55.1</v>
      </c>
      <c r="F12" s="376"/>
      <c r="G12" s="285"/>
      <c r="H12" s="337"/>
      <c r="I12" s="272"/>
      <c r="J12" s="337"/>
      <c r="K12" s="272"/>
      <c r="L12" s="286"/>
      <c r="M12" s="335">
        <f t="shared" si="1"/>
        <v>11</v>
      </c>
      <c r="N12" s="303">
        <v>1.8</v>
      </c>
      <c r="O12" s="286"/>
      <c r="P12" s="272"/>
      <c r="Q12" s="342"/>
      <c r="R12" s="291">
        <f t="shared" si="2"/>
        <v>11</v>
      </c>
      <c r="S12" s="378">
        <f t="shared" si="14"/>
        <v>4.8</v>
      </c>
      <c r="T12" s="465" t="s">
        <v>437</v>
      </c>
      <c r="U12" s="465"/>
      <c r="V12" s="465"/>
      <c r="W12" s="491"/>
      <c r="X12" s="286"/>
      <c r="Y12" s="291">
        <f t="shared" si="3"/>
        <v>11</v>
      </c>
      <c r="Z12" s="301">
        <v>3</v>
      </c>
      <c r="AA12" s="281"/>
      <c r="AB12" s="476"/>
      <c r="AC12" s="337"/>
      <c r="AD12" s="476"/>
      <c r="AE12" s="342"/>
      <c r="AF12" s="291">
        <f t="shared" si="7"/>
        <v>11</v>
      </c>
      <c r="AG12" s="381">
        <f t="shared" si="4"/>
        <v>12</v>
      </c>
      <c r="AH12" s="562"/>
      <c r="AI12" s="274"/>
      <c r="AJ12" s="273"/>
      <c r="AK12" s="345"/>
      <c r="AL12" s="291">
        <f t="shared" si="5"/>
        <v>11</v>
      </c>
      <c r="AM12" s="702">
        <v>4.5</v>
      </c>
      <c r="AN12" s="385"/>
      <c r="AO12" s="387"/>
      <c r="AP12" s="345"/>
      <c r="AQ12" s="291">
        <f t="shared" si="8"/>
        <v>11</v>
      </c>
      <c r="AR12" s="671">
        <v>3</v>
      </c>
      <c r="AS12" s="385"/>
      <c r="AT12" s="387"/>
      <c r="AU12" s="345"/>
      <c r="AV12" s="417">
        <f t="shared" si="9"/>
        <v>11</v>
      </c>
      <c r="AW12" s="702">
        <v>5</v>
      </c>
      <c r="AX12" s="345" t="s">
        <v>439</v>
      </c>
      <c r="AY12" s="424">
        <f t="shared" si="10"/>
        <v>11</v>
      </c>
      <c r="AZ12" s="671">
        <v>1</v>
      </c>
      <c r="BA12" s="345"/>
      <c r="BB12" s="424">
        <f t="shared" si="11"/>
        <v>11</v>
      </c>
      <c r="BC12" s="720">
        <v>10</v>
      </c>
      <c r="BD12" s="424">
        <f t="shared" si="12"/>
        <v>11</v>
      </c>
      <c r="BE12" s="731">
        <v>5</v>
      </c>
      <c r="BF12" s="424">
        <f t="shared" si="13"/>
        <v>11</v>
      </c>
      <c r="BG12" s="387">
        <v>5</v>
      </c>
      <c r="BH12" s="385"/>
      <c r="BI12" s="387"/>
    </row>
    <row r="13" spans="1:61" s="271" customFormat="1" ht="18.75" x14ac:dyDescent="0.25">
      <c r="A13" s="332">
        <v>6</v>
      </c>
      <c r="B13" s="437" t="s">
        <v>407</v>
      </c>
      <c r="C13" s="335">
        <v>10</v>
      </c>
      <c r="D13" s="433">
        <f t="shared" si="6"/>
        <v>8</v>
      </c>
      <c r="E13" s="362">
        <f t="shared" si="0"/>
        <v>8</v>
      </c>
      <c r="F13" s="376"/>
      <c r="G13" s="285"/>
      <c r="H13" s="337"/>
      <c r="I13" s="272"/>
      <c r="J13" s="337"/>
      <c r="K13" s="272"/>
      <c r="L13" s="286"/>
      <c r="M13" s="335">
        <f t="shared" si="1"/>
        <v>10</v>
      </c>
      <c r="N13" s="303">
        <v>1</v>
      </c>
      <c r="O13" s="286"/>
      <c r="P13" s="272"/>
      <c r="Q13" s="342"/>
      <c r="R13" s="291">
        <f t="shared" si="2"/>
        <v>10</v>
      </c>
      <c r="S13" s="378" t="str">
        <f t="shared" si="14"/>
        <v xml:space="preserve"> </v>
      </c>
      <c r="T13" s="465" t="s">
        <v>437</v>
      </c>
      <c r="U13" s="465"/>
      <c r="V13" s="465"/>
      <c r="W13" s="491"/>
      <c r="X13" s="286"/>
      <c r="Y13" s="291">
        <f t="shared" si="3"/>
        <v>10</v>
      </c>
      <c r="Z13" s="301">
        <v>3</v>
      </c>
      <c r="AA13" s="281"/>
      <c r="AB13" s="476"/>
      <c r="AC13" s="337"/>
      <c r="AD13" s="476"/>
      <c r="AE13" s="342"/>
      <c r="AF13" s="291">
        <f t="shared" si="7"/>
        <v>10</v>
      </c>
      <c r="AG13" s="381" t="str">
        <f t="shared" si="4"/>
        <v xml:space="preserve"> </v>
      </c>
      <c r="AH13" s="562">
        <v>-1</v>
      </c>
      <c r="AI13" s="274"/>
      <c r="AJ13" s="273"/>
      <c r="AK13" s="345"/>
      <c r="AL13" s="291">
        <f t="shared" si="5"/>
        <v>10</v>
      </c>
      <c r="AM13" s="702">
        <f>0+1+0</f>
        <v>1</v>
      </c>
      <c r="AN13" s="385"/>
      <c r="AO13" s="387"/>
      <c r="AP13" s="345"/>
      <c r="AQ13" s="291">
        <f t="shared" si="8"/>
        <v>10</v>
      </c>
      <c r="AR13" s="671"/>
      <c r="AS13" s="385"/>
      <c r="AT13" s="387"/>
      <c r="AU13" s="345"/>
      <c r="AV13" s="417">
        <f t="shared" si="9"/>
        <v>10</v>
      </c>
      <c r="AW13" s="702"/>
      <c r="AX13" s="345" t="s">
        <v>437</v>
      </c>
      <c r="AY13" s="424">
        <f t="shared" si="10"/>
        <v>10</v>
      </c>
      <c r="AZ13" s="671">
        <v>3</v>
      </c>
      <c r="BA13" s="345"/>
      <c r="BB13" s="424">
        <f t="shared" si="11"/>
        <v>10</v>
      </c>
      <c r="BC13" s="720"/>
      <c r="BD13" s="424">
        <f t="shared" si="12"/>
        <v>10</v>
      </c>
      <c r="BE13" s="731"/>
      <c r="BF13" s="424">
        <f t="shared" si="13"/>
        <v>10</v>
      </c>
      <c r="BG13" s="387"/>
      <c r="BH13" s="385"/>
      <c r="BI13" s="387"/>
    </row>
    <row r="14" spans="1:61" s="271" customFormat="1" ht="18.75" x14ac:dyDescent="0.25">
      <c r="A14" s="333">
        <v>7</v>
      </c>
      <c r="B14" s="437" t="s">
        <v>408</v>
      </c>
      <c r="C14" s="335">
        <v>9</v>
      </c>
      <c r="D14" s="433">
        <f t="shared" si="6"/>
        <v>43.900000000000006</v>
      </c>
      <c r="E14" s="362">
        <f t="shared" si="0"/>
        <v>43.900000000000006</v>
      </c>
      <c r="F14" s="376"/>
      <c r="G14" s="285"/>
      <c r="H14" s="337"/>
      <c r="I14" s="272"/>
      <c r="J14" s="337"/>
      <c r="K14" s="272"/>
      <c r="L14" s="286"/>
      <c r="M14" s="335">
        <f t="shared" si="1"/>
        <v>9</v>
      </c>
      <c r="N14" s="745">
        <v>1</v>
      </c>
      <c r="O14" s="286"/>
      <c r="P14" s="272"/>
      <c r="Q14" s="342"/>
      <c r="R14" s="291">
        <f t="shared" si="2"/>
        <v>9</v>
      </c>
      <c r="S14" s="378">
        <f t="shared" si="14"/>
        <v>4.0999999999999996</v>
      </c>
      <c r="T14" s="465" t="s">
        <v>438</v>
      </c>
      <c r="U14" s="465"/>
      <c r="V14" s="465"/>
      <c r="W14" s="491"/>
      <c r="X14" s="286"/>
      <c r="Y14" s="291">
        <f t="shared" si="3"/>
        <v>9</v>
      </c>
      <c r="Z14" s="773">
        <v>3</v>
      </c>
      <c r="AA14" s="281"/>
      <c r="AB14" s="476"/>
      <c r="AC14" s="337"/>
      <c r="AD14" s="476"/>
      <c r="AE14" s="342"/>
      <c r="AF14" s="291">
        <f t="shared" si="7"/>
        <v>9</v>
      </c>
      <c r="AG14" s="746">
        <f t="shared" si="4"/>
        <v>11</v>
      </c>
      <c r="AH14" s="562"/>
      <c r="AI14" s="274"/>
      <c r="AJ14" s="273"/>
      <c r="AK14" s="345"/>
      <c r="AL14" s="291">
        <f t="shared" si="5"/>
        <v>9</v>
      </c>
      <c r="AM14" s="748">
        <f>1+3+1.8</f>
        <v>5.8</v>
      </c>
      <c r="AN14" s="385"/>
      <c r="AO14" s="387"/>
      <c r="AP14" s="345"/>
      <c r="AQ14" s="291">
        <f t="shared" si="8"/>
        <v>9</v>
      </c>
      <c r="AR14" s="751">
        <f>1+0+4</f>
        <v>5</v>
      </c>
      <c r="AS14" s="385"/>
      <c r="AT14" s="387"/>
      <c r="AU14" s="345"/>
      <c r="AV14" s="417">
        <f t="shared" si="9"/>
        <v>9</v>
      </c>
      <c r="AW14" s="752">
        <f>0+2+1</f>
        <v>3</v>
      </c>
      <c r="AX14" s="345" t="s">
        <v>439</v>
      </c>
      <c r="AY14" s="424">
        <f t="shared" si="10"/>
        <v>9</v>
      </c>
      <c r="AZ14" s="671">
        <v>4</v>
      </c>
      <c r="BA14" s="345"/>
      <c r="BB14" s="424">
        <f t="shared" si="11"/>
        <v>9</v>
      </c>
      <c r="BC14" s="720">
        <f>7</f>
        <v>7</v>
      </c>
      <c r="BD14" s="424">
        <f t="shared" si="12"/>
        <v>9</v>
      </c>
      <c r="BE14" s="731"/>
      <c r="BF14" s="424">
        <f t="shared" si="13"/>
        <v>9</v>
      </c>
      <c r="BG14" s="387"/>
      <c r="BH14" s="385"/>
      <c r="BI14" s="387"/>
    </row>
    <row r="15" spans="1:61" s="271" customFormat="1" ht="18.75" x14ac:dyDescent="0.25">
      <c r="A15" s="332">
        <v>8</v>
      </c>
      <c r="B15" s="437" t="s">
        <v>409</v>
      </c>
      <c r="C15" s="335">
        <v>8</v>
      </c>
      <c r="D15" s="433">
        <f t="shared" si="6"/>
        <v>39.9</v>
      </c>
      <c r="E15" s="362">
        <f t="shared" si="0"/>
        <v>39.9</v>
      </c>
      <c r="F15" s="376"/>
      <c r="G15" s="285"/>
      <c r="H15" s="337"/>
      <c r="I15" s="272"/>
      <c r="J15" s="337"/>
      <c r="K15" s="272"/>
      <c r="L15" s="286"/>
      <c r="M15" s="335">
        <f t="shared" si="1"/>
        <v>8</v>
      </c>
      <c r="N15" s="303">
        <v>1.5</v>
      </c>
      <c r="O15" s="286"/>
      <c r="P15" s="272"/>
      <c r="Q15" s="342"/>
      <c r="R15" s="291">
        <f t="shared" si="2"/>
        <v>8</v>
      </c>
      <c r="S15" s="378">
        <f t="shared" si="14"/>
        <v>6.5</v>
      </c>
      <c r="T15" s="465" t="s">
        <v>437</v>
      </c>
      <c r="U15" s="465"/>
      <c r="V15" s="465"/>
      <c r="W15" s="491"/>
      <c r="X15" s="286"/>
      <c r="Y15" s="291">
        <f t="shared" si="3"/>
        <v>8</v>
      </c>
      <c r="Z15" s="301">
        <v>3</v>
      </c>
      <c r="AA15" s="281"/>
      <c r="AB15" s="476"/>
      <c r="AC15" s="337"/>
      <c r="AD15" s="476"/>
      <c r="AE15" s="342"/>
      <c r="AF15" s="291">
        <f t="shared" si="7"/>
        <v>8</v>
      </c>
      <c r="AG15" s="381">
        <f t="shared" si="4"/>
        <v>7</v>
      </c>
      <c r="AH15" s="562"/>
      <c r="AI15" s="274"/>
      <c r="AJ15" s="273"/>
      <c r="AK15" s="345"/>
      <c r="AL15" s="291">
        <f t="shared" si="5"/>
        <v>8</v>
      </c>
      <c r="AM15" s="742">
        <v>6</v>
      </c>
      <c r="AN15" s="385"/>
      <c r="AO15" s="387"/>
      <c r="AP15" s="345"/>
      <c r="AQ15" s="291">
        <f t="shared" si="8"/>
        <v>8</v>
      </c>
      <c r="AR15" s="670">
        <v>5.5</v>
      </c>
      <c r="AS15" s="385"/>
      <c r="AT15" s="387"/>
      <c r="AU15" s="345"/>
      <c r="AV15" s="417">
        <f t="shared" si="9"/>
        <v>8</v>
      </c>
      <c r="AW15" s="742">
        <f>0.4+1+2</f>
        <v>3.4</v>
      </c>
      <c r="AX15" s="345" t="s">
        <v>439</v>
      </c>
      <c r="AY15" s="424">
        <f t="shared" si="10"/>
        <v>8</v>
      </c>
      <c r="AZ15" s="753">
        <v>4</v>
      </c>
      <c r="BA15" s="345"/>
      <c r="BB15" s="424">
        <f t="shared" si="11"/>
        <v>8</v>
      </c>
      <c r="BC15" s="720"/>
      <c r="BD15" s="424">
        <f t="shared" si="12"/>
        <v>8</v>
      </c>
      <c r="BE15" s="731">
        <v>3</v>
      </c>
      <c r="BF15" s="424">
        <f t="shared" si="13"/>
        <v>8</v>
      </c>
      <c r="BG15" s="387"/>
      <c r="BH15" s="385"/>
      <c r="BI15" s="387"/>
    </row>
    <row r="16" spans="1:61" s="271" customFormat="1" ht="18.75" x14ac:dyDescent="0.25">
      <c r="A16" s="333">
        <v>9</v>
      </c>
      <c r="B16" s="437" t="s">
        <v>410</v>
      </c>
      <c r="C16" s="335">
        <v>7</v>
      </c>
      <c r="D16" s="433">
        <f t="shared" si="6"/>
        <v>51</v>
      </c>
      <c r="E16" s="362">
        <f t="shared" si="0"/>
        <v>51</v>
      </c>
      <c r="F16" s="376"/>
      <c r="G16" s="285"/>
      <c r="H16" s="337"/>
      <c r="I16" s="272"/>
      <c r="J16" s="337"/>
      <c r="K16" s="272"/>
      <c r="L16" s="286"/>
      <c r="M16" s="335">
        <f t="shared" si="1"/>
        <v>7</v>
      </c>
      <c r="N16" s="303">
        <v>1</v>
      </c>
      <c r="O16" s="286"/>
      <c r="P16" s="272"/>
      <c r="Q16" s="342"/>
      <c r="R16" s="291">
        <f t="shared" si="2"/>
        <v>7</v>
      </c>
      <c r="S16" s="378">
        <f t="shared" si="14"/>
        <v>4.5</v>
      </c>
      <c r="T16" s="465" t="s">
        <v>437</v>
      </c>
      <c r="U16" s="465"/>
      <c r="V16" s="465"/>
      <c r="W16" s="491"/>
      <c r="X16" s="286"/>
      <c r="Y16" s="291">
        <f t="shared" si="3"/>
        <v>7</v>
      </c>
      <c r="Z16" s="301">
        <v>3</v>
      </c>
      <c r="AA16" s="281"/>
      <c r="AB16" s="476"/>
      <c r="AC16" s="337"/>
      <c r="AD16" s="476"/>
      <c r="AE16" s="342"/>
      <c r="AF16" s="291">
        <f t="shared" si="7"/>
        <v>7</v>
      </c>
      <c r="AG16" s="381">
        <f t="shared" si="4"/>
        <v>13</v>
      </c>
      <c r="AH16" s="562"/>
      <c r="AI16" s="274"/>
      <c r="AJ16" s="273"/>
      <c r="AK16" s="345"/>
      <c r="AL16" s="291">
        <f t="shared" si="5"/>
        <v>7</v>
      </c>
      <c r="AM16" s="702">
        <f>1+3+2</f>
        <v>6</v>
      </c>
      <c r="AN16" s="385"/>
      <c r="AO16" s="387"/>
      <c r="AP16" s="345"/>
      <c r="AQ16" s="291">
        <f t="shared" si="8"/>
        <v>7</v>
      </c>
      <c r="AR16" s="671">
        <v>5.75</v>
      </c>
      <c r="AS16" s="385"/>
      <c r="AT16" s="387"/>
      <c r="AU16" s="345"/>
      <c r="AV16" s="417">
        <f t="shared" si="9"/>
        <v>7</v>
      </c>
      <c r="AW16" s="702">
        <v>4.75</v>
      </c>
      <c r="AX16" s="345" t="s">
        <v>437</v>
      </c>
      <c r="AY16" s="424">
        <f t="shared" si="10"/>
        <v>7</v>
      </c>
      <c r="AZ16" s="671">
        <v>3</v>
      </c>
      <c r="BA16" s="345"/>
      <c r="BB16" s="424">
        <f t="shared" si="11"/>
        <v>7</v>
      </c>
      <c r="BC16" s="720">
        <v>7</v>
      </c>
      <c r="BD16" s="424">
        <f t="shared" si="12"/>
        <v>7</v>
      </c>
      <c r="BE16" s="731">
        <f>2+1</f>
        <v>3</v>
      </c>
      <c r="BF16" s="424">
        <f t="shared" si="13"/>
        <v>7</v>
      </c>
      <c r="BG16" s="387"/>
      <c r="BH16" s="385"/>
      <c r="BI16" s="387"/>
    </row>
    <row r="17" spans="1:61" s="271" customFormat="1" ht="18.75" x14ac:dyDescent="0.25">
      <c r="A17" s="332">
        <v>10</v>
      </c>
      <c r="B17" s="437" t="s">
        <v>411</v>
      </c>
      <c r="C17" s="335">
        <v>6</v>
      </c>
      <c r="D17" s="433">
        <f t="shared" si="6"/>
        <v>28.5</v>
      </c>
      <c r="E17" s="362">
        <f t="shared" si="0"/>
        <v>28.5</v>
      </c>
      <c r="F17" s="376"/>
      <c r="G17" s="285"/>
      <c r="H17" s="337"/>
      <c r="I17" s="272"/>
      <c r="J17" s="337"/>
      <c r="K17" s="272"/>
      <c r="L17" s="286"/>
      <c r="M17" s="335">
        <f t="shared" si="1"/>
        <v>6</v>
      </c>
      <c r="N17" s="303">
        <v>2</v>
      </c>
      <c r="O17" s="286"/>
      <c r="P17" s="272"/>
      <c r="Q17" s="342"/>
      <c r="R17" s="291">
        <f t="shared" si="2"/>
        <v>6</v>
      </c>
      <c r="S17" s="378">
        <f t="shared" si="14"/>
        <v>8</v>
      </c>
      <c r="T17" s="465" t="s">
        <v>438</v>
      </c>
      <c r="U17" s="465"/>
      <c r="V17" s="465"/>
      <c r="W17" s="491"/>
      <c r="X17" s="286"/>
      <c r="Y17" s="291">
        <f t="shared" si="3"/>
        <v>6</v>
      </c>
      <c r="Z17" s="301">
        <v>0</v>
      </c>
      <c r="AA17" s="281"/>
      <c r="AB17" s="476"/>
      <c r="AC17" s="337"/>
      <c r="AD17" s="476"/>
      <c r="AE17" s="342"/>
      <c r="AF17" s="291">
        <f t="shared" si="7"/>
        <v>6</v>
      </c>
      <c r="AG17" s="381">
        <f t="shared" si="4"/>
        <v>6</v>
      </c>
      <c r="AH17" s="562"/>
      <c r="AI17" s="274"/>
      <c r="AJ17" s="273"/>
      <c r="AK17" s="345"/>
      <c r="AL17" s="291">
        <f t="shared" si="5"/>
        <v>6</v>
      </c>
      <c r="AM17" s="702">
        <f>0.75+2.75+1</f>
        <v>4.5</v>
      </c>
      <c r="AN17" s="385"/>
      <c r="AO17" s="387"/>
      <c r="AP17" s="345"/>
      <c r="AQ17" s="291">
        <f t="shared" si="8"/>
        <v>6</v>
      </c>
      <c r="AR17" s="671">
        <v>4</v>
      </c>
      <c r="AS17" s="385"/>
      <c r="AT17" s="387"/>
      <c r="AU17" s="345"/>
      <c r="AV17" s="417">
        <f t="shared" si="9"/>
        <v>6</v>
      </c>
      <c r="AW17" s="702"/>
      <c r="AX17" s="345" t="s">
        <v>437</v>
      </c>
      <c r="AY17" s="424">
        <f t="shared" si="10"/>
        <v>6</v>
      </c>
      <c r="AZ17" s="750">
        <v>4</v>
      </c>
      <c r="BA17" s="345"/>
      <c r="BB17" s="424">
        <f t="shared" si="11"/>
        <v>6</v>
      </c>
      <c r="BC17" s="361"/>
      <c r="BD17" s="424">
        <f t="shared" si="12"/>
        <v>6</v>
      </c>
      <c r="BE17" s="731"/>
      <c r="BF17" s="424">
        <f t="shared" si="13"/>
        <v>6</v>
      </c>
      <c r="BG17" s="387"/>
      <c r="BH17" s="385"/>
      <c r="BI17" s="387"/>
    </row>
    <row r="18" spans="1:61" s="271" customFormat="1" ht="24.75" customHeight="1" x14ac:dyDescent="0.25">
      <c r="A18" s="333">
        <v>11</v>
      </c>
      <c r="C18" s="335"/>
      <c r="D18" s="433">
        <f t="shared" si="6"/>
        <v>0</v>
      </c>
      <c r="E18" s="362">
        <f t="shared" si="0"/>
        <v>0</v>
      </c>
      <c r="F18" s="376"/>
      <c r="G18" s="285"/>
      <c r="H18" s="337"/>
      <c r="I18" s="272"/>
      <c r="J18" s="337"/>
      <c r="K18" s="272"/>
      <c r="L18" s="286"/>
      <c r="M18" s="335">
        <f t="shared" si="1"/>
        <v>0</v>
      </c>
      <c r="N18" s="303"/>
      <c r="O18" s="286"/>
      <c r="P18" s="272"/>
      <c r="Q18" s="342"/>
      <c r="R18" s="291">
        <f t="shared" si="2"/>
        <v>0</v>
      </c>
      <c r="S18" s="378" t="str">
        <f t="shared" si="14"/>
        <v/>
      </c>
      <c r="T18" s="465"/>
      <c r="U18" s="465"/>
      <c r="V18" s="465"/>
      <c r="W18" s="491"/>
      <c r="X18" s="286"/>
      <c r="Y18" s="291">
        <f t="shared" si="3"/>
        <v>0</v>
      </c>
      <c r="Z18" s="301"/>
      <c r="AA18" s="281"/>
      <c r="AB18" s="476"/>
      <c r="AC18" s="337"/>
      <c r="AD18" s="476"/>
      <c r="AE18" s="342"/>
      <c r="AF18" s="291">
        <f t="shared" si="7"/>
        <v>0</v>
      </c>
      <c r="AG18" s="381" t="str">
        <f t="shared" si="4"/>
        <v/>
      </c>
      <c r="AH18" s="562"/>
      <c r="AI18" s="274"/>
      <c r="AJ18" s="273"/>
      <c r="AK18" s="345"/>
      <c r="AL18" s="291">
        <f t="shared" si="5"/>
        <v>0</v>
      </c>
      <c r="AM18" s="702"/>
      <c r="AN18" s="385"/>
      <c r="AO18" s="387"/>
      <c r="AP18" s="345"/>
      <c r="AQ18" s="291">
        <f t="shared" si="8"/>
        <v>0</v>
      </c>
      <c r="AR18" s="671"/>
      <c r="AS18" s="385"/>
      <c r="AT18" s="387"/>
      <c r="AU18" s="345"/>
      <c r="AV18" s="417">
        <f t="shared" si="9"/>
        <v>0</v>
      </c>
      <c r="AW18" s="702"/>
      <c r="AX18" s="345"/>
      <c r="AY18" s="424">
        <f t="shared" si="10"/>
        <v>0</v>
      </c>
      <c r="AZ18" s="671"/>
      <c r="BA18" s="345"/>
      <c r="BB18" s="424">
        <f t="shared" si="11"/>
        <v>0</v>
      </c>
      <c r="BC18" s="361"/>
      <c r="BD18" s="424">
        <f t="shared" si="12"/>
        <v>0</v>
      </c>
      <c r="BE18" s="387"/>
      <c r="BF18" s="424">
        <f t="shared" si="13"/>
        <v>0</v>
      </c>
      <c r="BG18" s="387"/>
      <c r="BH18" s="385"/>
      <c r="BI18" s="387"/>
    </row>
    <row r="19" spans="1:61" s="271" customFormat="1" ht="18.75" thickBot="1" x14ac:dyDescent="0.3">
      <c r="A19" s="393"/>
      <c r="B19" s="395"/>
      <c r="C19" s="358"/>
      <c r="D19" s="433">
        <f t="shared" si="6"/>
        <v>0</v>
      </c>
      <c r="E19" s="435">
        <f t="shared" si="0"/>
        <v>0</v>
      </c>
      <c r="F19" s="377"/>
      <c r="G19" s="374"/>
      <c r="H19" s="294"/>
      <c r="I19" s="277"/>
      <c r="J19" s="294"/>
      <c r="K19" s="277"/>
      <c r="L19" s="294"/>
      <c r="M19" s="357">
        <f t="shared" si="1"/>
        <v>0</v>
      </c>
      <c r="N19" s="304"/>
      <c r="O19" s="294"/>
      <c r="P19" s="277"/>
      <c r="Q19" s="343"/>
      <c r="R19" s="358">
        <f t="shared" si="2"/>
        <v>0</v>
      </c>
      <c r="S19" s="380" t="str">
        <f t="shared" ref="S19" si="15">IF(R19=0,"",VLOOKUP(R19,Підс,2,FALSE))</f>
        <v/>
      </c>
      <c r="T19" s="466"/>
      <c r="U19" s="466"/>
      <c r="V19" s="466"/>
      <c r="W19" s="492"/>
      <c r="X19" s="494"/>
      <c r="Y19" s="358">
        <f t="shared" si="3"/>
        <v>0</v>
      </c>
      <c r="Z19" s="295"/>
      <c r="AA19" s="501"/>
      <c r="AB19" s="502"/>
      <c r="AC19" s="503"/>
      <c r="AD19" s="502"/>
      <c r="AE19" s="501"/>
      <c r="AF19" s="358">
        <f t="shared" si="7"/>
        <v>0</v>
      </c>
      <c r="AG19" s="381" t="str">
        <f t="shared" si="4"/>
        <v/>
      </c>
      <c r="AH19" s="563"/>
      <c r="AI19" s="305"/>
      <c r="AJ19" s="278"/>
      <c r="AK19" s="346"/>
      <c r="AL19" s="358">
        <f t="shared" si="5"/>
        <v>0</v>
      </c>
      <c r="AM19" s="295"/>
      <c r="AN19" s="391"/>
      <c r="AO19" s="389"/>
      <c r="AP19" s="346"/>
      <c r="AQ19" s="358">
        <f t="shared" si="8"/>
        <v>0</v>
      </c>
      <c r="AR19" s="669"/>
      <c r="AS19" s="391"/>
      <c r="AT19" s="389"/>
      <c r="AU19" s="279"/>
      <c r="AV19" s="420">
        <f t="shared" si="9"/>
        <v>0</v>
      </c>
      <c r="AW19" s="295"/>
      <c r="AX19" s="279"/>
      <c r="AY19" s="430">
        <f t="shared" si="10"/>
        <v>0</v>
      </c>
      <c r="AZ19" s="669"/>
      <c r="BA19" s="279"/>
      <c r="BB19" s="430">
        <f t="shared" si="11"/>
        <v>0</v>
      </c>
      <c r="BC19" s="431"/>
      <c r="BD19" s="424">
        <f t="shared" si="12"/>
        <v>0</v>
      </c>
      <c r="BE19" s="389"/>
      <c r="BF19" s="424">
        <f t="shared" si="13"/>
        <v>0</v>
      </c>
      <c r="BG19" s="389"/>
      <c r="BH19" s="391"/>
      <c r="BI19" s="389"/>
    </row>
    <row r="20" spans="1:61" ht="18" x14ac:dyDescent="0.25">
      <c r="A20" s="76"/>
      <c r="B20" s="351"/>
      <c r="C20" s="77"/>
      <c r="D20" s="78"/>
      <c r="E20" s="78"/>
      <c r="F20" s="79"/>
      <c r="G20" s="79"/>
      <c r="H20" s="79"/>
      <c r="I20" s="79"/>
      <c r="J20" s="79"/>
      <c r="K20" s="79"/>
      <c r="L20" s="79">
        <f>COUNT(N8:N19)</f>
        <v>10</v>
      </c>
      <c r="M20" s="79"/>
      <c r="N20" s="79">
        <f>COUNT(N8:N19)</f>
        <v>10</v>
      </c>
      <c r="O20" s="79"/>
      <c r="P20" s="493"/>
      <c r="Q20" s="79"/>
      <c r="R20" s="79">
        <f>COUNT(Z8:Z19)</f>
        <v>10</v>
      </c>
      <c r="S20" s="20"/>
      <c r="T20" s="467"/>
      <c r="U20" s="467"/>
      <c r="V20" s="467"/>
      <c r="W20" s="467"/>
      <c r="X20" s="495"/>
      <c r="Y20" s="75"/>
      <c r="Z20" s="71">
        <f>COUNT(Z8:Z19)</f>
        <v>10</v>
      </c>
      <c r="AA20" s="493"/>
      <c r="AB20" s="71"/>
      <c r="AC20" s="495"/>
      <c r="AD20" s="71"/>
      <c r="AE20" s="71"/>
      <c r="AF20" s="71"/>
      <c r="AG20" s="71">
        <f>COUNT(AG8:AG19)</f>
        <v>9</v>
      </c>
      <c r="AH20" s="71"/>
      <c r="AI20" s="79"/>
      <c r="AJ20" s="71"/>
      <c r="AK20" s="71"/>
      <c r="AL20" s="79">
        <f>COUNT(AR8:AR19)</f>
        <v>8</v>
      </c>
      <c r="AM20" s="71"/>
      <c r="AN20" s="71"/>
      <c r="AO20" s="71"/>
      <c r="AP20" s="20"/>
      <c r="AQ20" s="71"/>
      <c r="AR20" s="40"/>
      <c r="AS20" s="20">
        <f>COUNT(AM8:AM19)</f>
        <v>10</v>
      </c>
      <c r="AX20" s="20">
        <f>COUNT(AR8:AR19)</f>
        <v>8</v>
      </c>
      <c r="BD20" s="604"/>
      <c r="BE20" s="71"/>
      <c r="BF20" s="604"/>
      <c r="BG20" s="71"/>
      <c r="BH20" s="603"/>
      <c r="BI20" s="71"/>
    </row>
    <row r="21" spans="1:61" ht="18" x14ac:dyDescent="0.25">
      <c r="A21" s="76"/>
      <c r="B21" s="351"/>
      <c r="C21" s="77"/>
      <c r="D21" s="78"/>
      <c r="E21" s="78"/>
      <c r="F21" s="79"/>
      <c r="G21" s="71"/>
      <c r="H21" s="71"/>
      <c r="I21" s="71"/>
      <c r="J21" s="71"/>
      <c r="K21" s="71"/>
      <c r="L21" s="80"/>
      <c r="M21" s="20"/>
      <c r="N21" s="71"/>
      <c r="O21" s="71"/>
      <c r="P21" s="468"/>
      <c r="Q21" s="75"/>
      <c r="R21" s="71"/>
      <c r="S21" s="71"/>
      <c r="T21" s="468"/>
      <c r="U21" s="468"/>
      <c r="V21" s="468"/>
      <c r="W21" s="468"/>
      <c r="X21" s="75"/>
      <c r="Y21" s="71"/>
      <c r="Z21" s="71"/>
      <c r="AA21" s="496"/>
      <c r="AB21" s="71"/>
      <c r="AC21" s="71"/>
      <c r="AD21" s="71"/>
      <c r="AE21" s="71"/>
      <c r="AF21" s="71"/>
      <c r="AG21" s="71"/>
      <c r="AH21" s="71"/>
      <c r="AI21" s="71"/>
      <c r="AJ21" s="75"/>
      <c r="AK21" s="71"/>
      <c r="AL21" s="71"/>
      <c r="AM21" s="71"/>
      <c r="AN21" s="71"/>
      <c r="AO21" s="75"/>
      <c r="AP21" s="75"/>
      <c r="AQ21" s="75"/>
      <c r="AR21" s="71"/>
      <c r="AS21" s="40"/>
      <c r="AT21" s="41"/>
      <c r="AU21" s="40"/>
      <c r="AV21" s="25"/>
      <c r="BD21" s="604"/>
      <c r="BE21" s="71"/>
      <c r="BF21" s="604"/>
      <c r="BG21" s="71"/>
      <c r="BH21" s="603"/>
      <c r="BI21" s="71"/>
    </row>
    <row r="22" spans="1:61" ht="18" x14ac:dyDescent="0.25">
      <c r="A22" s="76"/>
      <c r="B22" s="351"/>
      <c r="C22" s="77"/>
      <c r="D22" s="78"/>
      <c r="E22" s="78"/>
      <c r="F22" s="79"/>
      <c r="G22" s="71"/>
      <c r="H22" s="71"/>
      <c r="I22" s="71"/>
      <c r="J22" s="71"/>
      <c r="K22" s="71"/>
      <c r="L22" s="80"/>
      <c r="M22" s="20"/>
      <c r="N22" s="71"/>
      <c r="O22" s="71"/>
      <c r="P22" s="468"/>
      <c r="Q22" s="75"/>
      <c r="R22" s="71"/>
      <c r="S22" s="71"/>
      <c r="T22" s="468"/>
      <c r="U22" s="468"/>
      <c r="V22" s="468"/>
      <c r="W22" s="468"/>
      <c r="X22" s="75"/>
      <c r="Y22" s="71"/>
      <c r="Z22" s="71"/>
      <c r="AA22" s="496"/>
      <c r="AB22" s="71"/>
      <c r="AC22" s="71"/>
      <c r="AD22" s="71"/>
      <c r="AE22" s="71"/>
      <c r="AF22" s="71"/>
      <c r="AG22" s="71"/>
      <c r="AH22" s="71"/>
      <c r="AI22" s="71"/>
      <c r="AJ22" s="75"/>
      <c r="AK22" s="71"/>
      <c r="AL22" s="71"/>
      <c r="AM22" s="71"/>
      <c r="AN22" s="71"/>
      <c r="AO22" s="75"/>
      <c r="AP22" s="75"/>
      <c r="AQ22" s="75"/>
      <c r="AR22" s="71"/>
      <c r="AS22" s="40"/>
      <c r="AT22" s="41"/>
      <c r="AU22" s="40"/>
      <c r="AV22" s="25"/>
      <c r="BD22" s="604"/>
      <c r="BE22" s="71"/>
      <c r="BF22" s="604"/>
      <c r="BG22" s="71"/>
      <c r="BH22" s="603"/>
      <c r="BI22" s="71"/>
    </row>
    <row r="23" spans="1:61" ht="18" x14ac:dyDescent="0.25">
      <c r="A23" s="48"/>
      <c r="B23" s="352"/>
      <c r="C23" s="26"/>
      <c r="D23" s="26"/>
      <c r="E23" s="26"/>
      <c r="F23" s="45"/>
      <c r="G23" s="20"/>
      <c r="H23" s="20"/>
      <c r="I23" s="20"/>
      <c r="J23" s="20"/>
      <c r="K23" s="20"/>
      <c r="L23" s="50"/>
      <c r="M23" s="20"/>
      <c r="N23" s="20"/>
      <c r="O23" s="20"/>
      <c r="P23" s="467"/>
      <c r="Q23" s="20"/>
      <c r="R23" s="20"/>
      <c r="S23" s="20"/>
      <c r="T23" s="467"/>
      <c r="U23" s="467"/>
      <c r="V23" s="467"/>
      <c r="W23" s="467"/>
      <c r="X23" s="495"/>
      <c r="Y23" s="495"/>
      <c r="Z23" s="495"/>
      <c r="AA23" s="497"/>
      <c r="AB23" s="495"/>
      <c r="AC23" s="29"/>
      <c r="AD23" s="29"/>
      <c r="AK23" s="31"/>
      <c r="AM23" s="31"/>
      <c r="BD23" s="604"/>
      <c r="BE23" s="71"/>
      <c r="BF23" s="604"/>
      <c r="BG23" s="71"/>
      <c r="BH23" s="603"/>
      <c r="BI23" s="71"/>
    </row>
    <row r="24" spans="1:61" ht="36" x14ac:dyDescent="0.2">
      <c r="A24" s="48"/>
      <c r="B24" s="352"/>
      <c r="C24" s="26"/>
      <c r="D24" s="26"/>
      <c r="E24" s="26"/>
      <c r="F24" s="26"/>
      <c r="G24" s="20"/>
      <c r="H24" s="79" t="s">
        <v>436</v>
      </c>
      <c r="I24" s="20"/>
      <c r="J24" s="20"/>
      <c r="K24" s="20"/>
      <c r="L24" s="20"/>
      <c r="M24" s="20"/>
      <c r="N24" s="24"/>
      <c r="O24" s="24"/>
      <c r="P24" s="463"/>
      <c r="Q24" s="20"/>
      <c r="R24" s="20"/>
      <c r="S24" s="20"/>
      <c r="T24" s="20"/>
      <c r="U24" s="20"/>
      <c r="V24" s="20"/>
      <c r="W24" s="20" t="s">
        <v>441</v>
      </c>
      <c r="X24" s="20"/>
      <c r="AA24" s="271"/>
      <c r="BD24" s="605"/>
      <c r="BE24" s="605"/>
      <c r="BF24" s="605"/>
      <c r="BG24" s="605"/>
      <c r="BH24" s="605"/>
      <c r="BI24" s="605"/>
    </row>
    <row r="25" spans="1:61" ht="15.75" x14ac:dyDescent="0.25">
      <c r="A25" s="48"/>
      <c r="B25" s="352"/>
      <c r="C25" s="26"/>
      <c r="D25" s="26"/>
      <c r="E25" s="26"/>
      <c r="F25" s="26"/>
      <c r="G25" s="20"/>
      <c r="H25" s="20" t="s">
        <v>357</v>
      </c>
      <c r="I25" s="20"/>
      <c r="J25" s="20"/>
      <c r="K25" s="28">
        <v>60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61" ht="15.75" x14ac:dyDescent="0.25">
      <c r="A26" s="48"/>
      <c r="B26" s="352"/>
      <c r="C26" s="26"/>
      <c r="D26" s="26"/>
      <c r="E26" s="26"/>
      <c r="F26" s="26"/>
      <c r="G26" s="20"/>
      <c r="H26" s="20" t="s">
        <v>357</v>
      </c>
      <c r="I26" s="20"/>
      <c r="J26" s="20"/>
      <c r="K26" s="28">
        <v>10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61" ht="15.75" x14ac:dyDescent="0.25">
      <c r="A27" s="48"/>
      <c r="B27" s="352"/>
      <c r="C27" s="26"/>
      <c r="D27" s="26"/>
      <c r="E27" s="26"/>
      <c r="F27" s="26"/>
      <c r="G27" s="20"/>
      <c r="H27" s="20" t="s">
        <v>356</v>
      </c>
      <c r="I27" s="20"/>
      <c r="J27" s="20"/>
      <c r="K27" s="28">
        <v>30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61" ht="15.75" x14ac:dyDescent="0.25">
      <c r="A28" s="48"/>
      <c r="B28" s="352"/>
      <c r="C28" s="26"/>
      <c r="D28" s="26"/>
      <c r="E28" s="26"/>
      <c r="F28" s="26"/>
      <c r="G28" s="20"/>
      <c r="H28" s="20" t="s">
        <v>154</v>
      </c>
      <c r="I28" s="20"/>
      <c r="J28" s="20"/>
      <c r="K28" s="28">
        <f>SUM(K25:K27)</f>
        <v>100</v>
      </c>
      <c r="L28" s="20"/>
      <c r="M28" s="20"/>
      <c r="N28" s="20"/>
      <c r="O28" s="20"/>
      <c r="P28" s="20"/>
      <c r="Q28" s="20"/>
      <c r="R28" s="20"/>
      <c r="S28" s="20" t="s">
        <v>235</v>
      </c>
      <c r="T28" s="20"/>
      <c r="U28" s="20"/>
      <c r="V28" s="20"/>
      <c r="W28" s="20"/>
      <c r="X28" s="20"/>
    </row>
    <row r="29" spans="1:61" ht="15.75" x14ac:dyDescent="0.25">
      <c r="A29" s="48"/>
      <c r="B29" s="352"/>
      <c r="C29" s="26"/>
      <c r="D29" s="26"/>
      <c r="E29" s="26"/>
      <c r="F29" s="26"/>
      <c r="G29" s="20"/>
      <c r="H29" s="20"/>
      <c r="I29" s="20"/>
      <c r="J29" s="20"/>
      <c r="K29" s="2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61" ht="15.75" x14ac:dyDescent="0.25">
      <c r="A30" s="48"/>
      <c r="B30" s="352"/>
      <c r="C30" s="26"/>
      <c r="D30" s="26"/>
      <c r="E30" s="26"/>
      <c r="F30" s="26"/>
      <c r="G30" s="20"/>
      <c r="H30" s="20"/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61" ht="96.75" customHeight="1" x14ac:dyDescent="0.2">
      <c r="A31" s="48"/>
      <c r="B31" s="352"/>
      <c r="C31" s="26"/>
      <c r="D31" s="339"/>
      <c r="E31" s="339"/>
      <c r="F31" s="339"/>
      <c r="G31" s="339"/>
      <c r="H31" s="339"/>
      <c r="I31" s="339" t="s">
        <v>411</v>
      </c>
      <c r="J31" s="339" t="s">
        <v>410</v>
      </c>
      <c r="K31" s="339" t="s">
        <v>409</v>
      </c>
      <c r="L31" s="339" t="s">
        <v>408</v>
      </c>
      <c r="M31" s="339" t="s">
        <v>407</v>
      </c>
      <c r="N31" s="339" t="s">
        <v>406</v>
      </c>
      <c r="O31" s="339" t="s">
        <v>405</v>
      </c>
      <c r="P31" s="339" t="s">
        <v>404</v>
      </c>
      <c r="Q31" s="338" t="s">
        <v>402</v>
      </c>
      <c r="R31" s="428" t="s">
        <v>403</v>
      </c>
      <c r="T31" s="20"/>
      <c r="U31" s="20"/>
      <c r="V31" s="20"/>
      <c r="W31" s="20"/>
      <c r="X31" s="20"/>
    </row>
    <row r="32" spans="1:61" ht="26.25" customHeight="1" x14ac:dyDescent="0.2">
      <c r="A32" s="48"/>
      <c r="B32" s="667" t="s">
        <v>232</v>
      </c>
      <c r="C32" s="640" t="s">
        <v>152</v>
      </c>
      <c r="D32" s="641">
        <v>1</v>
      </c>
      <c r="E32" s="641">
        <v>2</v>
      </c>
      <c r="F32" s="641">
        <v>3</v>
      </c>
      <c r="G32" s="641">
        <v>4</v>
      </c>
      <c r="H32" s="642">
        <v>5</v>
      </c>
      <c r="I32" s="642">
        <v>6</v>
      </c>
      <c r="J32" s="642">
        <v>7</v>
      </c>
      <c r="K32" s="642">
        <v>8</v>
      </c>
      <c r="L32" s="642">
        <v>9</v>
      </c>
      <c r="M32" s="642">
        <v>10</v>
      </c>
      <c r="N32" s="642">
        <v>11</v>
      </c>
      <c r="O32" s="642">
        <v>12</v>
      </c>
      <c r="P32" s="642">
        <v>13</v>
      </c>
      <c r="Q32" s="642">
        <v>14</v>
      </c>
      <c r="R32" s="643">
        <v>15</v>
      </c>
      <c r="S32" s="644" t="s">
        <v>233</v>
      </c>
      <c r="T32" s="644" t="s">
        <v>168</v>
      </c>
      <c r="U32" s="644" t="s">
        <v>234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9"/>
      <c r="AH32" s="49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9"/>
      <c r="AY32" s="46"/>
      <c r="AZ32" s="46"/>
      <c r="BA32" s="29"/>
      <c r="BB32" s="29"/>
    </row>
    <row r="33" spans="1:54" ht="15.75" x14ac:dyDescent="0.2">
      <c r="A33" s="47"/>
      <c r="B33" s="645" t="s">
        <v>230</v>
      </c>
      <c r="C33" s="646"/>
      <c r="D33" s="647"/>
      <c r="E33" s="647"/>
      <c r="F33" s="647"/>
      <c r="G33" s="647"/>
      <c r="H33" s="648"/>
      <c r="I33" s="648"/>
      <c r="J33" s="648"/>
      <c r="K33" s="648"/>
      <c r="L33" s="648"/>
      <c r="M33" s="648"/>
      <c r="N33" s="648"/>
      <c r="O33" s="648"/>
      <c r="P33" s="648"/>
      <c r="Q33" s="648"/>
      <c r="R33" s="649"/>
      <c r="S33" s="656">
        <v>1</v>
      </c>
      <c r="T33" s="722" t="str">
        <f>IF($D41=0," ",$D41)</f>
        <v xml:space="preserve"> </v>
      </c>
      <c r="U33" s="722" t="str">
        <f>IF($D47=0," ",$D47)</f>
        <v xml:space="preserve"> 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29"/>
      <c r="BB33" s="29"/>
    </row>
    <row r="34" spans="1:54" ht="15.75" customHeight="1" x14ac:dyDescent="0.2">
      <c r="A34" s="47"/>
      <c r="B34" s="645" t="s">
        <v>1</v>
      </c>
      <c r="C34" s="658">
        <v>1</v>
      </c>
      <c r="D34" s="725"/>
      <c r="E34" s="726"/>
      <c r="F34" s="726"/>
      <c r="G34" s="726"/>
      <c r="H34" s="726"/>
      <c r="I34" s="743">
        <v>1</v>
      </c>
      <c r="J34" s="726">
        <v>0.8</v>
      </c>
      <c r="K34" s="728">
        <v>1</v>
      </c>
      <c r="L34" s="744">
        <v>0.8</v>
      </c>
      <c r="M34" s="728"/>
      <c r="N34" s="728">
        <v>1</v>
      </c>
      <c r="O34" s="726">
        <v>1</v>
      </c>
      <c r="P34" s="728">
        <v>1</v>
      </c>
      <c r="Q34" s="728">
        <v>0.8</v>
      </c>
      <c r="R34" s="728">
        <v>1</v>
      </c>
      <c r="S34" s="656">
        <v>2</v>
      </c>
      <c r="T34" s="722" t="str">
        <f>IF($E41=0," ",$E41)</f>
        <v xml:space="preserve"> </v>
      </c>
      <c r="U34" s="722" t="str">
        <f>IF($E47=0," ",$E47)</f>
        <v xml:space="preserve"> 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29"/>
      <c r="BB34" s="29"/>
    </row>
    <row r="35" spans="1:54" ht="18" x14ac:dyDescent="0.2">
      <c r="A35" s="47"/>
      <c r="B35" s="645" t="s">
        <v>3</v>
      </c>
      <c r="C35" s="658">
        <v>1</v>
      </c>
      <c r="D35" s="725"/>
      <c r="E35" s="726"/>
      <c r="F35" s="726"/>
      <c r="G35" s="726"/>
      <c r="H35" s="726"/>
      <c r="I35" s="743">
        <v>1</v>
      </c>
      <c r="J35" s="726">
        <v>0.7</v>
      </c>
      <c r="K35" s="744">
        <v>1</v>
      </c>
      <c r="L35" s="744">
        <v>0.8</v>
      </c>
      <c r="M35" s="728"/>
      <c r="N35" s="728">
        <v>0.8</v>
      </c>
      <c r="O35" s="726">
        <v>1</v>
      </c>
      <c r="P35" s="743">
        <v>0.8</v>
      </c>
      <c r="Q35" s="728">
        <v>0.8</v>
      </c>
      <c r="R35" s="728">
        <v>1</v>
      </c>
      <c r="S35" s="656">
        <v>3</v>
      </c>
      <c r="T35" s="722" t="str">
        <f>IF($F41=0," ",$F41)</f>
        <v xml:space="preserve"> </v>
      </c>
      <c r="U35" s="722" t="str">
        <f>IF($F47=0," ",$F47)</f>
        <v xml:space="preserve"> 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29"/>
      <c r="BB35" s="29"/>
    </row>
    <row r="36" spans="1:54" ht="18" x14ac:dyDescent="0.2">
      <c r="A36" s="47"/>
      <c r="B36" s="645" t="s">
        <v>5</v>
      </c>
      <c r="C36" s="658">
        <v>1</v>
      </c>
      <c r="D36" s="725"/>
      <c r="E36" s="726"/>
      <c r="F36" s="726"/>
      <c r="G36" s="726"/>
      <c r="H36" s="726"/>
      <c r="I36" s="743">
        <v>1</v>
      </c>
      <c r="J36" s="726">
        <v>1</v>
      </c>
      <c r="K36" s="744">
        <v>1</v>
      </c>
      <c r="L36" s="744">
        <v>0.5</v>
      </c>
      <c r="M36" s="728"/>
      <c r="N36" s="728">
        <v>1</v>
      </c>
      <c r="O36" s="726">
        <v>1</v>
      </c>
      <c r="P36" s="743">
        <v>1</v>
      </c>
      <c r="Q36" s="743">
        <v>0.8</v>
      </c>
      <c r="R36" s="728">
        <v>0</v>
      </c>
      <c r="S36" s="656">
        <v>4</v>
      </c>
      <c r="T36" s="722" t="str">
        <f>IF($G41=0," ",$G41)</f>
        <v xml:space="preserve"> </v>
      </c>
      <c r="U36" s="722" t="str">
        <f>IF($G47=0," ",$G47)</f>
        <v xml:space="preserve"> 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29"/>
      <c r="BB36" s="29"/>
    </row>
    <row r="37" spans="1:54" ht="18" x14ac:dyDescent="0.2">
      <c r="A37" s="47"/>
      <c r="B37" s="645" t="s">
        <v>6</v>
      </c>
      <c r="C37" s="658">
        <v>2</v>
      </c>
      <c r="D37" s="725"/>
      <c r="E37" s="726"/>
      <c r="F37" s="726"/>
      <c r="G37" s="726"/>
      <c r="H37" s="726"/>
      <c r="I37" s="728">
        <v>2</v>
      </c>
      <c r="J37" s="727">
        <v>2</v>
      </c>
      <c r="K37" s="744">
        <v>2</v>
      </c>
      <c r="L37" s="728">
        <v>1.5</v>
      </c>
      <c r="M37" s="728"/>
      <c r="N37" s="728">
        <v>1</v>
      </c>
      <c r="O37" s="726">
        <v>2</v>
      </c>
      <c r="P37" s="743">
        <v>2</v>
      </c>
      <c r="Q37" s="743">
        <v>0.8</v>
      </c>
      <c r="R37" s="728">
        <v>0</v>
      </c>
      <c r="S37" s="656">
        <v>5</v>
      </c>
      <c r="T37" s="722" t="str">
        <f>IF($H41=0," ",$H41)</f>
        <v xml:space="preserve"> </v>
      </c>
      <c r="U37" s="722" t="str">
        <f>IF($H47=0," ",$H47)</f>
        <v xml:space="preserve"> 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29"/>
      <c r="BB37" s="29"/>
    </row>
    <row r="38" spans="1:54" ht="18" x14ac:dyDescent="0.2">
      <c r="A38" s="47"/>
      <c r="B38" s="645" t="s">
        <v>7</v>
      </c>
      <c r="C38" s="658">
        <v>2</v>
      </c>
      <c r="D38" s="725"/>
      <c r="E38" s="726"/>
      <c r="F38" s="726"/>
      <c r="G38" s="726"/>
      <c r="H38" s="726"/>
      <c r="I38" s="728"/>
      <c r="J38" s="727">
        <v>0</v>
      </c>
      <c r="K38" s="728">
        <v>0</v>
      </c>
      <c r="L38" s="728">
        <v>0</v>
      </c>
      <c r="M38" s="728"/>
      <c r="N38" s="728">
        <v>1</v>
      </c>
      <c r="O38" s="726">
        <v>1</v>
      </c>
      <c r="P38" s="728">
        <v>0</v>
      </c>
      <c r="Q38" s="728">
        <v>0</v>
      </c>
      <c r="R38" s="728">
        <v>2</v>
      </c>
      <c r="S38" s="656">
        <v>6</v>
      </c>
      <c r="T38" s="722">
        <f>IF($I41=0," ",$I41)</f>
        <v>8</v>
      </c>
      <c r="U38" s="722">
        <f>IF($I47=0," ",$I47)</f>
        <v>6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29"/>
      <c r="BB38" s="29"/>
    </row>
    <row r="39" spans="1:54" ht="18" x14ac:dyDescent="0.2">
      <c r="A39" s="47"/>
      <c r="B39" s="645" t="s">
        <v>8</v>
      </c>
      <c r="C39" s="658">
        <v>2</v>
      </c>
      <c r="D39" s="725"/>
      <c r="E39" s="726"/>
      <c r="F39" s="726"/>
      <c r="G39" s="726"/>
      <c r="H39" s="726"/>
      <c r="I39" s="743">
        <v>2</v>
      </c>
      <c r="J39" s="726"/>
      <c r="K39" s="744">
        <v>1</v>
      </c>
      <c r="L39" s="728">
        <v>0</v>
      </c>
      <c r="M39" s="728"/>
      <c r="N39" s="728">
        <v>0</v>
      </c>
      <c r="O39" s="726">
        <v>2</v>
      </c>
      <c r="P39" s="743">
        <v>2</v>
      </c>
      <c r="Q39" s="728">
        <v>2</v>
      </c>
      <c r="R39" s="728">
        <v>0</v>
      </c>
      <c r="S39" s="656">
        <v>7</v>
      </c>
      <c r="T39" s="722">
        <f>IF($J41=0," ",$J41)</f>
        <v>4.5</v>
      </c>
      <c r="U39" s="722">
        <f>IF($J47=0," ",$J47)</f>
        <v>13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29"/>
      <c r="BB39" s="29"/>
    </row>
    <row r="40" spans="1:54" ht="18" x14ac:dyDescent="0.2">
      <c r="A40" s="47"/>
      <c r="B40" s="645" t="s">
        <v>158</v>
      </c>
      <c r="C40" s="658">
        <v>1</v>
      </c>
      <c r="D40" s="725"/>
      <c r="E40" s="726"/>
      <c r="F40" s="726"/>
      <c r="G40" s="726"/>
      <c r="H40" s="726"/>
      <c r="I40" s="743">
        <v>1</v>
      </c>
      <c r="J40" s="726"/>
      <c r="K40" s="744">
        <v>0.5</v>
      </c>
      <c r="L40" s="728">
        <v>0.5</v>
      </c>
      <c r="M40" s="728"/>
      <c r="N40" s="728">
        <v>0</v>
      </c>
      <c r="O40" s="726">
        <v>1</v>
      </c>
      <c r="P40" s="743">
        <v>1</v>
      </c>
      <c r="Q40" s="728">
        <v>0</v>
      </c>
      <c r="R40" s="728">
        <v>0</v>
      </c>
      <c r="S40" s="656">
        <v>8</v>
      </c>
      <c r="T40" s="722">
        <f>IF($K41=0," ",$K41)</f>
        <v>6.5</v>
      </c>
      <c r="U40" s="722">
        <f>IF($K47=0," ",$K47)</f>
        <v>7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29"/>
      <c r="BB40" s="29"/>
    </row>
    <row r="41" spans="1:54" ht="15.75" x14ac:dyDescent="0.2">
      <c r="A41" s="47"/>
      <c r="B41" s="650" t="s">
        <v>38</v>
      </c>
      <c r="C41" s="636">
        <f>SUM(C34:C40)</f>
        <v>10</v>
      </c>
      <c r="D41" s="723">
        <f t="shared" ref="D41:R41" si="16">SUM(D34:D40)</f>
        <v>0</v>
      </c>
      <c r="E41" s="723">
        <f t="shared" si="16"/>
        <v>0</v>
      </c>
      <c r="F41" s="723">
        <f t="shared" si="16"/>
        <v>0</v>
      </c>
      <c r="G41" s="723">
        <f t="shared" si="16"/>
        <v>0</v>
      </c>
      <c r="H41" s="723">
        <f t="shared" si="16"/>
        <v>0</v>
      </c>
      <c r="I41" s="723">
        <f t="shared" si="16"/>
        <v>8</v>
      </c>
      <c r="J41" s="723">
        <f t="shared" si="16"/>
        <v>4.5</v>
      </c>
      <c r="K41" s="723">
        <f t="shared" si="16"/>
        <v>6.5</v>
      </c>
      <c r="L41" s="723">
        <f t="shared" si="16"/>
        <v>4.0999999999999996</v>
      </c>
      <c r="M41" s="723">
        <f t="shared" si="16"/>
        <v>0</v>
      </c>
      <c r="N41" s="723">
        <f t="shared" si="16"/>
        <v>4.8</v>
      </c>
      <c r="O41" s="723">
        <f t="shared" si="16"/>
        <v>9</v>
      </c>
      <c r="P41" s="723">
        <f t="shared" si="16"/>
        <v>7.8</v>
      </c>
      <c r="Q41" s="723">
        <f t="shared" si="16"/>
        <v>5.2</v>
      </c>
      <c r="R41" s="723">
        <f t="shared" si="16"/>
        <v>4</v>
      </c>
      <c r="S41" s="656">
        <v>9</v>
      </c>
      <c r="T41" s="722">
        <f>IF($L41=0," ",$L41)</f>
        <v>4.0999999999999996</v>
      </c>
      <c r="U41" s="722">
        <f>IF($L47=0," ",$L47)</f>
        <v>11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29"/>
      <c r="BB41" s="29"/>
    </row>
    <row r="42" spans="1:54" ht="15.75" x14ac:dyDescent="0.2">
      <c r="A42" s="47"/>
      <c r="B42" s="652" t="s">
        <v>10</v>
      </c>
      <c r="C42" s="101"/>
      <c r="D42" s="637"/>
      <c r="E42" s="637"/>
      <c r="F42" s="637"/>
      <c r="G42" s="638"/>
      <c r="H42" s="638"/>
      <c r="I42" s="638"/>
      <c r="J42" s="638"/>
      <c r="K42" s="638"/>
      <c r="L42" s="638"/>
      <c r="M42" s="638"/>
      <c r="N42" s="638"/>
      <c r="O42" s="638"/>
      <c r="P42" s="666"/>
      <c r="Q42" s="638"/>
      <c r="R42" s="639"/>
      <c r="S42" s="656">
        <v>10</v>
      </c>
      <c r="T42" s="722" t="str">
        <f>IF($M41=0," ",$M41)</f>
        <v xml:space="preserve"> </v>
      </c>
      <c r="U42" s="722" t="str">
        <f>IF($M47=0," ",$M47)</f>
        <v xml:space="preserve"> 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29"/>
      <c r="BA42" s="29"/>
    </row>
    <row r="43" spans="1:54" ht="18" x14ac:dyDescent="0.25">
      <c r="A43" s="47"/>
      <c r="B43" s="653" t="s">
        <v>13</v>
      </c>
      <c r="C43" s="658">
        <v>7</v>
      </c>
      <c r="D43" s="660"/>
      <c r="E43" s="661"/>
      <c r="F43" s="661"/>
      <c r="G43" s="662"/>
      <c r="H43" s="662"/>
      <c r="I43" s="662">
        <v>6</v>
      </c>
      <c r="J43" s="662">
        <v>7</v>
      </c>
      <c r="K43" s="662">
        <v>7</v>
      </c>
      <c r="L43" s="662">
        <v>6</v>
      </c>
      <c r="M43" s="662"/>
      <c r="N43" s="662">
        <v>7</v>
      </c>
      <c r="O43" s="662">
        <v>7</v>
      </c>
      <c r="P43" s="662">
        <v>5.5</v>
      </c>
      <c r="Q43" s="662">
        <v>6</v>
      </c>
      <c r="R43" s="662">
        <v>6.8</v>
      </c>
      <c r="S43" s="656">
        <v>11</v>
      </c>
      <c r="T43" s="722">
        <f>IF($N41=0," ",$N41)</f>
        <v>4.8</v>
      </c>
      <c r="U43" s="722">
        <f>IF($N47=0," ",$N47)</f>
        <v>12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29"/>
      <c r="BA43" s="29"/>
    </row>
    <row r="44" spans="1:54" ht="18" x14ac:dyDescent="0.25">
      <c r="A44" s="47"/>
      <c r="B44" s="653" t="s">
        <v>159</v>
      </c>
      <c r="C44" s="658">
        <v>1</v>
      </c>
      <c r="D44" s="660"/>
      <c r="E44" s="661"/>
      <c r="F44" s="661"/>
      <c r="G44" s="662"/>
      <c r="H44" s="662"/>
      <c r="I44" s="662"/>
      <c r="J44" s="662">
        <v>1</v>
      </c>
      <c r="K44" s="662">
        <v>0</v>
      </c>
      <c r="L44" s="662">
        <v>1</v>
      </c>
      <c r="M44" s="662"/>
      <c r="N44" s="662">
        <v>1</v>
      </c>
      <c r="O44" s="662">
        <v>1</v>
      </c>
      <c r="P44" s="662"/>
      <c r="Q44" s="662"/>
      <c r="R44" s="662">
        <v>0</v>
      </c>
      <c r="S44" s="656">
        <v>12</v>
      </c>
      <c r="T44" s="722">
        <f>IF($O41=0," ",$O41)</f>
        <v>9</v>
      </c>
      <c r="U44" s="722">
        <f>IF($O47=0," ",$O47)</f>
        <v>12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29"/>
      <c r="BA44" s="29"/>
    </row>
    <row r="45" spans="1:54" ht="18" x14ac:dyDescent="0.25">
      <c r="A45" s="47"/>
      <c r="B45" s="653" t="s">
        <v>15</v>
      </c>
      <c r="C45" s="658">
        <v>3</v>
      </c>
      <c r="D45" s="663"/>
      <c r="E45" s="664"/>
      <c r="F45" s="664"/>
      <c r="G45" s="665"/>
      <c r="H45" s="665"/>
      <c r="I45" s="665"/>
      <c r="J45" s="665">
        <v>3</v>
      </c>
      <c r="K45" s="665">
        <v>0</v>
      </c>
      <c r="L45" s="665">
        <v>2</v>
      </c>
      <c r="M45" s="665"/>
      <c r="N45" s="665">
        <v>3</v>
      </c>
      <c r="O45" s="665">
        <v>3</v>
      </c>
      <c r="P45" s="665"/>
      <c r="Q45" s="665"/>
      <c r="R45" s="665">
        <v>0</v>
      </c>
      <c r="S45" s="656">
        <v>13</v>
      </c>
      <c r="T45" s="722">
        <f>IF($P41=0," ",$P41)</f>
        <v>7.8</v>
      </c>
      <c r="U45" s="722">
        <f>IF($P47=0," ",$P47)</f>
        <v>5.5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</row>
    <row r="46" spans="1:54" ht="18" x14ac:dyDescent="0.25">
      <c r="A46" s="47"/>
      <c r="B46" s="659" t="s">
        <v>225</v>
      </c>
      <c r="C46" s="658">
        <v>3</v>
      </c>
      <c r="D46" s="663"/>
      <c r="E46" s="664"/>
      <c r="F46" s="664"/>
      <c r="G46" s="665"/>
      <c r="H46" s="665"/>
      <c r="I46" s="665"/>
      <c r="J46" s="665">
        <v>2</v>
      </c>
      <c r="K46" s="665">
        <v>0</v>
      </c>
      <c r="L46" s="665">
        <v>2</v>
      </c>
      <c r="M46" s="665"/>
      <c r="N46" s="665">
        <v>1</v>
      </c>
      <c r="O46" s="665">
        <v>1</v>
      </c>
      <c r="P46" s="665"/>
      <c r="Q46" s="665"/>
      <c r="R46" s="665">
        <v>0</v>
      </c>
      <c r="S46" s="656">
        <v>14</v>
      </c>
      <c r="T46" s="722">
        <f>IF($Q41=0," ",$Q41)</f>
        <v>5.2</v>
      </c>
      <c r="U46" s="722">
        <f>IF($Q47=0," ",$Q47)</f>
        <v>6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1:54" ht="15.75" x14ac:dyDescent="0.2">
      <c r="A47" s="47"/>
      <c r="B47" s="650" t="s">
        <v>38</v>
      </c>
      <c r="C47" s="651">
        <f>SUM(C43:C46)</f>
        <v>14</v>
      </c>
      <c r="D47" s="724">
        <f t="shared" ref="D47:R47" si="17">SUM(D43:D46)</f>
        <v>0</v>
      </c>
      <c r="E47" s="724">
        <f t="shared" si="17"/>
        <v>0</v>
      </c>
      <c r="F47" s="724">
        <f t="shared" si="17"/>
        <v>0</v>
      </c>
      <c r="G47" s="724">
        <f t="shared" si="17"/>
        <v>0</v>
      </c>
      <c r="H47" s="724">
        <f t="shared" si="17"/>
        <v>0</v>
      </c>
      <c r="I47" s="724">
        <f t="shared" si="17"/>
        <v>6</v>
      </c>
      <c r="J47" s="724">
        <f t="shared" si="17"/>
        <v>13</v>
      </c>
      <c r="K47" s="724">
        <f t="shared" si="17"/>
        <v>7</v>
      </c>
      <c r="L47" s="724">
        <f t="shared" si="17"/>
        <v>11</v>
      </c>
      <c r="M47" s="724">
        <f t="shared" si="17"/>
        <v>0</v>
      </c>
      <c r="N47" s="724">
        <f t="shared" si="17"/>
        <v>12</v>
      </c>
      <c r="O47" s="724">
        <f t="shared" si="17"/>
        <v>12</v>
      </c>
      <c r="P47" s="724">
        <f t="shared" si="17"/>
        <v>5.5</v>
      </c>
      <c r="Q47" s="724">
        <f t="shared" si="17"/>
        <v>6</v>
      </c>
      <c r="R47" s="724">
        <f t="shared" si="17"/>
        <v>6.8</v>
      </c>
      <c r="S47" s="656">
        <v>15</v>
      </c>
      <c r="T47" s="722">
        <f>IF($R41=0," ",$R41)</f>
        <v>4</v>
      </c>
      <c r="U47" s="722">
        <f>IF($R47=0," ",$R47)</f>
        <v>6.8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</row>
    <row r="48" spans="1:54" ht="15" x14ac:dyDescent="0.2">
      <c r="A48" s="47"/>
      <c r="B48" s="668"/>
      <c r="C48" s="654"/>
      <c r="D48" s="654"/>
      <c r="E48" s="654"/>
      <c r="F48" s="654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7"/>
      <c r="T48" s="635">
        <v>8</v>
      </c>
      <c r="U48" s="635">
        <v>8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x14ac:dyDescent="0.2">
      <c r="A49" s="47"/>
      <c r="B49" s="354"/>
      <c r="C49" s="103"/>
      <c r="D49" s="103"/>
      <c r="E49" s="103"/>
      <c r="F49" s="103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81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</row>
    <row r="50" spans="1:53" x14ac:dyDescent="0.2">
      <c r="A50" s="47"/>
      <c r="B50" s="354"/>
      <c r="C50" s="103"/>
      <c r="D50" s="103"/>
      <c r="E50" s="103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81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</row>
    <row r="51" spans="1:53" x14ac:dyDescent="0.2">
      <c r="A51" s="47"/>
      <c r="B51" s="355"/>
      <c r="C51" s="105"/>
      <c r="D51" s="105"/>
      <c r="E51" s="105"/>
      <c r="F51" s="105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</row>
    <row r="52" spans="1:53" x14ac:dyDescent="0.2">
      <c r="A52" s="47"/>
      <c r="B52" s="355"/>
      <c r="C52" s="105"/>
      <c r="D52" s="105"/>
      <c r="E52" s="105"/>
      <c r="F52" s="105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</row>
    <row r="53" spans="1:53" x14ac:dyDescent="0.2">
      <c r="A53" s="47"/>
      <c r="B53" s="356"/>
    </row>
    <row r="54" spans="1:53" x14ac:dyDescent="0.2">
      <c r="A54" s="47"/>
      <c r="B54" s="356"/>
    </row>
    <row r="55" spans="1:53" x14ac:dyDescent="0.2">
      <c r="A55" s="47"/>
      <c r="B55" s="356"/>
    </row>
    <row r="56" spans="1:53" x14ac:dyDescent="0.2">
      <c r="A56" s="47"/>
      <c r="B56" s="356"/>
    </row>
    <row r="57" spans="1:53" x14ac:dyDescent="0.2">
      <c r="A57" s="47"/>
      <c r="B57" s="356"/>
    </row>
    <row r="58" spans="1:53" x14ac:dyDescent="0.2">
      <c r="A58" s="47"/>
      <c r="B58" s="356"/>
    </row>
    <row r="59" spans="1:53" x14ac:dyDescent="0.2">
      <c r="A59" s="47"/>
      <c r="B59" s="356"/>
    </row>
    <row r="60" spans="1:53" x14ac:dyDescent="0.2">
      <c r="A60" s="47"/>
      <c r="B60" s="356"/>
    </row>
    <row r="61" spans="1:53" x14ac:dyDescent="0.2">
      <c r="A61" s="47"/>
      <c r="B61" s="356"/>
    </row>
    <row r="62" spans="1:53" x14ac:dyDescent="0.2">
      <c r="A62" s="47"/>
      <c r="B62" s="356"/>
    </row>
    <row r="63" spans="1:53" x14ac:dyDescent="0.2">
      <c r="A63" s="47"/>
      <c r="B63" s="356"/>
    </row>
    <row r="64" spans="1:53" x14ac:dyDescent="0.2">
      <c r="A64" s="47"/>
      <c r="B64" s="356"/>
    </row>
    <row r="65" spans="1:2" x14ac:dyDescent="0.2">
      <c r="A65" s="47"/>
      <c r="B65" s="356"/>
    </row>
    <row r="66" spans="1:2" x14ac:dyDescent="0.2">
      <c r="A66" s="47"/>
      <c r="B66" s="356"/>
    </row>
    <row r="67" spans="1:2" x14ac:dyDescent="0.2">
      <c r="A67" s="47"/>
      <c r="B67" s="356"/>
    </row>
    <row r="68" spans="1:2" x14ac:dyDescent="0.2">
      <c r="A68" s="47"/>
      <c r="B68" s="356"/>
    </row>
    <row r="69" spans="1:2" x14ac:dyDescent="0.2">
      <c r="A69" s="47"/>
      <c r="B69" s="356"/>
    </row>
    <row r="70" spans="1:2" x14ac:dyDescent="0.2">
      <c r="A70" s="47"/>
      <c r="B70" s="356"/>
    </row>
    <row r="71" spans="1:2" x14ac:dyDescent="0.2">
      <c r="A71" s="47"/>
      <c r="B71" s="356"/>
    </row>
    <row r="72" spans="1:2" x14ac:dyDescent="0.2">
      <c r="A72" s="47"/>
      <c r="B72" s="356"/>
    </row>
    <row r="73" spans="1:2" x14ac:dyDescent="0.2">
      <c r="A73" s="47"/>
      <c r="B73" s="356"/>
    </row>
    <row r="74" spans="1:2" x14ac:dyDescent="0.2">
      <c r="A74" s="47"/>
      <c r="B74" s="356"/>
    </row>
    <row r="75" spans="1:2" x14ac:dyDescent="0.2">
      <c r="A75" s="47"/>
      <c r="B75" s="356"/>
    </row>
    <row r="76" spans="1:2" x14ac:dyDescent="0.2">
      <c r="A76" s="47"/>
      <c r="B76" s="356"/>
    </row>
    <row r="77" spans="1:2" x14ac:dyDescent="0.2">
      <c r="A77" s="47"/>
      <c r="B77" s="356"/>
    </row>
    <row r="78" spans="1:2" x14ac:dyDescent="0.2">
      <c r="A78" s="47"/>
      <c r="B78" s="356"/>
    </row>
    <row r="79" spans="1:2" x14ac:dyDescent="0.2">
      <c r="A79" s="47"/>
      <c r="B79" s="356"/>
    </row>
    <row r="80" spans="1:2" x14ac:dyDescent="0.2">
      <c r="A80" s="47"/>
      <c r="B80" s="356"/>
    </row>
    <row r="81" spans="1:2" x14ac:dyDescent="0.2">
      <c r="A81" s="47"/>
      <c r="B81" s="356"/>
    </row>
    <row r="82" spans="1:2" x14ac:dyDescent="0.2">
      <c r="A82" s="47"/>
      <c r="B82" s="356"/>
    </row>
    <row r="83" spans="1:2" x14ac:dyDescent="0.2">
      <c r="A83" s="47"/>
      <c r="B83" s="356"/>
    </row>
    <row r="84" spans="1:2" x14ac:dyDescent="0.2">
      <c r="A84" s="47"/>
      <c r="B84" s="356"/>
    </row>
    <row r="85" spans="1:2" x14ac:dyDescent="0.2">
      <c r="A85" s="47"/>
      <c r="B85" s="356"/>
    </row>
    <row r="86" spans="1:2" x14ac:dyDescent="0.2">
      <c r="A86" s="47"/>
      <c r="B86" s="356"/>
    </row>
    <row r="87" spans="1:2" x14ac:dyDescent="0.2">
      <c r="A87" s="47"/>
      <c r="B87" s="356"/>
    </row>
    <row r="88" spans="1:2" x14ac:dyDescent="0.2">
      <c r="A88" s="47"/>
      <c r="B88" s="356"/>
    </row>
    <row r="89" spans="1:2" x14ac:dyDescent="0.2">
      <c r="A89" s="47"/>
      <c r="B89" s="356"/>
    </row>
    <row r="90" spans="1:2" x14ac:dyDescent="0.2">
      <c r="A90" s="47"/>
      <c r="B90" s="356"/>
    </row>
    <row r="91" spans="1:2" x14ac:dyDescent="0.2">
      <c r="A91" s="47"/>
      <c r="B91" s="356"/>
    </row>
    <row r="92" spans="1:2" x14ac:dyDescent="0.2">
      <c r="A92" s="47"/>
      <c r="B92" s="356"/>
    </row>
    <row r="93" spans="1:2" x14ac:dyDescent="0.2">
      <c r="A93" s="47"/>
      <c r="B93" s="356"/>
    </row>
    <row r="94" spans="1:2" x14ac:dyDescent="0.2">
      <c r="A94" s="47"/>
      <c r="B94" s="356"/>
    </row>
    <row r="95" spans="1:2" x14ac:dyDescent="0.2">
      <c r="A95" s="47"/>
      <c r="B95" s="356"/>
    </row>
    <row r="96" spans="1:2" x14ac:dyDescent="0.2">
      <c r="A96" s="47"/>
      <c r="B96" s="356"/>
    </row>
    <row r="97" spans="1:2" x14ac:dyDescent="0.2">
      <c r="A97" s="47"/>
      <c r="B97" s="356"/>
    </row>
    <row r="98" spans="1:2" x14ac:dyDescent="0.2">
      <c r="A98" s="47"/>
      <c r="B98" s="356"/>
    </row>
    <row r="99" spans="1:2" x14ac:dyDescent="0.2">
      <c r="A99" s="47"/>
      <c r="B99" s="356"/>
    </row>
    <row r="100" spans="1:2" x14ac:dyDescent="0.2">
      <c r="A100" s="47"/>
      <c r="B100" s="356"/>
    </row>
    <row r="101" spans="1:2" x14ac:dyDescent="0.2">
      <c r="A101" s="47"/>
      <c r="B101" s="356"/>
    </row>
    <row r="102" spans="1:2" x14ac:dyDescent="0.2">
      <c r="A102" s="47"/>
      <c r="B102" s="356"/>
    </row>
    <row r="103" spans="1:2" x14ac:dyDescent="0.2">
      <c r="A103" s="47"/>
      <c r="B103" s="356"/>
    </row>
    <row r="104" spans="1:2" x14ac:dyDescent="0.2">
      <c r="A104" s="47"/>
      <c r="B104" s="356"/>
    </row>
    <row r="105" spans="1:2" x14ac:dyDescent="0.2">
      <c r="A105" s="47"/>
      <c r="B105" s="356"/>
    </row>
    <row r="106" spans="1:2" x14ac:dyDescent="0.2">
      <c r="A106" s="47"/>
      <c r="B106" s="356"/>
    </row>
    <row r="107" spans="1:2" x14ac:dyDescent="0.2">
      <c r="A107" s="47"/>
      <c r="B107" s="356"/>
    </row>
    <row r="108" spans="1:2" x14ac:dyDescent="0.2">
      <c r="A108" s="47"/>
      <c r="B108" s="356"/>
    </row>
    <row r="109" spans="1:2" x14ac:dyDescent="0.2">
      <c r="A109" s="47"/>
      <c r="B109" s="356"/>
    </row>
    <row r="110" spans="1:2" x14ac:dyDescent="0.2">
      <c r="A110" s="47"/>
      <c r="B110" s="356"/>
    </row>
    <row r="111" spans="1:2" x14ac:dyDescent="0.2">
      <c r="A111" s="47"/>
      <c r="B111" s="356"/>
    </row>
    <row r="112" spans="1:2" x14ac:dyDescent="0.2">
      <c r="A112" s="47"/>
      <c r="B112" s="356"/>
    </row>
    <row r="113" spans="1:2" x14ac:dyDescent="0.2">
      <c r="A113" s="47"/>
      <c r="B113" s="356"/>
    </row>
    <row r="114" spans="1:2" x14ac:dyDescent="0.2">
      <c r="A114" s="47"/>
      <c r="B114" s="356"/>
    </row>
    <row r="115" spans="1:2" x14ac:dyDescent="0.2">
      <c r="A115" s="47"/>
      <c r="B115" s="356"/>
    </row>
    <row r="116" spans="1:2" x14ac:dyDescent="0.2">
      <c r="A116" s="47"/>
      <c r="B116" s="356"/>
    </row>
    <row r="117" spans="1:2" x14ac:dyDescent="0.2">
      <c r="A117" s="47"/>
      <c r="B117" s="356"/>
    </row>
    <row r="118" spans="1:2" x14ac:dyDescent="0.2">
      <c r="A118" s="47"/>
      <c r="B118" s="356"/>
    </row>
    <row r="119" spans="1:2" x14ac:dyDescent="0.2">
      <c r="A119" s="47"/>
      <c r="B119" s="356"/>
    </row>
    <row r="120" spans="1:2" x14ac:dyDescent="0.2">
      <c r="A120" s="47"/>
      <c r="B120" s="356"/>
    </row>
    <row r="121" spans="1:2" x14ac:dyDescent="0.2">
      <c r="A121" s="47"/>
      <c r="B121" s="356"/>
    </row>
    <row r="122" spans="1:2" x14ac:dyDescent="0.2">
      <c r="A122" s="47"/>
      <c r="B122" s="356"/>
    </row>
    <row r="123" spans="1:2" x14ac:dyDescent="0.2">
      <c r="A123" s="47"/>
      <c r="B123" s="356"/>
    </row>
    <row r="124" spans="1:2" x14ac:dyDescent="0.2">
      <c r="A124" s="47"/>
      <c r="B124" s="356"/>
    </row>
    <row r="125" spans="1:2" x14ac:dyDescent="0.2">
      <c r="A125" s="47"/>
      <c r="B125" s="356"/>
    </row>
    <row r="126" spans="1:2" x14ac:dyDescent="0.2">
      <c r="A126" s="47"/>
      <c r="B126" s="356"/>
    </row>
    <row r="127" spans="1:2" x14ac:dyDescent="0.2">
      <c r="A127" s="47"/>
      <c r="B127" s="356"/>
    </row>
    <row r="128" spans="1:2" x14ac:dyDescent="0.2">
      <c r="A128" s="47"/>
      <c r="B128" s="356"/>
    </row>
    <row r="129" spans="1:2" x14ac:dyDescent="0.2">
      <c r="A129" s="47"/>
      <c r="B129" s="356"/>
    </row>
    <row r="130" spans="1:2" x14ac:dyDescent="0.2">
      <c r="A130" s="47"/>
      <c r="B130" s="356"/>
    </row>
    <row r="131" spans="1:2" x14ac:dyDescent="0.2">
      <c r="A131" s="47"/>
      <c r="B131" s="356"/>
    </row>
    <row r="132" spans="1:2" x14ac:dyDescent="0.2">
      <c r="A132" s="47"/>
      <c r="B132" s="356"/>
    </row>
    <row r="133" spans="1:2" x14ac:dyDescent="0.2">
      <c r="A133" s="47"/>
      <c r="B133" s="356"/>
    </row>
    <row r="134" spans="1:2" x14ac:dyDescent="0.2">
      <c r="A134" s="47"/>
      <c r="B134" s="356"/>
    </row>
    <row r="135" spans="1:2" x14ac:dyDescent="0.2">
      <c r="A135" s="47"/>
      <c r="B135" s="356"/>
    </row>
    <row r="136" spans="1:2" x14ac:dyDescent="0.2">
      <c r="A136" s="47"/>
      <c r="B136" s="356"/>
    </row>
    <row r="137" spans="1:2" x14ac:dyDescent="0.2">
      <c r="A137" s="47"/>
      <c r="B137" s="356"/>
    </row>
    <row r="138" spans="1:2" x14ac:dyDescent="0.2">
      <c r="A138" s="47"/>
      <c r="B138" s="356"/>
    </row>
    <row r="139" spans="1:2" x14ac:dyDescent="0.2">
      <c r="A139" s="47"/>
      <c r="B139" s="356"/>
    </row>
    <row r="140" spans="1:2" x14ac:dyDescent="0.2">
      <c r="A140" s="47"/>
      <c r="B140" s="356"/>
    </row>
    <row r="141" spans="1:2" x14ac:dyDescent="0.2">
      <c r="A141" s="47"/>
      <c r="B141" s="356"/>
    </row>
    <row r="142" spans="1:2" x14ac:dyDescent="0.2">
      <c r="A142" s="47"/>
      <c r="B142" s="356"/>
    </row>
    <row r="143" spans="1:2" x14ac:dyDescent="0.2">
      <c r="A143" s="47"/>
      <c r="B143" s="356"/>
    </row>
    <row r="144" spans="1:2" x14ac:dyDescent="0.2">
      <c r="A144" s="47"/>
      <c r="B144" s="356"/>
    </row>
    <row r="145" spans="1:2" x14ac:dyDescent="0.2">
      <c r="A145" s="47"/>
      <c r="B145" s="356"/>
    </row>
  </sheetData>
  <customSheetViews>
    <customSheetView guid="{17400EAF-4B0B-49FE-8262-4A59DA70D10F}" scale="70" showPageBreaks="1" showGridLines="0" fitToPage="1" printArea="1">
      <pane xSplit="5" ySplit="7" topLeftCell="AQ8" activePane="bottomRight" state="frozen"/>
      <selection pane="bottomRight" activeCell="BE24" sqref="BE24"/>
      <pageMargins left="0.56000000000000005" right="0.39" top="0.64" bottom="0.65" header="0.5" footer="0.5"/>
      <pageSetup paperSize="9" scale="25" fitToWidth="2" orientation="portrait" horizontalDpi="4294967293" r:id="rId1"/>
      <headerFooter alignWithMargins="0">
        <oddHeader>&amp;C</oddHeader>
      </headerFooter>
    </customSheetView>
    <customSheetView guid="{CB17CAF3-1B6A-40BC-8807-382168C7B6AA}" scale="70" showPageBreaks="1" showGridLines="0" fitToPage="1" printArea="1">
      <pane xSplit="5" ySplit="7" topLeftCell="J8" activePane="bottomRight" state="frozen"/>
      <selection pane="bottomRight" activeCell="C43" sqref="C43"/>
      <pageMargins left="0.56000000000000005" right="0.39" top="0.64" bottom="0.65" header="0.5" footer="0.5"/>
      <pageSetup paperSize="9" scale="25" fitToWidth="2" orientation="portrait" horizontalDpi="4294967293" r:id="rId2"/>
      <headerFooter alignWithMargins="0">
        <oddHeader>&amp;C</oddHeader>
      </headerFooter>
    </customSheetView>
    <customSheetView guid="{C2F30B35-D639-4BB4-A50F-41AB6A913442}" scale="70" showPageBreaks="1" showGridLines="0" fitToPage="1" printArea="1">
      <pane xSplit="5" ySplit="7" topLeftCell="J8" activePane="bottomRight" state="frozen"/>
      <selection pane="bottomRight" activeCell="N14" sqref="N14"/>
      <pageMargins left="0.56000000000000005" right="0.39" top="0.64" bottom="0.65" header="0.5" footer="0.5"/>
      <pageSetup paperSize="9" scale="25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70" showGridLines="0" fitToPage="1">
      <pane xSplit="5" ySplit="7" topLeftCell="F8" activePane="bottomRight" state="frozen"/>
      <selection pane="bottomRight" activeCell="B8" sqref="B8:B22"/>
      <pageMargins left="0.56000000000000005" right="0.39" top="0.64" bottom="0.65" header="0.5" footer="0.5"/>
      <pageSetup paperSize="9" scale="25" fitToWidth="2" orientation="portrait" horizontalDpi="4294967293" verticalDpi="0" r:id="rId4"/>
      <headerFooter alignWithMargins="0">
        <oddHeader>&amp;C</oddHeader>
      </headerFooter>
    </customSheetView>
    <customSheetView guid="{30A3BD48-0D1B-46B6-AB52-E6CED733EC31}" scale="70" showPageBreaks="1" showGridLines="0" fitToPage="1" printArea="1">
      <pane xSplit="5" ySplit="7" topLeftCell="F8" activePane="bottomRight" state="frozen"/>
      <selection pane="bottomRight" activeCell="I31" sqref="I31:R31"/>
      <pageMargins left="0.56000000000000005" right="0.39" top="0.64" bottom="0.65" header="0.5" footer="0.5"/>
      <pageSetup paperSize="9" scale="25" fitToWidth="2" orientation="portrait" horizontalDpi="4294967293" r:id="rId5"/>
      <headerFooter alignWithMargins="0">
        <oddHeader>&amp;C</oddHeader>
      </headerFooter>
    </customSheetView>
    <customSheetView guid="{6C8D603E-9A1B-49F4-AEFE-06707C7BCD53}" scale="70" showGridLines="0" fitToPage="1">
      <pane xSplit="5" ySplit="7" topLeftCell="F8" activePane="bottomRight" state="frozen"/>
      <selection pane="bottomRight" activeCell="N14" sqref="N14"/>
      <pageMargins left="0.56000000000000005" right="0.39" top="0.64" bottom="0.65" header="0.5" footer="0.5"/>
      <pageSetup paperSize="9" scale="25" fitToWidth="2" orientation="portrait" horizontalDpi="4294967293" r:id="rId6"/>
      <headerFooter alignWithMargins="0">
        <oddHeader>&amp;C</oddHeader>
      </headerFooter>
    </customSheetView>
    <customSheetView guid="{C5D960BD-C1A6-4228-A267-A87ADCF0AB55}" scale="70" showPageBreaks="1" showGridLines="0" fitToPage="1" printArea="1">
      <pane xSplit="5" ySplit="7" topLeftCell="AL8" activePane="bottomRight" state="frozen"/>
      <selection pane="bottomRight" activeCell="BG14" sqref="BG14"/>
      <pageMargins left="0.56000000000000005" right="0.39" top="0.64" bottom="0.65" header="0.5" footer="0.5"/>
      <pageSetup paperSize="9" scale="25" fitToWidth="2" orientation="portrait" horizontalDpi="4294967293" r:id="rId7"/>
      <headerFooter alignWithMargins="0">
        <oddHeader>&amp;C</oddHeader>
      </headerFooter>
    </customSheetView>
    <customSheetView guid="{D122E3EB-3DBD-4170-BBCF-2BB5E0E428A7}" scale="70" showPageBreaks="1" showGridLines="0" fitToPage="1" printArea="1">
      <pane xSplit="5" ySplit="7" topLeftCell="F8" activePane="bottomRight" state="frozen"/>
      <selection pane="bottomRight" activeCell="AA43" sqref="AA40:AA43"/>
      <pageMargins left="0.56000000000000005" right="0.39" top="0.64" bottom="0.65" header="0.5" footer="0.5"/>
      <pageSetup paperSize="9" scale="24" fitToWidth="2" orientation="portrait" horizontalDpi="4294967293" r:id="rId8"/>
      <headerFooter alignWithMargins="0">
        <oddHeader>&amp;C</oddHeader>
      </headerFooter>
    </customSheetView>
  </customSheetViews>
  <mergeCells count="67">
    <mergeCell ref="AX7:AZ7"/>
    <mergeCell ref="BA7:BC7"/>
    <mergeCell ref="BA5:BA6"/>
    <mergeCell ref="BB5:BB6"/>
    <mergeCell ref="AQ5:AQ6"/>
    <mergeCell ref="AU7:AW7"/>
    <mergeCell ref="AS5:AS6"/>
    <mergeCell ref="AT5:AT6"/>
    <mergeCell ref="AU5:AU6"/>
    <mergeCell ref="AV5:AV6"/>
    <mergeCell ref="Q7:S7"/>
    <mergeCell ref="AE7:AG7"/>
    <mergeCell ref="AI7:AJ7"/>
    <mergeCell ref="AK7:AM7"/>
    <mergeCell ref="AP7:AR7"/>
    <mergeCell ref="AN5:AN6"/>
    <mergeCell ref="AP5:AP6"/>
    <mergeCell ref="AC5:AC6"/>
    <mergeCell ref="AE5:AE6"/>
    <mergeCell ref="AF5:AF6"/>
    <mergeCell ref="AI5:AI6"/>
    <mergeCell ref="AJ5:AJ6"/>
    <mergeCell ref="Y5:Y6"/>
    <mergeCell ref="AI3:AJ3"/>
    <mergeCell ref="AK3:AM3"/>
    <mergeCell ref="T3:U3"/>
    <mergeCell ref="T5:T6"/>
    <mergeCell ref="U5:U6"/>
    <mergeCell ref="V3:W3"/>
    <mergeCell ref="X5:X6"/>
    <mergeCell ref="V5:V6"/>
    <mergeCell ref="W5:W6"/>
    <mergeCell ref="AK5:AK6"/>
    <mergeCell ref="AL5:AL6"/>
    <mergeCell ref="X3:Y3"/>
    <mergeCell ref="AP3:AR3"/>
    <mergeCell ref="AS3:AT3"/>
    <mergeCell ref="AU3:AW3"/>
    <mergeCell ref="BA3:BC3"/>
    <mergeCell ref="I5:I6"/>
    <mergeCell ref="J5:J6"/>
    <mergeCell ref="K5:K6"/>
    <mergeCell ref="L5:L6"/>
    <mergeCell ref="M5:M6"/>
    <mergeCell ref="O5:O6"/>
    <mergeCell ref="AN3:AO3"/>
    <mergeCell ref="AA5:AA6"/>
    <mergeCell ref="AO5:AO6"/>
    <mergeCell ref="AB5:AB6"/>
    <mergeCell ref="AA3:AB3"/>
    <mergeCell ref="AC3:AD3"/>
    <mergeCell ref="Q2:R2"/>
    <mergeCell ref="T2:U2"/>
    <mergeCell ref="A3:A7"/>
    <mergeCell ref="C3:C7"/>
    <mergeCell ref="D3:D7"/>
    <mergeCell ref="E3:E7"/>
    <mergeCell ref="F3:G3"/>
    <mergeCell ref="H3:I3"/>
    <mergeCell ref="J3:K3"/>
    <mergeCell ref="O3:P3"/>
    <mergeCell ref="Q5:Q6"/>
    <mergeCell ref="R5:R6"/>
    <mergeCell ref="Q3:S3"/>
    <mergeCell ref="F5:F6"/>
    <mergeCell ref="G5:G6"/>
    <mergeCell ref="H5:H6"/>
  </mergeCells>
  <conditionalFormatting sqref="M27 F20:F22 E8:E19">
    <cfRule type="cellIs" dxfId="2" priority="1" stopIfTrue="1" operator="greaterThan">
      <formula>21</formula>
    </cfRule>
  </conditionalFormatting>
  <pageMargins left="0.56000000000000005" right="0.39" top="0.64" bottom="0.65" header="0.5" footer="0.5"/>
  <pageSetup paperSize="9" scale="25" fitToWidth="2" orientation="portrait" horizontalDpi="4294967293" r:id="rId9"/>
  <headerFooter alignWithMargins="0">
    <oddHeader>&amp;C</oddHeader>
  </headerFooter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16</vt:i4>
      </vt:variant>
    </vt:vector>
  </HeadingPairs>
  <TitlesOfParts>
    <vt:vector size="30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201_2</vt:lpstr>
      <vt:lpstr>202_1</vt:lpstr>
      <vt:lpstr>202_2</vt:lpstr>
      <vt:lpstr>203_1</vt:lpstr>
      <vt:lpstr>203_2</vt:lpstr>
      <vt:lpstr>Sheet1</vt:lpstr>
      <vt:lpstr>Sheet2</vt:lpstr>
      <vt:lpstr>Sheet3</vt:lpstr>
      <vt:lpstr>ESTC</vt:lpstr>
      <vt:lpstr>'201_2'!Заголовки_для_печати</vt:lpstr>
      <vt:lpstr>'202_1'!Заголовки_для_печати</vt:lpstr>
      <vt:lpstr>'202_2'!Заголовки_для_печати</vt:lpstr>
      <vt:lpstr>'203_1'!Заголовки_для_печати</vt:lpstr>
      <vt:lpstr>'203_2'!Заголовки_для_печати</vt:lpstr>
      <vt:lpstr>'201_2'!Область_печати</vt:lpstr>
      <vt:lpstr>'202_1'!Область_печати</vt:lpstr>
      <vt:lpstr>'202_2'!Область_печати</vt:lpstr>
      <vt:lpstr>'203_1'!Область_печати</vt:lpstr>
      <vt:lpstr>'203_2'!Область_печати</vt:lpstr>
      <vt:lpstr>'201_2'!Підс</vt:lpstr>
      <vt:lpstr>'202_1'!Підс</vt:lpstr>
      <vt:lpstr>'202_2'!Підс</vt:lpstr>
      <vt:lpstr>'203_1'!Підс</vt:lpstr>
      <vt:lpstr>'203_2'!Підс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2015-01-29T11:50:29Z</cp:lastPrinted>
  <dcterms:created xsi:type="dcterms:W3CDTF">2003-01-15T20:44:10Z</dcterms:created>
  <dcterms:modified xsi:type="dcterms:W3CDTF">2019-01-14T15:27:12Z</dcterms:modified>
</cp:coreProperties>
</file>