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500" firstSheet="0" activeTab="2" autoFilterDateGrouping="1"/>
  </bookViews>
  <sheets>
    <sheet name="1" sheetId="1" state="visible" r:id="rId1"/>
    <sheet name="2" sheetId="2" state="visible" r:id="rId2"/>
    <sheet name="汇总表" sheetId="3" state="visible" r:id="rId3"/>
    <sheet name="汇总表1" sheetId="4" state="visible" r:id="rId4"/>
    <sheet name="汇总表2" sheetId="5" state="visible" r:id="rId5"/>
    <sheet name="汇总表3" sheetId="6" state="visible" r:id="rId6"/>
    <sheet name="汇总表4" sheetId="7" state="visible" r:id="rId7"/>
    <sheet name="汇总表5" sheetId="8" state="visible" r:id="rId8"/>
    <sheet name="汇总表6" sheetId="9" state="visible" r:id="rId9"/>
    <sheet name="汇总表7" sheetId="10" state="visible" r:id="rId10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0_ "/>
  </numFmts>
  <fonts count="21">
    <font>
      <name val="DengXian"/>
      <charset val="134"/>
      <color theme="1"/>
      <sz val="12"/>
      <scheme val="minor"/>
    </font>
    <font>
      <name val="DengXian"/>
      <charset val="0"/>
      <color theme="0"/>
      <sz val="11"/>
      <scheme val="minor"/>
    </font>
    <font>
      <name val="DengXian"/>
      <charset val="0"/>
      <color theme="1"/>
      <sz val="11"/>
      <scheme val="minor"/>
    </font>
    <font>
      <name val="DengXian"/>
      <charset val="134"/>
      <color theme="1"/>
      <sz val="11"/>
      <scheme val="minor"/>
    </font>
    <font>
      <name val="DengXian"/>
      <charset val="0"/>
      <i val="1"/>
      <color rgb="FF7F7F7F"/>
      <sz val="11"/>
      <scheme val="minor"/>
    </font>
    <font>
      <name val="DengXian"/>
      <charset val="0"/>
      <color rgb="FF006100"/>
      <sz val="11"/>
      <scheme val="minor"/>
    </font>
    <font>
      <name val="DengXian"/>
      <charset val="134"/>
      <b val="1"/>
      <color theme="3"/>
      <sz val="13"/>
      <scheme val="minor"/>
    </font>
    <font>
      <name val="DengXian"/>
      <charset val="0"/>
      <color rgb="FF3F3F76"/>
      <sz val="11"/>
      <scheme val="minor"/>
    </font>
    <font>
      <name val="DengXian"/>
      <charset val="0"/>
      <color rgb="FF9C0006"/>
      <sz val="11"/>
      <scheme val="minor"/>
    </font>
    <font>
      <name val="DengXian"/>
      <charset val="0"/>
      <color rgb="FF0000FF"/>
      <sz val="11"/>
      <u val="single"/>
      <scheme val="minor"/>
    </font>
    <font>
      <name val="DengXian"/>
      <charset val="0"/>
      <color rgb="FF800080"/>
      <sz val="11"/>
      <u val="single"/>
      <scheme val="minor"/>
    </font>
    <font>
      <name val="DengXian"/>
      <charset val="0"/>
      <b val="1"/>
      <color rgb="FFFA7D00"/>
      <sz val="11"/>
      <scheme val="minor"/>
    </font>
    <font>
      <name val="DengXian"/>
      <charset val="134"/>
      <b val="1"/>
      <color theme="3"/>
      <sz val="11"/>
      <scheme val="minor"/>
    </font>
    <font>
      <name val="DengXian"/>
      <charset val="0"/>
      <color rgb="FFFA7D00"/>
      <sz val="11"/>
      <scheme val="minor"/>
    </font>
    <font>
      <name val="DengXian"/>
      <charset val="0"/>
      <color rgb="FFFF0000"/>
      <sz val="11"/>
      <scheme val="minor"/>
    </font>
    <font>
      <name val="DengXian"/>
      <charset val="134"/>
      <b val="1"/>
      <color theme="3"/>
      <sz val="18"/>
      <scheme val="minor"/>
    </font>
    <font>
      <name val="DengXian"/>
      <charset val="134"/>
      <b val="1"/>
      <color theme="3"/>
      <sz val="15"/>
      <scheme val="minor"/>
    </font>
    <font>
      <name val="DengXian"/>
      <charset val="0"/>
      <b val="1"/>
      <color theme="1"/>
      <sz val="11"/>
      <scheme val="minor"/>
    </font>
    <font>
      <name val="DengXian"/>
      <charset val="0"/>
      <b val="1"/>
      <color rgb="FF3F3F3F"/>
      <sz val="11"/>
      <scheme val="minor"/>
    </font>
    <font>
      <name val="DengXian"/>
      <charset val="0"/>
      <b val="1"/>
      <color rgb="FFFFFFFF"/>
      <sz val="11"/>
      <scheme val="minor"/>
    </font>
    <font>
      <name val="DengXian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Alignment="1">
      <alignment vertical="center"/>
    </xf>
    <xf numFmtId="0" fontId="2" fillId="12" borderId="0" applyAlignment="1">
      <alignment vertical="center"/>
    </xf>
    <xf numFmtId="0" fontId="7" fillId="14" borderId="3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2" fillId="6" borderId="0" applyAlignment="1">
      <alignment vertical="center"/>
    </xf>
    <xf numFmtId="0" fontId="8" fillId="15" borderId="0" applyAlignment="1">
      <alignment vertical="center"/>
    </xf>
    <xf numFmtId="43" fontId="3" fillId="0" borderId="0" applyAlignment="1">
      <alignment vertical="center"/>
    </xf>
    <xf numFmtId="0" fontId="1" fillId="5" borderId="0" applyAlignment="1">
      <alignment vertical="center"/>
    </xf>
    <xf numFmtId="0" fontId="9" fillId="0" borderId="0" applyAlignment="1">
      <alignment vertical="center"/>
    </xf>
    <xf numFmtId="9" fontId="3" fillId="0" borderId="0" applyAlignment="1">
      <alignment vertical="center"/>
    </xf>
    <xf numFmtId="0" fontId="10" fillId="0" borderId="0" applyAlignment="1">
      <alignment vertical="center"/>
    </xf>
    <xf numFmtId="0" fontId="3" fillId="18" borderId="4" applyAlignment="1">
      <alignment vertical="center"/>
    </xf>
    <xf numFmtId="0" fontId="1" fillId="22" borderId="0" applyAlignment="1">
      <alignment vertical="center"/>
    </xf>
    <xf numFmtId="0" fontId="12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4" fillId="0" borderId="0" applyAlignment="1">
      <alignment vertical="center"/>
    </xf>
    <xf numFmtId="0" fontId="16" fillId="0" borderId="2" applyAlignment="1">
      <alignment vertical="center"/>
    </xf>
    <xf numFmtId="0" fontId="6" fillId="0" borderId="2" applyAlignment="1">
      <alignment vertical="center"/>
    </xf>
    <xf numFmtId="0" fontId="1" fillId="28" borderId="0" applyAlignment="1">
      <alignment vertical="center"/>
    </xf>
    <xf numFmtId="0" fontId="12" fillId="0" borderId="6" applyAlignment="1">
      <alignment vertical="center"/>
    </xf>
    <xf numFmtId="0" fontId="1" fillId="29" borderId="0" applyAlignment="1">
      <alignment vertical="center"/>
    </xf>
    <xf numFmtId="0" fontId="18" fillId="23" borderId="8" applyAlignment="1">
      <alignment vertical="center"/>
    </xf>
    <xf numFmtId="0" fontId="11" fillId="23" borderId="3" applyAlignment="1">
      <alignment vertical="center"/>
    </xf>
    <xf numFmtId="0" fontId="19" fillId="30" borderId="9" applyAlignment="1">
      <alignment vertical="center"/>
    </xf>
    <xf numFmtId="0" fontId="2" fillId="21" borderId="0" applyAlignment="1">
      <alignment vertical="center"/>
    </xf>
    <xf numFmtId="0" fontId="1" fillId="10" borderId="0" applyAlignment="1">
      <alignment vertical="center"/>
    </xf>
    <xf numFmtId="0" fontId="13" fillId="0" borderId="5" applyAlignment="1">
      <alignment vertical="center"/>
    </xf>
    <xf numFmtId="0" fontId="17" fillId="0" borderId="7" applyAlignment="1">
      <alignment vertical="center"/>
    </xf>
    <xf numFmtId="0" fontId="5" fillId="13" borderId="0" applyAlignment="1">
      <alignment vertical="center"/>
    </xf>
    <xf numFmtId="0" fontId="20" fillId="31" borderId="0" applyAlignment="1">
      <alignment vertical="center"/>
    </xf>
    <xf numFmtId="0" fontId="2" fillId="9" borderId="0" applyAlignment="1">
      <alignment vertical="center"/>
    </xf>
    <xf numFmtId="0" fontId="1" fillId="2" borderId="0" applyAlignment="1">
      <alignment vertical="center"/>
    </xf>
    <xf numFmtId="0" fontId="2" fillId="24" borderId="0" applyAlignment="1">
      <alignment vertical="center"/>
    </xf>
    <xf numFmtId="0" fontId="2" fillId="20" borderId="0" applyAlignment="1">
      <alignment vertical="center"/>
    </xf>
    <xf numFmtId="0" fontId="2" fillId="11" borderId="0" applyAlignment="1">
      <alignment vertical="center"/>
    </xf>
    <xf numFmtId="0" fontId="2" fillId="32" borderId="0" applyAlignment="1">
      <alignment vertical="center"/>
    </xf>
    <xf numFmtId="0" fontId="1" fillId="27" borderId="0" applyAlignment="1">
      <alignment vertical="center"/>
    </xf>
    <xf numFmtId="0" fontId="1" fillId="4" borderId="0" applyAlignment="1">
      <alignment vertical="center"/>
    </xf>
    <xf numFmtId="0" fontId="2" fillId="8" borderId="0" applyAlignment="1">
      <alignment vertical="center"/>
    </xf>
    <xf numFmtId="0" fontId="2" fillId="7" borderId="0" applyAlignment="1">
      <alignment vertical="center"/>
    </xf>
    <xf numFmtId="0" fontId="1" fillId="17" borderId="0" applyAlignment="1">
      <alignment vertical="center"/>
    </xf>
    <xf numFmtId="0" fontId="2" fillId="19" borderId="0" applyAlignment="1">
      <alignment vertical="center"/>
    </xf>
    <xf numFmtId="0" fontId="1" fillId="3" borderId="0" applyAlignment="1">
      <alignment vertical="center"/>
    </xf>
    <xf numFmtId="0" fontId="1" fillId="26" borderId="0" applyAlignment="1">
      <alignment vertical="center"/>
    </xf>
    <xf numFmtId="0" fontId="2" fillId="16" borderId="0" applyAlignment="1">
      <alignment vertical="center"/>
    </xf>
    <xf numFmtId="0" fontId="1" fillId="25" borderId="0" applyAlignment="1">
      <alignment vertical="center"/>
    </xf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 wrapText="1"/>
    </xf>
    <xf numFmtId="1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1"/>
  <sheetViews>
    <sheetView workbookViewId="0">
      <selection activeCell="E29" sqref="E29"/>
    </sheetView>
  </sheetViews>
  <sheetFormatPr baseColWidth="8" defaultColWidth="8.83333333333333" defaultRowHeight="15.75"/>
  <cols>
    <col width="4.83333333333333" customWidth="1" style="3" min="1" max="1"/>
    <col width="9.5" customWidth="1" style="3" min="2" max="2"/>
    <col width="22.1666666666667" customWidth="1" style="3" min="3" max="3"/>
    <col width="6.16666666666667" customWidth="1" style="3" min="4" max="4"/>
    <col width="3" customWidth="1" style="3" min="5" max="5"/>
    <col width="6.16666666666667" customWidth="1" style="3" min="6" max="6"/>
    <col width="8.5" customWidth="1" style="3" min="7" max="8"/>
    <col width="8" customWidth="1" style="3" min="9" max="9"/>
    <col width="8.5" customWidth="1" style="3" min="10" max="10"/>
    <col width="8" customWidth="1" style="3" min="11" max="11"/>
    <col width="8.5" customWidth="1" style="3" min="12" max="12"/>
    <col width="8" customWidth="1" style="3" min="13" max="13"/>
    <col width="12.3333333333333" customWidth="1" style="3" min="14" max="15"/>
    <col width="8.5" customWidth="1" style="3" min="16" max="17"/>
    <col width="8.16666666666667" customWidth="1" style="3" min="18" max="18"/>
    <col width="8.83333333333333" customWidth="1" style="3" min="19" max="19"/>
    <col width="8.16666666666667" customWidth="1" style="3" min="20" max="21"/>
    <col width="8.83333333333333" customWidth="1" style="3" min="22" max="16384"/>
  </cols>
  <sheetData>
    <row r="1" ht="46" customFormat="1" customHeight="1" s="2">
      <c r="A1" s="4" t="inlineStr">
        <is>
          <t>ssssdf</t>
        </is>
      </c>
      <c r="B1" s="4" t="inlineStr">
        <is>
          <t>收方时间</t>
        </is>
      </c>
      <c r="C1" s="4" t="inlineStr">
        <is>
          <t>桩号</t>
        </is>
      </c>
      <c r="D1" s="4" t="inlineStr">
        <is>
          <t>长</t>
        </is>
      </c>
      <c r="E1" s="4" t="inlineStr">
        <is>
          <t>宽</t>
        </is>
      </c>
      <c r="F1" s="4" t="inlineStr">
        <is>
          <t>高</t>
        </is>
      </c>
      <c r="G1" s="4" t="inlineStr">
        <is>
          <t>面层厚度</t>
        </is>
      </c>
      <c r="H1" s="4" t="inlineStr">
        <is>
          <t>基层厚度</t>
        </is>
      </c>
      <c r="I1" s="4" t="inlineStr">
        <is>
          <t>22cm厚C40混凝土板</t>
        </is>
      </c>
      <c r="J1" s="4" t="inlineStr">
        <is>
          <t>22~24cm厚C40混凝土板</t>
        </is>
      </c>
      <c r="K1" s="4" t="inlineStr">
        <is>
          <t>20cm厚C20贫混凝土</t>
        </is>
      </c>
      <c r="L1" s="4" t="inlineStr">
        <is>
          <t>24cm厚弯拉强度5.0MPA砼面板</t>
        </is>
      </c>
      <c r="M1" s="4" t="inlineStr">
        <is>
          <t>30cm厚C20贫混凝土</t>
        </is>
      </c>
      <c r="N1" s="4" t="inlineStr">
        <is>
          <t>道路Φ14×700拉杆kg</t>
        </is>
      </c>
      <c r="O1" s="4" t="inlineStr">
        <is>
          <t>道路Φ28×500传力杆kg</t>
        </is>
      </c>
      <c r="P1" s="4" t="inlineStr">
        <is>
          <t>拆除路基路面（ｍ3）</t>
        </is>
      </c>
      <c r="Q1" s="4" t="inlineStr">
        <is>
          <t>现浇构件钢筋kg</t>
        </is>
      </c>
      <c r="R1" s="9" t="inlineStr">
        <is>
          <t>植筋Φ14</t>
        </is>
      </c>
      <c r="S1" s="9" t="inlineStr">
        <is>
          <t>植筋 Φ28</t>
        </is>
      </c>
      <c r="T1" s="4" t="inlineStr">
        <is>
          <t>破面层</t>
        </is>
      </c>
      <c r="U1" s="4" t="inlineStr">
        <is>
          <t>水稳层</t>
        </is>
      </c>
    </row>
    <row r="2">
      <c r="A2" s="3" t="inlineStr">
        <is>
          <t>55#</t>
        </is>
      </c>
      <c r="B2" s="8" t="n">
        <v>43041</v>
      </c>
      <c r="C2" s="3" t="inlineStr">
        <is>
          <t>外k50+186~k50+195-2#</t>
        </is>
      </c>
      <c r="D2" s="3">
        <f>4.75+5.01</f>
        <v/>
      </c>
      <c r="E2" s="3" t="n">
        <v>3</v>
      </c>
      <c r="F2" s="3" t="n">
        <v>0.225</v>
      </c>
      <c r="G2" s="3" t="n">
        <v>0.22</v>
      </c>
      <c r="H2" s="3">
        <f>F2-G2</f>
        <v/>
      </c>
      <c r="I2" s="3" t="n">
        <v>24.27</v>
      </c>
      <c r="K2" s="3" t="n">
        <v>0</v>
      </c>
      <c r="N2" s="3">
        <f>0.006167*14^2*0.7*R2</f>
        <v/>
      </c>
      <c r="O2" s="3">
        <f>0.006167*28^2*0.5*S2</f>
        <v/>
      </c>
      <c r="P2" s="3">
        <f>T2+U2</f>
        <v/>
      </c>
      <c r="Q2" s="10">
        <f>(2/0.3+1)*2*0.3922*0.006167*12^2</f>
        <v/>
      </c>
      <c r="R2" s="10">
        <f>(D2*2)/0.8+1</f>
        <v/>
      </c>
      <c r="S2" s="10">
        <f>(E2+2/0.3+1)*2</f>
        <v/>
      </c>
      <c r="T2" s="3">
        <f>I2*G2</f>
        <v/>
      </c>
      <c r="U2" s="3">
        <f>I2*H2</f>
        <v/>
      </c>
    </row>
    <row r="3">
      <c r="C3" s="3" t="inlineStr">
        <is>
          <t>外k50+223~k50+230-2#</t>
        </is>
      </c>
      <c r="D3" s="3" t="n">
        <v>9.140000000000001</v>
      </c>
      <c r="E3" s="3" t="n">
        <v>3</v>
      </c>
      <c r="F3" s="3" t="n">
        <v>0.225</v>
      </c>
      <c r="G3" s="3" t="n">
        <v>0.22</v>
      </c>
      <c r="H3" s="3">
        <f>F3-G3</f>
        <v/>
      </c>
      <c r="I3" s="3" t="n">
        <v>27.42</v>
      </c>
      <c r="K3" s="3" t="n">
        <v>0</v>
      </c>
      <c r="N3" s="3">
        <f>0.006167*14^2*0.7*R3</f>
        <v/>
      </c>
      <c r="O3" s="3">
        <f>0.006167*28^2*0.5*S3</f>
        <v/>
      </c>
      <c r="P3" s="3">
        <f>T3+U3</f>
        <v/>
      </c>
      <c r="Q3" s="10">
        <f>(E3/0.3)*2*0.3922*0.006167*12^2</f>
        <v/>
      </c>
      <c r="R3" s="10">
        <f>(D3*2)/0.8+1</f>
        <v/>
      </c>
      <c r="S3" s="10">
        <f>(E3/0.3+1)*3</f>
        <v/>
      </c>
      <c r="T3" s="3">
        <f>I3*G3</f>
        <v/>
      </c>
      <c r="U3" s="3">
        <f>I3*H3</f>
        <v/>
      </c>
    </row>
    <row r="4">
      <c r="C4" s="3" t="inlineStr">
        <is>
          <t>外k50+235~k50+242-2#</t>
        </is>
      </c>
      <c r="D4" s="3" t="n">
        <v>9.66</v>
      </c>
      <c r="E4" s="3" t="n">
        <v>3</v>
      </c>
      <c r="F4" s="3" t="n">
        <v>0.22</v>
      </c>
      <c r="G4" s="3" t="n">
        <v>0.22</v>
      </c>
      <c r="H4" s="3">
        <f>F4-G4</f>
        <v/>
      </c>
      <c r="I4" s="3" t="n">
        <v>28.98</v>
      </c>
      <c r="K4" s="3" t="n">
        <v>0</v>
      </c>
      <c r="N4" s="3">
        <f>0.006167*14^2*0.7*R4</f>
        <v/>
      </c>
      <c r="O4" s="3">
        <f>0.006167*28^2*0.5*S4</f>
        <v/>
      </c>
      <c r="P4" s="3">
        <f>T4+U4</f>
        <v/>
      </c>
      <c r="Q4" s="10">
        <f>(E4/0.3)*2*0.3922*0.006167*12^2</f>
        <v/>
      </c>
      <c r="R4" s="10">
        <f>(D4*2)/0.8+1</f>
        <v/>
      </c>
      <c r="S4" s="10">
        <f>(E4/0.3+1)*3</f>
        <v/>
      </c>
      <c r="T4" s="3">
        <f>I4*G4</f>
        <v/>
      </c>
      <c r="U4" s="3">
        <f>I4*H4</f>
        <v/>
      </c>
    </row>
    <row r="5">
      <c r="C5" s="3" t="inlineStr">
        <is>
          <t>外k50+251-2#</t>
        </is>
      </c>
      <c r="D5" s="3" t="n">
        <v>4.58</v>
      </c>
      <c r="E5" s="3" t="n">
        <v>3</v>
      </c>
      <c r="F5" s="3" t="n">
        <v>0.22</v>
      </c>
      <c r="G5" s="3" t="n">
        <v>0.22</v>
      </c>
      <c r="H5" s="3">
        <f>F5-G5</f>
        <v/>
      </c>
      <c r="I5" s="3" t="n">
        <v>13.74</v>
      </c>
      <c r="K5" s="3" t="n">
        <v>0</v>
      </c>
      <c r="N5" s="3">
        <f>0.006167*14^2*0.7*R5</f>
        <v/>
      </c>
      <c r="O5" s="3">
        <f>0.006167*28^2*0.5*S5</f>
        <v/>
      </c>
      <c r="P5" s="3">
        <f>T5+U5</f>
        <v/>
      </c>
      <c r="Q5" s="10" t="n">
        <v>0</v>
      </c>
      <c r="R5" s="10">
        <f>(D5*2)/0.8+1</f>
        <v/>
      </c>
      <c r="S5" s="10">
        <f>(E5/0.3+1)*2</f>
        <v/>
      </c>
      <c r="T5" s="3">
        <f>I5*G5</f>
        <v/>
      </c>
      <c r="U5" s="3">
        <f>I5*H5</f>
        <v/>
      </c>
    </row>
    <row r="6">
      <c r="C6" s="3" t="inlineStr">
        <is>
          <t>外k50+274~k50+303-2#</t>
        </is>
      </c>
      <c r="D6" s="3">
        <f>I6/E6</f>
        <v/>
      </c>
      <c r="E6" s="3" t="n">
        <v>3</v>
      </c>
      <c r="F6" s="3" t="n">
        <v>0.21</v>
      </c>
      <c r="G6" s="3" t="n">
        <v>0.22</v>
      </c>
      <c r="H6" s="3">
        <f>F6-G6</f>
        <v/>
      </c>
      <c r="I6" s="3" t="n">
        <v>83.13</v>
      </c>
      <c r="K6" s="3" t="n">
        <v>0</v>
      </c>
      <c r="N6" s="3">
        <f>0.006167*14^2*0.7*R6</f>
        <v/>
      </c>
      <c r="O6" s="3">
        <f>0.006167*28^2*0.5*S6</f>
        <v/>
      </c>
      <c r="P6" s="3">
        <f>T6+U6</f>
        <v/>
      </c>
      <c r="Q6" s="10">
        <f>(E6/0.3)*6*2*0.3922*0.006167*12^2</f>
        <v/>
      </c>
      <c r="R6" s="10">
        <f>(D6*2)/0.8+1</f>
        <v/>
      </c>
      <c r="S6" s="10">
        <f>(E6/0.3+1)*8</f>
        <v/>
      </c>
      <c r="T6" s="3">
        <f>I6*G6</f>
        <v/>
      </c>
      <c r="U6" s="3" t="n">
        <v>0</v>
      </c>
    </row>
    <row r="7">
      <c r="C7" s="3" t="inlineStr">
        <is>
          <t>外k50+310~k50+328-2#</t>
        </is>
      </c>
      <c r="D7" s="3" t="n">
        <v>9.140000000000001</v>
      </c>
      <c r="E7" s="3" t="n">
        <v>3</v>
      </c>
      <c r="F7" s="3" t="n">
        <v>0.225</v>
      </c>
      <c r="G7" s="3" t="n">
        <v>0.22</v>
      </c>
      <c r="H7" s="3">
        <f>F7-G7</f>
        <v/>
      </c>
      <c r="I7" s="3" t="n">
        <v>27.42</v>
      </c>
      <c r="K7" s="3" t="n">
        <v>0</v>
      </c>
      <c r="N7" s="3">
        <f>0.006167*14^2*0.7*R7</f>
        <v/>
      </c>
      <c r="O7" s="3">
        <f>0.006167*28^2*0.5*S7</f>
        <v/>
      </c>
      <c r="P7" s="3">
        <f>T7+U7</f>
        <v/>
      </c>
      <c r="Q7" s="10">
        <f>(E7/0.3)*2*0.3922*0.006167*12^2</f>
        <v/>
      </c>
      <c r="R7" s="10">
        <f>(D7*2)/0.8+1</f>
        <v/>
      </c>
      <c r="S7" s="10">
        <f>(E7/0.3+1)*3</f>
        <v/>
      </c>
      <c r="T7" s="3">
        <f>I7*G7</f>
        <v/>
      </c>
      <c r="U7" s="3">
        <f>I7*H7</f>
        <v/>
      </c>
    </row>
    <row r="8">
      <c r="C8" s="3" t="inlineStr">
        <is>
          <t>外k50+330~k50+349-2#</t>
        </is>
      </c>
      <c r="D8" s="3">
        <f>I8/E8</f>
        <v/>
      </c>
      <c r="E8" s="3" t="n">
        <v>3</v>
      </c>
      <c r="F8" s="3" t="n">
        <v>0.22</v>
      </c>
      <c r="G8" s="3" t="n">
        <v>0.22</v>
      </c>
      <c r="H8" s="3">
        <f>F8-G8</f>
        <v/>
      </c>
      <c r="I8" s="3" t="n">
        <v>68.06999999999999</v>
      </c>
      <c r="K8" s="3" t="n">
        <v>0</v>
      </c>
      <c r="N8" s="3">
        <f>0.006167*14^2*0.7*R8</f>
        <v/>
      </c>
      <c r="O8" s="3">
        <f>0.006167*28^2*0.5*S8</f>
        <v/>
      </c>
      <c r="P8" s="3">
        <f>T8+U8</f>
        <v/>
      </c>
      <c r="Q8" s="10">
        <f>(E8/0.3)*4*2*0.3922*0.006167*12^2</f>
        <v/>
      </c>
      <c r="R8" s="10">
        <f>(D8*2)/0.8+1</f>
        <v/>
      </c>
      <c r="S8" s="10">
        <f>(E8/0.3+1)*6</f>
        <v/>
      </c>
      <c r="T8" s="3">
        <f>I8*G8</f>
        <v/>
      </c>
      <c r="U8" s="3">
        <f>I8*H8</f>
        <v/>
      </c>
    </row>
    <row r="9">
      <c r="C9" s="3" t="inlineStr">
        <is>
          <t>外k50+354-2#</t>
        </is>
      </c>
      <c r="D9" s="3" t="n">
        <v>1</v>
      </c>
      <c r="E9" s="3" t="n">
        <v>3</v>
      </c>
      <c r="F9" s="3" t="n">
        <v>0.22</v>
      </c>
      <c r="G9" s="3" t="n">
        <v>0.22</v>
      </c>
      <c r="H9" s="3">
        <f>F9-G9</f>
        <v/>
      </c>
      <c r="I9" s="3" t="n">
        <v>3</v>
      </c>
      <c r="K9" s="3" t="n">
        <v>0</v>
      </c>
      <c r="N9" s="3">
        <f>0.006167*14^2*0.7*R9</f>
        <v/>
      </c>
      <c r="O9" s="3">
        <f>0.006167*28^2*0.5*S9</f>
        <v/>
      </c>
      <c r="P9" s="3">
        <f>T9+U9</f>
        <v/>
      </c>
      <c r="Q9" s="10" t="n">
        <v>0</v>
      </c>
      <c r="R9" s="10">
        <f>(D9*2)/0.8+1</f>
        <v/>
      </c>
      <c r="S9" s="10">
        <f>(E9/0.3+1)*2</f>
        <v/>
      </c>
      <c r="T9" s="3">
        <f>I9*G9</f>
        <v/>
      </c>
      <c r="U9" s="3">
        <f>I9*H9</f>
        <v/>
      </c>
    </row>
    <row r="10">
      <c r="C10" s="3" t="inlineStr">
        <is>
          <t>外k50+369~k50+384-2#</t>
        </is>
      </c>
      <c r="D10" s="3" t="n">
        <v>17.96</v>
      </c>
      <c r="E10" s="3" t="n">
        <v>3</v>
      </c>
      <c r="F10" s="3" t="n">
        <v>0.22</v>
      </c>
      <c r="G10" s="3" t="n">
        <v>0.22</v>
      </c>
      <c r="H10" s="3">
        <f>F10-G10</f>
        <v/>
      </c>
      <c r="I10" s="3" t="n">
        <v>53.88</v>
      </c>
      <c r="K10" s="3" t="n">
        <v>0</v>
      </c>
      <c r="N10" s="3">
        <f>0.006167*14^2*0.7*R10</f>
        <v/>
      </c>
      <c r="O10" s="3">
        <f>0.006167*28^2*0.5*S10</f>
        <v/>
      </c>
      <c r="P10" s="3">
        <f>T10+U10</f>
        <v/>
      </c>
      <c r="Q10" s="10">
        <f>(E10/0.3)*4*2*0.3922*0.006167*12^2</f>
        <v/>
      </c>
      <c r="R10" s="10">
        <f>(D10*2)/0.8+1</f>
        <v/>
      </c>
      <c r="S10" s="10">
        <f>(E10/0.3+1)*6</f>
        <v/>
      </c>
      <c r="T10" s="3">
        <f>I10*G10</f>
        <v/>
      </c>
      <c r="U10" s="3">
        <f>I10*H10</f>
        <v/>
      </c>
    </row>
    <row r="11">
      <c r="C11" s="3" t="inlineStr">
        <is>
          <t>外k50+408~k50+417-2#</t>
        </is>
      </c>
      <c r="D11" s="3" t="n">
        <v>9.17</v>
      </c>
      <c r="E11" s="3" t="n">
        <v>3</v>
      </c>
      <c r="F11" s="3" t="n">
        <v>0.24</v>
      </c>
      <c r="G11" s="3" t="n">
        <v>0.22</v>
      </c>
      <c r="H11" s="3">
        <f>F11-G11</f>
        <v/>
      </c>
      <c r="I11" s="3" t="n">
        <v>27.51</v>
      </c>
      <c r="K11" s="3" t="n">
        <v>0</v>
      </c>
      <c r="N11" s="3">
        <f>0.006167*14^2*0.7*R11</f>
        <v/>
      </c>
      <c r="O11" s="3">
        <f>0.006167*28^2*0.5*S11</f>
        <v/>
      </c>
      <c r="P11" s="3">
        <f>T11+U11</f>
        <v/>
      </c>
      <c r="Q11" s="10">
        <f>(E11/0.3)*2*0.3922*0.006167*12^2</f>
        <v/>
      </c>
      <c r="R11" s="10">
        <f>(D11*2)/0.8+1</f>
        <v/>
      </c>
      <c r="S11" s="10">
        <f>(E11/0.3+1)*3</f>
        <v/>
      </c>
      <c r="T11" s="3">
        <f>I11*G11</f>
        <v/>
      </c>
      <c r="U11" s="3">
        <f>I11*H11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C16" sqref="C16"/>
    </sheetView>
  </sheetViews>
  <sheetFormatPr baseColWidth="8" defaultColWidth="8.83333333333333" defaultRowHeight="15.75" outlineLevelRow="4"/>
  <cols>
    <col width="5" customWidth="1" style="3" min="1" max="1"/>
    <col width="10.5" customWidth="1" style="3" min="2" max="2"/>
    <col width="22.3333333333333" customWidth="1" style="3" min="3" max="3"/>
    <col width="5.16666666666667" customWidth="1" style="3" min="4" max="4"/>
    <col width="3" customWidth="1" style="3" min="5" max="5"/>
    <col width="5.16666666666667" customWidth="1" style="3" min="6" max="6"/>
    <col width="8.5" customWidth="1" style="3" min="7" max="8"/>
    <col width="8" customWidth="1" style="3" min="9" max="9"/>
    <col width="8.5" customWidth="1" style="3" min="10" max="10"/>
    <col width="8" customWidth="1" style="3" min="11" max="11"/>
    <col width="8.5" customWidth="1" style="3" min="12" max="12"/>
    <col width="8" customWidth="1" style="3" min="13" max="13"/>
    <col width="11.1666666666667" customWidth="1" style="3" min="14" max="15"/>
    <col width="8.5" customWidth="1" style="3" min="16" max="17"/>
    <col width="8.16666666666667" customWidth="1" style="3" min="18" max="18"/>
    <col width="8.83333333333333" customWidth="1" style="3" min="19" max="19"/>
    <col width="6.66666666666667" customWidth="1" style="3" min="20" max="21"/>
    <col width="8.83333333333333" customWidth="1" style="3" min="22" max="16384"/>
  </cols>
  <sheetData>
    <row r="1" ht="65" customFormat="1" customHeight="1" s="2">
      <c r="A1" s="4" t="inlineStr">
        <is>
          <t>收方单编号</t>
        </is>
      </c>
      <c r="B1" s="4" t="inlineStr">
        <is>
          <t>收方时间</t>
        </is>
      </c>
      <c r="C1" s="4" t="inlineStr">
        <is>
          <t>桩号</t>
        </is>
      </c>
      <c r="D1" s="4" t="inlineStr">
        <is>
          <t>长</t>
        </is>
      </c>
      <c r="E1" s="4" t="inlineStr">
        <is>
          <t>宽</t>
        </is>
      </c>
      <c r="F1" s="4" t="inlineStr">
        <is>
          <t>高</t>
        </is>
      </c>
      <c r="G1" s="4" t="inlineStr">
        <is>
          <t>面层厚度</t>
        </is>
      </c>
      <c r="H1" s="4" t="inlineStr">
        <is>
          <t>基层厚度</t>
        </is>
      </c>
      <c r="I1" s="4" t="inlineStr">
        <is>
          <t>22cm厚C40混凝土板</t>
        </is>
      </c>
      <c r="J1" s="4" t="inlineStr">
        <is>
          <t>22~24cm厚C40混凝土板</t>
        </is>
      </c>
      <c r="K1" s="4" t="inlineStr">
        <is>
          <t>20cm厚C20贫混凝土</t>
        </is>
      </c>
      <c r="L1" s="4" t="inlineStr">
        <is>
          <t>24cm厚弯拉强度5.0MPA砼面板</t>
        </is>
      </c>
      <c r="M1" s="4" t="inlineStr">
        <is>
          <t>30cm厚C20贫混凝土</t>
        </is>
      </c>
      <c r="N1" s="4" t="inlineStr">
        <is>
          <t>道路Φ14×700拉杆kg</t>
        </is>
      </c>
      <c r="O1" s="4" t="inlineStr">
        <is>
          <t>道路Φ28×500传力杆kg</t>
        </is>
      </c>
      <c r="P1" s="4" t="inlineStr">
        <is>
          <t>拆除路基路面（ｍ3）</t>
        </is>
      </c>
      <c r="Q1" s="4" t="inlineStr">
        <is>
          <t>现浇构件钢筋kg</t>
        </is>
      </c>
      <c r="R1" s="9" t="inlineStr">
        <is>
          <t>植筋Φ14</t>
        </is>
      </c>
      <c r="S1" s="9" t="inlineStr">
        <is>
          <t>植筋 Φ28</t>
        </is>
      </c>
      <c r="T1" s="4" t="inlineStr">
        <is>
          <t>破面层</t>
        </is>
      </c>
      <c r="U1" s="4" t="inlineStr">
        <is>
          <t>水稳层</t>
        </is>
      </c>
    </row>
    <row r="2">
      <c r="A2" s="3" t="inlineStr">
        <is>
          <t>51#</t>
        </is>
      </c>
      <c r="B2" s="5" t="n">
        <v>43039</v>
      </c>
      <c r="C2" s="3" t="inlineStr">
        <is>
          <t>外k2+010~k2+058-1#2#</t>
        </is>
      </c>
      <c r="D2" s="3" t="n">
        <v>39.5</v>
      </c>
      <c r="E2" s="3" t="n">
        <v>3</v>
      </c>
      <c r="F2" s="3" t="n">
        <v>0.25</v>
      </c>
      <c r="G2" s="3" t="n">
        <v>0.22</v>
      </c>
      <c r="H2" s="3" t="n">
        <v>0.03</v>
      </c>
      <c r="I2" s="3" t="n">
        <v>132</v>
      </c>
      <c r="N2" s="3" t="n">
        <v>96.3359404</v>
      </c>
      <c r="O2" s="3" t="n">
        <v>377.124384</v>
      </c>
      <c r="P2" s="3" t="n">
        <v>33</v>
      </c>
      <c r="Q2" s="10" t="n">
        <v>36.2224122624</v>
      </c>
      <c r="R2" s="10" t="n">
        <v>113.857142857143</v>
      </c>
      <c r="S2" s="10" t="n">
        <v>156</v>
      </c>
      <c r="T2" s="3" t="n">
        <v>29.04</v>
      </c>
      <c r="U2" s="3" t="n">
        <v>3.96</v>
      </c>
    </row>
    <row r="3">
      <c r="D3" s="3" t="n">
        <v>8.4</v>
      </c>
      <c r="E3" s="3" t="n">
        <v>3</v>
      </c>
      <c r="F3" s="3" t="n">
        <v>0.22</v>
      </c>
      <c r="G3" s="3" t="n">
        <v>0.22</v>
      </c>
      <c r="H3" s="3" t="n">
        <v>0</v>
      </c>
      <c r="I3" s="3" t="n">
        <v>25.2</v>
      </c>
      <c r="N3" s="3" t="n">
        <v>21.15281</v>
      </c>
      <c r="O3" s="3" t="n">
        <v>62.854064</v>
      </c>
      <c r="P3" s="3" t="n">
        <v>5.544</v>
      </c>
      <c r="Q3" s="10" t="n">
        <v>81.50042759039999</v>
      </c>
      <c r="R3" s="10" t="n">
        <v>25</v>
      </c>
      <c r="S3" s="10" t="n">
        <v>26</v>
      </c>
      <c r="T3" s="3" t="n">
        <v>5.544</v>
      </c>
      <c r="U3" s="3" t="n">
        <v>0</v>
      </c>
    </row>
    <row r="4">
      <c r="C4" s="3" t="inlineStr">
        <is>
          <t>外k2+060-1#2#</t>
        </is>
      </c>
      <c r="D4" s="3" t="n">
        <v>31.5</v>
      </c>
      <c r="E4" s="3" t="n">
        <v>6</v>
      </c>
      <c r="F4" s="3" t="n">
        <v>0.27</v>
      </c>
      <c r="G4" s="3" t="n">
        <v>0.22</v>
      </c>
      <c r="H4" s="3" t="n">
        <v>0.05</v>
      </c>
      <c r="I4" s="3" t="n">
        <v>162</v>
      </c>
      <c r="N4" s="3" t="n">
        <v>76.99622840000001</v>
      </c>
      <c r="O4" s="3" t="n">
        <v>423.0562</v>
      </c>
      <c r="P4" s="3" t="n">
        <v>43.74</v>
      </c>
      <c r="Q4" s="10" t="n">
        <v>87.0731064</v>
      </c>
      <c r="R4" s="10" t="n">
        <v>91</v>
      </c>
      <c r="S4" s="10" t="n">
        <v>175</v>
      </c>
      <c r="T4" s="3" t="n">
        <v>35.64</v>
      </c>
      <c r="U4" s="3" t="n">
        <v>8.1</v>
      </c>
    </row>
    <row r="5">
      <c r="Q5" s="10" t="n"/>
      <c r="R5" s="10" t="n"/>
      <c r="S5" s="10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"/>
  <sheetViews>
    <sheetView tabSelected="1" workbookViewId="0">
      <selection activeCell="K15" sqref="K15"/>
    </sheetView>
  </sheetViews>
  <sheetFormatPr baseColWidth="8" defaultColWidth="9" defaultRowHeight="15.75" outlineLevelRow="1"/>
  <sheetData>
    <row r="1" ht="63" customHeight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774.33</v>
      </c>
      <c r="T2" s="1" t="inlineStr"/>
      <c r="U2" s="1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774.33</v>
      </c>
      <c r="T2" s="1" t="inlineStr"/>
      <c r="U2" s="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n">
        <v>0</v>
      </c>
      <c r="N2" s="1" t="n">
        <v>194.48</v>
      </c>
      <c r="O2" s="1" t="n">
        <v>863.03</v>
      </c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n">
        <v>0</v>
      </c>
      <c r="N2" s="1" t="n">
        <v>194.48</v>
      </c>
      <c r="O2" s="1" t="inlineStr"/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ssssdf</t>
        </is>
      </c>
      <c r="B1" s="1" t="inlineStr">
        <is>
          <t>收方时间</t>
        </is>
      </c>
      <c r="C1" s="1" t="inlineStr">
        <is>
          <t>桩号</t>
        </is>
      </c>
      <c r="D1" s="1" t="inlineStr">
        <is>
          <t>长</t>
        </is>
      </c>
      <c r="E1" s="1" t="inlineStr">
        <is>
          <t>宽</t>
        </is>
      </c>
      <c r="F1" s="1" t="inlineStr">
        <is>
          <t>高</t>
        </is>
      </c>
      <c r="G1" s="1" t="inlineStr">
        <is>
          <t>面层厚度</t>
        </is>
      </c>
      <c r="H1" s="1" t="inlineStr">
        <is>
          <t>基层厚度</t>
        </is>
      </c>
      <c r="I1" s="1" t="inlineStr">
        <is>
          <t>22cm厚C40混凝土板</t>
        </is>
      </c>
      <c r="J1" s="1" t="inlineStr">
        <is>
          <t>22~24cm厚C40混凝土板</t>
        </is>
      </c>
      <c r="K1" s="1" t="inlineStr">
        <is>
          <t>20cm厚C20贫混凝土</t>
        </is>
      </c>
      <c r="L1" s="1" t="inlineStr">
        <is>
          <t>24cm厚弯拉强度5.0MPA砼面板</t>
        </is>
      </c>
      <c r="M1" s="1" t="inlineStr">
        <is>
          <t>30cm厚C20贫混凝土</t>
        </is>
      </c>
      <c r="N1" s="1" t="inlineStr">
        <is>
          <t>道路Φ14×700拉杆kg</t>
        </is>
      </c>
      <c r="O1" s="1" t="inlineStr">
        <is>
          <t>道路Φ28×500传力杆kg</t>
        </is>
      </c>
      <c r="P1" s="1" t="inlineStr">
        <is>
          <t>拆除路基路面（ｍ3）</t>
        </is>
      </c>
      <c r="Q1" s="1" t="inlineStr">
        <is>
          <t>现浇构件钢筋kg</t>
        </is>
      </c>
      <c r="R1" s="1" t="inlineStr">
        <is>
          <t>植筋Φ14</t>
        </is>
      </c>
      <c r="S1" s="1" t="inlineStr">
        <is>
          <t>植筋 Φ28</t>
        </is>
      </c>
      <c r="T1" s="1" t="inlineStr">
        <is>
          <t>破面层</t>
        </is>
      </c>
      <c r="U1" s="1" t="inlineStr">
        <is>
          <t>水稳层</t>
        </is>
      </c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n">
        <v>357</v>
      </c>
      <c r="T2" s="1" t="inlineStr"/>
      <c r="U2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2021-11-25T16:54:00Z</dcterms:created>
  <dcterms:modified xsi:type="dcterms:W3CDTF">2021-11-29T08:20:52Z</dcterms:modified>
  <cp:lastModifiedBy>libingcheng</cp:lastModifiedBy>
</cp:coreProperties>
</file>