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<sst xmlns="http://schemas.openxmlformats.org/spreadsheetml/2006/main" count="111" uniqueCount="74">
  <si>
    <t>MẪU BẢNG LƯƠNG DÀNH CHO DOANH NGHIỆP</t>
  </si>
  <si>
    <t>THÁNG 1 - QUÝ 1 - NĂM 2020</t>
  </si>
  <si>
    <t>STT</t>
  </si>
  <si>
    <t>Họ và tên</t>
  </si>
  <si>
    <t>Chức vụ</t>
  </si>
  <si>
    <t>Lương chính</t>
  </si>
  <si>
    <t>Phụ cấp</t>
  </si>
  <si>
    <t>Thu Nhập Danh Nghĩa</t>
  </si>
  <si>
    <t>Ngày công thực tế</t>
  </si>
  <si>
    <t>Tổng lương thực tế</t>
  </si>
  <si>
    <t>Lương đóng bảo hiểm</t>
  </si>
  <si>
    <t>Các khoản trích vào chi phí doanh nghiệp</t>
  </si>
  <si>
    <t>Các khoản trích trừ vào lương</t>
  </si>
  <si>
    <t>Thuế TNCN</t>
  </si>
  <si>
    <t>Tạm ứng</t>
  </si>
  <si>
    <t>Thực lĩnh</t>
  </si>
  <si>
    <t>Ghi chú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</si>
  <si>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</si>
  <si>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</si>
  <si>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</si>
  <si>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</si>
  <si>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</si>
  <si>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</si>
  <si>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</si>
  <si>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</si>
  <si>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</si>
  <si>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</si>
  <si>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</si>
  <si>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</si>
  <si>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>A</t>
  </si>
  <si>
    <t>Bộ phận Quản lý</t>
  </si>
  <si>
    <t>01</t>
  </si>
  <si>
    <t>Nguyễn Văn A</t>
  </si>
  <si>
    <t>GĐ</t>
  </si>
  <si>
    <t>02</t>
  </si>
  <si>
    <t>Nguyễn Thị B</t>
  </si>
  <si>
    <t>PGĐ</t>
  </si>
  <si>
    <t>03</t>
  </si>
  <si>
    <t>Phạm Đức C</t>
  </si>
  <si>
    <t>TK</t>
  </si>
  <si>
    <t>...</t>
  </si>
  <si>
    <t>B</t>
  </si>
  <si>
    <t>Bộ phận Hành chính - Nhân sự</t>
  </si>
  <si>
    <t>Trần Xuân D</t>
  </si>
  <si>
    <t>TP</t>
  </si>
  <si>
    <t>Lý Thị E</t>
  </si>
  <si>
    <t>NV</t>
  </si>
  <si>
    <t>Lê Quang G</t>
  </si>
  <si>
    <t>04</t>
  </si>
  <si>
    <t>Trần Văn Đ</t>
  </si>
  <si>
    <t>05</t>
  </si>
  <si>
    <t>Nguyễn Thị Thanh N</t>
  </si>
  <si>
    <t>06</t>
  </si>
  <si>
    <t>Phạm Văn S</t>
  </si>
  <si>
    <t>07</t>
  </si>
  <si>
    <t>Trần Văn N</t>
  </si>
  <si>
    <t>08</t>
  </si>
  <si>
    <t>Quách Thị T</t>
  </si>
  <si>
    <t>Trịnh Thăng B</t>
  </si>
  <si>
    <t>C</t>
  </si>
  <si>
    <t>Bộ phận Bán Hàng</t>
  </si>
  <si>
    <t>Phan Văn M</t>
  </si>
  <si>
    <t>Trần Hoàn N</t>
  </si>
  <si>
    <t>Nguyễn Thu H</t>
  </si>
  <si>
    <t>Lê Hà D</t>
  </si>
  <si>
    <t>Phạm Thị Thuỳ T</t>
  </si>
  <si>
    <t>Bùi Văn T</t>
  </si>
  <si>
    <t>Lê Thành K</t>
  </si>
  <si>
    <t>Trần Quỳnh N</t>
  </si>
  <si>
    <t>09</t>
  </si>
  <si>
    <t>Nguyễn Phúc M</t>
  </si>
  <si>
    <t>10</t>
  </si>
  <si>
    <t>Phạm Thuỳ Y</t>
  </si>
  <si>
    <r>
      <rPr>
        <i/>
        <sz val="9.0"/>
        <u/>
      </rPr>
      <t>Lưu ý: Doanh nghiệp trên quy định số ngày công 1 tháng là 24</t>
    </r>
    <r>
      <rPr>
        <i/>
        <sz val="9.0"/>
        <u/>
      </rPr>
      <t xml:space="preserve">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</si>
</sst>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5.0"/>
    </font>
    <font/>
    <font>
      <b/>
      <sz val="13.0"/>
    </font>
    <font>
      <b/>
      <sz val="11.0"/>
    </font>
    <font>
      <b/>
      <sz val="12.0"/>
    </font>
    <font>
      <b/>
    </font>
    <font>
      <sz val="11.0"/>
    </font>
    <font>
      <i/>
      <u/>
      <sz val="9.0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vertical="center"/>
    </xf>
    <xf borderId="1" fillId="3" fontId="3" numFmtId="49" xfId="0" applyAlignment="1" applyBorder="1" applyFill="1" applyFont="1" applyNumberFormat="1">
      <alignment horizontal="center" readingOrder="0" vertical="center"/>
    </xf>
    <xf borderId="4" fillId="0" fontId="4" numFmtId="49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6" numFmtId="0" xfId="0" applyAlignment="1" applyBorder="1" applyFont="1">
      <alignment horizontal="center" readingOrder="0" shrinkToFit="0" vertical="center" wrapText="1"/>
    </xf>
    <xf borderId="6" fillId="4" fontId="4" numFmtId="49" xfId="0" applyAlignment="1" applyBorder="1" applyFill="1" applyFont="1" applyNumberFormat="1">
      <alignment horizontal="center" readingOrder="0"/>
    </xf>
    <xf borderId="1" fillId="4" fontId="6" numFmtId="0" xfId="0" applyAlignment="1" applyBorder="1" applyFont="1">
      <alignment readingOrder="0"/>
    </xf>
    <xf borderId="6" fillId="4" fontId="2" numFmtId="3" xfId="0" applyAlignment="1" applyBorder="1" applyFont="1" applyNumberFormat="1">
      <alignment readingOrder="0"/>
    </xf>
    <xf borderId="6" fillId="4" fontId="2" numFmtId="3" xfId="0" applyBorder="1" applyFont="1" applyNumberFormat="1"/>
    <xf borderId="6" fillId="0" fontId="2" numFmtId="0" xfId="0" applyBorder="1" applyFont="1"/>
    <xf borderId="6" fillId="0" fontId="7" numFmtId="49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3" xfId="0" applyAlignment="1" applyBorder="1" applyFont="1" applyNumberFormat="1">
      <alignment readingOrder="0"/>
    </xf>
    <xf borderId="6" fillId="0" fontId="2" numFmtId="3" xfId="0" applyBorder="1" applyFont="1" applyNumberFormat="1"/>
    <xf borderId="6" fillId="0" fontId="2" numFmtId="0" xfId="0" applyAlignment="1" applyBorder="1" applyFont="1">
      <alignment horizontal="center"/>
    </xf>
    <xf borderId="1" fillId="5" fontId="4" numFmtId="49" xfId="0" applyAlignment="1" applyBorder="1" applyFill="1" applyFont="1" applyNumberFormat="1">
      <alignment horizontal="center" readingOrder="0"/>
    </xf>
    <xf borderId="6" fillId="5" fontId="2" numFmtId="3" xfId="0" applyBorder="1" applyFont="1" applyNumberFormat="1"/>
    <xf borderId="0" fillId="0" fontId="7" numFmtId="49" xfId="0" applyAlignment="1" applyFont="1" applyNumberFormat="1">
      <alignment horizontal="center"/>
    </xf>
    <xf borderId="0" fillId="0" fontId="7" numFmtId="49" xfId="0" applyFont="1" applyNumberFormat="1"/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6.14"/>
    <col customWidth="1" min="2" max="2" width="29.0"/>
    <col customWidth="1" min="23" max="23" width="17.57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</row>
    <row r="2" ht="30.0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4"/>
    </row>
    <row r="3" ht="27.75" customHeight="1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2"/>
      <c r="G3" s="2"/>
      <c r="H3" s="2"/>
      <c r="I3" s="3"/>
      <c r="J3" s="7" t="s">
        <v>7</v>
      </c>
      <c r="K3" s="7" t="s">
        <v>8</v>
      </c>
      <c r="L3" s="7" t="s">
        <v>9</v>
      </c>
      <c r="M3" s="7" t="s">
        <v>10</v>
      </c>
      <c r="N3" s="8" t="s">
        <v>11</v>
      </c>
      <c r="O3" s="2"/>
      <c r="P3" s="2"/>
      <c r="Q3" s="2"/>
      <c r="R3" s="3"/>
      <c r="S3" s="8" t="s">
        <v>12</v>
      </c>
      <c r="T3" s="2"/>
      <c r="U3" s="2"/>
      <c r="V3" s="3"/>
      <c r="W3" s="7" t="s">
        <v>13</v>
      </c>
      <c r="X3" s="7" t="s">
        <v>14</v>
      </c>
      <c r="Y3" s="7" t="s">
        <v>15</v>
      </c>
      <c r="Z3" s="7" t="s">
        <v>16</v>
      </c>
    </row>
    <row r="4" ht="33.0" customHeight="1">
      <c r="A4" s="9"/>
      <c r="B4" s="9"/>
      <c r="C4" s="9"/>
      <c r="D4" s="9"/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9"/>
      <c r="K4" s="9"/>
      <c r="L4" s="9"/>
      <c r="M4" s="9"/>
      <c r="N4" s="10" t="s">
        <v>22</v>
      </c>
      <c r="O4" s="10" t="s">
        <v>23</v>
      </c>
      <c r="P4" s="10" t="s">
        <v>24</v>
      </c>
      <c r="Q4" s="10" t="s">
        <v>25</v>
      </c>
      <c r="R4" s="10" t="s">
        <v>26</v>
      </c>
      <c r="S4" s="10" t="s">
        <v>27</v>
      </c>
      <c r="T4" s="10" t="s">
        <v>28</v>
      </c>
      <c r="U4" s="10" t="s">
        <v>25</v>
      </c>
      <c r="V4" s="10" t="s">
        <v>26</v>
      </c>
      <c r="W4" s="9"/>
      <c r="X4" s="9"/>
      <c r="Y4" s="9"/>
      <c r="Z4" s="9"/>
    </row>
    <row r="5">
      <c r="A5" s="11" t="s">
        <v>29</v>
      </c>
      <c r="B5" s="12" t="s">
        <v>30</v>
      </c>
      <c r="C5" s="3"/>
      <c r="D5" s="13">
        <f t="shared" ref="D5:Y5" si="1">sum(D6:D8)</f>
        <v>18000000</v>
      </c>
      <c r="E5" s="14">
        <f t="shared" si="1"/>
        <v>6000000</v>
      </c>
      <c r="F5" s="14">
        <f t="shared" si="1"/>
        <v>3600000</v>
      </c>
      <c r="G5" s="14">
        <f t="shared" si="1"/>
        <v>900000</v>
      </c>
      <c r="H5" s="14">
        <f t="shared" si="1"/>
        <v>750000</v>
      </c>
      <c r="I5" s="14">
        <f t="shared" si="1"/>
        <v>4600000</v>
      </c>
      <c r="J5" s="14">
        <f t="shared" si="1"/>
        <v>33850000</v>
      </c>
      <c r="K5" s="14">
        <f t="shared" si="1"/>
        <v>75</v>
      </c>
      <c r="L5" s="14">
        <f t="shared" si="1"/>
        <v>35479166.67</v>
      </c>
      <c r="M5" s="14">
        <f t="shared" si="1"/>
        <v>24000000</v>
      </c>
      <c r="N5" s="14">
        <f t="shared" si="1"/>
        <v>480000</v>
      </c>
      <c r="O5" s="14">
        <f t="shared" si="1"/>
        <v>4200000</v>
      </c>
      <c r="P5" s="14">
        <f t="shared" si="1"/>
        <v>720000</v>
      </c>
      <c r="Q5" s="14">
        <f t="shared" si="1"/>
        <v>240000</v>
      </c>
      <c r="R5" s="14">
        <f t="shared" si="1"/>
        <v>5640000</v>
      </c>
      <c r="S5" s="14">
        <f t="shared" si="1"/>
        <v>1920000</v>
      </c>
      <c r="T5" s="14">
        <f t="shared" si="1"/>
        <v>360000</v>
      </c>
      <c r="U5" s="14">
        <f t="shared" si="1"/>
        <v>240000</v>
      </c>
      <c r="V5" s="14">
        <f t="shared" si="1"/>
        <v>2520000</v>
      </c>
      <c r="W5" s="14">
        <f t="shared" si="1"/>
        <v>123666.6667</v>
      </c>
      <c r="X5" s="14">
        <f t="shared" si="1"/>
        <v>100000</v>
      </c>
      <c r="Y5" s="14">
        <f t="shared" si="1"/>
        <v>32735500</v>
      </c>
      <c r="Z5" s="15"/>
    </row>
    <row r="6">
      <c r="A6" s="16" t="s">
        <v>31</v>
      </c>
      <c r="B6" s="17" t="s">
        <v>32</v>
      </c>
      <c r="C6" s="18" t="s">
        <v>33</v>
      </c>
      <c r="D6" s="19">
        <v>7000000.0</v>
      </c>
      <c r="E6" s="19">
        <v>3000000.0</v>
      </c>
      <c r="F6" s="19">
        <v>1500000.0</v>
      </c>
      <c r="G6" s="19">
        <v>400000.0</v>
      </c>
      <c r="H6" s="19">
        <v>350000.0</v>
      </c>
      <c r="I6" s="19">
        <v>1590000.0</v>
      </c>
      <c r="J6" s="20">
        <f t="shared" ref="J6:J8" si="2">sum(D6:I6)</f>
        <v>13840000</v>
      </c>
      <c r="K6" s="19">
        <v>26.0</v>
      </c>
      <c r="L6" s="20">
        <f t="shared" ref="L6:L8" si="3">J6/24*K6</f>
        <v>14993333.33</v>
      </c>
      <c r="M6" s="20">
        <f t="shared" ref="M6:M8" si="4">Sum(D6:E6)</f>
        <v>10000000</v>
      </c>
      <c r="N6" s="20">
        <f t="shared" ref="N6:N8" si="5">M6*0.02</f>
        <v>200000</v>
      </c>
      <c r="O6" s="20">
        <f t="shared" ref="O6:O8" si="6">M6*0.175</f>
        <v>1750000</v>
      </c>
      <c r="P6" s="20">
        <f t="shared" ref="P6:P8" si="7">M6*0.03</f>
        <v>300000</v>
      </c>
      <c r="Q6" s="20">
        <f t="shared" ref="Q6:Q8" si="8">M6*0.01</f>
        <v>100000</v>
      </c>
      <c r="R6" s="20">
        <f t="shared" ref="R6:R8" si="9">sum(N6:Q6)</f>
        <v>2350000</v>
      </c>
      <c r="S6" s="20">
        <f t="shared" ref="S6:S8" si="10">M6*0.08</f>
        <v>800000</v>
      </c>
      <c r="T6" s="20">
        <f t="shared" ref="T6:T8" si="11">M6*0.015</f>
        <v>150000</v>
      </c>
      <c r="U6" s="20">
        <f t="shared" ref="U6:U8" si="12">M6*0.01</f>
        <v>100000</v>
      </c>
      <c r="V6" s="20">
        <f t="shared" ref="V6:V8" si="13">sum(S6:U6)</f>
        <v>1050000</v>
      </c>
      <c r="W6" s="20">
        <f>(L6-F6+730000-G6-H6-11000000)*0.05</f>
        <v>123666.6667</v>
      </c>
      <c r="X6" s="20"/>
      <c r="Y6" s="20">
        <f t="shared" ref="Y6:Y8" si="14">L6-V6-W6-X6</f>
        <v>13819666.67</v>
      </c>
      <c r="Z6" s="15"/>
    </row>
    <row r="7">
      <c r="A7" s="16" t="s">
        <v>34</v>
      </c>
      <c r="B7" s="17" t="s">
        <v>35</v>
      </c>
      <c r="C7" s="18" t="s">
        <v>36</v>
      </c>
      <c r="D7" s="19">
        <v>6000000.0</v>
      </c>
      <c r="E7" s="19">
        <v>2000000.0</v>
      </c>
      <c r="F7" s="19">
        <v>1200000.0</v>
      </c>
      <c r="G7" s="19">
        <v>300000.0</v>
      </c>
      <c r="H7" s="19">
        <v>250000.0</v>
      </c>
      <c r="I7" s="19">
        <v>1670000.0</v>
      </c>
      <c r="J7" s="20">
        <f t="shared" si="2"/>
        <v>11420000</v>
      </c>
      <c r="K7" s="19">
        <v>25.0</v>
      </c>
      <c r="L7" s="20">
        <f t="shared" si="3"/>
        <v>11895833.33</v>
      </c>
      <c r="M7" s="20">
        <f t="shared" si="4"/>
        <v>8000000</v>
      </c>
      <c r="N7" s="20">
        <f t="shared" si="5"/>
        <v>160000</v>
      </c>
      <c r="O7" s="20">
        <f t="shared" si="6"/>
        <v>1400000</v>
      </c>
      <c r="P7" s="20">
        <f t="shared" si="7"/>
        <v>240000</v>
      </c>
      <c r="Q7" s="20">
        <f t="shared" si="8"/>
        <v>80000</v>
      </c>
      <c r="R7" s="20">
        <f t="shared" si="9"/>
        <v>1880000</v>
      </c>
      <c r="S7" s="20">
        <f t="shared" si="10"/>
        <v>640000</v>
      </c>
      <c r="T7" s="20">
        <f t="shared" si="11"/>
        <v>120000</v>
      </c>
      <c r="U7" s="20">
        <f t="shared" si="12"/>
        <v>80000</v>
      </c>
      <c r="V7" s="20">
        <f t="shared" si="13"/>
        <v>840000</v>
      </c>
      <c r="W7" s="20"/>
      <c r="X7" s="19">
        <v>100000.0</v>
      </c>
      <c r="Y7" s="20">
        <f t="shared" si="14"/>
        <v>10955833.33</v>
      </c>
      <c r="Z7" s="15"/>
    </row>
    <row r="8">
      <c r="A8" s="16" t="s">
        <v>37</v>
      </c>
      <c r="B8" s="17" t="s">
        <v>38</v>
      </c>
      <c r="C8" s="18" t="s">
        <v>39</v>
      </c>
      <c r="D8" s="19">
        <v>5000000.0</v>
      </c>
      <c r="E8" s="19">
        <v>1000000.0</v>
      </c>
      <c r="F8" s="19">
        <v>900000.0</v>
      </c>
      <c r="G8" s="19">
        <v>200000.0</v>
      </c>
      <c r="H8" s="19">
        <v>150000.0</v>
      </c>
      <c r="I8" s="19">
        <v>1340000.0</v>
      </c>
      <c r="J8" s="20">
        <f t="shared" si="2"/>
        <v>8590000</v>
      </c>
      <c r="K8" s="19">
        <v>24.0</v>
      </c>
      <c r="L8" s="20">
        <f t="shared" si="3"/>
        <v>8590000</v>
      </c>
      <c r="M8" s="20">
        <f t="shared" si="4"/>
        <v>6000000</v>
      </c>
      <c r="N8" s="20">
        <f t="shared" si="5"/>
        <v>120000</v>
      </c>
      <c r="O8" s="20">
        <f t="shared" si="6"/>
        <v>1050000</v>
      </c>
      <c r="P8" s="20">
        <f t="shared" si="7"/>
        <v>180000</v>
      </c>
      <c r="Q8" s="20">
        <f t="shared" si="8"/>
        <v>60000</v>
      </c>
      <c r="R8" s="20">
        <f t="shared" si="9"/>
        <v>1410000</v>
      </c>
      <c r="S8" s="20">
        <f t="shared" si="10"/>
        <v>480000</v>
      </c>
      <c r="T8" s="20">
        <f t="shared" si="11"/>
        <v>90000</v>
      </c>
      <c r="U8" s="20">
        <f t="shared" si="12"/>
        <v>60000</v>
      </c>
      <c r="V8" s="20">
        <f t="shared" si="13"/>
        <v>630000</v>
      </c>
      <c r="W8" s="20"/>
      <c r="X8" s="20"/>
      <c r="Y8" s="20">
        <f t="shared" si="14"/>
        <v>7960000</v>
      </c>
      <c r="Z8" s="15"/>
    </row>
    <row r="9">
      <c r="A9" s="16" t="s">
        <v>40</v>
      </c>
      <c r="B9" s="15"/>
      <c r="C9" s="2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5"/>
    </row>
    <row r="10">
      <c r="A10" s="11" t="s">
        <v>41</v>
      </c>
      <c r="B10" s="12" t="s">
        <v>42</v>
      </c>
      <c r="C10" s="3"/>
      <c r="D10" s="14">
        <f t="shared" ref="D10:Y10" si="15">sum(D11:D20)</f>
        <v>44000000</v>
      </c>
      <c r="E10" s="14">
        <f t="shared" si="15"/>
        <v>1200000</v>
      </c>
      <c r="F10" s="14">
        <f t="shared" si="15"/>
        <v>6150000</v>
      </c>
      <c r="G10" s="14">
        <f t="shared" si="15"/>
        <v>2050000</v>
      </c>
      <c r="H10" s="14">
        <f t="shared" si="15"/>
        <v>1100000</v>
      </c>
      <c r="I10" s="14">
        <f t="shared" si="15"/>
        <v>10250000</v>
      </c>
      <c r="J10" s="14">
        <f t="shared" si="15"/>
        <v>64750000</v>
      </c>
      <c r="K10" s="14">
        <f t="shared" si="15"/>
        <v>238</v>
      </c>
      <c r="L10" s="14">
        <f t="shared" si="15"/>
        <v>64462500</v>
      </c>
      <c r="M10" s="14">
        <f t="shared" si="15"/>
        <v>45200000</v>
      </c>
      <c r="N10" s="14">
        <f t="shared" si="15"/>
        <v>904000</v>
      </c>
      <c r="O10" s="14">
        <f t="shared" si="15"/>
        <v>7910000</v>
      </c>
      <c r="P10" s="14">
        <f t="shared" si="15"/>
        <v>1356000</v>
      </c>
      <c r="Q10" s="14">
        <f t="shared" si="15"/>
        <v>452000</v>
      </c>
      <c r="R10" s="14">
        <f t="shared" si="15"/>
        <v>10622000</v>
      </c>
      <c r="S10" s="14">
        <f t="shared" si="15"/>
        <v>3616000</v>
      </c>
      <c r="T10" s="14">
        <f t="shared" si="15"/>
        <v>678000</v>
      </c>
      <c r="U10" s="14">
        <f t="shared" si="15"/>
        <v>452000</v>
      </c>
      <c r="V10" s="14">
        <f t="shared" si="15"/>
        <v>4746000</v>
      </c>
      <c r="W10" s="14">
        <f t="shared" si="15"/>
        <v>0</v>
      </c>
      <c r="X10" s="14">
        <f t="shared" si="15"/>
        <v>1500000</v>
      </c>
      <c r="Y10" s="14">
        <f t="shared" si="15"/>
        <v>58216500</v>
      </c>
      <c r="Z10" s="15"/>
    </row>
    <row r="11">
      <c r="A11" s="16" t="s">
        <v>31</v>
      </c>
      <c r="B11" s="17" t="s">
        <v>43</v>
      </c>
      <c r="C11" s="18" t="s">
        <v>44</v>
      </c>
      <c r="D11" s="19">
        <v>5300000.0</v>
      </c>
      <c r="E11" s="19">
        <v>1200000.0</v>
      </c>
      <c r="F11" s="19">
        <v>750000.0</v>
      </c>
      <c r="G11" s="19">
        <v>250000.0</v>
      </c>
      <c r="H11" s="19">
        <v>200000.0</v>
      </c>
      <c r="I11" s="19">
        <v>1250000.0</v>
      </c>
      <c r="J11" s="20">
        <f t="shared" ref="J11:J20" si="16">sum(D11:I11)</f>
        <v>8950000</v>
      </c>
      <c r="K11" s="19">
        <v>26.0</v>
      </c>
      <c r="L11" s="20">
        <f t="shared" ref="L11:L20" si="17">J11/24*K11</f>
        <v>9695833.333</v>
      </c>
      <c r="M11" s="20">
        <f t="shared" ref="M11:M20" si="18">sum(D11:E11)</f>
        <v>6500000</v>
      </c>
      <c r="N11" s="20">
        <f t="shared" ref="N11:N20" si="19">M11*0.02</f>
        <v>130000</v>
      </c>
      <c r="O11" s="20">
        <f t="shared" ref="O11:O20" si="20">M11*0.175</f>
        <v>1137500</v>
      </c>
      <c r="P11" s="20">
        <f t="shared" ref="P11:P20" si="21">M11*0.03</f>
        <v>195000</v>
      </c>
      <c r="Q11" s="20">
        <f t="shared" ref="Q11:Q20" si="22">M11*0.01</f>
        <v>65000</v>
      </c>
      <c r="R11" s="20">
        <f t="shared" ref="R11:R20" si="23">sum(N11:Q11)</f>
        <v>1527500</v>
      </c>
      <c r="S11" s="20">
        <f t="shared" ref="S11:S20" si="24">M11*0.08</f>
        <v>520000</v>
      </c>
      <c r="T11" s="20">
        <f t="shared" ref="T11:T20" si="25">M11*0.015</f>
        <v>97500</v>
      </c>
      <c r="U11" s="20">
        <f t="shared" ref="U11:U20" si="26">M11*0.01</f>
        <v>65000</v>
      </c>
      <c r="V11" s="20">
        <f t="shared" ref="V11:V20" si="27">sum(S11:U11)</f>
        <v>682500</v>
      </c>
      <c r="W11" s="20"/>
      <c r="X11" s="20"/>
      <c r="Y11" s="20">
        <f t="shared" ref="Y11:Y20" si="28">L11-V11-W11-X11</f>
        <v>9013333.333</v>
      </c>
      <c r="Z11" s="15"/>
    </row>
    <row r="12">
      <c r="A12" s="16" t="s">
        <v>34</v>
      </c>
      <c r="B12" s="17" t="s">
        <v>45</v>
      </c>
      <c r="C12" s="18" t="s">
        <v>46</v>
      </c>
      <c r="D12" s="19">
        <v>4300000.0</v>
      </c>
      <c r="E12" s="20"/>
      <c r="F12" s="19">
        <v>600000.0</v>
      </c>
      <c r="G12" s="19">
        <v>200000.0</v>
      </c>
      <c r="H12" s="19">
        <v>100000.0</v>
      </c>
      <c r="I12" s="19">
        <v>1000000.0</v>
      </c>
      <c r="J12" s="20">
        <f t="shared" si="16"/>
        <v>6200000</v>
      </c>
      <c r="K12" s="19">
        <v>24.0</v>
      </c>
      <c r="L12" s="20">
        <f t="shared" si="17"/>
        <v>6200000</v>
      </c>
      <c r="M12" s="20">
        <f t="shared" si="18"/>
        <v>4300000</v>
      </c>
      <c r="N12" s="20">
        <f t="shared" si="19"/>
        <v>86000</v>
      </c>
      <c r="O12" s="20">
        <f t="shared" si="20"/>
        <v>752500</v>
      </c>
      <c r="P12" s="20">
        <f t="shared" si="21"/>
        <v>129000</v>
      </c>
      <c r="Q12" s="20">
        <f t="shared" si="22"/>
        <v>43000</v>
      </c>
      <c r="R12" s="20">
        <f t="shared" si="23"/>
        <v>1010500</v>
      </c>
      <c r="S12" s="20">
        <f t="shared" si="24"/>
        <v>344000</v>
      </c>
      <c r="T12" s="20">
        <f t="shared" si="25"/>
        <v>64500</v>
      </c>
      <c r="U12" s="20">
        <f t="shared" si="26"/>
        <v>43000</v>
      </c>
      <c r="V12" s="20">
        <f t="shared" si="27"/>
        <v>451500</v>
      </c>
      <c r="W12" s="20"/>
      <c r="X12" s="19">
        <v>200000.0</v>
      </c>
      <c r="Y12" s="20">
        <f t="shared" si="28"/>
        <v>5548500</v>
      </c>
      <c r="Z12" s="15"/>
    </row>
    <row r="13">
      <c r="A13" s="16" t="s">
        <v>37</v>
      </c>
      <c r="B13" s="17" t="s">
        <v>47</v>
      </c>
      <c r="C13" s="18" t="s">
        <v>46</v>
      </c>
      <c r="D13" s="19">
        <v>4300000.0</v>
      </c>
      <c r="E13" s="20"/>
      <c r="F13" s="19">
        <v>600000.0</v>
      </c>
      <c r="G13" s="19">
        <v>200000.0</v>
      </c>
      <c r="H13" s="19">
        <v>100000.0</v>
      </c>
      <c r="I13" s="19">
        <v>1000000.0</v>
      </c>
      <c r="J13" s="20">
        <f t="shared" si="16"/>
        <v>6200000</v>
      </c>
      <c r="K13" s="19">
        <v>22.0</v>
      </c>
      <c r="L13" s="20">
        <f t="shared" si="17"/>
        <v>5683333.333</v>
      </c>
      <c r="M13" s="20">
        <f t="shared" si="18"/>
        <v>4300000</v>
      </c>
      <c r="N13" s="20">
        <f t="shared" si="19"/>
        <v>86000</v>
      </c>
      <c r="O13" s="20">
        <f t="shared" si="20"/>
        <v>752500</v>
      </c>
      <c r="P13" s="20">
        <f t="shared" si="21"/>
        <v>129000</v>
      </c>
      <c r="Q13" s="20">
        <f t="shared" si="22"/>
        <v>43000</v>
      </c>
      <c r="R13" s="20">
        <f t="shared" si="23"/>
        <v>1010500</v>
      </c>
      <c r="S13" s="20">
        <f t="shared" si="24"/>
        <v>344000</v>
      </c>
      <c r="T13" s="20">
        <f t="shared" si="25"/>
        <v>64500</v>
      </c>
      <c r="U13" s="20">
        <f t="shared" si="26"/>
        <v>43000</v>
      </c>
      <c r="V13" s="20">
        <f t="shared" si="27"/>
        <v>451500</v>
      </c>
      <c r="W13" s="20"/>
      <c r="X13" s="20"/>
      <c r="Y13" s="20">
        <f t="shared" si="28"/>
        <v>5231833.333</v>
      </c>
      <c r="Z13" s="15"/>
    </row>
    <row r="14">
      <c r="A14" s="16" t="s">
        <v>48</v>
      </c>
      <c r="B14" s="17" t="s">
        <v>49</v>
      </c>
      <c r="C14" s="18" t="s">
        <v>46</v>
      </c>
      <c r="D14" s="19">
        <v>4300000.0</v>
      </c>
      <c r="E14" s="20"/>
      <c r="F14" s="19">
        <v>600000.0</v>
      </c>
      <c r="G14" s="19">
        <v>200000.0</v>
      </c>
      <c r="H14" s="19">
        <v>100000.0</v>
      </c>
      <c r="I14" s="19">
        <v>1000000.0</v>
      </c>
      <c r="J14" s="20">
        <f t="shared" si="16"/>
        <v>6200000</v>
      </c>
      <c r="K14" s="19">
        <v>21.0</v>
      </c>
      <c r="L14" s="20">
        <f t="shared" si="17"/>
        <v>5425000</v>
      </c>
      <c r="M14" s="20">
        <f t="shared" si="18"/>
        <v>4300000</v>
      </c>
      <c r="N14" s="20">
        <f t="shared" si="19"/>
        <v>86000</v>
      </c>
      <c r="O14" s="20">
        <f t="shared" si="20"/>
        <v>752500</v>
      </c>
      <c r="P14" s="20">
        <f t="shared" si="21"/>
        <v>129000</v>
      </c>
      <c r="Q14" s="20">
        <f t="shared" si="22"/>
        <v>43000</v>
      </c>
      <c r="R14" s="20">
        <f t="shared" si="23"/>
        <v>1010500</v>
      </c>
      <c r="S14" s="20">
        <f t="shared" si="24"/>
        <v>344000</v>
      </c>
      <c r="T14" s="20">
        <f t="shared" si="25"/>
        <v>64500</v>
      </c>
      <c r="U14" s="20">
        <f t="shared" si="26"/>
        <v>43000</v>
      </c>
      <c r="V14" s="20">
        <f t="shared" si="27"/>
        <v>451500</v>
      </c>
      <c r="W14" s="20"/>
      <c r="X14" s="19">
        <v>100000.0</v>
      </c>
      <c r="Y14" s="20">
        <f t="shared" si="28"/>
        <v>4873500</v>
      </c>
      <c r="Z14" s="15"/>
    </row>
    <row r="15">
      <c r="A15" s="16" t="s">
        <v>50</v>
      </c>
      <c r="B15" s="17" t="s">
        <v>51</v>
      </c>
      <c r="C15" s="18" t="s">
        <v>46</v>
      </c>
      <c r="D15" s="19">
        <v>4300000.0</v>
      </c>
      <c r="E15" s="20"/>
      <c r="F15" s="19">
        <v>600000.0</v>
      </c>
      <c r="G15" s="19">
        <v>200000.0</v>
      </c>
      <c r="H15" s="19">
        <v>100000.0</v>
      </c>
      <c r="I15" s="19">
        <v>1000000.0</v>
      </c>
      <c r="J15" s="20">
        <f t="shared" si="16"/>
        <v>6200000</v>
      </c>
      <c r="K15" s="19">
        <v>22.0</v>
      </c>
      <c r="L15" s="20">
        <f t="shared" si="17"/>
        <v>5683333.333</v>
      </c>
      <c r="M15" s="20">
        <f t="shared" si="18"/>
        <v>4300000</v>
      </c>
      <c r="N15" s="20">
        <f t="shared" si="19"/>
        <v>86000</v>
      </c>
      <c r="O15" s="20">
        <f t="shared" si="20"/>
        <v>752500</v>
      </c>
      <c r="P15" s="20">
        <f t="shared" si="21"/>
        <v>129000</v>
      </c>
      <c r="Q15" s="20">
        <f t="shared" si="22"/>
        <v>43000</v>
      </c>
      <c r="R15" s="20">
        <f t="shared" si="23"/>
        <v>1010500</v>
      </c>
      <c r="S15" s="20">
        <f t="shared" si="24"/>
        <v>344000</v>
      </c>
      <c r="T15" s="20">
        <f t="shared" si="25"/>
        <v>64500</v>
      </c>
      <c r="U15" s="20">
        <f t="shared" si="26"/>
        <v>43000</v>
      </c>
      <c r="V15" s="20">
        <f t="shared" si="27"/>
        <v>451500</v>
      </c>
      <c r="W15" s="20"/>
      <c r="X15" s="19">
        <v>750000.0</v>
      </c>
      <c r="Y15" s="20">
        <f t="shared" si="28"/>
        <v>4481833.333</v>
      </c>
      <c r="Z15" s="15"/>
    </row>
    <row r="16">
      <c r="A16" s="16" t="s">
        <v>52</v>
      </c>
      <c r="B16" s="17" t="s">
        <v>53</v>
      </c>
      <c r="C16" s="18" t="s">
        <v>46</v>
      </c>
      <c r="D16" s="19">
        <v>4300000.0</v>
      </c>
      <c r="E16" s="19"/>
      <c r="F16" s="19">
        <v>600000.0</v>
      </c>
      <c r="G16" s="19">
        <v>200000.0</v>
      </c>
      <c r="H16" s="19">
        <v>100000.0</v>
      </c>
      <c r="I16" s="19">
        <v>1000000.0</v>
      </c>
      <c r="J16" s="20">
        <f t="shared" si="16"/>
        <v>6200000</v>
      </c>
      <c r="K16" s="19">
        <v>26.0</v>
      </c>
      <c r="L16" s="20">
        <f t="shared" si="17"/>
        <v>6716666.667</v>
      </c>
      <c r="M16" s="20">
        <f t="shared" si="18"/>
        <v>4300000</v>
      </c>
      <c r="N16" s="20">
        <f t="shared" si="19"/>
        <v>86000</v>
      </c>
      <c r="O16" s="20">
        <f t="shared" si="20"/>
        <v>752500</v>
      </c>
      <c r="P16" s="20">
        <f t="shared" si="21"/>
        <v>129000</v>
      </c>
      <c r="Q16" s="20">
        <f t="shared" si="22"/>
        <v>43000</v>
      </c>
      <c r="R16" s="20">
        <f t="shared" si="23"/>
        <v>1010500</v>
      </c>
      <c r="S16" s="20">
        <f t="shared" si="24"/>
        <v>344000</v>
      </c>
      <c r="T16" s="20">
        <f t="shared" si="25"/>
        <v>64500</v>
      </c>
      <c r="U16" s="20">
        <f t="shared" si="26"/>
        <v>43000</v>
      </c>
      <c r="V16" s="20">
        <f t="shared" si="27"/>
        <v>451500</v>
      </c>
      <c r="W16" s="20"/>
      <c r="X16" s="20"/>
      <c r="Y16" s="20">
        <f t="shared" si="28"/>
        <v>6265166.667</v>
      </c>
      <c r="Z16" s="15"/>
    </row>
    <row r="17">
      <c r="A17" s="16" t="s">
        <v>54</v>
      </c>
      <c r="B17" s="17" t="s">
        <v>55</v>
      </c>
      <c r="C17" s="18" t="s">
        <v>46</v>
      </c>
      <c r="D17" s="19">
        <v>4300000.0</v>
      </c>
      <c r="E17" s="20"/>
      <c r="F17" s="19">
        <v>600000.0</v>
      </c>
      <c r="G17" s="19">
        <v>200000.0</v>
      </c>
      <c r="H17" s="19">
        <v>100000.0</v>
      </c>
      <c r="I17" s="19">
        <v>1000000.0</v>
      </c>
      <c r="J17" s="20">
        <f t="shared" si="16"/>
        <v>6200000</v>
      </c>
      <c r="K17" s="19">
        <v>25.0</v>
      </c>
      <c r="L17" s="20">
        <f t="shared" si="17"/>
        <v>6458333.333</v>
      </c>
      <c r="M17" s="20">
        <f t="shared" si="18"/>
        <v>4300000</v>
      </c>
      <c r="N17" s="20">
        <f t="shared" si="19"/>
        <v>86000</v>
      </c>
      <c r="O17" s="20">
        <f t="shared" si="20"/>
        <v>752500</v>
      </c>
      <c r="P17" s="20">
        <f t="shared" si="21"/>
        <v>129000</v>
      </c>
      <c r="Q17" s="20">
        <f t="shared" si="22"/>
        <v>43000</v>
      </c>
      <c r="R17" s="20">
        <f t="shared" si="23"/>
        <v>1010500</v>
      </c>
      <c r="S17" s="20">
        <f t="shared" si="24"/>
        <v>344000</v>
      </c>
      <c r="T17" s="20">
        <f t="shared" si="25"/>
        <v>64500</v>
      </c>
      <c r="U17" s="20">
        <f t="shared" si="26"/>
        <v>43000</v>
      </c>
      <c r="V17" s="20">
        <f t="shared" si="27"/>
        <v>451500</v>
      </c>
      <c r="W17" s="20"/>
      <c r="X17" s="19">
        <v>200000.0</v>
      </c>
      <c r="Y17" s="20">
        <f t="shared" si="28"/>
        <v>5806833.333</v>
      </c>
      <c r="Z17" s="15"/>
    </row>
    <row r="18">
      <c r="A18" s="16" t="s">
        <v>56</v>
      </c>
      <c r="B18" s="17" t="s">
        <v>47</v>
      </c>
      <c r="C18" s="18" t="s">
        <v>46</v>
      </c>
      <c r="D18" s="19">
        <v>4300000.0</v>
      </c>
      <c r="E18" s="20"/>
      <c r="F18" s="19">
        <v>600000.0</v>
      </c>
      <c r="G18" s="19">
        <v>200000.0</v>
      </c>
      <c r="H18" s="19">
        <v>100000.0</v>
      </c>
      <c r="I18" s="19">
        <v>1000000.0</v>
      </c>
      <c r="J18" s="20">
        <f t="shared" si="16"/>
        <v>6200000</v>
      </c>
      <c r="K18" s="19">
        <v>22.0</v>
      </c>
      <c r="L18" s="20">
        <f t="shared" si="17"/>
        <v>5683333.333</v>
      </c>
      <c r="M18" s="20">
        <f t="shared" si="18"/>
        <v>4300000</v>
      </c>
      <c r="N18" s="20">
        <f t="shared" si="19"/>
        <v>86000</v>
      </c>
      <c r="O18" s="20">
        <f t="shared" si="20"/>
        <v>752500</v>
      </c>
      <c r="P18" s="20">
        <f t="shared" si="21"/>
        <v>129000</v>
      </c>
      <c r="Q18" s="20">
        <f t="shared" si="22"/>
        <v>43000</v>
      </c>
      <c r="R18" s="20">
        <f t="shared" si="23"/>
        <v>1010500</v>
      </c>
      <c r="S18" s="20">
        <f t="shared" si="24"/>
        <v>344000</v>
      </c>
      <c r="T18" s="20">
        <f t="shared" si="25"/>
        <v>64500</v>
      </c>
      <c r="U18" s="20">
        <f t="shared" si="26"/>
        <v>43000</v>
      </c>
      <c r="V18" s="20">
        <f t="shared" si="27"/>
        <v>451500</v>
      </c>
      <c r="W18" s="20"/>
      <c r="X18" s="20"/>
      <c r="Y18" s="20">
        <f t="shared" si="28"/>
        <v>5231833.333</v>
      </c>
      <c r="Z18" s="15"/>
    </row>
    <row r="19">
      <c r="A19" s="16" t="s">
        <v>31</v>
      </c>
      <c r="B19" s="17" t="s">
        <v>57</v>
      </c>
      <c r="C19" s="18" t="s">
        <v>46</v>
      </c>
      <c r="D19" s="19">
        <v>4300000.0</v>
      </c>
      <c r="E19" s="19"/>
      <c r="F19" s="19">
        <v>600000.0</v>
      </c>
      <c r="G19" s="19">
        <v>200000.0</v>
      </c>
      <c r="H19" s="19">
        <v>100000.0</v>
      </c>
      <c r="I19" s="19">
        <v>1000000.0</v>
      </c>
      <c r="J19" s="20">
        <f t="shared" si="16"/>
        <v>6200000</v>
      </c>
      <c r="K19" s="19">
        <v>24.0</v>
      </c>
      <c r="L19" s="20">
        <f t="shared" si="17"/>
        <v>6200000</v>
      </c>
      <c r="M19" s="20">
        <f t="shared" si="18"/>
        <v>4300000</v>
      </c>
      <c r="N19" s="20">
        <f t="shared" si="19"/>
        <v>86000</v>
      </c>
      <c r="O19" s="20">
        <f t="shared" si="20"/>
        <v>752500</v>
      </c>
      <c r="P19" s="20">
        <f t="shared" si="21"/>
        <v>129000</v>
      </c>
      <c r="Q19" s="20">
        <f t="shared" si="22"/>
        <v>43000</v>
      </c>
      <c r="R19" s="20">
        <f t="shared" si="23"/>
        <v>1010500</v>
      </c>
      <c r="S19" s="20">
        <f t="shared" si="24"/>
        <v>344000</v>
      </c>
      <c r="T19" s="20">
        <f t="shared" si="25"/>
        <v>64500</v>
      </c>
      <c r="U19" s="20">
        <f t="shared" si="26"/>
        <v>43000</v>
      </c>
      <c r="V19" s="20">
        <f t="shared" si="27"/>
        <v>451500</v>
      </c>
      <c r="W19" s="20"/>
      <c r="X19" s="20"/>
      <c r="Y19" s="20">
        <f t="shared" si="28"/>
        <v>5748500</v>
      </c>
      <c r="Z19" s="15"/>
    </row>
    <row r="20">
      <c r="A20" s="16" t="s">
        <v>34</v>
      </c>
      <c r="B20" s="17" t="s">
        <v>58</v>
      </c>
      <c r="C20" s="18" t="s">
        <v>46</v>
      </c>
      <c r="D20" s="19">
        <v>4300000.0</v>
      </c>
      <c r="E20" s="20"/>
      <c r="F20" s="19">
        <v>600000.0</v>
      </c>
      <c r="G20" s="19">
        <v>200000.0</v>
      </c>
      <c r="H20" s="19">
        <v>100000.0</v>
      </c>
      <c r="I20" s="19">
        <v>1000000.0</v>
      </c>
      <c r="J20" s="20">
        <f t="shared" si="16"/>
        <v>6200000</v>
      </c>
      <c r="K20" s="19">
        <v>26.0</v>
      </c>
      <c r="L20" s="20">
        <f t="shared" si="17"/>
        <v>6716666.667</v>
      </c>
      <c r="M20" s="20">
        <f t="shared" si="18"/>
        <v>4300000</v>
      </c>
      <c r="N20" s="20">
        <f t="shared" si="19"/>
        <v>86000</v>
      </c>
      <c r="O20" s="20">
        <f t="shared" si="20"/>
        <v>752500</v>
      </c>
      <c r="P20" s="20">
        <f t="shared" si="21"/>
        <v>129000</v>
      </c>
      <c r="Q20" s="20">
        <f t="shared" si="22"/>
        <v>43000</v>
      </c>
      <c r="R20" s="20">
        <f t="shared" si="23"/>
        <v>1010500</v>
      </c>
      <c r="S20" s="20">
        <f t="shared" si="24"/>
        <v>344000</v>
      </c>
      <c r="T20" s="20">
        <f t="shared" si="25"/>
        <v>64500</v>
      </c>
      <c r="U20" s="20">
        <f t="shared" si="26"/>
        <v>43000</v>
      </c>
      <c r="V20" s="20">
        <f t="shared" si="27"/>
        <v>451500</v>
      </c>
      <c r="W20" s="20"/>
      <c r="X20" s="19">
        <v>250000.0</v>
      </c>
      <c r="Y20" s="20">
        <f t="shared" si="28"/>
        <v>6015166.667</v>
      </c>
      <c r="Z20" s="15"/>
    </row>
    <row r="21">
      <c r="A21" s="16" t="s">
        <v>40</v>
      </c>
      <c r="B21" s="15"/>
      <c r="C21" s="2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5"/>
    </row>
    <row r="22">
      <c r="A22" s="11" t="s">
        <v>59</v>
      </c>
      <c r="B22" s="12" t="s">
        <v>60</v>
      </c>
      <c r="C22" s="3"/>
      <c r="D22" s="14">
        <f t="shared" ref="D22:Y22" si="29">sum(D23:D32)</f>
        <v>44000000</v>
      </c>
      <c r="E22" s="14">
        <f t="shared" si="29"/>
        <v>1200000</v>
      </c>
      <c r="F22" s="14">
        <f t="shared" si="29"/>
        <v>6150000</v>
      </c>
      <c r="G22" s="14">
        <f t="shared" si="29"/>
        <v>2050000</v>
      </c>
      <c r="H22" s="14">
        <f t="shared" si="29"/>
        <v>1100000</v>
      </c>
      <c r="I22" s="14">
        <f t="shared" si="29"/>
        <v>10250000</v>
      </c>
      <c r="J22" s="14">
        <f t="shared" si="29"/>
        <v>64750000</v>
      </c>
      <c r="K22" s="14">
        <f t="shared" si="29"/>
        <v>239</v>
      </c>
      <c r="L22" s="14">
        <f t="shared" si="29"/>
        <v>64491666.67</v>
      </c>
      <c r="M22" s="14">
        <f t="shared" si="29"/>
        <v>45200000</v>
      </c>
      <c r="N22" s="14">
        <f t="shared" si="29"/>
        <v>904000</v>
      </c>
      <c r="O22" s="14">
        <f t="shared" si="29"/>
        <v>7910000</v>
      </c>
      <c r="P22" s="14">
        <f t="shared" si="29"/>
        <v>1356000</v>
      </c>
      <c r="Q22" s="14">
        <f t="shared" si="29"/>
        <v>452000</v>
      </c>
      <c r="R22" s="14">
        <f t="shared" si="29"/>
        <v>10622000</v>
      </c>
      <c r="S22" s="14">
        <f t="shared" si="29"/>
        <v>3616000</v>
      </c>
      <c r="T22" s="14">
        <f t="shared" si="29"/>
        <v>678000</v>
      </c>
      <c r="U22" s="14">
        <f t="shared" si="29"/>
        <v>452000</v>
      </c>
      <c r="V22" s="14">
        <f t="shared" si="29"/>
        <v>4746000</v>
      </c>
      <c r="W22" s="14">
        <f t="shared" si="29"/>
        <v>0</v>
      </c>
      <c r="X22" s="14">
        <f t="shared" si="29"/>
        <v>1800000</v>
      </c>
      <c r="Y22" s="14">
        <f t="shared" si="29"/>
        <v>57945666.67</v>
      </c>
      <c r="Z22" s="15"/>
    </row>
    <row r="23">
      <c r="A23" s="16" t="s">
        <v>31</v>
      </c>
      <c r="B23" s="17" t="s">
        <v>61</v>
      </c>
      <c r="C23" s="18" t="s">
        <v>44</v>
      </c>
      <c r="D23" s="19">
        <v>5300000.0</v>
      </c>
      <c r="E23" s="19">
        <v>1200000.0</v>
      </c>
      <c r="F23" s="19">
        <v>750000.0</v>
      </c>
      <c r="G23" s="19">
        <v>250000.0</v>
      </c>
      <c r="H23" s="19">
        <v>200000.0</v>
      </c>
      <c r="I23" s="19">
        <v>1250000.0</v>
      </c>
      <c r="J23" s="20">
        <f t="shared" ref="J23:J32" si="30">sum(D23:I23)</f>
        <v>8950000</v>
      </c>
      <c r="K23" s="19">
        <v>24.0</v>
      </c>
      <c r="L23" s="20">
        <f t="shared" ref="L23:L32" si="31">J23/24*K23</f>
        <v>8950000</v>
      </c>
      <c r="M23" s="20">
        <f t="shared" ref="M23:M32" si="32">sum(D23:E23)</f>
        <v>6500000</v>
      </c>
      <c r="N23" s="20">
        <f t="shared" ref="N23:N32" si="33">M23*0.02</f>
        <v>130000</v>
      </c>
      <c r="O23" s="20">
        <f t="shared" ref="O23:O32" si="34">M23*0.175</f>
        <v>1137500</v>
      </c>
      <c r="P23" s="20">
        <f t="shared" ref="P23:P32" si="35">M23*0.03</f>
        <v>195000</v>
      </c>
      <c r="Q23" s="20">
        <f t="shared" ref="Q23:Q32" si="36">M23*0.01</f>
        <v>65000</v>
      </c>
      <c r="R23" s="20">
        <f t="shared" ref="R23:R32" si="37">sum(N23:Q23)</f>
        <v>1527500</v>
      </c>
      <c r="S23" s="20">
        <f t="shared" ref="S23:S32" si="38">M23*0.08</f>
        <v>520000</v>
      </c>
      <c r="T23" s="20">
        <f t="shared" ref="T23:T32" si="39">M23*0.015</f>
        <v>97500</v>
      </c>
      <c r="U23" s="20">
        <f t="shared" ref="U23:U32" si="40">M23*0.01</f>
        <v>65000</v>
      </c>
      <c r="V23" s="20">
        <f t="shared" ref="V23:V32" si="41">sum(S23:U23)</f>
        <v>682500</v>
      </c>
      <c r="W23" s="20"/>
      <c r="X23" s="20"/>
      <c r="Y23" s="20">
        <f t="shared" ref="Y23:Y32" si="42">L23-V23-W23-X23</f>
        <v>8267500</v>
      </c>
      <c r="Z23" s="15"/>
    </row>
    <row r="24">
      <c r="A24" s="16" t="s">
        <v>34</v>
      </c>
      <c r="B24" s="17" t="s">
        <v>62</v>
      </c>
      <c r="C24" s="18" t="s">
        <v>46</v>
      </c>
      <c r="D24" s="19">
        <v>4300000.0</v>
      </c>
      <c r="E24" s="20"/>
      <c r="F24" s="19">
        <v>600000.0</v>
      </c>
      <c r="G24" s="19">
        <v>200000.0</v>
      </c>
      <c r="H24" s="19">
        <v>100000.0</v>
      </c>
      <c r="I24" s="19">
        <v>1000000.0</v>
      </c>
      <c r="J24" s="20">
        <f t="shared" si="30"/>
        <v>6200000</v>
      </c>
      <c r="K24" s="19">
        <v>26.0</v>
      </c>
      <c r="L24" s="20">
        <f t="shared" si="31"/>
        <v>6716666.667</v>
      </c>
      <c r="M24" s="20">
        <f t="shared" si="32"/>
        <v>4300000</v>
      </c>
      <c r="N24" s="20">
        <f t="shared" si="33"/>
        <v>86000</v>
      </c>
      <c r="O24" s="20">
        <f t="shared" si="34"/>
        <v>752500</v>
      </c>
      <c r="P24" s="20">
        <f t="shared" si="35"/>
        <v>129000</v>
      </c>
      <c r="Q24" s="20">
        <f t="shared" si="36"/>
        <v>43000</v>
      </c>
      <c r="R24" s="20">
        <f t="shared" si="37"/>
        <v>1010500</v>
      </c>
      <c r="S24" s="20">
        <f t="shared" si="38"/>
        <v>344000</v>
      </c>
      <c r="T24" s="20">
        <f t="shared" si="39"/>
        <v>64500</v>
      </c>
      <c r="U24" s="20">
        <f t="shared" si="40"/>
        <v>43000</v>
      </c>
      <c r="V24" s="20">
        <f t="shared" si="41"/>
        <v>451500</v>
      </c>
      <c r="W24" s="20"/>
      <c r="X24" s="19">
        <v>250000.0</v>
      </c>
      <c r="Y24" s="20">
        <f t="shared" si="42"/>
        <v>6015166.667</v>
      </c>
      <c r="Z24" s="15"/>
    </row>
    <row r="25">
      <c r="A25" s="16" t="s">
        <v>37</v>
      </c>
      <c r="B25" s="17" t="s">
        <v>63</v>
      </c>
      <c r="C25" s="18" t="s">
        <v>46</v>
      </c>
      <c r="D25" s="19">
        <v>4300000.0</v>
      </c>
      <c r="E25" s="20"/>
      <c r="F25" s="19">
        <v>600000.0</v>
      </c>
      <c r="G25" s="19">
        <v>200000.0</v>
      </c>
      <c r="H25" s="19">
        <v>100000.0</v>
      </c>
      <c r="I25" s="19">
        <v>1000000.0</v>
      </c>
      <c r="J25" s="20">
        <f t="shared" si="30"/>
        <v>6200000</v>
      </c>
      <c r="K25" s="19">
        <v>24.0</v>
      </c>
      <c r="L25" s="20">
        <f t="shared" si="31"/>
        <v>6200000</v>
      </c>
      <c r="M25" s="20">
        <f t="shared" si="32"/>
        <v>4300000</v>
      </c>
      <c r="N25" s="20">
        <f t="shared" si="33"/>
        <v>86000</v>
      </c>
      <c r="O25" s="20">
        <f t="shared" si="34"/>
        <v>752500</v>
      </c>
      <c r="P25" s="20">
        <f t="shared" si="35"/>
        <v>129000</v>
      </c>
      <c r="Q25" s="20">
        <f t="shared" si="36"/>
        <v>43000</v>
      </c>
      <c r="R25" s="20">
        <f t="shared" si="37"/>
        <v>1010500</v>
      </c>
      <c r="S25" s="20">
        <f t="shared" si="38"/>
        <v>344000</v>
      </c>
      <c r="T25" s="20">
        <f t="shared" si="39"/>
        <v>64500</v>
      </c>
      <c r="U25" s="20">
        <f t="shared" si="40"/>
        <v>43000</v>
      </c>
      <c r="V25" s="20">
        <f t="shared" si="41"/>
        <v>451500</v>
      </c>
      <c r="W25" s="20"/>
      <c r="X25" s="20"/>
      <c r="Y25" s="20">
        <f t="shared" si="42"/>
        <v>5748500</v>
      </c>
      <c r="Z25" s="15"/>
    </row>
    <row r="26">
      <c r="A26" s="16" t="s">
        <v>48</v>
      </c>
      <c r="B26" s="17" t="s">
        <v>64</v>
      </c>
      <c r="C26" s="18" t="s">
        <v>46</v>
      </c>
      <c r="D26" s="19">
        <v>4300000.0</v>
      </c>
      <c r="E26" s="20"/>
      <c r="F26" s="19">
        <v>600000.0</v>
      </c>
      <c r="G26" s="19">
        <v>200000.0</v>
      </c>
      <c r="H26" s="19">
        <v>100000.0</v>
      </c>
      <c r="I26" s="19">
        <v>1000000.0</v>
      </c>
      <c r="J26" s="20">
        <f t="shared" si="30"/>
        <v>6200000</v>
      </c>
      <c r="K26" s="19">
        <v>26.0</v>
      </c>
      <c r="L26" s="20">
        <f t="shared" si="31"/>
        <v>6716666.667</v>
      </c>
      <c r="M26" s="20">
        <f t="shared" si="32"/>
        <v>4300000</v>
      </c>
      <c r="N26" s="20">
        <f t="shared" si="33"/>
        <v>86000</v>
      </c>
      <c r="O26" s="20">
        <f t="shared" si="34"/>
        <v>752500</v>
      </c>
      <c r="P26" s="20">
        <f t="shared" si="35"/>
        <v>129000</v>
      </c>
      <c r="Q26" s="20">
        <f t="shared" si="36"/>
        <v>43000</v>
      </c>
      <c r="R26" s="20">
        <f t="shared" si="37"/>
        <v>1010500</v>
      </c>
      <c r="S26" s="20">
        <f t="shared" si="38"/>
        <v>344000</v>
      </c>
      <c r="T26" s="20">
        <f t="shared" si="39"/>
        <v>64500</v>
      </c>
      <c r="U26" s="20">
        <f t="shared" si="40"/>
        <v>43000</v>
      </c>
      <c r="V26" s="20">
        <f t="shared" si="41"/>
        <v>451500</v>
      </c>
      <c r="W26" s="20"/>
      <c r="X26" s="19">
        <v>500000.0</v>
      </c>
      <c r="Y26" s="20">
        <f t="shared" si="42"/>
        <v>5765166.667</v>
      </c>
      <c r="Z26" s="15"/>
    </row>
    <row r="27">
      <c r="A27" s="16" t="s">
        <v>50</v>
      </c>
      <c r="B27" s="17" t="s">
        <v>65</v>
      </c>
      <c r="C27" s="18" t="s">
        <v>46</v>
      </c>
      <c r="D27" s="19">
        <v>4300000.0</v>
      </c>
      <c r="E27" s="20"/>
      <c r="F27" s="19">
        <v>600000.0</v>
      </c>
      <c r="G27" s="19">
        <v>200000.0</v>
      </c>
      <c r="H27" s="19">
        <v>100000.0</v>
      </c>
      <c r="I27" s="19">
        <v>1000000.0</v>
      </c>
      <c r="J27" s="20">
        <f t="shared" si="30"/>
        <v>6200000</v>
      </c>
      <c r="K27" s="19">
        <v>25.0</v>
      </c>
      <c r="L27" s="20">
        <f t="shared" si="31"/>
        <v>6458333.333</v>
      </c>
      <c r="M27" s="20">
        <f t="shared" si="32"/>
        <v>4300000</v>
      </c>
      <c r="N27" s="20">
        <f t="shared" si="33"/>
        <v>86000</v>
      </c>
      <c r="O27" s="20">
        <f t="shared" si="34"/>
        <v>752500</v>
      </c>
      <c r="P27" s="20">
        <f t="shared" si="35"/>
        <v>129000</v>
      </c>
      <c r="Q27" s="20">
        <f t="shared" si="36"/>
        <v>43000</v>
      </c>
      <c r="R27" s="20">
        <f t="shared" si="37"/>
        <v>1010500</v>
      </c>
      <c r="S27" s="20">
        <f t="shared" si="38"/>
        <v>344000</v>
      </c>
      <c r="T27" s="20">
        <f t="shared" si="39"/>
        <v>64500</v>
      </c>
      <c r="U27" s="20">
        <f t="shared" si="40"/>
        <v>43000</v>
      </c>
      <c r="V27" s="20">
        <f t="shared" si="41"/>
        <v>451500</v>
      </c>
      <c r="W27" s="20"/>
      <c r="X27" s="20"/>
      <c r="Y27" s="20">
        <f t="shared" si="42"/>
        <v>6006833.333</v>
      </c>
      <c r="Z27" s="15"/>
    </row>
    <row r="28">
      <c r="A28" s="16" t="s">
        <v>52</v>
      </c>
      <c r="B28" s="17" t="s">
        <v>66</v>
      </c>
      <c r="C28" s="18" t="s">
        <v>46</v>
      </c>
      <c r="D28" s="19">
        <v>4300000.0</v>
      </c>
      <c r="E28" s="20"/>
      <c r="F28" s="19">
        <v>600000.0</v>
      </c>
      <c r="G28" s="19">
        <v>200000.0</v>
      </c>
      <c r="H28" s="19">
        <v>100000.0</v>
      </c>
      <c r="I28" s="19">
        <v>1000000.0</v>
      </c>
      <c r="J28" s="20">
        <f t="shared" si="30"/>
        <v>6200000</v>
      </c>
      <c r="K28" s="19">
        <v>21.0</v>
      </c>
      <c r="L28" s="20">
        <f t="shared" si="31"/>
        <v>5425000</v>
      </c>
      <c r="M28" s="20">
        <f t="shared" si="32"/>
        <v>4300000</v>
      </c>
      <c r="N28" s="20">
        <f t="shared" si="33"/>
        <v>86000</v>
      </c>
      <c r="O28" s="20">
        <f t="shared" si="34"/>
        <v>752500</v>
      </c>
      <c r="P28" s="20">
        <f t="shared" si="35"/>
        <v>129000</v>
      </c>
      <c r="Q28" s="20">
        <f t="shared" si="36"/>
        <v>43000</v>
      </c>
      <c r="R28" s="20">
        <f t="shared" si="37"/>
        <v>1010500</v>
      </c>
      <c r="S28" s="20">
        <f t="shared" si="38"/>
        <v>344000</v>
      </c>
      <c r="T28" s="20">
        <f t="shared" si="39"/>
        <v>64500</v>
      </c>
      <c r="U28" s="20">
        <f t="shared" si="40"/>
        <v>43000</v>
      </c>
      <c r="V28" s="20">
        <f t="shared" si="41"/>
        <v>451500</v>
      </c>
      <c r="W28" s="20"/>
      <c r="X28" s="19">
        <v>200000.0</v>
      </c>
      <c r="Y28" s="20">
        <f t="shared" si="42"/>
        <v>4773500</v>
      </c>
      <c r="Z28" s="15"/>
    </row>
    <row r="29">
      <c r="A29" s="16" t="s">
        <v>54</v>
      </c>
      <c r="B29" s="17" t="s">
        <v>67</v>
      </c>
      <c r="C29" s="18" t="s">
        <v>46</v>
      </c>
      <c r="D29" s="19">
        <v>4300000.0</v>
      </c>
      <c r="E29" s="20"/>
      <c r="F29" s="19">
        <v>600000.0</v>
      </c>
      <c r="G29" s="19">
        <v>200000.0</v>
      </c>
      <c r="H29" s="19">
        <v>100000.0</v>
      </c>
      <c r="I29" s="19">
        <v>1000000.0</v>
      </c>
      <c r="J29" s="20">
        <f t="shared" si="30"/>
        <v>6200000</v>
      </c>
      <c r="K29" s="19">
        <v>22.0</v>
      </c>
      <c r="L29" s="20">
        <f t="shared" si="31"/>
        <v>5683333.333</v>
      </c>
      <c r="M29" s="20">
        <f t="shared" si="32"/>
        <v>4300000</v>
      </c>
      <c r="N29" s="20">
        <f t="shared" si="33"/>
        <v>86000</v>
      </c>
      <c r="O29" s="20">
        <f t="shared" si="34"/>
        <v>752500</v>
      </c>
      <c r="P29" s="20">
        <f t="shared" si="35"/>
        <v>129000</v>
      </c>
      <c r="Q29" s="20">
        <f t="shared" si="36"/>
        <v>43000</v>
      </c>
      <c r="R29" s="20">
        <f t="shared" si="37"/>
        <v>1010500</v>
      </c>
      <c r="S29" s="20">
        <f t="shared" si="38"/>
        <v>344000</v>
      </c>
      <c r="T29" s="20">
        <f t="shared" si="39"/>
        <v>64500</v>
      </c>
      <c r="U29" s="20">
        <f t="shared" si="40"/>
        <v>43000</v>
      </c>
      <c r="V29" s="20">
        <f t="shared" si="41"/>
        <v>451500</v>
      </c>
      <c r="W29" s="20"/>
      <c r="X29" s="20"/>
      <c r="Y29" s="20">
        <f t="shared" si="42"/>
        <v>5231833.333</v>
      </c>
      <c r="Z29" s="15"/>
    </row>
    <row r="30">
      <c r="A30" s="16" t="s">
        <v>56</v>
      </c>
      <c r="B30" s="17" t="s">
        <v>68</v>
      </c>
      <c r="C30" s="18" t="s">
        <v>46</v>
      </c>
      <c r="D30" s="19">
        <v>4300000.0</v>
      </c>
      <c r="E30" s="20"/>
      <c r="F30" s="19">
        <v>600000.0</v>
      </c>
      <c r="G30" s="19">
        <v>200000.0</v>
      </c>
      <c r="H30" s="19">
        <v>100000.0</v>
      </c>
      <c r="I30" s="19">
        <v>1000000.0</v>
      </c>
      <c r="J30" s="20">
        <f t="shared" si="30"/>
        <v>6200000</v>
      </c>
      <c r="K30" s="19">
        <v>25.0</v>
      </c>
      <c r="L30" s="20">
        <f t="shared" si="31"/>
        <v>6458333.333</v>
      </c>
      <c r="M30" s="20">
        <f t="shared" si="32"/>
        <v>4300000</v>
      </c>
      <c r="N30" s="20">
        <f t="shared" si="33"/>
        <v>86000</v>
      </c>
      <c r="O30" s="20">
        <f t="shared" si="34"/>
        <v>752500</v>
      </c>
      <c r="P30" s="20">
        <f t="shared" si="35"/>
        <v>129000</v>
      </c>
      <c r="Q30" s="20">
        <f t="shared" si="36"/>
        <v>43000</v>
      </c>
      <c r="R30" s="20">
        <f t="shared" si="37"/>
        <v>1010500</v>
      </c>
      <c r="S30" s="20">
        <f t="shared" si="38"/>
        <v>344000</v>
      </c>
      <c r="T30" s="20">
        <f t="shared" si="39"/>
        <v>64500</v>
      </c>
      <c r="U30" s="20">
        <f t="shared" si="40"/>
        <v>43000</v>
      </c>
      <c r="V30" s="20">
        <f t="shared" si="41"/>
        <v>451500</v>
      </c>
      <c r="W30" s="20"/>
      <c r="X30" s="19">
        <v>100000.0</v>
      </c>
      <c r="Y30" s="20">
        <f t="shared" si="42"/>
        <v>5906833.333</v>
      </c>
      <c r="Z30" s="15"/>
    </row>
    <row r="31">
      <c r="A31" s="16" t="s">
        <v>69</v>
      </c>
      <c r="B31" s="17" t="s">
        <v>70</v>
      </c>
      <c r="C31" s="18" t="s">
        <v>46</v>
      </c>
      <c r="D31" s="19">
        <v>4300000.0</v>
      </c>
      <c r="E31" s="20"/>
      <c r="F31" s="19">
        <v>600000.0</v>
      </c>
      <c r="G31" s="19">
        <v>200000.0</v>
      </c>
      <c r="H31" s="19">
        <v>100000.0</v>
      </c>
      <c r="I31" s="19">
        <v>1000000.0</v>
      </c>
      <c r="J31" s="20">
        <f t="shared" si="30"/>
        <v>6200000</v>
      </c>
      <c r="K31" s="19">
        <v>20.0</v>
      </c>
      <c r="L31" s="20">
        <f t="shared" si="31"/>
        <v>5166666.667</v>
      </c>
      <c r="M31" s="20">
        <f t="shared" si="32"/>
        <v>4300000</v>
      </c>
      <c r="N31" s="20">
        <f t="shared" si="33"/>
        <v>86000</v>
      </c>
      <c r="O31" s="20">
        <f t="shared" si="34"/>
        <v>752500</v>
      </c>
      <c r="P31" s="20">
        <f t="shared" si="35"/>
        <v>129000</v>
      </c>
      <c r="Q31" s="20">
        <f t="shared" si="36"/>
        <v>43000</v>
      </c>
      <c r="R31" s="20">
        <f t="shared" si="37"/>
        <v>1010500</v>
      </c>
      <c r="S31" s="20">
        <f t="shared" si="38"/>
        <v>344000</v>
      </c>
      <c r="T31" s="20">
        <f t="shared" si="39"/>
        <v>64500</v>
      </c>
      <c r="U31" s="20">
        <f t="shared" si="40"/>
        <v>43000</v>
      </c>
      <c r="V31" s="20">
        <f t="shared" si="41"/>
        <v>451500</v>
      </c>
      <c r="W31" s="20"/>
      <c r="X31" s="19">
        <v>750000.0</v>
      </c>
      <c r="Y31" s="20">
        <f t="shared" si="42"/>
        <v>3965166.667</v>
      </c>
      <c r="Z31" s="15"/>
    </row>
    <row r="32">
      <c r="A32" s="16" t="s">
        <v>71</v>
      </c>
      <c r="B32" s="17" t="s">
        <v>72</v>
      </c>
      <c r="C32" s="18" t="s">
        <v>46</v>
      </c>
      <c r="D32" s="19">
        <v>4300000.0</v>
      </c>
      <c r="E32" s="19"/>
      <c r="F32" s="19">
        <v>600000.0</v>
      </c>
      <c r="G32" s="19">
        <v>200000.0</v>
      </c>
      <c r="H32" s="19">
        <v>100000.0</v>
      </c>
      <c r="I32" s="19">
        <v>1000000.0</v>
      </c>
      <c r="J32" s="20">
        <f t="shared" si="30"/>
        <v>6200000</v>
      </c>
      <c r="K32" s="19">
        <v>26.0</v>
      </c>
      <c r="L32" s="20">
        <f t="shared" si="31"/>
        <v>6716666.667</v>
      </c>
      <c r="M32" s="20">
        <f t="shared" si="32"/>
        <v>4300000</v>
      </c>
      <c r="N32" s="20">
        <f t="shared" si="33"/>
        <v>86000</v>
      </c>
      <c r="O32" s="20">
        <f t="shared" si="34"/>
        <v>752500</v>
      </c>
      <c r="P32" s="20">
        <f t="shared" si="35"/>
        <v>129000</v>
      </c>
      <c r="Q32" s="20">
        <f t="shared" si="36"/>
        <v>43000</v>
      </c>
      <c r="R32" s="20">
        <f t="shared" si="37"/>
        <v>1010500</v>
      </c>
      <c r="S32" s="20">
        <f t="shared" si="38"/>
        <v>344000</v>
      </c>
      <c r="T32" s="20">
        <f t="shared" si="39"/>
        <v>64500</v>
      </c>
      <c r="U32" s="20">
        <f t="shared" si="40"/>
        <v>43000</v>
      </c>
      <c r="V32" s="20">
        <f t="shared" si="41"/>
        <v>451500</v>
      </c>
      <c r="W32" s="20"/>
      <c r="X32" s="20"/>
      <c r="Y32" s="20">
        <f t="shared" si="42"/>
        <v>6265166.667</v>
      </c>
      <c r="Z32" s="15"/>
    </row>
    <row r="33">
      <c r="A33" s="16" t="s">
        <v>40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22" t="s">
        <v>26</v>
      </c>
      <c r="B34" s="2"/>
      <c r="C34" s="3"/>
      <c r="D34" s="23">
        <f t="shared" ref="D34:Y34" si="43">sum(D5,D10,D22)</f>
        <v>106000000</v>
      </c>
      <c r="E34" s="23">
        <f t="shared" si="43"/>
        <v>8400000</v>
      </c>
      <c r="F34" s="23">
        <f t="shared" si="43"/>
        <v>15900000</v>
      </c>
      <c r="G34" s="23">
        <f t="shared" si="43"/>
        <v>5000000</v>
      </c>
      <c r="H34" s="23">
        <f t="shared" si="43"/>
        <v>2950000</v>
      </c>
      <c r="I34" s="23">
        <f t="shared" si="43"/>
        <v>25100000</v>
      </c>
      <c r="J34" s="23">
        <f t="shared" si="43"/>
        <v>163350000</v>
      </c>
      <c r="K34" s="23">
        <f t="shared" si="43"/>
        <v>552</v>
      </c>
      <c r="L34" s="23">
        <f t="shared" si="43"/>
        <v>164433333.3</v>
      </c>
      <c r="M34" s="23">
        <f t="shared" si="43"/>
        <v>114400000</v>
      </c>
      <c r="N34" s="23">
        <f t="shared" si="43"/>
        <v>2288000</v>
      </c>
      <c r="O34" s="23">
        <f t="shared" si="43"/>
        <v>20020000</v>
      </c>
      <c r="P34" s="23">
        <f t="shared" si="43"/>
        <v>3432000</v>
      </c>
      <c r="Q34" s="23">
        <f t="shared" si="43"/>
        <v>1144000</v>
      </c>
      <c r="R34" s="23">
        <f t="shared" si="43"/>
        <v>26884000</v>
      </c>
      <c r="S34" s="23">
        <f t="shared" si="43"/>
        <v>9152000</v>
      </c>
      <c r="T34" s="23">
        <f t="shared" si="43"/>
        <v>1716000</v>
      </c>
      <c r="U34" s="23">
        <f t="shared" si="43"/>
        <v>1144000</v>
      </c>
      <c r="V34" s="23">
        <f t="shared" si="43"/>
        <v>12012000</v>
      </c>
      <c r="W34" s="23">
        <f t="shared" si="43"/>
        <v>123666.6667</v>
      </c>
      <c r="X34" s="23">
        <f t="shared" si="43"/>
        <v>3400000</v>
      </c>
      <c r="Y34" s="23">
        <f t="shared" si="43"/>
        <v>148897666.7</v>
      </c>
      <c r="Z34" s="15"/>
    </row>
    <row r="35">
      <c r="A35" s="24"/>
    </row>
    <row r="36">
      <c r="A36" s="24"/>
    </row>
    <row r="37">
      <c r="A37" s="25"/>
      <c r="B37" s="26" t="s">
        <v>73</v>
      </c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  <row r="1001">
      <c r="A1001" s="25"/>
    </row>
    <row r="1002">
      <c r="A1002" s="25"/>
    </row>
    <row r="1003">
      <c r="A1003" s="25"/>
    </row>
    <row r="1004">
      <c r="A1004" s="25"/>
    </row>
    <row r="1005">
      <c r="A1005" s="25"/>
    </row>
    <row r="1006">
      <c r="A1006" s="25"/>
    </row>
    <row r="1007">
      <c r="A1007" s="25"/>
    </row>
    <row r="1008">
      <c r="A1008" s="25"/>
    </row>
    <row r="1009">
      <c r="A1009" s="25"/>
    </row>
    <row r="1010">
      <c r="A1010" s="25"/>
    </row>
    <row r="1011">
      <c r="A1011" s="25"/>
    </row>
    <row r="1012">
      <c r="A1012" s="25"/>
    </row>
    <row r="1013">
      <c r="A1013" s="25"/>
    </row>
    <row r="1014">
      <c r="A1014" s="25"/>
    </row>
    <row r="1015">
      <c r="A1015" s="25"/>
    </row>
    <row r="1016">
      <c r="A1016" s="25"/>
    </row>
    <row r="1017">
      <c r="A1017" s="25"/>
    </row>
  </sheetData>
  <mergeCells count="22">
    <mergeCell ref="J3:J4"/>
    <mergeCell ref="K3:K4"/>
    <mergeCell ref="B10:C10"/>
    <mergeCell ref="B22:C22"/>
    <mergeCell ref="A34:C34"/>
    <mergeCell ref="B37:E37"/>
    <mergeCell ref="L3:L4"/>
    <mergeCell ref="M3:M4"/>
    <mergeCell ref="N3:R3"/>
    <mergeCell ref="S3:V3"/>
    <mergeCell ref="W3:W4"/>
    <mergeCell ref="X3:X4"/>
    <mergeCell ref="Y3:Y4"/>
    <mergeCell ref="Z3:Z4"/>
    <mergeCell ref="A1:Z1"/>
    <mergeCell ref="A2:Z2"/>
    <mergeCell ref="A3:A4"/>
    <mergeCell ref="B3:B4"/>
    <mergeCell ref="C3:C4"/>
    <mergeCell ref="D3:D4"/>
    <mergeCell ref="E3:I3"/>
    <mergeCell ref="B5:C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