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xr:revisionPtr revIDLastSave="0" documentId="13_ncr:1_{471CCDD3-DAE0-4A3E-A4BA-DDD2E8C3C67C}" xr6:coauthVersionLast="47" xr6:coauthVersionMax="47" xr10:uidLastSave="{00000000-0000-0000-0000-000000000000}"/>
  <bookViews>
    <workbookView xWindow="-108" yWindow="-108" windowWidth="23256" windowHeight="13176" activeTab="1"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 i="4" l="1"/>
  <c r="C19" i="4"/>
  <c r="C18" i="4"/>
  <c r="C17" i="4"/>
  <c r="C16" i="4"/>
  <c r="C15" i="4"/>
  <c r="C14" i="4"/>
  <c r="C13" i="4"/>
  <c r="B6" i="2"/>
  <c r="F21" i="4" l="1"/>
  <c r="G21" i="4" s="1"/>
  <c r="D2" i="4" l="1"/>
  <c r="E20" i="4"/>
  <c r="E19" i="4"/>
  <c r="E18" i="4"/>
  <c r="E17" i="4"/>
  <c r="E16" i="4"/>
  <c r="E15" i="4"/>
  <c r="E14" i="4"/>
  <c r="E13" i="4"/>
  <c r="E12" i="4"/>
  <c r="B10" i="2"/>
  <c r="B9" i="2"/>
  <c r="B8" i="2"/>
  <c r="F8" i="4" l="1"/>
  <c r="G8" i="4" l="1"/>
  <c r="F6" i="4"/>
  <c r="D15" i="4"/>
  <c r="F15" i="4" s="1"/>
  <c r="G15" i="4" s="1"/>
  <c r="F9" i="4"/>
  <c r="B7" i="2"/>
  <c r="G9" i="4" l="1"/>
  <c r="D16" i="4"/>
  <c r="F16" i="4" s="1"/>
  <c r="G16" i="4" s="1"/>
  <c r="F10" i="4"/>
  <c r="G10" i="4" l="1"/>
  <c r="F11" i="4"/>
  <c r="G11" i="4" s="1"/>
  <c r="D14" i="4"/>
  <c r="F14" i="4" s="1"/>
  <c r="G14" i="4" s="1"/>
  <c r="G6" i="4"/>
  <c r="D12" i="4" l="1"/>
  <c r="F12" i="4" s="1"/>
  <c r="G12" i="4" s="1"/>
  <c r="F7" i="4"/>
  <c r="G7" i="4" l="1"/>
  <c r="D13" i="4"/>
  <c r="F13" i="4" s="1"/>
  <c r="G13" i="4" s="1"/>
  <c r="D17" i="4" l="1"/>
  <c r="F17" i="4" s="1"/>
  <c r="G17" i="4" l="1"/>
  <c r="D20" i="4"/>
  <c r="F20" i="4" s="1"/>
  <c r="G20" i="4" l="1"/>
  <c r="D18" i="4"/>
  <c r="F18" i="4" s="1"/>
  <c r="G18" i="4" l="1"/>
  <c r="D19" i="4"/>
  <c r="D3" i="4" s="1"/>
  <c r="C6" i="2" s="1"/>
  <c r="C10" i="2" l="1"/>
  <c r="C7" i="2"/>
  <c r="C9" i="2"/>
  <c r="C8" i="2"/>
  <c r="F19" i="4"/>
  <c r="D10" i="2" s="1"/>
  <c r="D6" i="2" l="1"/>
  <c r="D9" i="2"/>
  <c r="D8" i="2"/>
  <c r="D7" i="2"/>
  <c r="G19" i="4"/>
  <c r="E10" i="2" s="1"/>
  <c r="E6" i="2" l="1"/>
  <c r="E9" i="2"/>
  <c r="E8" i="2"/>
  <c r="E7" i="2"/>
</calcChain>
</file>

<file path=xl/sharedStrings.xml><?xml version="1.0" encoding="utf-8"?>
<sst xmlns="http://schemas.openxmlformats.org/spreadsheetml/2006/main" count="49" uniqueCount="48">
  <si>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</si>
  <si>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</si>
  <si>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</si>
  <si>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</si>
  <si>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</si>
  <si>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</si>
  <si>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</si>
  <si>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</si>
  <si>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</si>
  <si>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</si>
  <si>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</si>
  <si>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</si>
  <si>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</si>
  <si>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</si>
  <si>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</si>
  <si>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</si>
  <si>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</si>
  <si>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</si>
  <si>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</si>
  <si>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</si>
  <si>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</si>
  <si>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</si>
  <si>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</si>
  <si>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</si>
  <si>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</si>
  <si>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</si>
  <si>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</si>
  <si>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</si>
  <si>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</si>
  <si>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</si>
  <si>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</si>
  <si>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</si>
  <si>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</si>
  <si>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</si>
  <si>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</si>
  <si>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</si>
  <si>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</si>
  <si>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</si>
  <si>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</si>
  <si>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</si>
  <si>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</si>
  <si>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Initiation/Planning</t>
  </si>
  <si>
    <t>Requirement analysis</t>
  </si>
  <si>
    <t>Design</t>
  </si>
  <si>
    <t>Development</t>
  </si>
  <si>
    <t>Testing</t>
  </si>
  <si>
    <t>Implentation</t>
  </si>
  <si>
    <t>2/30/2022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</si>
</sst>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30">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xf numFmtId="14" fontId="0" fillId="0" borderId="0" xfId="4" applyNumberFormat="1" applyFont="1" applyFill="1" applyBorder="1">
      <alignment horizontal="center" vertical="center"/>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Initiation/Planning</c:v>
                </c:pt>
                <c:pt idx="1">
                  <c:v>Requirement analysis</c:v>
                </c:pt>
                <c:pt idx="2">
                  <c:v>Design</c:v>
                </c:pt>
                <c:pt idx="3">
                  <c:v>Development</c:v>
                </c:pt>
                <c:pt idx="4">
                  <c:v>Testing</c:v>
                </c:pt>
              </c:strCache>
            </c:strRef>
          </c:cat>
          <c:val>
            <c:numRef>
              <c:f>'Dynamic Chart Data Hidden'!$C$6:$C$10</c:f>
              <c:numCache>
                <c:formatCode>m/d/yyyy</c:formatCode>
                <c:ptCount val="5"/>
                <c:pt idx="0">
                  <c:v>44602</c:v>
                </c:pt>
                <c:pt idx="1">
                  <c:v>44621</c:v>
                </c:pt>
                <c:pt idx="2">
                  <c:v>44641</c:v>
                </c:pt>
                <c:pt idx="3">
                  <c:v>44662</c:v>
                </c:pt>
                <c:pt idx="4">
                  <c:v>44682</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5BAB87A2-4CD9-4F88-9E0F-AD3CCA1B55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BFD02BBB-A2E7-4085-BC50-415047350CC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20C14517-A1E9-4AF3-BFC7-BC2A397E2A8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89CFC6AD-CF2F-4D8C-98EF-06B913B9F13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17FA188B-976F-4950-99DA-93A55CDDF1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Initiation/Planning</c:v>
                </c:pt>
                <c:pt idx="1">
                  <c:v>Requirement analysis</c:v>
                </c:pt>
                <c:pt idx="2">
                  <c:v>Design</c:v>
                </c:pt>
                <c:pt idx="3">
                  <c:v>Development</c:v>
                </c:pt>
                <c:pt idx="4">
                  <c:v>Testing</c:v>
                </c:pt>
              </c:strCache>
            </c:strRef>
          </c:cat>
          <c:val>
            <c:numRef>
              <c:f>'Dynamic Chart Data Hidden'!$E$6:$E$10</c:f>
              <c:numCache>
                <c:formatCode>General</c:formatCode>
                <c:ptCount val="5"/>
                <c:pt idx="0">
                  <c:v>0</c:v>
                </c:pt>
                <c:pt idx="1">
                  <c:v>20</c:v>
                </c:pt>
                <c:pt idx="2">
                  <c:v>21</c:v>
                </c:pt>
                <c:pt idx="3">
                  <c:v>20</c:v>
                </c:pt>
                <c:pt idx="4">
                  <c:v>20</c:v>
                </c:pt>
              </c:numCache>
            </c:numRef>
          </c:val>
          <c:extLst>
            <c:ext xmlns:c15="http://schemas.microsoft.com/office/drawing/2012/chart" uri="{02D57815-91ED-43cb-92C2-25804820EDAC}">
              <c15:datalabelsRange>
                <c15:f>'Dynamic Chart Data Hidden'!$B$6:$B$10</c15:f>
                <c15:dlblRangeCache>
                  <c:ptCount val="5"/>
                  <c:pt idx="0">
                    <c:v>Initiation/Planning</c:v>
                  </c:pt>
                  <c:pt idx="1">
                    <c:v>Requirement analysis</c:v>
                  </c:pt>
                  <c:pt idx="2">
                    <c:v>Design</c:v>
                  </c:pt>
                  <c:pt idx="3">
                    <c:v>Development</c:v>
                  </c:pt>
                  <c:pt idx="4">
                    <c:v>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solidFill>
            <a:schemeClr val="accent1">
              <a:alpha val="5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xdr:colOff>
      <xdr:row>2</xdr:row>
      <xdr:rowOff>45720</xdr:rowOff>
    </xdr:from>
    <xdr:to>
      <xdr:col>13</xdr:col>
      <xdr:colOff>394447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175260</xdr:colOff>
          <xdr:row>28</xdr:row>
          <xdr:rowOff>30480</xdr:rowOff>
        </xdr:from>
        <xdr:to>
          <xdr:col>13</xdr:col>
          <xdr:colOff>441960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zoomScaleNormal="100" workbookViewId="0">
      <selection activeCell="E10" sqref="E10"/>
    </sheetView>
  </sheetViews>
  <sheetFormatPr defaultRowHeight="14.4" x14ac:dyDescent="0.3"/>
  <cols>
    <col min="1" max="1" width="2.6640625" style="22" customWidth="1"/>
    <col min="2" max="2" width="11.5546875" customWidth="1"/>
    <col min="3" max="3" width="20.109375" customWidth="1"/>
    <col min="4" max="4" width="15.6640625" customWidth="1"/>
    <col min="5" max="5" width="25.88671875" customWidth="1"/>
    <col min="6" max="6" width="15.6640625" hidden="1" customWidth="1"/>
    <col min="7" max="7" width="18.44140625" hidden="1" customWidth="1"/>
    <col min="8" max="8" width="2.5546875" customWidth="1"/>
  </cols>
  <sheetData>
    <row r="1" spans="1:7" ht="50.1" customHeight="1" x14ac:dyDescent="0.3">
      <c r="A1" s="25" t="s">
        <v>34</v>
      </c>
      <c r="B1" s="1" t="s">
        <v>33</v>
      </c>
    </row>
    <row r="2" spans="1:7" ht="30" customHeight="1" thickBot="1" x14ac:dyDescent="0.35">
      <c r="A2" s="22" t="s">
        <v>27</v>
      </c>
      <c r="C2" s="2" t="s">
        <v>14</v>
      </c>
      <c r="D2" s="18">
        <f ca="1">IFERROR(IF(MIN(Milestones[Start Date])=0,TODAY(),MIN(Milestones[Start Date])),TODAY())</f>
        <v>44732</v>
      </c>
    </row>
    <row r="3" spans="1:7" ht="30" customHeight="1" thickBot="1" x14ac:dyDescent="0.35">
      <c r="A3" s="22" t="s">
        <v>28</v>
      </c>
      <c r="C3" s="19" t="s">
        <v>15</v>
      </c>
      <c r="D3" s="18">
        <f ca="1">IFERROR(IF(MAX(Milestones[End Date])=0,TODAY(),MAX(Milestones[End Date])),TODAY())</f>
        <v>44912</v>
      </c>
      <c r="E3" s="20"/>
    </row>
    <row r="4" spans="1:7" s="7" customFormat="1" ht="100.8" x14ac:dyDescent="0.3">
      <c r="A4" s="22" t="s">
        <v>29</v>
      </c>
      <c r="B4" s="24" t="s">
        <v>30</v>
      </c>
      <c r="C4" s="24" t="s">
        <v>31</v>
      </c>
      <c r="D4" s="24" t="s">
        <v>32</v>
      </c>
      <c r="E4" s="24" t="s">
        <v>36</v>
      </c>
      <c r="F4" s="28" t="s">
        <v>20</v>
      </c>
      <c r="G4" s="28" t="s">
        <v>21</v>
      </c>
    </row>
    <row r="5" spans="1:7" x14ac:dyDescent="0.3">
      <c r="A5" s="22" t="s">
        <v>39</v>
      </c>
      <c r="B5" s="4" t="s">
        <v>22</v>
      </c>
      <c r="C5" s="4" t="s">
        <v>0</v>
      </c>
      <c r="D5" s="4" t="s">
        <v>1</v>
      </c>
      <c r="E5" s="4" t="s">
        <v>16</v>
      </c>
      <c r="F5" s="4" t="s">
        <v>9</v>
      </c>
      <c r="G5" s="4" t="s">
        <v>8</v>
      </c>
    </row>
    <row r="6" spans="1:7" x14ac:dyDescent="0.3">
      <c r="B6" s="26">
        <v>1</v>
      </c>
      <c r="C6" s="29">
        <v>44602</v>
      </c>
      <c r="D6" s="11" t="s">
        <v>47</v>
      </c>
      <c r="E6" s="4" t="s">
        <v>41</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0</v>
      </c>
    </row>
    <row r="7" spans="1:7" x14ac:dyDescent="0.3">
      <c r="B7" s="26">
        <v>2</v>
      </c>
      <c r="C7" s="11">
        <v>44621</v>
      </c>
      <c r="D7" s="11">
        <v>44640</v>
      </c>
      <c r="E7" s="4" t="s">
        <v>42</v>
      </c>
      <c r="F7" s="27">
        <f>IFERROR(IF(OR(LEN(Milestones[[#This Row],[Start Date]])=0,LEN(Milestones[[#This Row],[End Date]])=0),"",INT(C7)-INT($C$6)),"")</f>
        <v>19</v>
      </c>
      <c r="G7" s="27">
        <f>IFERROR(IF(Milestones[[#This Row],[Start on Day]]=0,DATEDIF(Milestones[[#This Row],[Start Date]],Milestones[[#This Row],[End Date]],"d")+1,IF(LEN(Milestones[[#This Row],[Start on Day]])=0,"",DATEDIF(Milestones[[#This Row],[Start Date]],Milestones[[#This Row],[End Date]],"d")+1)),0)</f>
        <v>20</v>
      </c>
    </row>
    <row r="8" spans="1:7" x14ac:dyDescent="0.3">
      <c r="B8" s="26">
        <v>3</v>
      </c>
      <c r="C8" s="11">
        <v>44641</v>
      </c>
      <c r="D8" s="11">
        <v>44661</v>
      </c>
      <c r="E8" s="4" t="s">
        <v>43</v>
      </c>
      <c r="F8" s="27">
        <f>IFERROR(IF(OR(LEN(Milestones[[#This Row],[Start Date]])=0,LEN(Milestones[[#This Row],[End Date]])=0),"",INT(C8)-INT($C$6)),"")</f>
        <v>39</v>
      </c>
      <c r="G8" s="27">
        <f>IFERROR(IF(Milestones[[#This Row],[Start on Day]]=0,DATEDIF(Milestones[[#This Row],[Start Date]],Milestones[[#This Row],[End Date]],"d")+1,IF(LEN(Milestones[[#This Row],[Start on Day]])=0,"",DATEDIF(Milestones[[#This Row],[Start Date]],Milestones[[#This Row],[End Date]],"d")+1)),0)</f>
        <v>21</v>
      </c>
    </row>
    <row r="9" spans="1:7" x14ac:dyDescent="0.3">
      <c r="B9" s="26">
        <v>4</v>
      </c>
      <c r="C9" s="11">
        <v>44662</v>
      </c>
      <c r="D9" s="11">
        <v>44681</v>
      </c>
      <c r="E9" s="4" t="s">
        <v>44</v>
      </c>
      <c r="F9" s="27">
        <f>IFERROR(IF(OR(LEN(Milestones[[#This Row],[Start Date]])=0,LEN(Milestones[[#This Row],[End Date]])=0),"",INT(C9)-INT($C$6)),"")</f>
        <v>60</v>
      </c>
      <c r="G9" s="27">
        <f>IFERROR(IF(Milestones[[#This Row],[Start on Day]]=0,DATEDIF(Milestones[[#This Row],[Start Date]],Milestones[[#This Row],[End Date]],"d")+1,IF(LEN(Milestones[[#This Row],[Start on Day]])=0,"",DATEDIF(Milestones[[#This Row],[Start Date]],Milestones[[#This Row],[End Date]],"d")+1)),0)</f>
        <v>20</v>
      </c>
    </row>
    <row r="10" spans="1:7" x14ac:dyDescent="0.3">
      <c r="B10" s="26">
        <v>5</v>
      </c>
      <c r="C10" s="11">
        <v>44682</v>
      </c>
      <c r="D10" s="11">
        <v>44701</v>
      </c>
      <c r="E10" s="4" t="s">
        <v>45</v>
      </c>
      <c r="F10" s="27">
        <f>IFERROR(IF(OR(LEN(Milestones[[#This Row],[Start Date]])=0,LEN(Milestones[[#This Row],[End Date]])=0),"",INT(C10)-INT($C$6)),"")</f>
        <v>80</v>
      </c>
      <c r="G10" s="27">
        <f>IFERROR(IF(Milestones[[#This Row],[Start on Day]]=0,DATEDIF(Milestones[[#This Row],[Start Date]],Milestones[[#This Row],[End Date]],"d")+1,IF(LEN(Milestones[[#This Row],[Start on Day]])=0,"",DATEDIF(Milestones[[#This Row],[Start Date]],Milestones[[#This Row],[End Date]],"d")+1)),0)</f>
        <v>20</v>
      </c>
    </row>
    <row r="11" spans="1:7" x14ac:dyDescent="0.3">
      <c r="B11" s="26">
        <v>6</v>
      </c>
      <c r="C11" s="11">
        <v>44702</v>
      </c>
      <c r="D11" s="11">
        <v>44722</v>
      </c>
      <c r="E11" s="4" t="s">
        <v>46</v>
      </c>
      <c r="F11" s="27">
        <f>IFERROR(IF(OR(LEN(Milestones[[#This Row],[Start Date]])=0,LEN(Milestones[[#This Row],[End Date]])=0),"",INT(C11)-INT($C$6)),"")</f>
        <v>100</v>
      </c>
      <c r="G11" s="27">
        <f>IFERROR(IF(Milestones[[#This Row],[Start on Day]]=0,DATEDIF(Milestones[[#This Row],[Start Date]],Milestones[[#This Row],[End Date]],"d")+1,IF(LEN(Milestones[[#This Row],[Start on Day]])=0,"",DATEDIF(Milestones[[#This Row],[Start Date]],Milestones[[#This Row],[End Date]],"d")+1)),0)</f>
        <v>21</v>
      </c>
    </row>
    <row r="12" spans="1:7" x14ac:dyDescent="0.3">
      <c r="B12" s="26">
        <v>7</v>
      </c>
      <c r="C12" s="11">
        <v>0</v>
      </c>
      <c r="D12" s="11">
        <f>Milestones[[#This Row],[Start Date]]+56</f>
        <v>56</v>
      </c>
      <c r="E12" s="4" t="str">
        <f t="shared" ref="E12:E20" si="0">"Activity"&amp;" "&amp;ROW($A7)</f>
        <v>Activity 7</v>
      </c>
      <c r="F12" s="27">
        <f>IFERROR(IF(OR(LEN(Milestones[[#This Row],[Start Date]])=0,LEN(Milestones[[#This Row],[End Date]])=0),"",INT(C12)-INT($C$6)),"")</f>
        <v>-44602</v>
      </c>
      <c r="G12" s="27">
        <f>IFERROR(IF(Milestones[[#This Row],[Start on Day]]=0,DATEDIF(Milestones[[#This Row],[Start Date]],Milestones[[#This Row],[End Date]],"d")+1,IF(LEN(Milestones[[#This Row],[Start on Day]])=0,"",DATEDIF(Milestones[[#This Row],[Start Date]],Milestones[[#This Row],[End Date]],"d")+1)),0)</f>
        <v>57</v>
      </c>
    </row>
    <row r="13" spans="1:7" x14ac:dyDescent="0.3">
      <c r="B13" s="26">
        <v>8</v>
      </c>
      <c r="C13" s="11">
        <f ca="1">TODAY()+60</f>
        <v>44792</v>
      </c>
      <c r="D13" s="11">
        <f ca="1">Milestones[[#This Row],[Start Date]]+30</f>
        <v>44822</v>
      </c>
      <c r="E13" s="4" t="str">
        <f t="shared" si="0"/>
        <v>Activity 8</v>
      </c>
      <c r="F13" s="27">
        <f ca="1">IFERROR(IF(OR(LEN(Milestones[[#This Row],[Start Date]])=0,LEN(Milestones[[#This Row],[End Date]])=0),"",INT(C13)-INT($C$6)),"")</f>
        <v>190</v>
      </c>
      <c r="G13" s="27">
        <f ca="1">IFERROR(IF(Milestones[[#This Row],[Start on Day]]=0,DATEDIF(Milestones[[#This Row],[Start Date]],Milestones[[#This Row],[End Date]],"d")+1,IF(LEN(Milestones[[#This Row],[Start on Day]])=0,"",DATEDIF(Milestones[[#This Row],[Start Date]],Milestones[[#This Row],[End Date]],"d")+1)),0)</f>
        <v>31</v>
      </c>
    </row>
    <row r="14" spans="1:7" x14ac:dyDescent="0.3">
      <c r="B14" s="26">
        <v>9</v>
      </c>
      <c r="C14" s="11">
        <f ca="1">TODAY()+37</f>
        <v>44769</v>
      </c>
      <c r="D14" s="11">
        <f ca="1">Milestones[[#This Row],[Start Date]]+22</f>
        <v>44791</v>
      </c>
      <c r="E14" s="4" t="str">
        <f t="shared" si="0"/>
        <v>Activity 9</v>
      </c>
      <c r="F14" s="27">
        <f ca="1">IFERROR(IF(OR(LEN(Milestones[[#This Row],[Start Date]])=0,LEN(Milestones[[#This Row],[End Date]])=0),"",INT(C14)-INT($C$6)),"")</f>
        <v>167</v>
      </c>
      <c r="G14" s="27">
        <f ca="1">IFERROR(IF(Milestones[[#This Row],[Start on Day]]=0,DATEDIF(Milestones[[#This Row],[Start Date]],Milestones[[#This Row],[End Date]],"d")+1,IF(LEN(Milestones[[#This Row],[Start on Day]])=0,"",DATEDIF(Milestones[[#This Row],[Start Date]],Milestones[[#This Row],[End Date]],"d")+1)),0)</f>
        <v>23</v>
      </c>
    </row>
    <row r="15" spans="1:7" x14ac:dyDescent="0.3">
      <c r="B15" s="26">
        <v>10</v>
      </c>
      <c r="C15" s="11">
        <f ca="1">TODAY()-20</f>
        <v>44712</v>
      </c>
      <c r="D15" s="11">
        <f ca="1">Milestones[[#This Row],[Start Date]]+160</f>
        <v>44872</v>
      </c>
      <c r="E15" s="4" t="str">
        <f t="shared" si="0"/>
        <v>Activity 10</v>
      </c>
      <c r="F15" s="27">
        <f ca="1">IFERROR(IF(OR(LEN(Milestones[[#This Row],[Start Date]])=0,LEN(Milestones[[#This Row],[End Date]])=0),"",INT(C15)-INT($C$6)),"")</f>
        <v>110</v>
      </c>
      <c r="G15" s="27">
        <f ca="1">IFERROR(IF(Milestones[[#This Row],[Start on Day]]=0,DATEDIF(Milestones[[#This Row],[Start Date]],Milestones[[#This Row],[End Date]],"d")+1,IF(LEN(Milestones[[#This Row],[Start on Day]])=0,"",DATEDIF(Milestones[[#This Row],[Start Date]],Milestones[[#This Row],[End Date]],"d")+1)),0)</f>
        <v>161</v>
      </c>
    </row>
    <row r="16" spans="1:7" x14ac:dyDescent="0.3">
      <c r="B16" s="26">
        <v>11</v>
      </c>
      <c r="C16" s="11">
        <f ca="1">TODAY()+20</f>
        <v>44752</v>
      </c>
      <c r="D16" s="11">
        <f ca="1">Milestones[[#This Row],[Start Date]]+65</f>
        <v>44817</v>
      </c>
      <c r="E16" s="4" t="str">
        <f t="shared" si="0"/>
        <v>Activity 11</v>
      </c>
      <c r="F16" s="27">
        <f ca="1">IFERROR(IF(OR(LEN(Milestones[[#This Row],[Start Date]])=0,LEN(Milestones[[#This Row],[End Date]])=0),"",INT(C16)-INT($C$6)),"")</f>
        <v>150</v>
      </c>
      <c r="G16" s="27">
        <f ca="1">IFERROR(IF(Milestones[[#This Row],[Start on Day]]=0,DATEDIF(Milestones[[#This Row],[Start Date]],Milestones[[#This Row],[End Date]],"d")+1,IF(LEN(Milestones[[#This Row],[Start on Day]])=0,"",DATEDIF(Milestones[[#This Row],[Start Date]],Milestones[[#This Row],[End Date]],"d")+1)),0)</f>
        <v>66</v>
      </c>
    </row>
    <row r="17" spans="1:7" x14ac:dyDescent="0.3">
      <c r="B17" s="26">
        <v>12</v>
      </c>
      <c r="C17" s="11">
        <f ca="1">TODAY()+70</f>
        <v>44802</v>
      </c>
      <c r="D17" s="11">
        <f ca="1">Milestones[[#This Row],[Start Date]]+67</f>
        <v>44869</v>
      </c>
      <c r="E17" s="4" t="str">
        <f t="shared" si="0"/>
        <v>Activity 12</v>
      </c>
      <c r="F17" s="27">
        <f ca="1">IFERROR(IF(OR(LEN(Milestones[[#This Row],[Start Date]])=0,LEN(Milestones[[#This Row],[End Date]])=0),"",INT(C17)-INT($C$6)),"")</f>
        <v>200</v>
      </c>
      <c r="G17" s="27">
        <f ca="1">IFERROR(IF(Milestones[[#This Row],[Start on Day]]=0,DATEDIF(Milestones[[#This Row],[Start Date]],Milestones[[#This Row],[End Date]],"d")+1,IF(LEN(Milestones[[#This Row],[Start on Day]])=0,"",DATEDIF(Milestones[[#This Row],[Start Date]],Milestones[[#This Row],[End Date]],"d")+1)),0)</f>
        <v>68</v>
      </c>
    </row>
    <row r="18" spans="1:7" x14ac:dyDescent="0.3">
      <c r="B18" s="26">
        <v>13</v>
      </c>
      <c r="C18" s="11">
        <f ca="1">TODAY()+90</f>
        <v>44822</v>
      </c>
      <c r="D18" s="11">
        <f ca="1">Milestones[[#This Row],[Start Date]]+14</f>
        <v>44836</v>
      </c>
      <c r="E18" s="4" t="str">
        <f t="shared" si="0"/>
        <v>Activity 13</v>
      </c>
      <c r="F18" s="27">
        <f ca="1">IFERROR(IF(OR(LEN(Milestones[[#This Row],[Start Date]])=0,LEN(Milestones[[#This Row],[End Date]])=0),"",INT(C18)-INT($C$6)),"")</f>
        <v>220</v>
      </c>
      <c r="G18" s="27">
        <f ca="1">IFERROR(IF(Milestones[[#This Row],[Start on Day]]=0,DATEDIF(Milestones[[#This Row],[Start Date]],Milestones[[#This Row],[End Date]],"d")+1,IF(LEN(Milestones[[#This Row],[Start on Day]])=0,"",DATEDIF(Milestones[[#This Row],[Start Date]],Milestones[[#This Row],[End Date]],"d")+1)),0)</f>
        <v>15</v>
      </c>
    </row>
    <row r="19" spans="1:7" x14ac:dyDescent="0.3">
      <c r="B19" s="26">
        <v>14</v>
      </c>
      <c r="C19" s="11">
        <f ca="1">TODAY()+100</f>
        <v>44832</v>
      </c>
      <c r="D19" s="11">
        <f ca="1">Milestones[[#This Row],[Start Date]]+3</f>
        <v>44835</v>
      </c>
      <c r="E19" s="4" t="str">
        <f t="shared" si="0"/>
        <v>Activity 14</v>
      </c>
      <c r="F19" s="27">
        <f ca="1">IFERROR(IF(OR(LEN(Milestones[[#This Row],[Start Date]])=0,LEN(Milestones[[#This Row],[End Date]])=0),"",INT(C19)-INT($C$6)),"")</f>
        <v>230</v>
      </c>
      <c r="G19" s="27">
        <f ca="1">IFERROR(IF(Milestones[[#This Row],[Start on Day]]=0,DATEDIF(Milestones[[#This Row],[Start Date]],Milestones[[#This Row],[End Date]],"d")+1,IF(LEN(Milestones[[#This Row],[Start on Day]])=0,"",DATEDIF(Milestones[[#This Row],[Start Date]],Milestones[[#This Row],[End Date]],"d")+1)),0)</f>
        <v>4</v>
      </c>
    </row>
    <row r="20" spans="1:7" x14ac:dyDescent="0.3">
      <c r="B20" s="26">
        <v>15</v>
      </c>
      <c r="C20" s="11">
        <f ca="1">TODAY()+50</f>
        <v>44782</v>
      </c>
      <c r="D20" s="11">
        <f ca="1">Milestones[[#This Row],[Start Date]]+130</f>
        <v>44912</v>
      </c>
      <c r="E20" s="4" t="str">
        <f t="shared" si="0"/>
        <v>Activity 15</v>
      </c>
      <c r="F20" s="27">
        <f ca="1">IFERROR(IF(OR(LEN(Milestones[[#This Row],[Start Date]])=0,LEN(Milestones[[#This Row],[End Date]])=0),"",INT(C20)-INT($C$6)),"")</f>
        <v>180</v>
      </c>
      <c r="G20" s="27">
        <f ca="1">IFERROR(IF(Milestones[[#This Row],[Start on Day]]=0,DATEDIF(Milestones[[#This Row],[Start Date]],Milestones[[#This Row],[End Date]],"d")+1,IF(LEN(Milestones[[#This Row],[Start on Day]])=0,"",DATEDIF(Milestones[[#This Row],[Start Date]],Milestones[[#This Row],[End Date]],"d")+1)),0)</f>
        <v>131</v>
      </c>
    </row>
    <row r="21" spans="1:7" x14ac:dyDescent="0.3">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3">
      <c r="A22" s="22" t="s">
        <v>23</v>
      </c>
      <c r="B22" s="21" t="s">
        <v>13</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tabSelected="1" zoomScale="85" zoomScaleNormal="85" workbookViewId="0">
      <selection activeCell="Q12" sqref="Q12"/>
    </sheetView>
  </sheetViews>
  <sheetFormatPr defaultRowHeight="14.4" x14ac:dyDescent="0.3"/>
  <cols>
    <col min="1" max="1" width="2.5546875" customWidth="1"/>
  </cols>
  <sheetData>
    <row r="1" spans="1:1" ht="14.4" customHeight="1" x14ac:dyDescent="0.3">
      <c r="A1" s="23" t="s">
        <v>40</v>
      </c>
    </row>
    <row r="2" spans="1:1" ht="14.4" customHeight="1" x14ac:dyDescent="0.3"/>
    <row r="3" spans="1:1" ht="14.4" customHeight="1" x14ac:dyDescent="0.3"/>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175260</xdr:colOff>
                    <xdr:row>28</xdr:row>
                    <xdr:rowOff>30480</xdr:rowOff>
                  </from>
                  <to>
                    <xdr:col>13</xdr:col>
                    <xdr:colOff>441960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4.4" x14ac:dyDescent="0.3"/>
  <cols>
    <col min="1" max="1" width="78.6640625" customWidth="1"/>
  </cols>
  <sheetData>
    <row r="1" spans="1:1" ht="50.1" customHeight="1" x14ac:dyDescent="0.3">
      <c r="A1" s="1" t="s">
        <v>2</v>
      </c>
    </row>
    <row r="2" spans="1:1" s="7" customFormat="1" ht="50.1" customHeight="1" x14ac:dyDescent="0.3">
      <c r="A2" s="5" t="s">
        <v>35</v>
      </c>
    </row>
    <row r="3" spans="1:1" s="7" customFormat="1" ht="144" x14ac:dyDescent="0.3">
      <c r="A3" s="5" t="s">
        <v>37</v>
      </c>
    </row>
    <row r="4" spans="1:1" x14ac:dyDescent="0.3">
      <c r="A4" s="10" t="s">
        <v>3</v>
      </c>
    </row>
    <row r="5" spans="1:1" ht="230.4" x14ac:dyDescent="0.3">
      <c r="A5" s="5" t="s">
        <v>38</v>
      </c>
    </row>
    <row r="6" spans="1:1" x14ac:dyDescent="0.3">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4.4" x14ac:dyDescent="0.3"/>
  <cols>
    <col min="1" max="1" width="2.5546875" style="22" customWidth="1"/>
    <col min="2" max="2" width="20.5546875" customWidth="1"/>
    <col min="3" max="3" width="15.6640625" customWidth="1"/>
    <col min="4" max="4" width="23.109375" style="6" customWidth="1"/>
    <col min="5" max="5" width="15.6640625" style="6" customWidth="1"/>
  </cols>
  <sheetData>
    <row r="1" spans="1:6" ht="50.1" customHeight="1" x14ac:dyDescent="0.3">
      <c r="A1" s="22" t="s">
        <v>17</v>
      </c>
      <c r="B1" s="1" t="s">
        <v>12</v>
      </c>
    </row>
    <row r="2" spans="1:6" x14ac:dyDescent="0.3">
      <c r="A2" s="22" t="s">
        <v>24</v>
      </c>
      <c r="B2" t="s">
        <v>10</v>
      </c>
    </row>
    <row r="3" spans="1:6" x14ac:dyDescent="0.3">
      <c r="A3" s="22" t="s">
        <v>25</v>
      </c>
      <c r="B3">
        <v>0</v>
      </c>
    </row>
    <row r="4" spans="1:6" x14ac:dyDescent="0.3">
      <c r="A4" s="22" t="s">
        <v>18</v>
      </c>
      <c r="B4" t="s">
        <v>19</v>
      </c>
    </row>
    <row r="5" spans="1:6" ht="15" thickBot="1" x14ac:dyDescent="0.35">
      <c r="A5" s="22" t="s">
        <v>26</v>
      </c>
      <c r="B5" s="3" t="s">
        <v>6</v>
      </c>
      <c r="C5" s="3" t="s">
        <v>5</v>
      </c>
      <c r="D5" s="3" t="s">
        <v>9</v>
      </c>
      <c r="E5" s="3" t="s">
        <v>7</v>
      </c>
      <c r="F5" t="s">
        <v>11</v>
      </c>
    </row>
    <row r="6" spans="1:6" x14ac:dyDescent="0.3">
      <c r="B6" s="12" t="str">
        <f ca="1">IFERROR(IF(LEN(OFFSET('Project Tracker'!$E6,$B$3,0,1,1))=0,"",INDEX(Milestones[],'Project Tracker'!$B6+$B$3,4)),"")</f>
        <v>Initiation/Planning</v>
      </c>
      <c r="C6" s="13">
        <f ca="1">IFERROR(IF(LEN(OFFSET('Project Tracker'!$C6,$B$3,0,1,1))=0,End_Date,INDEX(Milestones[],'Project Tracker'!$B6+$B$3,2)),"")</f>
        <v>44602</v>
      </c>
      <c r="D6" s="14">
        <f ca="1">IFERROR(IF(LEN(OFFSET('Project Tracker'!$F6,$B$3,0,1,1))=0,"",INDEX(Milestones[],'Project Tracker'!$B6+$B$3,5)),"")</f>
        <v>0</v>
      </c>
      <c r="E6" s="15">
        <f ca="1">IFERROR(IF(LEN(OFFSET('Project Tracker'!$G6,$B$3,0,1,1))=0,"",INDEX(Milestones[],'Project Tracker'!$B6+$B$3,6)),"")</f>
        <v>0</v>
      </c>
    </row>
    <row r="7" spans="1:6" x14ac:dyDescent="0.3">
      <c r="B7" s="16" t="str">
        <f ca="1">IFERROR(IF(LEN(OFFSET('Project Tracker'!$E7,$B$3,0,1,1))=0,"",INDEX(Milestones[],'Project Tracker'!$B7+$B$3,4)),"")</f>
        <v>Requirement analysis</v>
      </c>
      <c r="C7" s="8">
        <f ca="1">IFERROR(IF(LEN(OFFSET('Project Tracker'!$C7,$B$3,0,1,1))=0,End_Date,INDEX(Milestones[],'Project Tracker'!$B7+$B$3,2)),"")</f>
        <v>44621</v>
      </c>
      <c r="D7" s="9">
        <f ca="1">IFERROR(IF(LEN(OFFSET('Project Tracker'!$F7,$B$3,0,1,1))=0,"",INDEX(Milestones[],'Project Tracker'!$B7+$B$3,5)),"")</f>
        <v>19</v>
      </c>
      <c r="E7" s="17">
        <f ca="1">IFERROR(IF(LEN(OFFSET('Project Tracker'!$G7,$B$3,0,1,1))=0,"",INDEX(Milestones[],'Project Tracker'!$B7+$B$3,6)),"")</f>
        <v>20</v>
      </c>
    </row>
    <row r="8" spans="1:6" x14ac:dyDescent="0.3">
      <c r="B8" s="16" t="str">
        <f ca="1">IFERROR(IF(LEN(OFFSET('Project Tracker'!$E8,$B$3,0,1,1))=0,"",INDEX(Milestones[],'Project Tracker'!$B8+$B$3,4)),"")</f>
        <v>Design</v>
      </c>
      <c r="C8" s="8">
        <f ca="1">IFERROR(IF(LEN(OFFSET('Project Tracker'!$C8,$B$3,0,1,1))=0,End_Date,INDEX(Milestones[],'Project Tracker'!$B8+$B$3,2)),"")</f>
        <v>44641</v>
      </c>
      <c r="D8" s="9">
        <f ca="1">IFERROR(IF(LEN(OFFSET('Project Tracker'!$F8,$B$3,0,1,1))=0,"",INDEX(Milestones[],'Project Tracker'!$B8+$B$3,5)),"")</f>
        <v>39</v>
      </c>
      <c r="E8" s="17">
        <f ca="1">IFERROR(IF(LEN(OFFSET('Project Tracker'!$G8,$B$3,0,1,1))=0,"",INDEX(Milestones[],'Project Tracker'!$B8+$B$3,6)),"")</f>
        <v>21</v>
      </c>
    </row>
    <row r="9" spans="1:6" s="7" customFormat="1" x14ac:dyDescent="0.3">
      <c r="A9" s="22"/>
      <c r="B9" s="16" t="str">
        <f ca="1">IFERROR(IF(LEN(OFFSET('Project Tracker'!$E9,$B$3,0,1,1))=0,"",INDEX(Milestones[],'Project Tracker'!$B9+$B$3,4)),"")</f>
        <v>Development</v>
      </c>
      <c r="C9" s="8">
        <f ca="1">IFERROR(IF(LEN(OFFSET('Project Tracker'!$C9,$B$3,0,1,1))=0,End_Date,INDEX(Milestones[],'Project Tracker'!$B9+$B$3,2)),"")</f>
        <v>44662</v>
      </c>
      <c r="D9" s="9">
        <f ca="1">IFERROR(IF(LEN(OFFSET('Project Tracker'!$F9,$B$3,0,1,1))=0,"",INDEX(Milestones[],'Project Tracker'!$B9+$B$3,5)),"")</f>
        <v>60</v>
      </c>
      <c r="E9" s="17">
        <f ca="1">IFERROR(IF(LEN(OFFSET('Project Tracker'!$G9,$B$3,0,1,1))=0,"",INDEX(Milestones[],'Project Tracker'!$B9+$B$3,6)),"")</f>
        <v>20</v>
      </c>
    </row>
    <row r="10" spans="1:6" s="7" customFormat="1" x14ac:dyDescent="0.3">
      <c r="A10" s="22"/>
      <c r="B10" s="16" t="str">
        <f ca="1">IFERROR(IF(LEN(OFFSET('Project Tracker'!$E10,$B$3,0,1,1))=0,"",INDEX(Milestones[],'Project Tracker'!$B10+$B$3,4)),"")</f>
        <v>Testing</v>
      </c>
      <c r="C10" s="8">
        <f ca="1">IFERROR(IF(LEN(OFFSET('Project Tracker'!$C10,$B$3,0,1,1))=0,End_Date,INDEX(Milestones[],'Project Tracker'!$B10+$B$3,2)),"")</f>
        <v>44682</v>
      </c>
      <c r="D10" s="9">
        <f ca="1">IFERROR(IF(LEN(OFFSET('Project Tracker'!$F10,$B$3,0,1,1))=0,"",INDEX(Milestones[],'Project Tracker'!$B10+$B$3,5)),"")</f>
        <v>80</v>
      </c>
      <c r="E10" s="17">
        <f ca="1">IFERROR(IF(LEN(OFFSET('Project Tracker'!$G10,$B$3,0,1,1))=0,"",INDEX(Milestones[],'Project Tracker'!$B10+$B$3,6)),"")</f>
        <v>20</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571AF33-E002-4236-8CE7-43F9F2A64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76E90C-8EDE-4D57-B08F-186FE12CD4D8}">
  <ds:schemaRefs>
    <ds:schemaRef ds:uri="http://schemas.microsoft.com/sharepoint/v3/contenttype/forms"/>
  </ds:schemaRefs>
</ds:datastoreItem>
</file>

<file path=customXml/itemProps3.xml><?xml version="1.0" encoding="utf-8"?>
<ds:datastoreItem xmlns:ds="http://schemas.openxmlformats.org/officeDocument/2006/customXml" ds:itemID="{7E831BF2-0015-415C-9D2C-7A347CF05F14}">
  <ds:schemaRefs>
    <ds:schemaRef ds:uri="http://schemas.microsoft.com/office/2006/documentManagement/types"/>
    <ds:schemaRef ds:uri="230e9df3-be65-4c73-a93b-d1236ebd677e"/>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71af3243-3dd4-4a8d-8c0d-dd76da1f02a5"/>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2021-12-13T06:12:03Z</dcterms:created>
  <dcterms:modified xsi:type="dcterms:W3CDTF">2022-06-20T00:54:35Z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