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DieseArbeitsmappe" defaultThemeVersion="124226"/>
  <mc:AlternateContent xmlns:mc="http://schemas.openxmlformats.org/markup-compatibility/2006">
    <mc:Choice Requires="x15">
      <x15ac:absPath xmlns:x15ac="http://schemas.microsoft.com/office/spreadsheetml/2010/11/ac" url="C:\Users\44772\Documents\Rstudio_projects\datasciencecoursera\DDP\"/>
    </mc:Choice>
  </mc:AlternateContent>
  <xr:revisionPtr revIDLastSave="0" documentId="13_ncr:1_{B2A26316-4554-4CB4-A3F7-07695065091D}" xr6:coauthVersionLast="47" xr6:coauthVersionMax="47" xr10:uidLastSave="{00000000-0000-0000-0000-000000000000}"/>
  <bookViews>
    <workbookView xWindow="-120" yWindow="-120" windowWidth="29040" windowHeight="15840" activeTab="2" xr2:uid="{00000000-000D-0000-FFFF-FFFF00000000}"/>
  </bookViews>
  <sheets>
    <sheet name="ReadMe" sheetId="23" r:id="rId1"/>
    <sheet name="Dashboard" sheetId="22" r:id="rId2"/>
    <sheet name="Risks" sheetId="3" r:id="rId3"/>
    <sheet name="Issues" sheetId="4" r:id="rId4"/>
    <sheet name="Risks Report" sheetId="30" state="hidden" r:id="rId5"/>
    <sheet name="Issues Report" sheetId="31" state="hidden" r:id="rId6"/>
    <sheet name="IF NEEDED Action Log" sheetId="29" state="hidden" r:id="rId7"/>
    <sheet name="IF NEEDED Assumptions" sheetId="21" state="hidden" r:id="rId8"/>
    <sheet name="Data_Risks" sheetId="24" r:id="rId9"/>
    <sheet name="Data_Assumptions" sheetId="25" r:id="rId10"/>
    <sheet name="Assumptions" sheetId="33" r:id="rId11"/>
    <sheet name="Data_Issues" sheetId="26" r:id="rId12"/>
    <sheet name="Decisions" sheetId="32" r:id="rId13"/>
    <sheet name="Dependencies" sheetId="34" r:id="rId14"/>
  </sheets>
  <externalReferences>
    <externalReference r:id="rId15"/>
  </externalReferences>
  <definedNames>
    <definedName name="_xlnm._FilterDatabase" localSheetId="6" hidden="1">'IF NEEDED Action Log'!$A$6:$R$21</definedName>
    <definedName name="_xlnm._FilterDatabase" localSheetId="7" hidden="1">'IF NEEDED Assumptions'!$A$6:$O$639</definedName>
    <definedName name="_xlnm._FilterDatabase" localSheetId="3" hidden="1">Issues!$C$6:$T$6</definedName>
    <definedName name="_xlnm._FilterDatabase" localSheetId="2" hidden="1">'Risks'!$A$6:$AA$17</definedName>
    <definedName name="_xlnm.Print_Area" localSheetId="1">Dashboard!#REF!</definedName>
    <definedName name="_xlnm.Print_Area" localSheetId="0">ReadMe!$C$3:$W$33</definedName>
    <definedName name="status">[1]Data_Tasks!$C$2:$C$4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22" l="1"/>
  <c r="J10" i="22"/>
  <c r="J17" i="22"/>
  <c r="K16" i="22"/>
  <c r="K17" i="22"/>
  <c r="G18" i="22"/>
  <c r="H17" i="22"/>
  <c r="AP14" i="22"/>
  <c r="AO14" i="22"/>
  <c r="AN14" i="22"/>
  <c r="AM14" i="22"/>
  <c r="N38" i="22"/>
  <c r="F38" i="22"/>
  <c r="N32" i="22"/>
  <c r="F32" i="22"/>
  <c r="K15" i="24"/>
  <c r="F18" i="22" s="1"/>
  <c r="K14" i="24"/>
  <c r="K13" i="24"/>
  <c r="K12" i="24"/>
  <c r="K11" i="24"/>
  <c r="P10" i="24"/>
  <c r="K6" i="22" s="1"/>
  <c r="F11" i="22" l="1"/>
  <c r="K11" i="22" s="1"/>
  <c r="K13" i="22"/>
  <c r="K18" i="22" s="1"/>
  <c r="F16" i="4" a="1"/>
  <c r="F16" i="4" s="1"/>
  <c r="F15" i="4" a="1"/>
  <c r="F15" i="4" s="1"/>
  <c r="A3" i="31" l="1"/>
  <c r="B3" i="31"/>
  <c r="C3" i="31"/>
  <c r="D3" i="31"/>
  <c r="E3" i="31"/>
  <c r="F3" i="31"/>
  <c r="H3" i="31"/>
  <c r="J3" i="31"/>
  <c r="A4" i="31"/>
  <c r="B4" i="31"/>
  <c r="C4" i="31"/>
  <c r="D4" i="31"/>
  <c r="E4" i="31"/>
  <c r="F4" i="31"/>
  <c r="H4" i="31"/>
  <c r="J4" i="31"/>
  <c r="A5" i="31"/>
  <c r="B5" i="31"/>
  <c r="C5" i="31"/>
  <c r="D5" i="31"/>
  <c r="E5" i="31"/>
  <c r="F5" i="31"/>
  <c r="H5" i="31"/>
  <c r="J5" i="31"/>
  <c r="A6" i="31"/>
  <c r="B6" i="31"/>
  <c r="C6" i="31"/>
  <c r="D6" i="31"/>
  <c r="E6" i="31"/>
  <c r="F6" i="31"/>
  <c r="H6" i="31"/>
  <c r="J6" i="31"/>
  <c r="A7" i="31"/>
  <c r="B7" i="31"/>
  <c r="C7" i="31"/>
  <c r="D7" i="31"/>
  <c r="E7" i="31"/>
  <c r="F7" i="31"/>
  <c r="H7" i="31"/>
  <c r="J7" i="31"/>
  <c r="A8" i="31"/>
  <c r="B8" i="31"/>
  <c r="C8" i="31"/>
  <c r="D8" i="31"/>
  <c r="E8" i="31"/>
  <c r="F8" i="31"/>
  <c r="H8" i="31"/>
  <c r="J8" i="31"/>
  <c r="A9" i="31"/>
  <c r="B9" i="31"/>
  <c r="C9" i="31"/>
  <c r="D9" i="31"/>
  <c r="E9" i="31"/>
  <c r="F9" i="31"/>
  <c r="H9" i="31"/>
  <c r="J9" i="31"/>
  <c r="A10" i="31"/>
  <c r="B10" i="31"/>
  <c r="C10" i="31"/>
  <c r="D10" i="31"/>
  <c r="E10" i="31"/>
  <c r="F10" i="31"/>
  <c r="H10" i="31"/>
  <c r="J10" i="31"/>
  <c r="A11" i="31"/>
  <c r="B11" i="31"/>
  <c r="C11" i="31"/>
  <c r="D11" i="31"/>
  <c r="E11" i="31"/>
  <c r="F11" i="31"/>
  <c r="H11" i="31"/>
  <c r="J11" i="31"/>
  <c r="A12" i="31"/>
  <c r="B12" i="31"/>
  <c r="C12" i="31"/>
  <c r="D12" i="31"/>
  <c r="E12" i="31"/>
  <c r="F12" i="31"/>
  <c r="H12" i="31"/>
  <c r="J12" i="31"/>
  <c r="A13" i="31"/>
  <c r="B13" i="31"/>
  <c r="C13" i="31"/>
  <c r="D13" i="31"/>
  <c r="E13" i="31"/>
  <c r="F13" i="31"/>
  <c r="H13" i="31"/>
  <c r="J13" i="31"/>
  <c r="A14" i="31"/>
  <c r="B14" i="31"/>
  <c r="C14" i="31"/>
  <c r="D14" i="31"/>
  <c r="E14" i="31"/>
  <c r="F14" i="31"/>
  <c r="H14" i="31"/>
  <c r="J14" i="31"/>
  <c r="A15" i="31"/>
  <c r="B15" i="31"/>
  <c r="C15" i="31"/>
  <c r="D15" i="31"/>
  <c r="E15" i="31"/>
  <c r="F15" i="31"/>
  <c r="H15" i="31"/>
  <c r="J15" i="31"/>
  <c r="A16" i="31"/>
  <c r="B16" i="31"/>
  <c r="C16" i="31"/>
  <c r="D16" i="31"/>
  <c r="E16" i="31"/>
  <c r="F16" i="31"/>
  <c r="H16" i="31"/>
  <c r="J16" i="31"/>
  <c r="A17" i="31"/>
  <c r="B17" i="31"/>
  <c r="C17" i="31"/>
  <c r="D17" i="31"/>
  <c r="E17" i="31"/>
  <c r="F17" i="31"/>
  <c r="H17" i="31"/>
  <c r="J17" i="31"/>
  <c r="A18" i="31"/>
  <c r="B18" i="31"/>
  <c r="C18" i="31"/>
  <c r="D18" i="31"/>
  <c r="E18" i="31"/>
  <c r="F18" i="31"/>
  <c r="H18" i="31"/>
  <c r="J18" i="31"/>
  <c r="A19" i="31"/>
  <c r="B19" i="31"/>
  <c r="C19" i="31"/>
  <c r="D19" i="31"/>
  <c r="E19" i="31"/>
  <c r="F19" i="31"/>
  <c r="H19" i="31"/>
  <c r="J19" i="31"/>
  <c r="A20" i="31"/>
  <c r="B20" i="31"/>
  <c r="C20" i="31"/>
  <c r="D20" i="31"/>
  <c r="E20" i="31"/>
  <c r="F20" i="31"/>
  <c r="H20" i="31"/>
  <c r="J20" i="31"/>
  <c r="A21" i="31"/>
  <c r="B21" i="31"/>
  <c r="C21" i="31"/>
  <c r="D21" i="31"/>
  <c r="E21" i="31"/>
  <c r="F21" i="31"/>
  <c r="H21" i="31"/>
  <c r="J21" i="31"/>
  <c r="A22" i="31"/>
  <c r="B22" i="31"/>
  <c r="C22" i="31"/>
  <c r="D22" i="31"/>
  <c r="E22" i="31"/>
  <c r="F22" i="31"/>
  <c r="H22" i="31"/>
  <c r="J22" i="31"/>
  <c r="A23" i="31"/>
  <c r="B23" i="31"/>
  <c r="C23" i="31"/>
  <c r="D23" i="31"/>
  <c r="E23" i="31"/>
  <c r="F23" i="31"/>
  <c r="H23" i="31"/>
  <c r="J23" i="31"/>
  <c r="A24" i="31"/>
  <c r="B24" i="31"/>
  <c r="C24" i="31"/>
  <c r="D24" i="31"/>
  <c r="E24" i="31"/>
  <c r="F24" i="31"/>
  <c r="H24" i="31"/>
  <c r="J24" i="31"/>
  <c r="A25" i="31"/>
  <c r="B25" i="31"/>
  <c r="C25" i="31"/>
  <c r="D25" i="31"/>
  <c r="E25" i="31"/>
  <c r="F25" i="31"/>
  <c r="H25" i="31"/>
  <c r="J25" i="31"/>
  <c r="A26" i="31"/>
  <c r="B26" i="31"/>
  <c r="C26" i="31"/>
  <c r="D26" i="31"/>
  <c r="E26" i="31"/>
  <c r="F26" i="31"/>
  <c r="H26" i="31"/>
  <c r="J26" i="31"/>
  <c r="A27" i="31"/>
  <c r="B27" i="31"/>
  <c r="C27" i="31"/>
  <c r="D27" i="31"/>
  <c r="E27" i="31"/>
  <c r="F27" i="31"/>
  <c r="H27" i="31"/>
  <c r="J27" i="31"/>
  <c r="A28" i="31"/>
  <c r="B28" i="31"/>
  <c r="C28" i="31"/>
  <c r="D28" i="31"/>
  <c r="E28" i="31"/>
  <c r="F28" i="31"/>
  <c r="H28" i="31"/>
  <c r="J28" i="31"/>
  <c r="A29" i="31"/>
  <c r="B29" i="31"/>
  <c r="C29" i="31"/>
  <c r="D29" i="31"/>
  <c r="E29" i="31"/>
  <c r="F29" i="31"/>
  <c r="H29" i="31"/>
  <c r="J29" i="31"/>
  <c r="A30" i="31"/>
  <c r="B30" i="31"/>
  <c r="C30" i="31"/>
  <c r="D30" i="31"/>
  <c r="E30" i="31"/>
  <c r="F30" i="31"/>
  <c r="H30" i="31"/>
  <c r="J30" i="31"/>
  <c r="A31" i="31"/>
  <c r="B31" i="31"/>
  <c r="C31" i="31"/>
  <c r="D31" i="31"/>
  <c r="E31" i="31"/>
  <c r="F31" i="31"/>
  <c r="G31" i="31"/>
  <c r="H31" i="31"/>
  <c r="I31" i="31"/>
  <c r="J31" i="31"/>
  <c r="A32" i="31"/>
  <c r="B32" i="31"/>
  <c r="C32" i="31"/>
  <c r="D32" i="31"/>
  <c r="E32" i="31"/>
  <c r="F32" i="31"/>
  <c r="G32" i="31"/>
  <c r="H32" i="31"/>
  <c r="I32" i="31"/>
  <c r="J32" i="31"/>
  <c r="A33" i="31"/>
  <c r="B33" i="31"/>
  <c r="C33" i="31"/>
  <c r="D33" i="31"/>
  <c r="E33" i="31"/>
  <c r="F33" i="31"/>
  <c r="G33" i="31"/>
  <c r="H33" i="31"/>
  <c r="I33" i="31"/>
  <c r="J33" i="31"/>
  <c r="A34" i="31"/>
  <c r="B34" i="31"/>
  <c r="C34" i="31"/>
  <c r="D34" i="31"/>
  <c r="E34" i="31"/>
  <c r="F34" i="31"/>
  <c r="G34" i="31"/>
  <c r="H34" i="31"/>
  <c r="I34" i="31"/>
  <c r="J34" i="31"/>
  <c r="A35" i="31"/>
  <c r="B35" i="31"/>
  <c r="C35" i="31"/>
  <c r="D35" i="31"/>
  <c r="E35" i="31"/>
  <c r="F35" i="31"/>
  <c r="G35" i="31"/>
  <c r="H35" i="31"/>
  <c r="I35" i="31"/>
  <c r="J35" i="31"/>
  <c r="A4" i="30"/>
  <c r="B4" i="30"/>
  <c r="C4" i="30"/>
  <c r="D4" i="30"/>
  <c r="E4" i="30"/>
  <c r="F4" i="30"/>
  <c r="H4" i="30"/>
  <c r="J4" i="30"/>
  <c r="A5" i="30"/>
  <c r="B5" i="30"/>
  <c r="C5" i="30"/>
  <c r="D5" i="30"/>
  <c r="E5" i="30"/>
  <c r="F5" i="30"/>
  <c r="H5" i="30"/>
  <c r="J5" i="30"/>
  <c r="A6" i="30"/>
  <c r="B6" i="30"/>
  <c r="C6" i="30"/>
  <c r="D6" i="30"/>
  <c r="E6" i="30"/>
  <c r="F6" i="30"/>
  <c r="H6" i="30"/>
  <c r="J6" i="30"/>
  <c r="A7" i="30"/>
  <c r="B7" i="30"/>
  <c r="C7" i="30"/>
  <c r="D7" i="30"/>
  <c r="E7" i="30"/>
  <c r="F7" i="30"/>
  <c r="H7" i="30"/>
  <c r="J7" i="30"/>
  <c r="A8" i="30"/>
  <c r="B8" i="30"/>
  <c r="C8" i="30"/>
  <c r="D8" i="30"/>
  <c r="E8" i="30"/>
  <c r="F8" i="30"/>
  <c r="H8" i="30"/>
  <c r="J8" i="30"/>
  <c r="A9" i="30"/>
  <c r="B9" i="30"/>
  <c r="C9" i="30"/>
  <c r="D9" i="30"/>
  <c r="E9" i="30"/>
  <c r="F9" i="30"/>
  <c r="H9" i="30"/>
  <c r="J9" i="30"/>
  <c r="A10" i="30"/>
  <c r="B10" i="30"/>
  <c r="C10" i="30"/>
  <c r="D10" i="30"/>
  <c r="E10" i="30"/>
  <c r="F10" i="30"/>
  <c r="H10" i="30"/>
  <c r="J10" i="30"/>
  <c r="A11" i="30"/>
  <c r="B11" i="30"/>
  <c r="C11" i="30"/>
  <c r="D11" i="30"/>
  <c r="E11" i="30"/>
  <c r="F11" i="30"/>
  <c r="H11" i="30"/>
  <c r="J11" i="30"/>
  <c r="A12" i="30"/>
  <c r="B12" i="30"/>
  <c r="C12" i="30"/>
  <c r="D12" i="30"/>
  <c r="E12" i="30"/>
  <c r="F12" i="30"/>
  <c r="H12" i="30"/>
  <c r="J12" i="30"/>
  <c r="A13" i="30"/>
  <c r="B13" i="30"/>
  <c r="C13" i="30"/>
  <c r="D13" i="30"/>
  <c r="E13" i="30"/>
  <c r="F13" i="30"/>
  <c r="H13" i="30"/>
  <c r="I13" i="30"/>
  <c r="J13" i="30"/>
  <c r="A14" i="30"/>
  <c r="B14" i="30"/>
  <c r="C14" i="30"/>
  <c r="D14" i="30"/>
  <c r="E14" i="30"/>
  <c r="F14" i="30"/>
  <c r="H14" i="30"/>
  <c r="I14" i="30"/>
  <c r="J14" i="30"/>
  <c r="A15" i="30"/>
  <c r="B15" i="30"/>
  <c r="C15" i="30"/>
  <c r="D15" i="30"/>
  <c r="E15" i="30"/>
  <c r="F15" i="30"/>
  <c r="H15" i="30"/>
  <c r="I15" i="30"/>
  <c r="J15" i="30"/>
  <c r="A16" i="30"/>
  <c r="B16" i="30"/>
  <c r="C16" i="30"/>
  <c r="D16" i="30"/>
  <c r="E16" i="30"/>
  <c r="F16" i="30"/>
  <c r="H16" i="30"/>
  <c r="I16" i="30"/>
  <c r="J16" i="30"/>
  <c r="A17" i="30"/>
  <c r="B17" i="30"/>
  <c r="C17" i="30"/>
  <c r="D17" i="30"/>
  <c r="E17" i="30"/>
  <c r="F17" i="30"/>
  <c r="H17" i="30"/>
  <c r="I17" i="30"/>
  <c r="J17" i="30"/>
  <c r="A18" i="30"/>
  <c r="B18" i="30"/>
  <c r="C18" i="30"/>
  <c r="D18" i="30"/>
  <c r="E18" i="30"/>
  <c r="F18" i="30"/>
  <c r="H18" i="30"/>
  <c r="I18" i="30"/>
  <c r="J18" i="30"/>
  <c r="A19" i="30"/>
  <c r="B19" i="30"/>
  <c r="C19" i="30"/>
  <c r="D19" i="30"/>
  <c r="E19" i="30"/>
  <c r="F19" i="30"/>
  <c r="H19" i="30"/>
  <c r="I19" i="30"/>
  <c r="J19" i="30"/>
  <c r="A20" i="30"/>
  <c r="B20" i="30"/>
  <c r="C20" i="30"/>
  <c r="D20" i="30"/>
  <c r="E20" i="30"/>
  <c r="F20" i="30"/>
  <c r="H20" i="30"/>
  <c r="I20" i="30"/>
  <c r="J20" i="30"/>
  <c r="A21" i="30"/>
  <c r="B21" i="30"/>
  <c r="C21" i="30"/>
  <c r="D21" i="30"/>
  <c r="E21" i="30"/>
  <c r="F21" i="30"/>
  <c r="H21" i="30"/>
  <c r="I21" i="30"/>
  <c r="J21" i="30"/>
  <c r="A22" i="30"/>
  <c r="B22" i="30"/>
  <c r="C22" i="30"/>
  <c r="D22" i="30"/>
  <c r="E22" i="30"/>
  <c r="F22" i="30"/>
  <c r="H22" i="30"/>
  <c r="I22" i="30"/>
  <c r="J22" i="30"/>
  <c r="A23" i="30"/>
  <c r="B23" i="30"/>
  <c r="C23" i="30"/>
  <c r="D23" i="30"/>
  <c r="E23" i="30"/>
  <c r="F23" i="30"/>
  <c r="H23" i="30"/>
  <c r="I23" i="30"/>
  <c r="J23" i="30"/>
  <c r="A24" i="30"/>
  <c r="B24" i="30"/>
  <c r="C24" i="30"/>
  <c r="D24" i="30"/>
  <c r="E24" i="30"/>
  <c r="F24" i="30"/>
  <c r="H24" i="30"/>
  <c r="J24" i="30"/>
  <c r="A25" i="30"/>
  <c r="B25" i="30"/>
  <c r="C25" i="30"/>
  <c r="D25" i="30"/>
  <c r="E25" i="30"/>
  <c r="F25" i="30"/>
  <c r="H25" i="30"/>
  <c r="J25" i="30"/>
  <c r="A26" i="30"/>
  <c r="B26" i="30"/>
  <c r="C26" i="30"/>
  <c r="D26" i="30"/>
  <c r="E26" i="30"/>
  <c r="F26" i="30"/>
  <c r="H26" i="30"/>
  <c r="J26" i="30"/>
  <c r="A27" i="30"/>
  <c r="B27" i="30"/>
  <c r="C27" i="30"/>
  <c r="D27" i="30"/>
  <c r="E27" i="30"/>
  <c r="F27" i="30"/>
  <c r="H27" i="30"/>
  <c r="J27" i="30"/>
  <c r="A28" i="30"/>
  <c r="B28" i="30"/>
  <c r="C28" i="30"/>
  <c r="D28" i="30"/>
  <c r="E28" i="30"/>
  <c r="F28" i="30"/>
  <c r="H28" i="30"/>
  <c r="J28" i="30"/>
  <c r="A29" i="30"/>
  <c r="B29" i="30"/>
  <c r="C29" i="30"/>
  <c r="D29" i="30"/>
  <c r="E29" i="30"/>
  <c r="F29" i="30"/>
  <c r="H29" i="30"/>
  <c r="J29" i="30"/>
  <c r="A30" i="30"/>
  <c r="B30" i="30"/>
  <c r="C30" i="30"/>
  <c r="D30" i="30"/>
  <c r="E30" i="30"/>
  <c r="F30" i="30"/>
  <c r="H30" i="30"/>
  <c r="J30" i="30"/>
  <c r="A31" i="30"/>
  <c r="B31" i="30"/>
  <c r="C31" i="30"/>
  <c r="D31" i="30"/>
  <c r="E31" i="30"/>
  <c r="F31" i="30"/>
  <c r="H31" i="30"/>
  <c r="J31" i="30"/>
  <c r="A32" i="30"/>
  <c r="B32" i="30"/>
  <c r="C32" i="30"/>
  <c r="D32" i="30"/>
  <c r="E32" i="30"/>
  <c r="F32" i="30"/>
  <c r="H32" i="30"/>
  <c r="J32" i="30"/>
  <c r="A3" i="30"/>
  <c r="B3" i="30"/>
  <c r="C3" i="30"/>
  <c r="D3" i="30"/>
  <c r="E3" i="30"/>
  <c r="F3" i="30"/>
  <c r="H3" i="30"/>
  <c r="J3" i="30"/>
  <c r="F21" i="4" a="1"/>
  <c r="F21" i="4" s="1"/>
  <c r="F22" i="4" a="1"/>
  <c r="F22" i="4" s="1"/>
  <c r="F23" i="4" a="1"/>
  <c r="F23" i="4" s="1"/>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U15" i="4"/>
  <c r="V15" i="4" s="1"/>
  <c r="I11" i="31" s="1"/>
  <c r="U16" i="4"/>
  <c r="V16" i="4" s="1"/>
  <c r="I12" i="31" s="1"/>
  <c r="U17" i="4"/>
  <c r="V17" i="4" s="1"/>
  <c r="I13" i="31" s="1"/>
  <c r="U18" i="4"/>
  <c r="V18" i="4" s="1"/>
  <c r="I14" i="31" s="1"/>
  <c r="U19" i="4"/>
  <c r="V19" i="4" s="1"/>
  <c r="I15" i="31" s="1"/>
  <c r="U20" i="4"/>
  <c r="V20" i="4" s="1"/>
  <c r="I16" i="31" s="1"/>
  <c r="U21" i="4"/>
  <c r="U22" i="4"/>
  <c r="U23" i="4"/>
  <c r="U24" i="4"/>
  <c r="U25" i="4"/>
  <c r="U26" i="4"/>
  <c r="U27" i="4"/>
  <c r="U28" i="4"/>
  <c r="U29" i="4"/>
  <c r="U30" i="4"/>
  <c r="U31" i="4"/>
  <c r="U32" i="4"/>
  <c r="U33" i="4"/>
  <c r="U34" i="4"/>
  <c r="V21" i="4"/>
  <c r="I17" i="31" s="1"/>
  <c r="V22" i="4"/>
  <c r="I18" i="31" s="1"/>
  <c r="V23" i="4"/>
  <c r="I19" i="31" s="1"/>
  <c r="V24" i="4"/>
  <c r="I20" i="31" s="1"/>
  <c r="V25" i="4"/>
  <c r="I21" i="31" s="1"/>
  <c r="V26" i="4"/>
  <c r="I22" i="31" s="1"/>
  <c r="V27" i="4"/>
  <c r="I23" i="31" s="1"/>
  <c r="V28" i="4"/>
  <c r="I24" i="31" s="1"/>
  <c r="V29" i="4"/>
  <c r="I25" i="31" s="1"/>
  <c r="V30" i="4"/>
  <c r="I26" i="31" s="1"/>
  <c r="V31" i="4"/>
  <c r="I27" i="31" s="1"/>
  <c r="V32" i="4"/>
  <c r="I28" i="31" s="1"/>
  <c r="V33" i="4"/>
  <c r="I29" i="31" s="1"/>
  <c r="V34" i="4"/>
  <c r="I30" i="31" s="1"/>
  <c r="AC15" i="4"/>
  <c r="AC16" i="4"/>
  <c r="AC17" i="4"/>
  <c r="AC18" i="4"/>
  <c r="AC19" i="4"/>
  <c r="AC20" i="4"/>
  <c r="AC21" i="4"/>
  <c r="AC22" i="4"/>
  <c r="AC23" i="4"/>
  <c r="AC24" i="4"/>
  <c r="AC25" i="4"/>
  <c r="AC26" i="4"/>
  <c r="AC27" i="4"/>
  <c r="AC28" i="4"/>
  <c r="AC29" i="4"/>
  <c r="AC30" i="4"/>
  <c r="AC31" i="4"/>
  <c r="AC32" i="4"/>
  <c r="AC33" i="4"/>
  <c r="AC34" i="4"/>
  <c r="AI15" i="4"/>
  <c r="AI16" i="4"/>
  <c r="AI17" i="4"/>
  <c r="AI18" i="4"/>
  <c r="AI19" i="4"/>
  <c r="AI20" i="4"/>
  <c r="AI21" i="4"/>
  <c r="AI22" i="4"/>
  <c r="AI23" i="4"/>
  <c r="AI24" i="4"/>
  <c r="AI25" i="4"/>
  <c r="AI26" i="4"/>
  <c r="AI27" i="4"/>
  <c r="AI28" i="4"/>
  <c r="AI29" i="4"/>
  <c r="AI30" i="4"/>
  <c r="AI31" i="4"/>
  <c r="AI32" i="4"/>
  <c r="AI33" i="4"/>
  <c r="AI34" i="4"/>
  <c r="AO15" i="4"/>
  <c r="AO16" i="4"/>
  <c r="AO17" i="4"/>
  <c r="AO18" i="4"/>
  <c r="AO19" i="4"/>
  <c r="AO20" i="4"/>
  <c r="AO21" i="4"/>
  <c r="AO22" i="4"/>
  <c r="AO23" i="4"/>
  <c r="AO24" i="4"/>
  <c r="AO25" i="4"/>
  <c r="AO26" i="4"/>
  <c r="AO27" i="4"/>
  <c r="AO28" i="4"/>
  <c r="AO29" i="4"/>
  <c r="AO30" i="4"/>
  <c r="AO31" i="4"/>
  <c r="AO32" i="4"/>
  <c r="AO33" i="4"/>
  <c r="AO34" i="4"/>
  <c r="I10" i="31"/>
  <c r="G10" i="31"/>
  <c r="F38" i="3" a="1"/>
  <c r="F38" i="3" s="1"/>
  <c r="F41" i="3" a="1"/>
  <c r="F41" i="3" s="1"/>
  <c r="F42" i="3" a="1"/>
  <c r="F42" i="3" s="1"/>
  <c r="F43" i="3" a="1"/>
  <c r="F43" i="3" s="1"/>
  <c r="F44" i="3" a="1"/>
  <c r="F44" i="3" s="1"/>
  <c r="F45" i="3" a="1"/>
  <c r="F45" i="3" s="1"/>
  <c r="F46" i="3" a="1"/>
  <c r="F46" i="3" s="1"/>
  <c r="F47" i="3" a="1"/>
  <c r="F47" i="3" s="1"/>
  <c r="F48" i="3" a="1"/>
  <c r="F48" i="3" s="1"/>
  <c r="F49" i="3" a="1"/>
  <c r="F49" i="3" s="1"/>
  <c r="F50" i="3" a="1"/>
  <c r="F50" i="3" s="1"/>
  <c r="F51" i="3" a="1"/>
  <c r="F51" i="3" s="1"/>
  <c r="AB34" i="3"/>
  <c r="AC34" i="3" s="1"/>
  <c r="I29" i="30" s="1"/>
  <c r="AB35" i="3"/>
  <c r="AC35" i="3" s="1"/>
  <c r="I30" i="30" s="1"/>
  <c r="AB36" i="3"/>
  <c r="AC36" i="3" s="1"/>
  <c r="I31" i="30" s="1"/>
  <c r="AB37" i="3"/>
  <c r="AC37" i="3" s="1"/>
  <c r="I32" i="30" s="1"/>
  <c r="AB38" i="3"/>
  <c r="AB39" i="3"/>
  <c r="AC39" i="3" s="1"/>
  <c r="AB40" i="3"/>
  <c r="AC40" i="3" s="1"/>
  <c r="AB41" i="3"/>
  <c r="AB42" i="3"/>
  <c r="AB43" i="3"/>
  <c r="AB44" i="3"/>
  <c r="AB45" i="3"/>
  <c r="AB46" i="3"/>
  <c r="AB47" i="3"/>
  <c r="AB48" i="3"/>
  <c r="AB49" i="3"/>
  <c r="AB50" i="3"/>
  <c r="AB51" i="3"/>
  <c r="AC38" i="3"/>
  <c r="AC41" i="3"/>
  <c r="AC42" i="3"/>
  <c r="AC43" i="3"/>
  <c r="AC44" i="3"/>
  <c r="AC45" i="3"/>
  <c r="AC46" i="3"/>
  <c r="AC47" i="3"/>
  <c r="AC48" i="3"/>
  <c r="AC49" i="3"/>
  <c r="AC50" i="3"/>
  <c r="AC51" i="3"/>
  <c r="AJ34" i="3"/>
  <c r="AJ35" i="3"/>
  <c r="AJ36" i="3"/>
  <c r="AJ37" i="3"/>
  <c r="AJ38" i="3"/>
  <c r="AJ39" i="3"/>
  <c r="AJ40" i="3"/>
  <c r="AJ41" i="3"/>
  <c r="AJ42" i="3"/>
  <c r="AJ43" i="3"/>
  <c r="AJ44" i="3"/>
  <c r="AJ45" i="3"/>
  <c r="AJ46" i="3"/>
  <c r="AJ47" i="3"/>
  <c r="AJ48" i="3"/>
  <c r="AJ49" i="3"/>
  <c r="AJ50" i="3"/>
  <c r="AJ51" i="3"/>
  <c r="AP34" i="3"/>
  <c r="AP35" i="3"/>
  <c r="AP36" i="3"/>
  <c r="AP37" i="3"/>
  <c r="AP38" i="3"/>
  <c r="AP39" i="3"/>
  <c r="AP40" i="3"/>
  <c r="AP41" i="3"/>
  <c r="AP42" i="3"/>
  <c r="AP43" i="3"/>
  <c r="AP44" i="3"/>
  <c r="AP45" i="3"/>
  <c r="AP46" i="3"/>
  <c r="AP47" i="3"/>
  <c r="AP48" i="3"/>
  <c r="AP49" i="3"/>
  <c r="AP50" i="3"/>
  <c r="AP51" i="3"/>
  <c r="AV34" i="3"/>
  <c r="AV35" i="3"/>
  <c r="AV36" i="3"/>
  <c r="AV37" i="3"/>
  <c r="AV38" i="3"/>
  <c r="AV39" i="3"/>
  <c r="AV40" i="3"/>
  <c r="AV41" i="3"/>
  <c r="AV42" i="3"/>
  <c r="AV43" i="3"/>
  <c r="AV44" i="3"/>
  <c r="AV45" i="3"/>
  <c r="AV46" i="3"/>
  <c r="AV47" i="3"/>
  <c r="AV48" i="3"/>
  <c r="AV49" i="3"/>
  <c r="AV50" i="3"/>
  <c r="AV51" i="3"/>
  <c r="AB33" i="3"/>
  <c r="AC33" i="3" s="1"/>
  <c r="I28" i="30" s="1"/>
  <c r="AJ33" i="3"/>
  <c r="AP33" i="3"/>
  <c r="AV33" i="3"/>
  <c r="AB32" i="3"/>
  <c r="AC32" i="3" s="1"/>
  <c r="I27" i="30" s="1"/>
  <c r="AJ32" i="3"/>
  <c r="AP32" i="3"/>
  <c r="AV32" i="3"/>
  <c r="AB31" i="3"/>
  <c r="AC31" i="3" s="1"/>
  <c r="I26" i="30" s="1"/>
  <c r="AJ31" i="3"/>
  <c r="AP31" i="3"/>
  <c r="AV31" i="3"/>
  <c r="AB30" i="3"/>
  <c r="AC30" i="3" s="1"/>
  <c r="I25" i="30" s="1"/>
  <c r="AJ30" i="3"/>
  <c r="AP30" i="3"/>
  <c r="AV30" i="3"/>
  <c r="AV29" i="3" l="1"/>
  <c r="AP29" i="3"/>
  <c r="AJ29" i="3"/>
  <c r="AB29" i="3"/>
  <c r="AC29" i="3" s="1"/>
  <c r="I24" i="30" s="1"/>
  <c r="F14" i="4" a="1"/>
  <c r="F14" i="4" s="1"/>
  <c r="U14" i="4"/>
  <c r="V14" i="4" s="1"/>
  <c r="I9" i="31" s="1"/>
  <c r="AC14" i="4"/>
  <c r="AI14" i="4"/>
  <c r="AO14" i="4"/>
  <c r="F7" i="4" l="1" a="1"/>
  <c r="F7" i="4" s="1"/>
  <c r="F8" i="4" a="1"/>
  <c r="F8" i="4" s="1"/>
  <c r="F9" i="4" a="1"/>
  <c r="F9" i="4" s="1"/>
  <c r="F10" i="4" a="1"/>
  <c r="F10" i="4" s="1"/>
  <c r="F11" i="4" a="1"/>
  <c r="F11" i="4" s="1"/>
  <c r="F13" i="4" a="1"/>
  <c r="F13" i="4" s="1"/>
  <c r="N42" i="22"/>
  <c r="F42" i="22"/>
  <c r="N30" i="22"/>
  <c r="F30" i="22"/>
  <c r="U13" i="4"/>
  <c r="V13" i="4"/>
  <c r="I8" i="31" s="1"/>
  <c r="AC13" i="4"/>
  <c r="AI13" i="4"/>
  <c r="AO13" i="4"/>
  <c r="AD6" i="22"/>
  <c r="X6" i="22"/>
  <c r="AD18" i="22"/>
  <c r="X18" i="22"/>
  <c r="Y8" i="22"/>
  <c r="U12" i="4"/>
  <c r="V12" i="4" s="1"/>
  <c r="I7" i="31" s="1"/>
  <c r="AC12" i="4"/>
  <c r="AI12" i="4"/>
  <c r="AO12" i="4"/>
  <c r="F28" i="22"/>
  <c r="U11" i="4"/>
  <c r="V11" i="4" s="1"/>
  <c r="I6" i="31" s="1"/>
  <c r="AC11" i="4"/>
  <c r="AI11" i="4"/>
  <c r="AO11" i="4"/>
  <c r="N44" i="22" l="1"/>
  <c r="N40" i="22"/>
  <c r="N36" i="22"/>
  <c r="N34" i="22"/>
  <c r="N28" i="22"/>
  <c r="F44" i="22"/>
  <c r="F36" i="22"/>
  <c r="F40" i="22"/>
  <c r="F34" i="22"/>
  <c r="J2" i="31"/>
  <c r="H2" i="31"/>
  <c r="F2" i="31"/>
  <c r="E2" i="31"/>
  <c r="D2" i="31"/>
  <c r="C2" i="31"/>
  <c r="B2" i="31"/>
  <c r="A2" i="31"/>
  <c r="J2" i="30"/>
  <c r="A2" i="30"/>
  <c r="B2" i="30"/>
  <c r="C2" i="30"/>
  <c r="D2" i="30"/>
  <c r="E2" i="30"/>
  <c r="F2" i="30"/>
  <c r="H2" i="30"/>
  <c r="AB17" i="3"/>
  <c r="AC17" i="3" s="1"/>
  <c r="I12" i="30" s="1"/>
  <c r="AJ17" i="3"/>
  <c r="AP17" i="3"/>
  <c r="AV17" i="3"/>
  <c r="AB16" i="3"/>
  <c r="AC16" i="3" s="1"/>
  <c r="I11" i="30" s="1"/>
  <c r="AJ16" i="3"/>
  <c r="AP16" i="3"/>
  <c r="AV16" i="3"/>
  <c r="AB12" i="3"/>
  <c r="O10" i="24"/>
  <c r="N10" i="24"/>
  <c r="M10" i="24"/>
  <c r="L10" i="24"/>
  <c r="F46" i="22" l="1"/>
  <c r="N46" i="22"/>
  <c r="J13" i="22"/>
  <c r="J18" i="22" s="1"/>
  <c r="J6" i="22"/>
  <c r="X12" i="3"/>
  <c r="X20" i="3"/>
  <c r="G15" i="30" s="1"/>
  <c r="X28" i="3"/>
  <c r="X36" i="3"/>
  <c r="G31" i="30" s="1"/>
  <c r="X44" i="3"/>
  <c r="Q7" i="3"/>
  <c r="Q15" i="3"/>
  <c r="Q31" i="3"/>
  <c r="X13" i="3"/>
  <c r="X21" i="3"/>
  <c r="X29" i="3"/>
  <c r="G24" i="30" s="1"/>
  <c r="X37" i="3"/>
  <c r="G32" i="30" s="1"/>
  <c r="X45" i="3"/>
  <c r="Q8" i="3"/>
  <c r="Q16" i="3"/>
  <c r="Q24" i="3"/>
  <c r="Q32" i="3"/>
  <c r="Q40" i="3"/>
  <c r="Q48" i="3"/>
  <c r="Q26" i="3"/>
  <c r="Q50" i="3"/>
  <c r="Q11" i="3"/>
  <c r="Q35" i="3"/>
  <c r="X43" i="3"/>
  <c r="Q38" i="3"/>
  <c r="X14" i="3"/>
  <c r="X22" i="3"/>
  <c r="G17" i="30" s="1"/>
  <c r="X30" i="3"/>
  <c r="G25" i="30" s="1"/>
  <c r="X38" i="3"/>
  <c r="X46" i="3"/>
  <c r="Q9" i="3"/>
  <c r="Q17" i="3"/>
  <c r="Q25" i="3"/>
  <c r="Q33" i="3"/>
  <c r="Q41" i="3"/>
  <c r="Q49" i="3"/>
  <c r="Q42" i="3"/>
  <c r="X48" i="3"/>
  <c r="Q27" i="3"/>
  <c r="X51" i="3"/>
  <c r="Q23" i="3"/>
  <c r="X7" i="3"/>
  <c r="X15" i="3"/>
  <c r="X23" i="3"/>
  <c r="G18" i="30" s="1"/>
  <c r="X31" i="3"/>
  <c r="G26" i="30" s="1"/>
  <c r="X39" i="3"/>
  <c r="X47" i="3"/>
  <c r="Q10" i="3"/>
  <c r="Q18" i="3"/>
  <c r="Q34" i="3"/>
  <c r="X40" i="3"/>
  <c r="Q43" i="3"/>
  <c r="Q22" i="3"/>
  <c r="X8" i="3"/>
  <c r="X16" i="3"/>
  <c r="G11" i="30" s="1"/>
  <c r="X24" i="3"/>
  <c r="G19" i="30" s="1"/>
  <c r="X32" i="3"/>
  <c r="G27" i="30" s="1"/>
  <c r="Q19" i="3"/>
  <c r="Q51" i="3"/>
  <c r="Q46" i="3"/>
  <c r="X9" i="3"/>
  <c r="X17" i="3"/>
  <c r="X25" i="3"/>
  <c r="G20" i="30" s="1"/>
  <c r="X33" i="3"/>
  <c r="G28" i="30" s="1"/>
  <c r="X41" i="3"/>
  <c r="X49" i="3"/>
  <c r="Q12" i="3"/>
  <c r="Q20" i="3"/>
  <c r="Q28" i="3"/>
  <c r="Q36" i="3"/>
  <c r="Q44" i="3"/>
  <c r="Q14" i="3"/>
  <c r="Q47" i="3"/>
  <c r="X10" i="3"/>
  <c r="X18" i="3"/>
  <c r="G13" i="30" s="1"/>
  <c r="X26" i="3"/>
  <c r="G21" i="30" s="1"/>
  <c r="X34" i="3"/>
  <c r="G29" i="30" s="1"/>
  <c r="X42" i="3"/>
  <c r="X50" i="3"/>
  <c r="Q13" i="3"/>
  <c r="Q21" i="3"/>
  <c r="Q29" i="3"/>
  <c r="Q37" i="3"/>
  <c r="Q45" i="3"/>
  <c r="X11" i="3"/>
  <c r="X19" i="3"/>
  <c r="G14" i="30" s="1"/>
  <c r="X27" i="3"/>
  <c r="G22" i="30" s="1"/>
  <c r="X35" i="3"/>
  <c r="G30" i="30" s="1"/>
  <c r="Q30" i="3"/>
  <c r="Q39" i="3"/>
  <c r="H13" i="22"/>
  <c r="H18" i="22" s="1"/>
  <c r="H6" i="22"/>
  <c r="F14" i="22"/>
  <c r="F7" i="22"/>
  <c r="K7" i="22" s="1"/>
  <c r="F15" i="22"/>
  <c r="J15" i="22" s="1"/>
  <c r="F8" i="22"/>
  <c r="K8" i="22" s="1"/>
  <c r="I13" i="22"/>
  <c r="I18" i="22" s="1"/>
  <c r="I6" i="22"/>
  <c r="F16" i="22"/>
  <c r="J16" i="22" s="1"/>
  <c r="F9" i="22"/>
  <c r="K9" i="22" s="1"/>
  <c r="F10" i="22"/>
  <c r="F17" i="22"/>
  <c r="G6" i="22"/>
  <c r="G11" i="22" s="1"/>
  <c r="G13" i="22"/>
  <c r="AB15" i="3"/>
  <c r="AC15" i="3" s="1"/>
  <c r="I10" i="30" s="1"/>
  <c r="AJ15" i="3"/>
  <c r="AP15" i="3"/>
  <c r="AV15" i="3"/>
  <c r="AB14" i="3"/>
  <c r="AC14" i="3" s="1"/>
  <c r="I9" i="30" s="1"/>
  <c r="AJ14" i="3"/>
  <c r="AP14" i="3"/>
  <c r="AV14" i="3"/>
  <c r="AB13" i="3"/>
  <c r="AC13" i="3" s="1"/>
  <c r="I8" i="30" s="1"/>
  <c r="AJ13" i="3"/>
  <c r="AP13" i="3"/>
  <c r="AV13" i="3"/>
  <c r="AC12" i="3"/>
  <c r="I7" i="30" s="1"/>
  <c r="AJ12" i="3"/>
  <c r="AP12" i="3"/>
  <c r="AV12" i="3"/>
  <c r="AB11" i="3"/>
  <c r="AC11" i="3" s="1"/>
  <c r="I6" i="30" s="1"/>
  <c r="AJ11" i="3"/>
  <c r="AP11" i="3"/>
  <c r="AV11" i="3"/>
  <c r="AB9" i="3"/>
  <c r="AC9" i="3" s="1"/>
  <c r="I4" i="30" s="1"/>
  <c r="AJ9" i="3"/>
  <c r="AP9" i="3"/>
  <c r="AV9" i="3"/>
  <c r="U10" i="4"/>
  <c r="V10" i="4" s="1"/>
  <c r="I5" i="31" s="1"/>
  <c r="U7" i="4"/>
  <c r="U8" i="4"/>
  <c r="U9" i="4"/>
  <c r="V9" i="4" s="1"/>
  <c r="I4" i="31" s="1"/>
  <c r="G23" i="30" l="1"/>
  <c r="AP7" i="22"/>
  <c r="AO7" i="22"/>
  <c r="AM7" i="22"/>
  <c r="AN7" i="22"/>
  <c r="AN13" i="22"/>
  <c r="AP13" i="22"/>
  <c r="AO13" i="22"/>
  <c r="AM13" i="22"/>
  <c r="G2" i="30"/>
  <c r="AP8" i="22"/>
  <c r="AO8" i="22"/>
  <c r="AN8" i="22"/>
  <c r="AM8" i="22"/>
  <c r="G16" i="30"/>
  <c r="AO10" i="22"/>
  <c r="AN10" i="22"/>
  <c r="AM10" i="22"/>
  <c r="AP10" i="22"/>
  <c r="G12" i="30"/>
  <c r="AP15" i="22"/>
  <c r="AO15" i="22"/>
  <c r="AN15" i="22"/>
  <c r="AM15" i="22"/>
  <c r="AP9" i="22"/>
  <c r="AO9" i="22"/>
  <c r="AN9" i="22"/>
  <c r="AM9" i="22"/>
  <c r="AN12" i="22"/>
  <c r="AM12" i="22"/>
  <c r="AP12" i="22"/>
  <c r="AO12" i="22"/>
  <c r="AN11" i="22"/>
  <c r="AM11" i="22"/>
  <c r="AP11" i="22"/>
  <c r="AO11" i="22"/>
  <c r="G17" i="22"/>
  <c r="J14" i="22"/>
  <c r="I14" i="22"/>
  <c r="G10" i="22"/>
  <c r="K10" i="22"/>
  <c r="J11" i="22"/>
  <c r="J8" i="22"/>
  <c r="J9" i="22"/>
  <c r="I8" i="22"/>
  <c r="I9" i="22"/>
  <c r="I11" i="22"/>
  <c r="I10" i="22"/>
  <c r="I7" i="22"/>
  <c r="H10" i="22"/>
  <c r="H8" i="22"/>
  <c r="H7" i="22"/>
  <c r="H11" i="22"/>
  <c r="H9" i="22"/>
  <c r="I17" i="22"/>
  <c r="G7" i="22"/>
  <c r="G9" i="22"/>
  <c r="K14" i="22"/>
  <c r="H14" i="22"/>
  <c r="G14" i="22"/>
  <c r="H16" i="22"/>
  <c r="G16" i="22"/>
  <c r="I16" i="22"/>
  <c r="G8" i="22"/>
  <c r="K15" i="22"/>
  <c r="H15" i="22"/>
  <c r="I15" i="22"/>
  <c r="G15" i="22"/>
  <c r="AJ7" i="3"/>
  <c r="AB8" i="3"/>
  <c r="AC8" i="3" s="1"/>
  <c r="I3" i="30" s="1"/>
  <c r="AB7" i="3"/>
  <c r="AB10" i="3"/>
  <c r="AC10" i="3" s="1"/>
  <c r="I5" i="30" s="1"/>
  <c r="AJ10" i="3"/>
  <c r="AP10" i="3"/>
  <c r="AV10" i="3"/>
  <c r="AV7" i="3"/>
  <c r="AI7" i="4"/>
  <c r="V7" i="4"/>
  <c r="V8" i="4"/>
  <c r="I3" i="31" s="1"/>
  <c r="AE12" i="22"/>
  <c r="Y12" i="22"/>
  <c r="AE10" i="22"/>
  <c r="Y10" i="22"/>
  <c r="AE8" i="22"/>
  <c r="AV8" i="3"/>
  <c r="AP7" i="3"/>
  <c r="AP8" i="3"/>
  <c r="AJ8" i="3"/>
  <c r="AC7" i="4"/>
  <c r="AO7" i="4"/>
  <c r="AO8" i="4"/>
  <c r="AO9" i="4"/>
  <c r="AO10" i="4"/>
  <c r="AI8" i="4"/>
  <c r="AI9" i="4"/>
  <c r="AI10" i="4"/>
  <c r="AC8" i="4"/>
  <c r="AC9" i="4"/>
  <c r="AC10" i="4"/>
  <c r="I14" i="26"/>
  <c r="N10" i="22" s="1"/>
  <c r="I13" i="26"/>
  <c r="N9" i="22" s="1"/>
  <c r="I12" i="26"/>
  <c r="N8" i="22" s="1"/>
  <c r="I11" i="26"/>
  <c r="M10" i="26"/>
  <c r="R6" i="22" s="1"/>
  <c r="L10" i="26"/>
  <c r="Q6" i="22" s="1"/>
  <c r="K10" i="26"/>
  <c r="P6" i="22" s="1"/>
  <c r="J10" i="26"/>
  <c r="O6" i="22" s="1"/>
  <c r="AN16" i="22" l="1"/>
  <c r="AM16" i="22"/>
  <c r="AO16" i="22"/>
  <c r="AP16" i="22"/>
  <c r="O22" i="4"/>
  <c r="G18" i="31" s="1"/>
  <c r="O30" i="4"/>
  <c r="G26" i="31" s="1"/>
  <c r="O15" i="4"/>
  <c r="G11" i="31" s="1"/>
  <c r="O23" i="4"/>
  <c r="G19" i="31" s="1"/>
  <c r="O31" i="4"/>
  <c r="G27" i="31" s="1"/>
  <c r="O19" i="4"/>
  <c r="G15" i="31" s="1"/>
  <c r="O16" i="4"/>
  <c r="G12" i="31" s="1"/>
  <c r="O24" i="4"/>
  <c r="G20" i="31" s="1"/>
  <c r="O32" i="4"/>
  <c r="G28" i="31" s="1"/>
  <c r="O29" i="4"/>
  <c r="G25" i="31" s="1"/>
  <c r="O17" i="4"/>
  <c r="G13" i="31" s="1"/>
  <c r="O25" i="4"/>
  <c r="G21" i="31" s="1"/>
  <c r="O33" i="4"/>
  <c r="G29" i="31" s="1"/>
  <c r="O18" i="4"/>
  <c r="G14" i="31" s="1"/>
  <c r="O26" i="4"/>
  <c r="G22" i="31" s="1"/>
  <c r="O34" i="4"/>
  <c r="G30" i="31" s="1"/>
  <c r="O27" i="4"/>
  <c r="G23" i="31" s="1"/>
  <c r="O21" i="4"/>
  <c r="G17" i="31" s="1"/>
  <c r="O20" i="4"/>
  <c r="G16" i="31" s="1"/>
  <c r="O28" i="4"/>
  <c r="G24" i="31" s="1"/>
  <c r="O8" i="4"/>
  <c r="G3" i="31" s="1"/>
  <c r="O14" i="4"/>
  <c r="G9" i="31" s="1"/>
  <c r="R10" i="22"/>
  <c r="Q10" i="22"/>
  <c r="P10" i="22"/>
  <c r="O10" i="22"/>
  <c r="P8" i="22"/>
  <c r="R8" i="22"/>
  <c r="O8" i="22"/>
  <c r="Q8" i="22"/>
  <c r="P9" i="22"/>
  <c r="R9" i="22"/>
  <c r="O9" i="22"/>
  <c r="Q9" i="22"/>
  <c r="O13" i="4"/>
  <c r="G8" i="31" s="1"/>
  <c r="O12" i="4"/>
  <c r="G7" i="31" s="1"/>
  <c r="N7" i="22"/>
  <c r="AD16" i="22"/>
  <c r="X16" i="22"/>
  <c r="I2" i="31"/>
  <c r="N16" i="22"/>
  <c r="O10" i="4"/>
  <c r="G5" i="31" s="1"/>
  <c r="O11" i="4"/>
  <c r="G6" i="31" s="1"/>
  <c r="O7" i="4"/>
  <c r="O9" i="4"/>
  <c r="G4" i="31" s="1"/>
  <c r="AC7" i="3"/>
  <c r="I2" i="30" s="1"/>
  <c r="P7" i="21"/>
  <c r="Q7" i="21" s="1"/>
  <c r="P7" i="22" l="1"/>
  <c r="R7" i="22"/>
  <c r="O7" i="22"/>
  <c r="Q7" i="22"/>
  <c r="G9" i="30"/>
  <c r="G4" i="30"/>
  <c r="G10" i="30"/>
  <c r="G8" i="30"/>
  <c r="G6" i="30"/>
  <c r="G7" i="30"/>
  <c r="G5" i="30"/>
  <c r="G2" i="31"/>
  <c r="G3" i="30"/>
  <c r="N14" i="22" l="1"/>
  <c r="R8" i="29"/>
  <c r="S8" i="29" s="1"/>
  <c r="R9" i="29"/>
  <c r="S9" i="29" s="1"/>
  <c r="R7" i="29"/>
  <c r="S7" i="2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tc={2E56CD73-78AA-4185-B3F2-45E467E3EA2B}</author>
    <author>tc={EEAC1136-3DF5-402C-8549-F3F683CC0ACF}</author>
    <author>tc={1293E36F-3E2E-43CB-95C3-828FFE20B32D}</author>
    <author>tc={D4371D1D-C547-444D-AA53-87C3FCD36EA2}</author>
    <author>tc={29D7E9BF-717E-4C97-952B-EFBDE2869CC1}</author>
    <author>tc={62ECC5AA-9FD3-44DD-BFAB-49232BF39204}</author>
    <author>tc={65A62170-E4C4-400B-A95F-CDE88355F04A}</author>
  </authors>
  <commentList>
    <comment ref="C8" authorId="0" shapeId="0" xr:uid="{2E56CD73-78AA-4185-B3F2-45E467E3EA2B}">
      <text>
        <t>[Threaded comment]
Your version of Excel allows you to read this threaded comment; however, any edits to it will get removed if the file is opened in a newer version of Excel. Learn more: https://go.microsoft.com/fwlink/?linkid=870924
Comment:
    I agree we should have this risk, but it feels confused. Should we have owners outside of the company? I agree the risk needs escalation to the LTPB.  Moreover, Paul doesn't sit on the ADPG Traceability group.
Reply:
    Simon Freeman has reworded this risk and become the risk owner</t>
      </text>
    </comment>
    <comment ref="L9" authorId="1" shapeId="0" xr:uid="{EEAC1136-3DF5-402C-8549-F3F683CC0ACF}">
      <text>
        <t>[Threaded comment]
Your version of Excel allows you to read this threaded comment; however, any edits to it will get removed if the file is opened in a newer version of Excel. Learn more: https://go.microsoft.com/fwlink/?linkid=870924
Comment:
    Needs an update Cattle Sprint 0 is complete.  The delay is in next steps - bEID, Digital Passports and Automated Moves.
Reply:
    Impact description has been updated</t>
      </text>
    </comment>
    <comment ref="C10" authorId="2" shapeId="0" xr:uid="{1293E36F-3E2E-43CB-95C3-828FFE20B32D}">
      <text>
        <t>[Threaded comment]
Your version of Excel allows you to read this threaded comment; however, any edits to it will get removed if the file is opened in a newer version of Excel. Learn more: https://go.microsoft.com/fwlink/?linkid=870924
Comment:
    Risk reworded to reflect it as a perm risk</t>
      </text>
    </comment>
    <comment ref="O10" authorId="3" shapeId="0" xr:uid="{D4371D1D-C547-444D-AA53-87C3FCD36EA2}">
      <text>
        <t>[Threaded comment]
Your version of Excel allows you to read this threaded comment; however, any edits to it will get removed if the file is opened in a newer version of Excel. Learn more: https://go.microsoft.com/fwlink/?linkid=870924
Comment:
    Should the likelihood be higher?</t>
      </text>
    </comment>
    <comment ref="C16" authorId="4" shapeId="0" xr:uid="{29D7E9BF-717E-4C97-952B-EFBDE2869CC1}">
      <text>
        <t>[Threaded comment]
Your version of Excel allows you to read this threaded comment; however, any edits to it will get removed if the file is opened in a newer version of Excel. Learn more: https://go.microsoft.com/fwlink/?linkid=870924
Comment:
    AHDB added</t>
      </text>
    </comment>
    <comment ref="C32" authorId="5" shapeId="0" xr:uid="{62ECC5AA-9FD3-44DD-BFAB-49232BF39204}">
      <text>
        <t>[Threaded comment]
Your version of Excel allows you to read this threaded comment; however, any edits to it will get removed if the file is opened in a newer version of Excel. Learn more: https://go.microsoft.com/fwlink/?linkid=870924
Comment:
    This is either an Issue or a closed risk.  CHi is leaving and a recruitment has opened for an FD. If there is a risk it is the gap between Chi leaving and FD starting, which I am seeking to mitigate by securing a temporary replacement for Chi.
Reply:
    Closed</t>
      </text>
    </comment>
    <comment ref="C33" authorId="6" shapeId="0" xr:uid="{65A62170-E4C4-400B-A95F-CDE88355F04A}">
      <text>
        <t>[Threaded comment]
Your version of Excel allows you to read this threaded comment; however, any edits to it will get removed if the file is opened in a newer version of Excel. Learn more: https://go.microsoft.com/fwlink/?linkid=870924
Comment:
    Close, as per my email to Ian D
Reply:
    closed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tc={8F525CEC-1B93-4E98-B6AE-1DF216213E4E}</author>
    <author>tc={35A8C251-C039-450B-8732-DC377C1265CE}</author>
    <author>tc={18255EF0-BC32-4C65-BACE-D64D65849A23}</author>
    <author>tc={0854AE0A-1B3C-4061-A376-06EDEB3733D0}</author>
    <author>tc={BD02A3C8-9C51-46D1-B17D-AF143E77F728}</author>
  </authors>
  <commentList>
    <comment ref="U7" authorId="0" shapeId="0" xr:uid="{8F525CEC-1B93-4E98-B6AE-1DF216213E4E}">
      <text>
        <t>[Threaded comment]
Your version of Excel allows you to read this threaded comment; however, any edits to it will get removed if the file is opened in a newer version of Excel. Learn more: https://go.microsoft.com/fwlink/?linkid=870924
Comment:
    add in forumla to make sure empty if no target resolution date</t>
      </text>
    </comment>
    <comment ref="Q8" authorId="1" shapeId="0" xr:uid="{35A8C251-C039-450B-8732-DC377C1265CE}">
      <text>
        <t>[Threaded comment]
Your version of Excel allows you to read this threaded comment; however, any edits to it will get removed if the file is opened in a newer version of Excel. Learn more: https://go.microsoft.com/fwlink/?linkid=870924
Comment:
    New mitigation. I have opened a recruitment for an FD, which will be the sixth Board member.
Reply:
    new mitigation added</t>
      </text>
    </comment>
    <comment ref="Q9" authorId="2" shapeId="0" xr:uid="{18255EF0-BC32-4C65-BACE-D64D65849A23}">
      <text>
        <t>[Threaded comment]
Your version of Excel allows you to read this threaded comment; however, any edits to it will get removed if the file is opened in a newer version of Excel. Learn more: https://go.microsoft.com/fwlink/?linkid=870924
Comment:
    Include a mitigation of the Task and Finish group.
Reply:
    T&amp;F added to resolution plan</t>
      </text>
    </comment>
    <comment ref="Q10" authorId="3" shapeId="0" xr:uid="{0854AE0A-1B3C-4061-A376-06EDEB3733D0}">
      <text>
        <t>[Threaded comment]
Your version of Excel allows you to read this threaded comment; however, any edits to it will get removed if the file is opened in a newer version of Excel. Learn more: https://go.microsoft.com/fwlink/?linkid=870924
Comment:
    Needs a mitigation of the Task and Finish group.
Reply:
    T&amp;F added to resolution plan</t>
      </text>
    </comment>
    <comment ref="K12" authorId="4" shapeId="0" xr:uid="{BD02A3C8-9C51-46D1-B17D-AF143E77F728}">
      <text>
        <t>[Threaded comment]
Your version of Excel allows you to read this threaded comment; however, any edits to it will get removed if the file is opened in a newer version of Excel. Learn more: https://go.microsoft.com/fwlink/?linkid=870924
Comment:
    The impending issue of Autumn 2022 contract end dates has been successfully mitigated
Reply:
    I have updated the impact, removed the September issue and added the procurement resourcing bottleneck from Jan 2023 (Pipeline). I have asked Wayne to review whether this warrants a separate issue.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tc={929907EF-2833-44D0-AC46-080E4285F83C}</author>
  </authors>
  <commentList>
    <comment ref="J2" authorId="0" shapeId="0" xr:uid="{929907EF-2833-44D0-AC46-080E4285F83C}">
      <text>
        <t>[Threaded comment]
Your version of Excel allows you to read this threaded comment; however, any edits to it will get removed if the file is opened in a newer version of Excel. Learn more: https://go.microsoft.com/fwlink/?linkid=870924
Comment:
    need to add in rag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<sst xmlns="http://schemas.openxmlformats.org/spreadsheetml/2006/main" count="1586" uniqueCount="726">
  <si>
    <t>Jonathan Langford</t>
  </si>
  <si>
    <t>READ ME</t>
  </si>
  <si>
    <t>Field Colors</t>
  </si>
  <si>
    <t>Hide/ Unhide Definitions</t>
  </si>
  <si>
    <t>Mandatory field</t>
  </si>
  <si>
    <t>Optional field</t>
  </si>
  <si>
    <t>Automated field</t>
  </si>
  <si>
    <t>Text Colors</t>
  </si>
  <si>
    <t>Black Text:</t>
  </si>
  <si>
    <t>Purple Text:</t>
  </si>
  <si>
    <t>Red Text:</t>
  </si>
  <si>
    <t>R/A/I/D is due in more than 7 days.</t>
  </si>
  <si>
    <t>R/A/I/D is due within next 7 days.</t>
  </si>
  <si>
    <t>R/A/I/D is overdue or due today.</t>
  </si>
  <si>
    <t>Risk Rating Matrix (Basic)</t>
  </si>
  <si>
    <t>Risk Management Strategy</t>
  </si>
  <si>
    <t>Note: to change any dropdowns in the RAID tabs, right click and unhide the applicable "Data_" tab.</t>
  </si>
  <si>
    <t>Matrix Dashboard</t>
  </si>
  <si>
    <t>Actions Dashboard</t>
  </si>
  <si>
    <t>Risk Matrix (without controls)</t>
  </si>
  <si>
    <t xml:space="preserve">Issues Matrix </t>
  </si>
  <si>
    <t>#FFFF00</t>
  </si>
  <si>
    <t>#C4D79B</t>
  </si>
  <si>
    <t>#FCD5B4</t>
  </si>
  <si>
    <t>#DA9694</t>
  </si>
  <si>
    <t>Impact</t>
  </si>
  <si>
    <t>Risk Actions Progress</t>
  </si>
  <si>
    <t>Issue Actions Progress</t>
  </si>
  <si>
    <t>Low</t>
  </si>
  <si>
    <t>Moderate</t>
  </si>
  <si>
    <t>Severe</t>
  </si>
  <si>
    <t>Critical</t>
  </si>
  <si>
    <t>Probability</t>
  </si>
  <si>
    <t>Priority</t>
  </si>
  <si>
    <t>Commercial</t>
  </si>
  <si>
    <t>Red</t>
  </si>
  <si>
    <t>Data</t>
  </si>
  <si>
    <t>Delivery</t>
  </si>
  <si>
    <t>Amber</t>
  </si>
  <si>
    <t>Financial</t>
  </si>
  <si>
    <t>Governance</t>
  </si>
  <si>
    <t>Risk Matrix (with controls)</t>
  </si>
  <si>
    <t>Green</t>
  </si>
  <si>
    <t>Operations</t>
  </si>
  <si>
    <t>People</t>
  </si>
  <si>
    <t>Risk Target date overdue</t>
  </si>
  <si>
    <t>Process</t>
  </si>
  <si>
    <t>Technology</t>
  </si>
  <si>
    <t>Issue Target date overdue</t>
  </si>
  <si>
    <t>Risk Actions overdue</t>
  </si>
  <si>
    <t>Issue Actions Overdue</t>
  </si>
  <si>
    <t>No Target Date</t>
  </si>
  <si>
    <t>Risk and Issue Category Dashboard</t>
  </si>
  <si>
    <t>Risk Category</t>
  </si>
  <si>
    <t>Issue Category</t>
  </si>
  <si>
    <t>Total</t>
  </si>
  <si>
    <t>ADO ref for items escalated through project or programme  owners</t>
  </si>
  <si>
    <t>Defines the short name for the risk. Must be a short title by which the risk can be easily recognised and referred, whilst providing some context as to what the risk actually is.</t>
  </si>
  <si>
    <t>The date this risk has been identified.</t>
  </si>
  <si>
    <t>The person identified to own and monitor the risk. This person is responsible for verifying that the risk is managed and tracked appropriately through its lifecycle</t>
  </si>
  <si>
    <t xml:space="preserve">The person identified with overall responsibiliy for this area of activity. The person to perform an evaluation of the risk.  </t>
  </si>
  <si>
    <t>Specifies the progress of the risk</t>
  </si>
  <si>
    <t>Displays the category to which the risk belongs.</t>
  </si>
  <si>
    <t>Specifies who the risk has been escalated too</t>
  </si>
  <si>
    <t xml:space="preserve">Description of the risk with sufficient information for one to understand the matter. It should be written clearly, outlining the cause and effect of the risk. </t>
  </si>
  <si>
    <t>Because of a fact or existing condition, an event may occur, resulting in an impact or consequence to an objective</t>
  </si>
  <si>
    <t xml:space="preserve">Detailed impact description of the risk on the project objectives. This should include a description of the impact expected should the risk become and issue, including who would be affected and how. </t>
  </si>
  <si>
    <t>Event when risk could become an issue</t>
  </si>
  <si>
    <t>High-level assessment of the financial (including commercial) impact, for example increased cost of delay,  
Low, Medium or High</t>
  </si>
  <si>
    <t>Defines the likelihood that a risk will occur: 5:Very High &gt;75%; 4:High 51-75%; 3:Medium 26-50%; 2:Low 6-25%; 1:Very Low 0-5%</t>
  </si>
  <si>
    <t>Defines the effect of risk on the project / programme objectives: Very Low, Low, Medium, High or Very High</t>
  </si>
  <si>
    <t>Combined Likelihood/ Impact   Calculation is automatic based on the Risk Matrix (found in the first tab)</t>
  </si>
  <si>
    <t>Slow (impact of the risk would be evident within 1 year), Medium (impact of risk would be evident in 1 quarter), Fast (impact of risk would be evident in 1 month or less)</t>
  </si>
  <si>
    <t>The amount of risk  LI  Ltd is  willing to accept. Ranges from averse to eager</t>
  </si>
  <si>
    <t>The approach to managing risk should be specified as one of the following: Treat (management/mitigation actions);Terminate (stop the activity causing the risk); Transfer (pass the risk to a third party); Tolerate (accept the risk without management actions)</t>
  </si>
  <si>
    <r>
      <rPr>
        <b/>
        <i/>
        <sz val="9"/>
        <color theme="0"/>
        <rFont val="Arial"/>
        <family val="2"/>
      </rPr>
      <t xml:space="preserve">Relevant for treat and transfer: </t>
    </r>
    <r>
      <rPr>
        <i/>
        <sz val="9"/>
        <color theme="0"/>
        <rFont val="Arial"/>
        <family val="2"/>
      </rPr>
      <t xml:space="preserve">Defines risk response plan to mitigate and resolve the risk with target dates. It should capture the final resolution of the matter once it is resolved. It should outline the actions required to mitigate/resolve the risk. </t>
    </r>
  </si>
  <si>
    <r>
      <rPr>
        <b/>
        <i/>
        <sz val="9"/>
        <color theme="0"/>
        <rFont val="Arial"/>
        <family val="2"/>
      </rPr>
      <t>Relevant for treat and transfer:</t>
    </r>
    <r>
      <rPr>
        <i/>
        <sz val="9"/>
        <color theme="0"/>
        <rFont val="Arial"/>
        <family val="2"/>
      </rPr>
      <t xml:space="preserve"> Defines the likelihood that a risk will occur after mitigating actions have been taken: 5:Very High &gt;75%; 4:High 51-75%; 3:Medium 26-50%; 2:Low 6-25%; 1:Very Low 0-5%</t>
    </r>
  </si>
  <si>
    <r>
      <rPr>
        <b/>
        <i/>
        <sz val="9"/>
        <color theme="0"/>
        <rFont val="Arial"/>
        <family val="2"/>
      </rPr>
      <t>Relevant for treat and transfer:</t>
    </r>
    <r>
      <rPr>
        <i/>
        <sz val="9"/>
        <color theme="0"/>
        <rFont val="Arial"/>
        <family val="2"/>
      </rPr>
      <t xml:space="preserve"> Defines the effect of risk on the project / programme objectives after mitigating actions have been taken: Very Low, Low, Medium, High or Very High</t>
    </r>
  </si>
  <si>
    <r>
      <rPr>
        <b/>
        <i/>
        <sz val="9"/>
        <color theme="0"/>
        <rFont val="Arial"/>
        <family val="2"/>
      </rPr>
      <t>Relevant for treat and transfer:</t>
    </r>
    <r>
      <rPr>
        <i/>
        <sz val="9"/>
        <color theme="0"/>
        <rFont val="Arial"/>
        <family val="2"/>
      </rPr>
      <t xml:space="preserve"> Combined residual Likelihood/ residual Impact   Calculation </t>
    </r>
    <r>
      <rPr>
        <sz val="9"/>
        <color theme="0"/>
        <rFont val="Arial"/>
        <family val="2"/>
      </rPr>
      <t>is automatic</t>
    </r>
    <r>
      <rPr>
        <i/>
        <sz val="9"/>
        <color theme="0"/>
        <rFont val="Arial"/>
        <family val="2"/>
      </rPr>
      <t xml:space="preserve"> based on the Risk Matrix (found in the first tab)</t>
    </r>
  </si>
  <si>
    <r>
      <rPr>
        <b/>
        <i/>
        <sz val="9"/>
        <color theme="0"/>
        <rFont val="Arial"/>
        <family val="2"/>
      </rPr>
      <t>Relevant for treat and transfer:</t>
    </r>
    <r>
      <rPr>
        <i/>
        <sz val="9"/>
        <color theme="0"/>
        <rFont val="Arial"/>
        <family val="2"/>
      </rPr>
      <t xml:space="preserve"> Assessment of the progress against mitigating the risk. On target (1), caution (2) or not on target (3)</t>
    </r>
  </si>
  <si>
    <t>Defines the date the risk is targeted to be resolved.</t>
  </si>
  <si>
    <t>Defines the actual date the risk is resolved.</t>
  </si>
  <si>
    <t>Days until the Risk is due (calculated)</t>
  </si>
  <si>
    <t>Is the Risk already overdue? (Calculated)</t>
  </si>
  <si>
    <t>Updates on any change of status and the reason. It should highlight recently completed activities to transfer, mitigate or resolve the risk.</t>
  </si>
  <si>
    <t xml:space="preserve">Defines the short name for the action that is listed in the resolution/mitigation strategy. </t>
  </si>
  <si>
    <t>Defines the resource responsible for verifying that the action is managed and tracked appropriately through its lifecycle</t>
  </si>
  <si>
    <t>Specifies the progress of the Action</t>
  </si>
  <si>
    <t>Assessment of the progress completing the action. On target (1), caution (2) or not on target (3)</t>
  </si>
  <si>
    <t>Defines the date the action is targeted to be completed.</t>
  </si>
  <si>
    <t>Is the Action already overdue? (Calculated)</t>
  </si>
  <si>
    <t>Inherent Risk (without controls)</t>
  </si>
  <si>
    <t>Residual Risk (with controls)</t>
  </si>
  <si>
    <t>Action 1</t>
  </si>
  <si>
    <t>Action 2</t>
  </si>
  <si>
    <t>Action 3</t>
  </si>
  <si>
    <t>Risk ID</t>
  </si>
  <si>
    <t>ADO
REF</t>
  </si>
  <si>
    <t>Risk Name</t>
  </si>
  <si>
    <t>Date identified</t>
  </si>
  <si>
    <t>Owner</t>
  </si>
  <si>
    <t>Domain
Owner</t>
  </si>
  <si>
    <t>Status</t>
  </si>
  <si>
    <t>Risk
Domain Category</t>
  </si>
  <si>
    <t>Escalation</t>
  </si>
  <si>
    <t>Description</t>
  </si>
  <si>
    <t>Causation</t>
  </si>
  <si>
    <t>Impact Description</t>
  </si>
  <si>
    <t>Impact Event</t>
  </si>
  <si>
    <t>Financial
Impact</t>
  </si>
  <si>
    <t>Likelihood (L)</t>
  </si>
  <si>
    <t>Impact (I)</t>
  </si>
  <si>
    <t>Risk Rating</t>
  </si>
  <si>
    <t>Risk Velocity</t>
  </si>
  <si>
    <t>Risk Appetite</t>
  </si>
  <si>
    <t>Response Type</t>
  </si>
  <si>
    <t>Resolution / Mitigation Plan</t>
  </si>
  <si>
    <t>Residual Likelihood (L)</t>
  </si>
  <si>
    <t>Residual Impact (I)</t>
  </si>
  <si>
    <t>Residual Risk Rating</t>
  </si>
  <si>
    <t>Risk RAGs</t>
  </si>
  <si>
    <t>Target Mitigation Date</t>
  </si>
  <si>
    <t>Actual Resolution Date</t>
  </si>
  <si>
    <t>Days until target date</t>
  </si>
  <si>
    <t>Overdue?</t>
  </si>
  <si>
    <t>Latest Update</t>
  </si>
  <si>
    <t>Action Name 1</t>
  </si>
  <si>
    <r>
      <t>Owner</t>
    </r>
    <r>
      <rPr>
        <b/>
        <sz val="9"/>
        <color theme="3" tint="0.59999389629810485"/>
        <rFont val="Arial"/>
        <family val="2"/>
      </rPr>
      <t>2</t>
    </r>
  </si>
  <si>
    <r>
      <t>Status</t>
    </r>
    <r>
      <rPr>
        <b/>
        <sz val="9"/>
        <color theme="4" tint="0.39997558519241921"/>
        <rFont val="Arial"/>
        <family val="2"/>
      </rPr>
      <t>2</t>
    </r>
  </si>
  <si>
    <t>Action RAG</t>
  </si>
  <si>
    <t>Target completion date</t>
  </si>
  <si>
    <r>
      <t>Overdue?</t>
    </r>
    <r>
      <rPr>
        <b/>
        <sz val="9"/>
        <color theme="6" tint="0.59999389629810485"/>
        <rFont val="Arial"/>
        <family val="2"/>
      </rPr>
      <t>2</t>
    </r>
  </si>
  <si>
    <r>
      <t xml:space="preserve">Action Name 2 </t>
    </r>
    <r>
      <rPr>
        <b/>
        <sz val="9"/>
        <color theme="3" tint="0.59999389629810485"/>
        <rFont val="Arial"/>
        <family val="2"/>
      </rPr>
      <t>12</t>
    </r>
  </si>
  <si>
    <r>
      <t xml:space="preserve">Owner </t>
    </r>
    <r>
      <rPr>
        <b/>
        <sz val="9"/>
        <color theme="3" tint="0.59999389629810485"/>
        <rFont val="Arial"/>
        <family val="2"/>
      </rPr>
      <t>13</t>
    </r>
  </si>
  <si>
    <r>
      <t>Status</t>
    </r>
    <r>
      <rPr>
        <b/>
        <sz val="9"/>
        <color theme="3" tint="0.59999389629810485"/>
        <rFont val="Arial"/>
        <family val="2"/>
      </rPr>
      <t>24</t>
    </r>
  </si>
  <si>
    <r>
      <t>Action RAG</t>
    </r>
    <r>
      <rPr>
        <b/>
        <sz val="9"/>
        <color theme="4" tint="0.39997558519241921"/>
        <rFont val="Arial"/>
        <family val="2"/>
      </rPr>
      <t>5</t>
    </r>
  </si>
  <si>
    <r>
      <t>Target completion date</t>
    </r>
    <r>
      <rPr>
        <b/>
        <sz val="9"/>
        <color theme="3" tint="0.59999389629810485"/>
        <rFont val="Arial"/>
        <family val="2"/>
      </rPr>
      <t>6</t>
    </r>
  </si>
  <si>
    <r>
      <t>Overdue?</t>
    </r>
    <r>
      <rPr>
        <b/>
        <sz val="9"/>
        <color theme="6" tint="0.59999389629810485"/>
        <rFont val="Arial"/>
        <family val="2"/>
      </rPr>
      <t>27</t>
    </r>
  </si>
  <si>
    <t>Action Name 3</t>
  </si>
  <si>
    <r>
      <t xml:space="preserve">Owner </t>
    </r>
    <r>
      <rPr>
        <b/>
        <sz val="9"/>
        <color theme="3" tint="0.59999389629810485"/>
        <rFont val="Arial"/>
        <family val="2"/>
      </rPr>
      <t>14</t>
    </r>
  </si>
  <si>
    <r>
      <t>Status</t>
    </r>
    <r>
      <rPr>
        <b/>
        <sz val="9"/>
        <color theme="3" tint="0.59999389629810485"/>
        <rFont val="Arial"/>
        <family val="2"/>
      </rPr>
      <t>25</t>
    </r>
  </si>
  <si>
    <r>
      <t>Action RAG</t>
    </r>
    <r>
      <rPr>
        <b/>
        <sz val="9"/>
        <color theme="4" tint="0.39997558519241921"/>
        <rFont val="Arial"/>
        <family val="2"/>
      </rPr>
      <t>6</t>
    </r>
  </si>
  <si>
    <r>
      <t>Target completion date</t>
    </r>
    <r>
      <rPr>
        <b/>
        <sz val="9"/>
        <color theme="3" tint="0.59999389629810485"/>
        <rFont val="Arial"/>
        <family val="2"/>
      </rPr>
      <t>7</t>
    </r>
  </si>
  <si>
    <r>
      <t>Overdue?</t>
    </r>
    <r>
      <rPr>
        <b/>
        <sz val="9"/>
        <color theme="6" tint="0.59999389629810485"/>
        <rFont val="Arial"/>
        <family val="2"/>
      </rPr>
      <t>28</t>
    </r>
  </si>
  <si>
    <t>Stuart McDonagh</t>
  </si>
  <si>
    <t>Simon Freeman</t>
  </si>
  <si>
    <t>Open</t>
  </si>
  <si>
    <t>NA</t>
  </si>
  <si>
    <t>If there is no agreement on the policy and technical priorities to standardise data sharing at a devolved level and/or there is insufficient governance and delivery capability to ensure that devolved services work in that context</t>
  </si>
  <si>
    <t>Because there is no agreement for common data standards and formats with the Devolved Administrations and DDTS</t>
  </si>
  <si>
    <t>1) Then LI Ltd is not able to deliver replacement services or a comprehensive traceability service at a UK level.
2) LI Ltd data practice is not operating efficiently because it requires considerable time and cost to resolve data issues and maintain data quality.</t>
  </si>
  <si>
    <t>An outbreak, food safety incident or trade challenge that cannot be adequately managed because of the quality, timeliness or accessibility of traceability data at a UK level.
OR
Inability to go live with new services.</t>
  </si>
  <si>
    <t>High</t>
  </si>
  <si>
    <t>Very High</t>
  </si>
  <si>
    <t>Medium</t>
  </si>
  <si>
    <t>Treat</t>
  </si>
  <si>
    <t xml:space="preserve">Secure agreement for common data standards and formats with the Devolved Administrations and DDTS as new species come into scope for England multi-species platform and UK View.
Provision of data for UK View and share of operational data for cross border moves to be treated separately.
LI Ltd have data for UK View but continue to work on ensuring consistency of data for cross border moves.
Work being carried out on DSAs by Daniel Meaney (DPO) and Malcolm Dunsmore. </t>
  </si>
  <si>
    <t>Secure agreement for common data standards and formats with the Devolved Administrations.</t>
  </si>
  <si>
    <t>Secure agreement for common data standards and formats with DDTS.</t>
  </si>
  <si>
    <t>ADPG</t>
  </si>
  <si>
    <t>There is a risk that the Livestock Information Transformation Programme (LITP) will not complete the design and implementation of BEID and digital passports in a sufficiently timely manner to align with new traceability service delivery.</t>
  </si>
  <si>
    <t>Because of an uncoordinated approach to implementation planning between LTP and DAs. There is no joint England, Wales, and Scotland commitment to key milestones in the transition plan for the implementation of Bovine EID and/or digital passports.</t>
  </si>
  <si>
    <t>This will lead to LI having to implement multiple tags (old tags and BEID), both paper and electronic passports, that would cause negative reputational impact for Defra, AHDB and LI Ltd and drive cost into the solution.</t>
  </si>
  <si>
    <t>When UK plans become clear.
When UK admins make decisions on implementation timelines.
When UK administrations publish timelines and associated rationale.</t>
  </si>
  <si>
    <t>Fast</t>
  </si>
  <si>
    <t>Transfer</t>
  </si>
  <si>
    <t>1) LI need Policy to move faster on all aspects of requirements, including BeID, Digital Passports and Automated Moves.
2) Working with the LTP Design Authority on data issues.
3) Awaiting confirmation that all cattle legislation will be complete by March 2024.</t>
  </si>
  <si>
    <t>Assess the impact of sprint zero recommendations on planning.</t>
  </si>
  <si>
    <t>Ian Hewett</t>
  </si>
  <si>
    <t>LI Board</t>
  </si>
  <si>
    <t>If the decision-making authority is unknown or unclear at the Livestock Transformation Programme Board (LTPB) because Members of the Company (AHDB/Defra) have not clearly defined the Scheme of Delegation.</t>
  </si>
  <si>
    <t>because Members of the Company (AHDB/Defra) have not clearly defined the Scheme of Delegation.</t>
  </si>
  <si>
    <t xml:space="preserve">Then key decisions are slow or cannot be made and LI Ltd is unable to deliver its strategic objectives. Resulting delay in next steps - bEID, Digital Passports and Automated Moves.
Members do not agree with the Target Operating Model (as set out in the Delivery Agreement).
There is duplication or work of little or no consequence/value.
The delegated authorities, accountabilities and responsibilities of LI Ltd's Senior Leadership Team are unclear.
The worst case could result in a terminal outcome for the programme or LI Ltd due to the inability to fulfil its strategic objectives.
</t>
  </si>
  <si>
    <t>Minimal</t>
  </si>
  <si>
    <t>Refreshed GOM and DA</t>
  </si>
  <si>
    <t>Establish effective working relationship with AHDB</t>
  </si>
  <si>
    <t>LI MD prsentation to AHDB</t>
  </si>
  <si>
    <t>Key permanent staff or any staff with specialist skill leave.</t>
  </si>
  <si>
    <t>Zoe Hodgkinson</t>
  </si>
  <si>
    <t>Because losing key people is inevitable. They may take a new job opportunity, retire, suffer a long-term illness, or die unexpectedly.</t>
  </si>
  <si>
    <t>Then this may result in a negative impact on operational running and delivery, cost overruns, time delays, and failed procurement due to a lack of resilience.
The worst case could result in a terminal outcome for the programme or LI Ltd because of delivery failure.</t>
  </si>
  <si>
    <t>Loss of key individual</t>
  </si>
  <si>
    <t>Med</t>
  </si>
  <si>
    <t>1) Diversify LI Ltd’s approach to staff recruitment and retention.
2) Manage critical knowledge by documenting activities, identifying others for training and knowledge transfer and undertaking succession planning for key skills. 
3) Create a great place to work, a supportive and inspired culture where delivery professionals feel empowered.
4) Undertake skills and services audit and establish the gaps.
5) Development of a new Target Operating Model including a Human Capital Management capability.
6) LI in process of creating baseline set of LI's own corporate HR policies, based on AHDB documentation by 31/03/23
7) Provide LI specific wording to fit into AHDB's templates for JD's
8) Tactically deploying PMO resources across the TOM pillars</t>
  </si>
  <si>
    <t xml:space="preserve">Diversify staff recruitment and retention </t>
  </si>
  <si>
    <t>Lack of resilience against unexpected disasters and events</t>
  </si>
  <si>
    <t>James Hatful/Paul Wills</t>
  </si>
  <si>
    <t>If LI Ltd is not prepared for a variety of threat scenarios that lead to damage to, or loss of, key resources or core assets, for example, cyberattacks, data breaches, unplanned IT outages, security incidents, loss of 3rd party location, loss of key personnel.</t>
  </si>
  <si>
    <t xml:space="preserve">Because of a lack of effective business continuity planning, preparation and recovery testing for unexpected disasters and events </t>
  </si>
  <si>
    <t>Then LI cannot restore the Livestock Information Service to a predefined level of operation following a disruption that may fail to deliver the core statutory service or result in a loss of essential data, which affects its reputation negatively.
The worst-case could result in a terminal outcome for the programme or LI Ltd.</t>
  </si>
  <si>
    <t>the failure of software and hardware tools and equipment, would cause LIS to be disrupted or cause entire functioning and performance to fail. Including information security incidents, cyber-attacks, password theft, and service disruptions.</t>
  </si>
  <si>
    <t>1) Complete remaining disaster recovery testing (as per IT Control Audits action)
2) Commission a test of the BCP in early 2023.
3) QA Lead to take lead on progressing a proper level of robustness in documents and policies. Work was initiated to establish criteria for National Infrastructure and Critical National Infrastructure and where LI systems sit in these definitions so we can incorporate appropriate RTO/RPO into the future design.
4a) Current state: COO coordinating BC and DR responses.
4b) Future state: Programme coordinating design and operations activities to ensure the service integration model is correct i.e. that BC, DR, security and monitoring are built in from day one.
5) Appoint a security/cyber partner to reinforce remedial actions</t>
  </si>
  <si>
    <t>Very Low</t>
  </si>
  <si>
    <t>Complete disaster recovery training</t>
  </si>
  <si>
    <t>Develop business continuity plan</t>
  </si>
  <si>
    <t>Failure to manage key commercial partnerships, and contractual requirements</t>
  </si>
  <si>
    <t>Wayne Augur</t>
  </si>
  <si>
    <t>Closed</t>
  </si>
  <si>
    <t>If LI LTD fails to manage key commercial partnerships and contractual requirements</t>
  </si>
  <si>
    <t>Because of the lack/loss of commercial expertise in the organisation and/or a lack of Contract Management processes.</t>
  </si>
  <si>
    <t>Then funding is not approved or does not provide the certainty needed to enter complex commercial agreements.
Key contracts reach the end of life without commercial arrangements to extend or renew.
The spending trajectory of key contracts exceeds the maximum contract value in place of new commercial arrangements.
Which may result in short-sighted commercial decisions, poor performance, inefficiency, poor value for money, fraud, and /or failure to meet business requirements/objectives.</t>
  </si>
  <si>
    <t>Define future sourcing model. Dependency on the findings/recommendations of the task and finish group which informs commercial pipeline and Contract management.
Define commercial pipeline
Document approach to Contract Management</t>
  </si>
  <si>
    <t>01/11/22: Action WA to merge 130/131 into a more generic contract management risk.
09/11/22: Superceded by R150</t>
  </si>
  <si>
    <t>Define commercial pipeline</t>
  </si>
  <si>
    <t xml:space="preserve">Define future sourcing model </t>
  </si>
  <si>
    <t>Document approach to contract management</t>
  </si>
  <si>
    <t>Delivery partner contracts expire before replacement arrangements are in place</t>
  </si>
  <si>
    <t>Paul Caldwell (LTPB)</t>
  </si>
  <si>
    <t>If LI are not able to put suitable new or replacement arrangements in place before current contract expire(s)</t>
  </si>
  <si>
    <t>Because outputs of the strategic review are awaited and/or funding and spend controls are not yet in place for commitments beyond FY22/23.</t>
  </si>
  <si>
    <t>Then LI may be forced to extend the current arrangements as a Direct Award which places a risk on continued compliance with the Procurement Regulations and may give rise to an increase in current prices and/or introduction of new terms which may be difficult to successfully mitigate or avoid</t>
  </si>
  <si>
    <t>To merge 130/131 into a more generic contract management risk.</t>
  </si>
  <si>
    <t>Rework of the requirements specification in response to various design reviews</t>
  </si>
  <si>
    <t>If LI view of the current specification of requirements for Cattle need to be amended following the outcomes of the strategic review and completion of current Defra cattle design projects.</t>
  </si>
  <si>
    <t xml:space="preserve">Because of any findings and recommendations of; a proposed review of LI's technical architecture; an independent assessment of Scot EID; the Cattle working groups; and the task and finish group that are crucial to informing the future direction of LI Ltd development activities. </t>
  </si>
  <si>
    <t>Then there is a risk that delivery plans will need to be impact assessed and changes made to the delivery scope, timing and priority.</t>
  </si>
  <si>
    <t>1)  LI Ltd to continue to engage with key stakeholders to secure emerging ensure early view of plans and scope for initial cattle delivery.
2)  LI Ltd to continue to take a flexible approach to building the backlog and ensure flexibility within third party contracts to enable re-allocation or termination of resource if required due to a substantive change in requirements and/or direction.</t>
  </si>
  <si>
    <t>Obligations under company law</t>
  </si>
  <si>
    <t>John Cross</t>
  </si>
  <si>
    <t>LI Chair</t>
  </si>
  <si>
    <t>If Members of the Company (AHDB/Defra) are unable to provide a stable board with long-serving and committed members.</t>
  </si>
  <si>
    <t>Because of the uncertainty surrounding the company’s Ownership and Governance structure.</t>
  </si>
  <si>
    <t>Then the Board is unable to provide effective governance in relation to its obligations under Company law.
Creates risk to the overall control &amp; delivery environment.</t>
  </si>
  <si>
    <t>Slow</t>
  </si>
  <si>
    <t>Board Chair to escalate to Members of the Company (AHDB/Defra)</t>
  </si>
  <si>
    <t>01/11/22: no change
29/11/22: Moving towards more stable Board. Evaluation Assessment likely to highlight other issues. Risk closed because covered by Issue LI-I073</t>
  </si>
  <si>
    <t>Industry and wider stakeholder expectations regarding delivery of the multi-species service [platform] are not met.</t>
  </si>
  <si>
    <t>Because delivery does not proceed at pace or beyond the live sheep service.</t>
  </si>
  <si>
    <t>Industry, suppliers, and staff loose confidence in the strategy, objectives and plans of the Defra Livestock Information Transformation Programme (LITP) and through that, LI Ltd. Industry support for LI Ltd and the intended outcome wanes. Suppliers disengage and key staff leave.</t>
  </si>
  <si>
    <t>Failure to secure future funding or go ahead for cattle delivery</t>
  </si>
  <si>
    <t>Cautious</t>
  </si>
  <si>
    <t>StuartMcDonagh/Simon Freeman</t>
  </si>
  <si>
    <t>Defra</t>
  </si>
  <si>
    <t>If LI systems are subverted or fraudulent entries accepted.</t>
  </si>
  <si>
    <t>Because of an absence of adequate mitigating controls, documentation and testing. Or SLT have decided to accept the risk (low likelihhod)</t>
  </si>
  <si>
    <t>Then the quality and traceability of livestock may be compromised, increasing the likelihood of chronic endemic livestock diseases becoming prevalent, and reducing consumer confidence in the provenance of British meat and livestock products.</t>
  </si>
  <si>
    <t>Fraud event</t>
  </si>
  <si>
    <t>1) Engaging with James Couzens in Defra Food Security (Sector Cyber Strategy Lead Defra, and NCSC).
2) Putting in place a Fraud Strategy covering both fraud risk within LI and industry fraud.</t>
  </si>
  <si>
    <t xml:space="preserve">IF inappropriate payments are made to staffing agencies, </t>
  </si>
  <si>
    <t>Because of an absence of adequate mitigating controls, documentation and testing.</t>
  </si>
  <si>
    <t>THEN value for public money will not be achieved.</t>
  </si>
  <si>
    <t>Averse</t>
  </si>
  <si>
    <t>No gaps in control identified</t>
  </si>
  <si>
    <t>21/11/2022:  Timesheets / Activity Reports to be approved by hiring manager as a pre-requisite for invoice payment.
13/12/2022.  No change.
20/12/2022.  No change.
05/01/2023.  No change.
07/02/023:  Next Alpine review of costs and margins on 07/03/23
21/02/23:  No change.</t>
  </si>
  <si>
    <t xml:space="preserve">IF an employee works for another employer on LI Ltd time, by reporting sick when they are actually fit for work, or otherwise, </t>
  </si>
  <si>
    <t xml:space="preserve">No formal process to obtain declarations of interest, incl secondary employment, after appointment, although it is an ongoing requirement in staff contracts. </t>
  </si>
  <si>
    <t xml:space="preserve">THEN productivity will be lost and there may be a failure to achieve other corporate objectives., and may incur additional cost to cover those duties. </t>
  </si>
  <si>
    <t>Implement Declaration of Interest policy?</t>
  </si>
  <si>
    <t>FBR5: Declarations of interest</t>
  </si>
  <si>
    <t xml:space="preserve">IF staff fail to properly manage conflicting interests, </t>
  </si>
  <si>
    <t>Because
No conflicts of interest policy
No formal procedure to capture interests/nil returns
No process to review/manage declarations
No LI Ltd register of interests</t>
  </si>
  <si>
    <t>THEN these may be exploited for personal gain resulting in failure to achieve value for public money and giving rise to an impression of impropriety amongst members of the public.</t>
  </si>
  <si>
    <t>Implement Declaration of Interest policy?
Implement CoI process?</t>
  </si>
  <si>
    <t>Jackie James/AHDB</t>
  </si>
  <si>
    <t xml:space="preserve">IF unauthorised bank accounts are set up or unauthorised amendments are made, </t>
  </si>
  <si>
    <t xml:space="preserve">Processes followed by AHDB have not been shared so a detailed review has not been possible. Potential areas for consideration are:
– Cyber-attacks leading to email account compromise, and strength of IT controls in place at AHDB.
– Failure to set up two factor authentication for email account access on new device or for password change. </t>
  </si>
  <si>
    <t>THEN monies could be diverted to criminals instead of being paid to genuine supplier accounts.</t>
  </si>
  <si>
    <t xml:space="preserve">IF ghost employees or duplicate payments are added to pay runs, </t>
  </si>
  <si>
    <t>THEN fraudulent payments may be made.</t>
  </si>
  <si>
    <t>Tolerate</t>
  </si>
  <si>
    <t xml:space="preserve">FBR9: Changes </t>
  </si>
  <si>
    <t xml:space="preserve">IF grading for an employee is changed fraudulently, </t>
  </si>
  <si>
    <t>THEN an employee could receive additional income they are not entitled to and value for public money will not be achieved.</t>
  </si>
  <si>
    <t xml:space="preserve">IF former employees remain on the payroll and continue to receive payment, </t>
  </si>
  <si>
    <t xml:space="preserve">IF fictitious or false claims are submitted by employees and paid, </t>
  </si>
  <si>
    <t>THEN an employee could receive additional funds they are not entitled to and value for public money will not be achieved.</t>
  </si>
  <si>
    <t xml:space="preserve">IF duplicate, inflated, inaccurate or fake invoices are paid, </t>
  </si>
  <si>
    <t xml:space="preserve">Failure to have a COI process in place may result in inadequate segregation of duties for invoice authorisation. </t>
  </si>
  <si>
    <t>THEN this can result in failure to achieve value for money or direct loss of public funds.</t>
  </si>
  <si>
    <t>Implement CoI process?</t>
  </si>
  <si>
    <t xml:space="preserve">IF unsuitable individuals gain access to account information, </t>
  </si>
  <si>
    <t>THEN unauthorised transfers or spends may be made from LI Ltd bank accounts via the setting up of direct debits.</t>
  </si>
  <si>
    <t>No gaps identified</t>
  </si>
  <si>
    <t xml:space="preserve">IF LI Ltd fails to control and manage procurement processes, </t>
  </si>
  <si>
    <t>No formal or established policy around single tender waivers
No formal COI process currently in place for procurements
Lack of internal procedures to cover
management of full contract lifecycle</t>
  </si>
  <si>
    <t>THEN these may be manipulated or subverted by internal actors or by external collusion, enabling the creation of ghost suppliers or contracting with unsuitable suppliers, resulting in direct fraud losses or failure to achieve best value for public funds.</t>
  </si>
  <si>
    <t>Implement Single Tender Waiver Policy</t>
  </si>
  <si>
    <t>Document COI process</t>
  </si>
  <si>
    <t>Document Single Tender process</t>
  </si>
  <si>
    <t xml:space="preserve">Lack of effective contract and supplier management </t>
  </si>
  <si>
    <t>If LI fails to effectively manage contract deliverables, LI obligations, and supplier obligations as set out in contractual agreements</t>
  </si>
  <si>
    <t>Then
i) Value realisation under the contractual agreements may not be achieved resulting in poor performance and/or poor value for money;
ii) Wider delivery objectives may not be met;
iii) Compliance issues may arise where contract values or durations are greater than originally stipulated;
iv) Risk of fraudulent activity increases;
v) LI may be forced to extend incumbent arrangements or award new contracts on a Direct Award basis which may give rise to an increase in current prices or introduction of new terms which may be difficult to successfully mitigate or avoid.</t>
  </si>
  <si>
    <t>HIgh</t>
  </si>
  <si>
    <t>Finalise commercial pipeline (to include outline sourcing model)</t>
  </si>
  <si>
    <t xml:space="preserve"> Contracts requiring extension/renewal beyond FY22/23 to be flagged to Paul Caldwell (SRO) by LI MD with a recommendation to extend or replace</t>
  </si>
  <si>
    <t>Scoteid review may delay the current roadmap of delivery</t>
  </si>
  <si>
    <t>The Defra Livestock Information Transformation Programme Board (LTPB) has requested a review of the suitability of ScotEID as a potential solution for LI to build the next phase of multi-species and cattle.  The proposal is to have DDTS undertake the review.</t>
  </si>
  <si>
    <t>Scoteid was considered previously before the CLA solution was procured and ScotEID was not taken forward.  Wales adopted ScotEID temporarily to deliver sheep and then abandoned the solution for multi-species and cattle functions due to a number of reasons to do with the way ScotEID has been built.  The consideration of a way forward for LI has resulted in a revisiting of the scoteid solution as a way forward.</t>
  </si>
  <si>
    <t>There are a number of impacts.  Firstly, the review itself will take time and it is unclear whether progress can be made in LI until that option is considered.  Should LI be asked to wait for an outcome, the current plans and spend forecasts will no longer be valid and new ones will be need post review should the outcome be to move to Scoteid.  The second impact is linked to the outcome.  Should DDTS determine that ScotEID is the solution, LI will have a technical solution imposed upon it that it will not have done any due diligence on.  Furthermore, the accountability for the solution would need to sit with DDTS rather than LI until a time when LI could undertake its own due diligence on the solution.  Should SCoteid be put as the future solution, a full impact assessment would be needed to ascertain the gap between current functionality (the scottish solution) and the future processes and policies in England that would need to be implemented.  A full assessment by LI could take 3 to 6 months before any plans or costs could be committed to.  This will result in significant delays to the cattle implementation and it would be unclear whether budgets could be forecast ahead of the Q4 22/23 period when investment for future years would be decided.</t>
  </si>
  <si>
    <t>1) The proposal is to limit the ScotEID review to a brief technical consideration based upon the Welsh feedback that it is not a suitable platform upon which to build.
2) Having Wales already discounted the solution, the review should consider the ratification of the Welsh view (on the ScotEID technology) rather than a full stand alone review.</t>
  </si>
  <si>
    <t>Head of Finance departure and lack of Finance Director</t>
  </si>
  <si>
    <t>24/11/22</t>
  </si>
  <si>
    <t>If the HoF leaves and LI does not have a Finance Director</t>
  </si>
  <si>
    <t>Because the HoF finds another role and/or the ownership partners are slow to authorise a replacement Finance Director</t>
  </si>
  <si>
    <t>Then LI is without adequate financial goverance and control that increases the risks of compliance failure, of fraudulent activity, failure to meet obligations under company law. Creates risk to overall control and delivery environment.</t>
  </si>
  <si>
    <t>Recruitment of Finance Director and adequate succession planning.</t>
  </si>
  <si>
    <t>08/12/22: This is either an Issue or a closed risk.  CHi is leaving and a recruitment has opened for an FD. If there is a risk it is the gap between Chi leaving and FD starting, which I am seeking to mitigate by securing a temporary replacement for Chi.</t>
  </si>
  <si>
    <t>Delays to legislative changes</t>
  </si>
  <si>
    <t>The requirement to change legislation to alter industry behaviours delays delivery of the multi-species data service</t>
  </si>
  <si>
    <t>8/12/22: Closed because duplicationof 155</t>
  </si>
  <si>
    <t>Regulation changes delay the live deployment dates</t>
  </si>
  <si>
    <t>The time it will take to change and implement legislation that supports movements and traceability could cause delays to the live dates of the new solutions</t>
  </si>
  <si>
    <t>Timelines for changing legislation, policy discussions, consultation and parliamentary time create a long burn rate for changes</t>
  </si>
  <si>
    <t>Delays to legislation would mean key transformations such as BEID and passport removals cannot be implemented ahead of predicted legislation March 25.  This will mean we either implement passports and go live in MVP or have to not include the cost of implementing passports and delay any go live (MVP) beyind March 25</t>
  </si>
  <si>
    <t>Work with policy to identify ways to go live early through bringing forward legislation or enable early go live with legislation to follow.</t>
  </si>
  <si>
    <t>RPA customer service centre industrial action</t>
  </si>
  <si>
    <t>Paul Hitchenes/Paul Wills</t>
  </si>
  <si>
    <t>If strike action in the customer service centre proceeds it will have a significant impact on RPA operations ability to administer the work of the RPA at a critical time of year.</t>
  </si>
  <si>
    <t>PCS members in the customer service centre to take strike action on 13, 14, 15, 16, 19, 20, 21, 22, 23 December 2022 and 3, 4, 5, 6, 9, 10, 11, 12, 13 January 2023, and 1st February.</t>
  </si>
  <si>
    <t>Could impact LUIS (SM) and CTS (SF) and delay handover of bureau service</t>
  </si>
  <si>
    <t>Strike action</t>
  </si>
  <si>
    <t xml:space="preserve">1) According to BCMS any proposed strike won't impact cattle go-live or the LUIS service. 
2) LI have almost completed UAT, and model office / training happen after the strike ends.
3) Most project work is paused during the Christmas break. </t>
  </si>
  <si>
    <t>Insufficient commercial capacity to deliver and manage required commercial arrangemnents in the short term</t>
  </si>
  <si>
    <t>Commercial pipeline reflects pent up demand that has been placed on hold pending outcomes and instructions following the strategic review together with lack of confirmed future year funding.</t>
  </si>
  <si>
    <t>Dependency on commercial activity may be a blocker for timely programme delivery and progressing corporate objectives if commercial arrangements cannot be put in place when needed.</t>
  </si>
  <si>
    <t>Delivery delays</t>
  </si>
  <si>
    <t>1) 'Procurement as a Service' contract in place with Cadence Innova would enable extra commercial capacity to be used on a project-by-project basis;
2)  Review planning and sequencing of commercial pipeline activities to ensure priorities align to outline programme delilvery plans and corporate commitments.</t>
  </si>
  <si>
    <t>Set up planning meetings to ensure prioritisation aligns to outline programme delivery plans</t>
  </si>
  <si>
    <t>risual struggling to deliver contracted services</t>
  </si>
  <si>
    <t>Paul Wills</t>
  </si>
  <si>
    <t>risual struggling to deliver contracted services. Not recorded in ADO.</t>
  </si>
  <si>
    <t>risual do not have the internal capabilities, practices, repeatable processes, and competencies for the services contracted.</t>
  </si>
  <si>
    <t>Impeding maturity of LI service, slow to implement new enhancements, delays to DR testing and documented incident response plans. Maturity of SOC and cyber response.</t>
  </si>
  <si>
    <t>Eager</t>
  </si>
  <si>
    <t>Strategic direction and LI Future Mode of Operation (FMO).
1. Insource Service Desk and Service Management Practices (Paul H leading)
2.Procure IT Operations / Azure Platform to align to riusal contract end point 14/11/23 (Paul W leading)
2.Procure SOC as a Service and Cyber Incident Response specialism  to align to riusal contract end point 14/11/23 (Paul W leading)</t>
  </si>
  <si>
    <t>Risk from third party software issues</t>
  </si>
  <si>
    <t>07/03/23: Potential reputational damage</t>
  </si>
  <si>
    <t>Cross Compliance</t>
  </si>
  <si>
    <t>Data quality will reduce as cross compliance ends</t>
  </si>
  <si>
    <t>Cross compliance ending will result in no direct fiancial impact on the keepers for non compliance as subsidies will no longer be tied to compliance</t>
  </si>
  <si>
    <t>Data quality may drop as incentive to comply with livestock data provision (registration, movements etc) diminishes</t>
  </si>
  <si>
    <t>The risk is created from changes to policy resulting in potential adverse conditions for LI to generate good quality data for traceability.  Defra need to review the policy and suggest alternatives to cross compliance to incentivise the keepers to comply</t>
  </si>
  <si>
    <t>Unique Issue ID (should be the functional area/project's unique 2 or 3 digit suffix, followed by 'I' for 'issue', followed by a unique consecutive number beginning 001 - i.e. LI-I001)</t>
  </si>
  <si>
    <t>Defines the short name for the issue. Must be a short title by which the issue can be easily recognised and referred, whilst providing some context as to what the risk actually is.</t>
  </si>
  <si>
    <t>The date this issue has been identified.</t>
  </si>
  <si>
    <t>The person identified to own and monitor the risk. This person is responsible for verifying that the issue is managed and tracked appropriately through its lifecycle</t>
  </si>
  <si>
    <t xml:space="preserve">The person identified with overall responsibiliy for this area of activity. The person to perform an evaluation of the issue.  </t>
  </si>
  <si>
    <t>Specifies the progress of the issue</t>
  </si>
  <si>
    <t>Displays the category to which the issues belongs.</t>
  </si>
  <si>
    <t>Specifies who the issue has been escalated too</t>
  </si>
  <si>
    <t xml:space="preserve">Description of the issue with sufficient information for one to understand the matter. It should be written clearly, outlining the cause and effect of the issue. </t>
  </si>
  <si>
    <t>Detailed impact description of the issue on the project objectives, including who would be affected and how.</t>
  </si>
  <si>
    <t>Defines the effect of the issue on the project / programme objectives after mitigating actions have been taken: Low, Medium, High or Very High</t>
  </si>
  <si>
    <t>Defines priority level for the issue: Low, Medium, High or Very High</t>
  </si>
  <si>
    <t xml:space="preserve">Combined  Impact/Priority  Calculation is automatic </t>
  </si>
  <si>
    <t>Assessment of the progress against mitigating/resolving the issue. On target (1), caution (2) or not on target (3)</t>
  </si>
  <si>
    <t>Defines issue response plan to resolve the issue. It should capture the types of actions required to manage the issue.</t>
  </si>
  <si>
    <t>The approach to managing issues should be specified as one of the following: Treat (management/mitigation actions);Terminate (stop the activity causing the issue); Transfer (pass the issue to a third party); Tolerate (accept the issue without management actions)</t>
  </si>
  <si>
    <t>Defines the date the issue is targeted to be resolved.</t>
  </si>
  <si>
    <t>Defines the actual date the issue is resolved.</t>
  </si>
  <si>
    <t>Days until the Issue target resolution date (calculated)</t>
  </si>
  <si>
    <t>Is the Issue overdue? (calculated)</t>
  </si>
  <si>
    <t>Updates on any change of status and the reason. It should highlight recently completed activities to transfer, mitigate or resolve the issue.</t>
  </si>
  <si>
    <t>Issue ID</t>
  </si>
  <si>
    <t>ADO</t>
  </si>
  <si>
    <t>Issue Name</t>
  </si>
  <si>
    <t>Issue
Domain Category</t>
  </si>
  <si>
    <t>Financial Impact</t>
  </si>
  <si>
    <t>Issue Rating</t>
  </si>
  <si>
    <t>Resolution Plan</t>
  </si>
  <si>
    <t>Target Resolution Date</t>
  </si>
  <si>
    <t>Days until due date</t>
  </si>
  <si>
    <r>
      <t>Action RAG</t>
    </r>
    <r>
      <rPr>
        <b/>
        <sz val="9"/>
        <color theme="6" tint="0.59999389629810485"/>
        <rFont val="Arial"/>
        <family val="2"/>
      </rPr>
      <t>5</t>
    </r>
  </si>
  <si>
    <r>
      <t>Action RAG</t>
    </r>
    <r>
      <rPr>
        <b/>
        <sz val="9"/>
        <color theme="6" tint="0.59999389629810485"/>
        <rFont val="Arial"/>
        <family val="2"/>
      </rPr>
      <t>6</t>
    </r>
  </si>
  <si>
    <t>LI-I071</t>
  </si>
  <si>
    <t>Customer requirements are incomplete</t>
  </si>
  <si>
    <t>No agreed customer requirement for cattle that maps from outcomes through risks and needs, encompassing regulatory and business process requirements.</t>
  </si>
  <si>
    <t>Inadequate decision-making landscape for solution design.
LI Ltd is unable to measure service and programme delivery progress against the requirement.</t>
  </si>
  <si>
    <t>LI Ltd to continue to set out what it requires from Members of the Company to inform cattle sprint 0. 
Work proactively with colleagues to help shape/inform the requirement as required.
If necessary, slow down delivery if the requirement is not sufficiently clear, setting out the consequences of doing so.</t>
  </si>
  <si>
    <t xml:space="preserve">01/11/22: Not aware of any significant missing gaps in cattle requirements that would prevent us from getting on with the multi-species cattle build. Action SF: To be reworded as a Risk. </t>
  </si>
  <si>
    <t>Set out what is needed from members of Company to inform cattle sprint 0.</t>
  </si>
  <si>
    <t>Work to help shape/inform the requirement as required</t>
  </si>
  <si>
    <t>If necessary, slow down delivery if the requirement is not sufficiently clear, setting out the consequences of doing so.</t>
  </si>
  <si>
    <t>LI-I073</t>
  </si>
  <si>
    <t>Member direction and involvement</t>
  </si>
  <si>
    <t>AHDB/Defra</t>
  </si>
  <si>
    <t>AHDB</t>
  </si>
  <si>
    <t>LI Ltd does not have stable board membership from company Members on its Board. LI Ltd does not have the authority to ensure that the board is equipped with the skills required to ensure effective company oversight.</t>
  </si>
  <si>
    <t>Regular changes weaken relationships and trust and reduce the understanding of company mission, structure and associated rationale.
Weakens LI Ltd.'s overall influence and ability to drive collaborative delivery.</t>
  </si>
  <si>
    <t xml:space="preserve">High </t>
  </si>
  <si>
    <t xml:space="preserve">Invest in relationships through Defra Livestock Transformation Programme Board LTPB. </t>
  </si>
  <si>
    <t>Clarify Defra input into the LI Board and associated governance</t>
  </si>
  <si>
    <t>Board and subcommittee makeup and purpose to be considered alongside Defra’s Strategic Outline Case (SOC) through a Defra convened task and finish group.</t>
  </si>
  <si>
    <t>LI-I074</t>
  </si>
  <si>
    <t>LI Ltd Governance</t>
  </si>
  <si>
    <t>Duplicative and conflicted governance creates overhead and distracts from delivery/decision making. 
Creates lack of clarity as to which decisions are within LI senior team delegations.
Erodes trust and reduces confidence.
Contributes to blame culture and poor job satisfaction</t>
  </si>
  <si>
    <t>LI-I076</t>
  </si>
  <si>
    <t>Accountabilities, responsibilities and delegations for decision making between the LI Board, the LTPB and LI Ltd are not known or are out of date. Decisions could be taken without relevant authorisation or not taken at all.</t>
  </si>
  <si>
    <t xml:space="preserve">Obtain clarity of LI Ltd responsibilities from AHDB/Defra </t>
  </si>
  <si>
    <t>LTPB</t>
  </si>
  <si>
    <t>Refresh GOM and Delivery Agreement</t>
  </si>
  <si>
    <t>1/11/22: To circulate the out-of-date GOM to Board members on receipt of the Accounting Officer confirmation letter.</t>
  </si>
  <si>
    <t>Jackie Darlow</t>
  </si>
  <si>
    <t>LI-I077</t>
  </si>
  <si>
    <t>Loss of key individuals</t>
  </si>
  <si>
    <t>Loss of Programme Director and COO</t>
  </si>
  <si>
    <t>Negative inpact on operational running and delivery, time delays, and concerns over the efficacy of the procurement and the ability to successfully transition to replacement arrangements absent a Programme Director</t>
  </si>
  <si>
    <t>Simon Freeman recruited and expected to join in early September as Programme Director. 
Recruitment of a replacement COO is underway</t>
  </si>
  <si>
    <t>06/10/22: Simon Freeman started as PD on 9 Sep. Stuart McDonagh starts as COO on 10 Oct</t>
  </si>
  <si>
    <t>Recruit Programme Director</t>
  </si>
  <si>
    <t>Recruit COO</t>
  </si>
  <si>
    <t>LI-I078</t>
  </si>
  <si>
    <t>Lack of confirmed funding for subsequent fiscal years</t>
  </si>
  <si>
    <t>Colin Turner/Shendi Keshet</t>
  </si>
  <si>
    <t>Absence of medium and long term funding and/or SRO instruction to proceed.</t>
  </si>
  <si>
    <t>LI-I079</t>
  </si>
  <si>
    <t>Reputational Damage to LI Ltd and/or Defra</t>
  </si>
  <si>
    <t>Ian Hewett[/John Cross]</t>
  </si>
  <si>
    <t>Industry and wider stakeholder expectations regarding delivery of the multi-species service [platform] are not met because delivery does not proceed at pace or beyond the live sheep service.</t>
  </si>
  <si>
    <t>Industry, suppliers, and staff loose confidence in the strategy, objectives and plans of LI Ltd. Industry support for LI Ltd and the intended outcome wanes. Suppliers disengage and key staff leave.</t>
  </si>
  <si>
    <t>Secure future funding from Paul Caldwell/LTPB
Secure go ahead for Cattle delivery from Paul Caldwell/LTPB</t>
  </si>
  <si>
    <t>06/10/2022: Transferred from Risk following SLT RAID review 06/10/2022 - LI-R134
01/11/2022: Close issue and reopen (reword) LI-R134</t>
  </si>
  <si>
    <t>LI-I080</t>
  </si>
  <si>
    <t>DA Data problem is being dealt with bottom up</t>
  </si>
  <si>
    <t>While the data movements are covered by agreements, there is no clarity or strategy on how data across the DAs will be handled and will flow.  This cannot be handled from the bottom up as is currently the case.</t>
  </si>
  <si>
    <t>Complex inter organisation data flows causing data quality issues and high cost of maintenance</t>
  </si>
  <si>
    <t>1) LI to work with Defra on the DA problem from top down to agree a strategy on who will do what in the data area across Das
2) Aiming to simplyfy the requirements of disparate data sharing agreements (between different countries, organisations and species). One overarching agreement is not achieveable. Proposal to take papers to the DA for the LTPB seeking to align behind a single agreement for each of England, Scotland and Wales containing variance. Data alignment being led by Roger Goodwin within LITP.</t>
  </si>
  <si>
    <t>LI-I081</t>
  </si>
  <si>
    <t>LIS Data Retention</t>
  </si>
  <si>
    <t>Malcolm Dunsmore</t>
  </si>
  <si>
    <t>UK View Data Sharing Agreements with ScotEID and WG require data erasure. Review of DSAs in progress to add catlle to the exisitng Sheep, Goat and Deer agreements. The LIS has no process or procedure in place to manage data retention. Most other agreements are public task orientated with retention of data as long as is required.</t>
  </si>
  <si>
    <t>Potential breach of agreements. DAs could decide to not share data if retention requirements are not met by the LIS. 
Data erasure could impact APHA reporting requirements/obligations.
(Shows lack of holistic approach)</t>
  </si>
  <si>
    <t>Addressed as part of LI-I081 providing a holistic understanding of data processing, including retention, across all organisations involved in livestock movement / disease traceability. 
Noting current guess, pre planning, is that Cattle data will be required for UK View c. end April 23.</t>
  </si>
  <si>
    <t>LI-I082</t>
  </si>
  <si>
    <t>UK View DSAs with ScotEID and WG</t>
  </si>
  <si>
    <t>Engagement from ScotEID on UK View DSA for Cattle has gone cold, post questioning if a DSA was actually required. The DSA is based on personal data and the LIS does not get Scottish PD from ScotEID data but rather from AMLS2 (moving to SAM in the future). Engagement from WG is intermitent.</t>
  </si>
  <si>
    <t>It may not be possible to include Cattle data in UK View without ScotEID and WG DSAs agreed to.</t>
  </si>
  <si>
    <t>Aiming to simplyfy the requirements of disparate data sharing agreements (between different countries, organisations and species). One overarching agreement is not achieveable. Proposal to take papers to the DA for the LTPB seeking to align behind a single agreement for each of England, Scotland and Wales containing variance. Data alignment being led by Roger Goodwin within LITP.</t>
  </si>
  <si>
    <t>LI-I083</t>
  </si>
  <si>
    <t>Newline software sending duplicate movements</t>
  </si>
  <si>
    <t>Graham Gosling</t>
  </si>
  <si>
    <t>Issue 89508: Newline(market software) have had an issue where their software has been sending duplicated movements, this is causing down stream abattoirs/keepers problems as they have the same move many times.</t>
  </si>
  <si>
    <t>Impact on Sheep Service</t>
  </si>
  <si>
    <t>1) CLA team have produced an extract of the duplicates and we are working through this and cases that have been raised with Newline.
2) Newline so far have been able to undo the duplicated movements and this rectifies the problem
3) We should consider comms to the abattoirs to explain the problem as they will see this as a problem with our LI service.
4) GG will speak to Sarah O about how we tackle this on 31st Jan.
5) In the mean time we are consolidating the list of market moves and getting Newline to fix.</t>
  </si>
  <si>
    <t>07/02/23: Near to a third party resolution fix on 10/02/2023. Affecting performance. Impact and Priority reduced to Medium.
07/03/23: Issue closed</t>
  </si>
  <si>
    <t>ID</t>
  </si>
  <si>
    <t xml:space="preserve">Risk Name </t>
  </si>
  <si>
    <t>Response</t>
  </si>
  <si>
    <t>Risk Rag (Progress)</t>
  </si>
  <si>
    <t xml:space="preserve">Management Actions </t>
  </si>
  <si>
    <t xml:space="preserve">Issue Name </t>
  </si>
  <si>
    <t>Issue Rag (Progress)</t>
  </si>
  <si>
    <t>Unique Task ID. This should be the  functional area/project's unique 2 or 3 digit suffix, followed by 'T' for 'task', followed by a unique consecutive number beginning 001 - i.e. LI-A001</t>
  </si>
  <si>
    <t>Defines the short name for the task</t>
  </si>
  <si>
    <t>The date this task has been identified.</t>
  </si>
  <si>
    <t>Defines the resource responsible for verifying that the task is managed and tracked appropriately through its lifecycle</t>
  </si>
  <si>
    <t>Specifies the progress of the task</t>
  </si>
  <si>
    <t>Description of the task with sufficient information/detail for one to understand the matter. It should be written clearly such that it is meaningful for the target audience as determined by the Reporting Level.</t>
  </si>
  <si>
    <t>Defines the likelihood that a Task will be completed. 1-4. (4:Very High 76- 100%; 3:High 51-75%; 2:Medium 26-50%; 1:Low &lt;25%)</t>
  </si>
  <si>
    <t>Defines the effect of the task on the project / programme objectives. scale of 1-4 (1 indicates a very low to low impact,4 indicates a high to very high impact).</t>
  </si>
  <si>
    <t>Priority calculated by Probability and Impact</t>
  </si>
  <si>
    <t>Assessment of the progress completing the task. On target (1), caution (2) or not on target (3)</t>
  </si>
  <si>
    <t>Defines the date the task is targeted to be completed.</t>
  </si>
  <si>
    <t xml:space="preserve">Defines the actual date the task is completed. </t>
  </si>
  <si>
    <t>Updates on any change of status and the reason. It should highlight recently completed activities to transfer, mitigate or resolve the task.</t>
  </si>
  <si>
    <t>IDs of Risks, which are directly associated with this task.</t>
  </si>
  <si>
    <t>IDs of Issues, which are directly associated with this task.</t>
  </si>
  <si>
    <t>IDs of Assumptions, which are directly associated with this task.</t>
  </si>
  <si>
    <t>IDs of Dependencies, which are directly associated with this task.</t>
  </si>
  <si>
    <t>Days until the task is due (calculated)</t>
  </si>
  <si>
    <t>Is the task already overdue? (Calculated)</t>
  </si>
  <si>
    <t>Task ID</t>
  </si>
  <si>
    <t>Task Name</t>
  </si>
  <si>
    <t>Likelihood</t>
  </si>
  <si>
    <t>Overall Task RAGs</t>
  </si>
  <si>
    <t>Planned Completion Date</t>
  </si>
  <si>
    <t>Actual Completion Date</t>
  </si>
  <si>
    <t>Associated Risks</t>
  </si>
  <si>
    <t>Associated Issues</t>
  </si>
  <si>
    <t>Associated Assumptions</t>
  </si>
  <si>
    <t>Associated Dependencies</t>
  </si>
  <si>
    <t>TSK001</t>
  </si>
  <si>
    <t>Test 1</t>
  </si>
  <si>
    <t>Test, Test</t>
  </si>
  <si>
    <t>Test</t>
  </si>
  <si>
    <t>This is a test update.</t>
  </si>
  <si>
    <t>RSK0003</t>
  </si>
  <si>
    <t>ISS0002</t>
  </si>
  <si>
    <t>ASS001</t>
  </si>
  <si>
    <t>DEP001</t>
  </si>
  <si>
    <t>TSK002</t>
  </si>
  <si>
    <t>Test 2</t>
  </si>
  <si>
    <t>RSK0004</t>
  </si>
  <si>
    <t>ISS0003</t>
  </si>
  <si>
    <t>DEP002</t>
  </si>
  <si>
    <t>TSK003</t>
  </si>
  <si>
    <t>Test 3</t>
  </si>
  <si>
    <t>RSK0005</t>
  </si>
  <si>
    <t>ISS0004</t>
  </si>
  <si>
    <t>DEP003</t>
  </si>
  <si>
    <t>Defines the short name for the assumption</t>
  </si>
  <si>
    <t>The date this assumption has been identified.</t>
  </si>
  <si>
    <t>Unique Assumption ID (e.g. ASS000)</t>
  </si>
  <si>
    <t>Defines the resource responsible for verifying that the assumption is managed and tracked appropriately through its lifecycle</t>
  </si>
  <si>
    <t>Specifies the progress of the assumption</t>
  </si>
  <si>
    <t>Updates on any change of status and the reason. It should highlight recently completed activities to transfer, mitigate or resolve the assumption.</t>
  </si>
  <si>
    <t>Description of the assumption with sufficient information for one to understand the matter. It should be written clearly</t>
  </si>
  <si>
    <t>Detailed impact description of the assumption on the project objectives (scope, schedule and budget). High priority items should detail impact to external regulatory compliance where applicable</t>
  </si>
  <si>
    <t>Date when assumption will be realized/ missed.</t>
  </si>
  <si>
    <t>Defines the likelihood that an assumption will occur. (High: &gt; 70%; Medium: 30-70%; Low: &lt;30%)</t>
  </si>
  <si>
    <t>Defines the effect of assumption on the project / programme objectives.</t>
  </si>
  <si>
    <t>Overall rating of assumption (defined by Impact and Prority)</t>
  </si>
  <si>
    <t>IDs of risks, which are directly associated with this assumption.</t>
  </si>
  <si>
    <t>IDs of issues, which are directly associated with this assumption.</t>
  </si>
  <si>
    <t>IDs of assumptions, which are directly associated with this assumption.</t>
  </si>
  <si>
    <t>Days until the Assumption impact date (calculated)</t>
  </si>
  <si>
    <t>Is the Assumption overdue? (calculated)</t>
  </si>
  <si>
    <t>Assumption Name</t>
  </si>
  <si>
    <t>Assumption ID</t>
  </si>
  <si>
    <t>Impact Date</t>
  </si>
  <si>
    <t>Overall Assumption RAG</t>
  </si>
  <si>
    <t>Days until impact date</t>
  </si>
  <si>
    <t>ASS0001</t>
  </si>
  <si>
    <t>Test, test</t>
  </si>
  <si>
    <t>This update is just a test update.</t>
  </si>
  <si>
    <t>RSK0001</t>
  </si>
  <si>
    <t>General</t>
  </si>
  <si>
    <t>Details</t>
  </si>
  <si>
    <t>Quantify Risk</t>
  </si>
  <si>
    <t>Resolution</t>
  </si>
  <si>
    <t>Actions</t>
  </si>
  <si>
    <t>Appetite</t>
  </si>
  <si>
    <t>RiskName_FieldLength</t>
  </si>
  <si>
    <t>Status_Options</t>
  </si>
  <si>
    <t>RiskCategory_Options</t>
  </si>
  <si>
    <t>LatestUpdate_FieldLength</t>
  </si>
  <si>
    <t>Description_FieldLength</t>
  </si>
  <si>
    <t>ImpactDescription_FieldLength</t>
  </si>
  <si>
    <t>ImpactDate</t>
  </si>
  <si>
    <t>Assumption_FieldLength</t>
  </si>
  <si>
    <t>Escalation_Options</t>
  </si>
  <si>
    <t>Likelihood_Options</t>
  </si>
  <si>
    <t>Impact_Options</t>
  </si>
  <si>
    <t>Risk_Velocity</t>
  </si>
  <si>
    <t xml:space="preserve">Risk RAG </t>
  </si>
  <si>
    <t>Resolution/Mitigation_FieldLength</t>
  </si>
  <si>
    <t>TargetResolutionDate</t>
  </si>
  <si>
    <t>ActualResolutionDate</t>
  </si>
  <si>
    <t>ResponseType_Option</t>
  </si>
  <si>
    <t>Appetite_Options</t>
  </si>
  <si>
    <t>not to be used</t>
  </si>
  <si>
    <t>Terminate</t>
  </si>
  <si>
    <t xml:space="preserve">Risk Matrix </t>
  </si>
  <si>
    <t>AssumptionReportingLevel_Options</t>
  </si>
  <si>
    <t>ProbabilityToMiss_Options</t>
  </si>
  <si>
    <t xml:space="preserve">OverallAssumptionRAG </t>
  </si>
  <si>
    <t>CxO Reporting</t>
  </si>
  <si>
    <t>Management Reporting</t>
  </si>
  <si>
    <t>Programme Level</t>
  </si>
  <si>
    <t>Project Level</t>
  </si>
  <si>
    <t>Give each assumption a unique ID so that it can be tracked easily and cross referenced.</t>
  </si>
  <si>
    <t xml:space="preserve">Enter the category of the assumption. This category will likely be specific the project industry/type so no suggestions are provided here. If a category is not needed this Field can be changed or removed. </t>
  </si>
  <si>
    <t xml:space="preserve">A clear description of the assumption or constraint. For example 'it is assumed that the internal training team will deliver the administrator training'. </t>
  </si>
  <si>
    <t>The individual responsible for ensuring that the assumption is validated in the agreed upon manner.</t>
  </si>
  <si>
    <t>The date the assumption is need to be validated or is expected to be validated.</t>
  </si>
  <si>
    <t xml:space="preserve">Document the actions that need to be carried out to validate the assumption. Include any updates needed to other project documentation for example the Project Charter, Issue Log and Risk Register. </t>
  </si>
  <si>
    <t>The status of each assumption. For example, Open (not yet validated), Not valid (the assumption is not correct), Valid (this assumption is valid).</t>
  </si>
  <si>
    <t xml:space="preserve">Add any relevant comments here. For example, follow-on actions for assumptions that are not valid. In these cases it may be necessary to review the business case, project charter, risks, issues etc. </t>
  </si>
  <si>
    <t>CATEGORY</t>
  </si>
  <si>
    <t>DESCRIPTION OF ASSUMPTION/CONSTRAINT</t>
  </si>
  <si>
    <t>RESPONSIBLE PARTY</t>
  </si>
  <si>
    <t>DUE DATE</t>
  </si>
  <si>
    <t>ACTIONS TO VALIDATE THE ASSUMPTIONS</t>
  </si>
  <si>
    <t>STATUS</t>
  </si>
  <si>
    <t>COMMENTS</t>
  </si>
  <si>
    <t>A001</t>
  </si>
  <si>
    <t>Quantify Issue</t>
  </si>
  <si>
    <t>Action</t>
  </si>
  <si>
    <t>IssueName_FieldLength</t>
  </si>
  <si>
    <t>IssueCategory_Options</t>
  </si>
  <si>
    <t>Issue_Options</t>
  </si>
  <si>
    <t>Priority_Options</t>
  </si>
  <si>
    <t>OverallIssueRAG_Options</t>
  </si>
  <si>
    <t xml:space="preserve">Issue Matrix </t>
  </si>
  <si>
    <t>Give each decision a unique identifier or reference so that it can be easily traced.</t>
  </si>
  <si>
    <t>Categorise the decision type. 
Commercial
Data
Financial
Governance
People
Process
Technology</t>
  </si>
  <si>
    <t xml:space="preserve">Describe the decision, the context, and impact. Include details of any related changes, for example updates required to the project schedule, creation or approval of a change order, follow-on actions to be taken etc. </t>
  </si>
  <si>
    <t xml:space="preserve">Record the person or group which made the decision. For example, the SLT, project or programme board. </t>
  </si>
  <si>
    <t>Record the date the decision was made. It may also be worth recording where it was made, for example, in 14 October SLT, LTPB etc.</t>
  </si>
  <si>
    <t xml:space="preserve">Note down any other useful information. For example, alternatives considered, the reason for the final decision and any related documentation (meeting minutes, background information). </t>
  </si>
  <si>
    <t>DECISION</t>
  </si>
  <si>
    <t>DECISION DATE</t>
  </si>
  <si>
    <t>D001</t>
  </si>
  <si>
    <t>Design Authority signs off conceptual design (see minutes of DA meeting for evidence)</t>
  </si>
  <si>
    <t>Design Authority</t>
  </si>
  <si>
    <t>Attended by:
Gill Moger (GM)
Roger Goodwin (RG)
Chris Thornton (CT)
Elaine Kendall (EK)
Angela Drummond (AD)
Simon Freeman (SF)
Chris Moore (CM)
Terry Gadd (TG)
Warwick Ashburner (WA)	
David Painter (DP)
John Lucey (JL)
Tom Lewis (TL)
Craig Kinloch (CK)
Idaros Mohammed (IM)
Jayne Spain (JS)
Michael Anderson (MA)
Emil Mcbrierty (EM)
Chris Jordan</t>
  </si>
  <si>
    <t>D002</t>
  </si>
  <si>
    <t>Scope for LI to deliver is Cattle, Sheep, Pigs with equine and poultry to follow.  Knowledge based trading and registration also included.</t>
  </si>
  <si>
    <t>Seniors Meeting</t>
  </si>
  <si>
    <t>Those present Ian Hewett, Vicky Moore, John Cross, Elaine Kendall, Gill Moger</t>
  </si>
  <si>
    <t>Give each dependency a unique ID so that it can be tracked easily and cross referenced.</t>
  </si>
  <si>
    <t>A clear description of the dependency. Any event or work that is either dependent on your project's result or on which your project will depend.</t>
  </si>
  <si>
    <t>which delivers the task or milestone</t>
  </si>
  <si>
    <t>which needs the task to be delivered</t>
  </si>
  <si>
    <t>RECIPIENT DRIVES THE DEPENDENCY PROCESS</t>
  </si>
  <si>
    <t>Impact of delay or change</t>
  </si>
  <si>
    <t>SOURCE Workstream/ Function/ Department/ Programme/ Project</t>
  </si>
  <si>
    <t>SOURCE Owner</t>
  </si>
  <si>
    <t>RECIPIENT Workstream/ Function/ Department/ Programme/ Project</t>
  </si>
  <si>
    <t>RECIPIENT Owner</t>
  </si>
  <si>
    <t>SOURCE 
Due Date</t>
  </si>
  <si>
    <t>SOURCE
Forecast 
Date</t>
  </si>
  <si>
    <t>Status (RAG)</t>
  </si>
  <si>
    <t>Status
(Open/ Closed)</t>
  </si>
  <si>
    <t>Comments</t>
  </si>
  <si>
    <t>Escalate
Yes/No</t>
  </si>
  <si>
    <t>DP001</t>
  </si>
  <si>
    <t>To raise a new risk covering the future of LI at the strategic level because either Defra ceases to fund LI or a political decision is taken to close LI (subsumes LI-R132).
See LI-R151</t>
  </si>
  <si>
    <t>Karen Dobson</t>
  </si>
  <si>
    <t>Change of political administration.</t>
  </si>
  <si>
    <t>Issue
RAG</t>
  </si>
  <si>
    <t xml:space="preserve">07/02/23: Remains open until LI produce a basline set of documentation. Links to LI-R089.
07/03/23: See 07/03/23 comment for LI-I080
04/04/23: Update from MD. LI had proposed to create something streamlined to cut down on the number of DSAs. That didn’t progress very far as an LI Ltd initiative and it was agreed something that couldn’t be achieved from the bottom up. Latest proposal is to transfer the streamlining of DSAs to LITP,  while LI review DSAs where needed.   </t>
  </si>
  <si>
    <t>LI will lose staff if we cannot forward commit beyond September 2023. The ability to pay staff (employees and contractors) is also at risk.</t>
  </si>
  <si>
    <t>1) John Cross and Ian Hewett consider refreshing the GOM and DA after the review of the company's sponsorship model concludes.
2) Prioritise input into the LTPB, focussing on teasing out direction and requirements and establishing an effective working relationship.
3) Ian Hewett presented to the LTPB the decisions required of it and use those to inform learning about who makes what decision and on what basis.
4) Implement findings / recommendations of the task and finish groups.
5) New SRO (Vicky Moore) establishing structure
6) Established regular joint SLT meetings</t>
  </si>
  <si>
    <t>1) Secure future funding from LTPB
2) Secure go ahead for Cattle delivery from LTPB
3) Use communication channels of TDUG and Defra/AHDB sponsors to mitigate any damage caused.</t>
  </si>
  <si>
    <t>1.  Livestock Transformation Programme Board to begin planning now for funding arrangements and spend controls approval for future years.
2.  Contracts requiring extension/renewal beyond FY22/23 to be flagged to SRO by LI MD with a recommendation to extend or replace based on current knowledge of delivery landscape.</t>
  </si>
  <si>
    <t>1. Contract management processes to be developed based on CCS 'Bronze' 'Silver' and 'Gold' tiering levels;
2.  Contract register to be regularly updated to include a review of contract end dates and trigger dates for review;
3.  Commercial pipeline to be developed (and updated as necessary subject to outputs from the strategic review) which links expiry of contracts with plans to procure and implement replacement arrangements;
4.Livestock Transformation Programme Board to begin planning now for funding arrangements and spend controls approval for future years.
5.Contracts requiring extension/renewal beyond FY22/23 to be flagged to SRO by LI MD with a recommendation to extend or replace based on current knowledge of delivery landscape.</t>
  </si>
  <si>
    <t>1) LITP secured 7 months funding to the end of September 2023 whilst a business case is prepared for the Defra Investment Committee (IC). 
2) Programme Director has proposed submitting a business case for the LITP transformation programme of which LI is the first FBC underneath to secure future funding.
3) The FBC is expected to be submitted to the Defra IC in October 2023.</t>
  </si>
  <si>
    <t>1) The UK CVO has become the Defra member on the Board.
2) An FD has been recruited and is the sixth Board member (from the seven Board positions).
3) Invest in relationships through Defra Livestock Transformation Programme Board LTPB. 
4) Clarify Defra input into the LI Board and associated governance.
5) Self assessment evaluation conducted and findings reviewed with the Chair.
6) Defra and AHDB sponsors are currently considering changes to sponsorship of the company, with the expectation that Defra becomes the major shareholder. Once confirmed the sponsorship changes are expected to result in changes to the Board and Audit and Risk Committee.</t>
  </si>
  <si>
    <t>Lack of clarity with regard to the role of the board and its delegations. Insufficient definition of LI governance structure within the Livestock Transformation Programme Board governance to provide clearly articulated roles, decision making, and delivery oversight functions.</t>
  </si>
  <si>
    <t>1) LI Ltd Board has requested a revised version of the GOM, highlighting areas needing clarification.
2) LI Ltd Board and subcommittees to be confirmed/redefined once Defra and AHDB have concluded proposed changes to the company's sponsorship.
3) LI Ltd MD to develop a decision making framework for consideration at the LTPB.</t>
  </si>
  <si>
    <t>The Governance Operating Manual and Delivery Agreement are now out of date because Members of the Company (AHDB/Defra) have changed the governance landscape.</t>
  </si>
  <si>
    <t>1) Refreshing delegated authorities, accountabilities, and responsibilities of LI Ltd from AHDB/Defra in an updated GOM and Delivery Agreement following review of the company’s sponsorship model.
2) LI Ltd MD has produced and circulated a version of the GOM highlighting the areas for revision (e.g. AO and FD responsibilities).
3) LI Ltd MD to update the GOM based on the outcome of the Defra convened task and finish group that looks at sponsorship and corporate affairs to take forward recommendations of the Cabinet Office Review.</t>
  </si>
  <si>
    <t>SRO</t>
  </si>
  <si>
    <t>Vicky Moore</t>
  </si>
  <si>
    <t>1) Funding confirmation for BAU work has been confirmed by the LITP SRO.
2) A closure report for the sheep service was approved by Defra Investment Committee (7th Sep 22), providing financial authority for the remainder of the last financial year, and an expectation that LI Ltd will bid for BAU funding for future years.
3) The issue of contract termination notices for a suite of trigger points in September 2022 has been successfully mitigated.
4) Worsening situation on government financing. Leadership Team working on options and mitigating actions to counter a potential ask from the central government. Currently no commitment to future year funding for development beyond September 2023.</t>
  </si>
  <si>
    <t>Action due date moved out as cross border design sessions now taken over by discussions on DDTS integration layer (27/09/2022)
01/11/22: There is a lack of strategy and agreement rather than any regulatory data sharing issues. Incumbent on the ADPG Traceability Group to lead on strategic focus. This risk is at the root of data practice issues within LI because of the time and effort required to wrangle DA data. Need to rate the financial impact much higher. LI cannot solve the DA problem from the bottom up. Action: SF to rearticulate the DA top-down problem as a new issue.
29/11/22: Target date updated to 31/3/23
09/01/23: Actions for DSAs in progress with Daniel Meaney and Malcolm Dunsmore. Will become more critical in the design phase (needs proximity measure)
07/02/23: Liaison with Defra DPO has not provided any further clarity. As a protection LI will produce service agreements and EULA equivalent to assure Li's data compliance and use this output to broker agreement with Defra to streamline the process and standardised documentation. End of March to produce an LI set of documentation.
07/03/23: LITP have now taken responsibility of data risks under the leadership of Roger Goodwin. Reduce residual impact to Medium and risk rating to Severe.
04/04/23: No change. Sits with LITP DA.
27/04/23: Open actions closed because Danny &amp; Mal contribute on behalf of LI through the LITP.
02/05/23: No change. Roger Goodwin is now managing the data aspects. moved from authority down to a cooperative forum and this has enabled a way of dealing with data that doesn’t require command and control centralisation and will generate more progress. Risk will not be fully mitigated until the project has finished all the data. No more opportunity to reduce risk. Residual Likelihood reduced to Medium.</t>
  </si>
  <si>
    <t xml:space="preserve">Originally raised in ADO 37701 24/09/2021. Transferred to strategic risk register.
LIP delays DA service implementation. To assess the impact of sprint zero recommendations on planning (04/07/2022)
01/11/22: Needs policy colleagues to move faster to resolve BEID. Frequency LF and UHF and numbering.
29/11/22: Roadmap of legislative changes does not align with delivery plans relating to passports. The requirement to change legislation to alter industry behaviours delays delivery of the multi-species data service to be added as new risk.
09/01/23: Policy have verbally said all cattle legislation complete by March 2024 (including BEID). Risk measure will not change until this is confirmed.
07/02/23: The timeline for BEID and digital passports is unclear. Implications a) burning money b) extending LI delivery timelines c) increasing industry frustration. A possible solution would be to find a way to decouple BEID and digital passports. Residual impact increased to High.
07/03/23: In principle the decision has been taken that LI will need to implement paper passports, therefore the timing of BEID and digital passport rollout is no longer a risk. Residual L and I reduced to Medium.
04/04/23: IH/JA had a demo of BEID. IH to follow up with SRO to suggest the pilot is time boxed to produce evidence for discussion.
02/05/23: Risk has been mitigated because the decision has been made to implement paper passports (BEID and paper passports have been decoupled). Residual Likelihood reduced to Very Low. Residual Impact reduced to Low. </t>
  </si>
  <si>
    <t>29/11/22: Decision-making and commissioning at LTPB is becoming clearer, however the corporate governance and constitution of LI is under consideration and will not be clear until the company's sponsorship is clarified.
07/02/23: Lack of LTPB delivery timeline. Residual L and I increased to High 
07/03/23: No change
04/04/23: Clarity is emerging. The AHDB Board has reached a decision on their future sponsorship of LI Ltd. Awaiting formal confirmation of AHDB intention to reduce their majority shareholding. IH/SK/SF/JC to work through the implications. Vicky Moore has been confirmed as SRO and Paul Caldwell as Sponsor.
02/05/23: Improving situation (new SRO and joint SLT meetings). Remains critical pending further clarity and completion of legalities associated with the AHDB sponsorship change. The LITP Board has recommended setting aside the current set of governance documents and accepting the need for changes whilst the legal requirements are put in place.</t>
  </si>
  <si>
    <t>01/11/22: JA to take lead on progressing a proper level of robustness in documents and policies. Work was initiated to establish criteria for National Infrastructure and Critical National Infrastructure and where LI systems sit in these definitions so we can incorporate appropriate RTO/RPO into the future design.
29/11/22: Target date updated to 31/3/23
09/01/23: Two pronged mitigation strategy initiated for current and future responses.
07/02/23: Deck for ARAC of business risk being prepared by SF to get the risk into clearer perspective and greatly reduced likelihood of losing 6 data centres. No further mitigation actions required. In light of which Residual L reduced to Very Low. Recommend Risk to be Closed when all relevant documentation is complete.
07/03/23: No change
04/04/23: Three tabletop exercises have been completed across the BCP and recommendations for improvements identified. Procurement of a security/cyber partner will be rerun to increase responses, with target completion end of May (pen test contract has been awarded).
02/05/23: Work in progress and on track.</t>
  </si>
  <si>
    <t>01/11/22: Action SF to raise a new risk covering the future of LI at the strategic level because either Defra ceases to fund LI or a political decision is taken to close LI (subsumes LI-R132).
29/11/22: No change
09/01/23: LI is progressing with the design work to meet a KPI that has been set on us whilst the wider programme has started a review to decide what the solution could or could not be and the two timelines are not aligned so we run the risk of rework should the work not come to us.
07/02/23: Residual L reduced to Very Low. However in relation to SCOTEID, whilst the independant review has concluded there is still resistance in Defra. IH to take offline with SF.
07/03/23: Reviews still in progress. Target mitigation date moved out 30/04/2023. Residual L increased to medium. Residual I increased to V High (given that LI will have signed off HLD).
04/04/23: No change. Must be resolved by target date 30/04/23
02/05/23: It was agreed at the LITP Board meeting of 26th April that SCOTEID will not be taken forward. Risk Closed.</t>
  </si>
  <si>
    <t>06/10/2022: Promoted to Issue following SLT RAID review 06/10/2022 - LI-I079
01/11/22: Reopen risk and close LI-I079
29/11/22: Industry will vote with their feet in the face of a perceived lack of action. 
09/01/23: Close to becoming an issue. BEID pilot needs to happen. For credibility LI need to get LUIS for cattle and UK View across the line. What follows is less clear and lacks any clear prioritisation and targets and parts of industry will see this as lack of progress. Likelihood increased to High, increasining residual risk to Severe.
07/02/23: Ongoing risk under review.
07/03/23: Outstanding decision on future funding for development could impact on reputation. Mitigation actions updated. Residual I increased to High.
04/04/23: Position has improved. Funding for next 7 months has been confirmed and approach approved by PAB so green light to continue. Decision on future years funding dependent on the business case to be presented at the Oct Investment Committee. Potential ramifications of AHDB decision need to be assessed.
02/05/23: Outstanding funding and/or sponsorship decisions could have reputational impacts. The target date was moved out to align with a major IC meeting in October which will inform future funding and assumes sponsorship has been resolved.</t>
  </si>
  <si>
    <t>10/10/2022: Raised in RSM Fraud and Bribery Risk Assessment July 2022 as FBR0
05/09/2022: MW comment: Usually, to own a risk, you have to be able to mitigate the risk, or close the risk completely. LI do not own enforcement and inspection, nor the policy decisions which would lead to the removal of paper. So I think there is a choice for the MD - accept and acknowledge the risk as you have stated, but in our corporate risk register, this would be escalated to be transferred to the other parts of the Defra group to own the mitigating actions, or choose not to accept this as a stated risk in the first place.
27/07/2022: RSM comment: We felt it would be useful to have a risk of this type to cover that LI have considered this as a fraud risk, but do not know enough about the controls/assurances you have in this area to be able to score it. It may be that Defra already have a risk of this nature, and are they are the owners of the data, whereas LI is the processor so have no control over the risk.
29/11/22: Specific fraud of not building a system that can be perverted by livestock industry into supporting or committing fraud within the livestock industry.
09/01/23: Actively chasing down flaws in the model. Concept of ownership being included in design to help reduce fraud.
07/02/23: To be raised at ARAC and take their advice on any further risk reduction actions.
07/03/23: No change. Covered by Fraud Strategy.
04/04/23: ARAC on 20th April to see if they have any concerns or recommendations.
02/05/23: Fraud in two parts, within the industry that LI may or may not enable or spot and the corporate aspect that LI is working on as a design principle. Ongoing risk is being actively managed and monitored.</t>
  </si>
  <si>
    <r>
      <rPr>
        <b/>
        <sz val="9"/>
        <rFont val="Arial"/>
        <family val="2"/>
      </rPr>
      <t>29/11/22.</t>
    </r>
    <r>
      <rPr>
        <sz val="9"/>
        <rFont val="Arial"/>
        <family val="2"/>
      </rPr>
      <t xml:space="preserve">
Draft singtle tender process issued for comments
</t>
    </r>
    <r>
      <rPr>
        <b/>
        <sz val="9"/>
        <rFont val="Arial"/>
        <family val="2"/>
      </rPr>
      <t>13/12/22.</t>
    </r>
    <r>
      <rPr>
        <sz val="9"/>
        <rFont val="Arial"/>
        <family val="2"/>
      </rPr>
      <t xml:space="preserve">  Comments received to be considered and final version of process baselined - WIP.
</t>
    </r>
    <r>
      <rPr>
        <b/>
        <sz val="9"/>
        <rFont val="Arial"/>
        <family val="2"/>
      </rPr>
      <t xml:space="preserve">20/12/22: </t>
    </r>
    <r>
      <rPr>
        <sz val="9"/>
        <rFont val="Arial"/>
        <family val="2"/>
      </rPr>
      <t xml:space="preserve"> No change.  Previous action c/f.
05/01/23: No change. Previous action c/f.
11/01/23:  "Likelihood" reviewed and changed to Low
07/02/23:  STA policy v0.2 issued for comment 6/2.  Aim to baseline by 13/2
21/02/23:  STA policy baselined 20/2
02/05/23: Single Tender Policy is in place. KD to provide an update and store the Defra STA template.</t>
    </r>
  </si>
  <si>
    <r>
      <rPr>
        <b/>
        <sz val="9"/>
        <color rgb="FFFF0000"/>
        <rFont val="Arial"/>
        <family val="2"/>
      </rPr>
      <t>08/11/22</t>
    </r>
    <r>
      <rPr>
        <sz val="9"/>
        <color rgb="FFFF0000"/>
        <rFont val="Arial"/>
        <family val="2"/>
      </rPr>
      <t xml:space="preserve">
Replaces risks LI-130 and LI-131
Contract Mgt Process v0.2, Obligations Management Process v0.1 and Sample Obligations Tracker documented.
Draft Commercial Pipeline v0.4 and Pipeline POAP v0.5 under active review
Initial view of expiring contracts prepared and included in Pipeline POAP v0.5 in readiness for LI MD discussions with SRO
</t>
    </r>
    <r>
      <rPr>
        <b/>
        <sz val="9"/>
        <color rgb="FFFF0000"/>
        <rFont val="Arial"/>
        <family val="2"/>
      </rPr>
      <t>13/12/22.</t>
    </r>
    <r>
      <rPr>
        <sz val="9"/>
        <color rgb="FFFF0000"/>
        <rFont val="Arial"/>
        <family val="2"/>
      </rPr>
      <t xml:space="preserve">  Pipeline status now included as part of monthly Commercial dashboard.
</t>
    </r>
    <r>
      <rPr>
        <b/>
        <sz val="9"/>
        <color rgb="FFFF0000"/>
        <rFont val="Arial"/>
        <family val="2"/>
      </rPr>
      <t xml:space="preserve">20/12/22: </t>
    </r>
    <r>
      <rPr>
        <sz val="9"/>
        <color rgb="FFFF0000"/>
        <rFont val="Arial"/>
        <family val="2"/>
      </rPr>
      <t xml:space="preserve"> No change.
05/01/23:  No change.
09/01/22: Using the new Sheep contract to bed in obligations management. In discussion with TCS about how LI do that through either monthly service review meetings or in separate commercial meetings. Once the model for TCS is agreed we can start rolling it out on subsequent new contracts.
07/02/23:  All actions closed. Obligations tracking live via weekly Transition Boards
21/02/23:  No change
07/03/23: Wayne Augur has handed in notice. Replacement plan in progress. Testing procurement in progress and suggest taking the opportunity to use Cadance service contract as a stop gap handover from Wayne. Residual L increased to Medium.
04/04/23: KD to action
02/05/23: KD has started contract management activities with key strategic contracts.</t>
    </r>
  </si>
  <si>
    <t>09/01/23: The review has recently kicked off. Initial discussions suggest there is very little risk that the review will not support the current solution/plan.
26/01/23: The review has completed but not reported. Initial discussions suggest there is very little risk that the review will not support the current solution/plan.
07/02/23: Whilst the independant review has concluded there is still resistance in Defra. IH to take offline with SF.
07/03/23: Residual L reduced to medium. Residual I increased to V High (given that LI will have signed off HLD). Rating aligns with LI-R132
04/04/23: Residual likelihood reduced to Low
02/05/23: It was agreed at the LITP Board meeting of 26th April that SCOTEID will not be taken forward. Risk Closed.</t>
  </si>
  <si>
    <t>09/01/23: Initial schedule does not extend beyond BEID.
07/02/23: Residual L increased to High
07/03/23: No change
04/04/23: No change. Will not be resolved by end of April but will force us to review.
02/05/23: Policy is planning regulatory changes by 2024 but this is less important because of the passport decision. Residual Likelihood reduced to Medium.</t>
  </si>
  <si>
    <t>13/12/22: Tim Philips; According to Paul Moody it won't impact cattle go-live or the LUIS service, so I think its low risk at the moment. 
We have almost completed UAT, and model office / training happen after the strike ends so I think we will be okay. Most project work is paused during the Christmas break so I am not anticipating any issues.  
09/01/23: Unease across the Public Sector and more action to come.
07/02/23: Current strike action finished on 1st Feb with no impact on the LUIS service. Residual I reduced to Low.
07/03/23: Strikes have passed with no noticeable impact and LUIS cattle has now gone live. Residuals reduced to Very Low but risk remains under review.
04/04/23: No longer a risk to RPA or LI service. Keep open for a month with a recommendation to close if there is no change at May review.
02/05/23: No further action planned and previous action has not impacted LI to any significant degree. Risk Closed</t>
  </si>
  <si>
    <r>
      <rPr>
        <b/>
        <sz val="9"/>
        <rFont val="Arial"/>
        <family val="2"/>
      </rPr>
      <t>13/12/22.</t>
    </r>
    <r>
      <rPr>
        <sz val="9"/>
        <rFont val="Arial"/>
        <family val="2"/>
      </rPr>
      <t xml:space="preserve"> Focussed execution against commercial pipeline continues with 11 of the 23 commercial projects either completed or in-flight.
</t>
    </r>
    <r>
      <rPr>
        <b/>
        <sz val="9"/>
        <rFont val="Arial"/>
        <family val="2"/>
      </rPr>
      <t>20/12/22:</t>
    </r>
    <r>
      <rPr>
        <sz val="9"/>
        <rFont val="Arial"/>
        <family val="2"/>
      </rPr>
      <t xml:space="preserve">  Meeting to discuss programme priorities scheduled for 20/12/22
</t>
    </r>
    <r>
      <rPr>
        <b/>
        <sz val="9"/>
        <rFont val="Arial"/>
        <family val="2"/>
      </rPr>
      <t>05/01/23:</t>
    </r>
    <r>
      <rPr>
        <sz val="9"/>
        <rFont val="Arial"/>
        <family val="2"/>
      </rPr>
      <t xml:space="preserve">  Meetings held. Pipeline plan to be refreshed.
09/01/23:  No change
07/02/23:  Re-sequencing of commercial pipeline complete. Revised Target Mitigation Date is a monitor and review date with a view to closure.
21/02/23: No change.
07/03/23: Gap in time recruiting a replacement for Wayne increases the Residual L increased to High.
04/04/23: KD to review and update.
02/05/23: Process in place to get additional commercial support (interim and permanent) to mitigate risk. Residual Likelihood was reduced to Medium, Residual Impact increased to High.</t>
    </r>
  </si>
  <si>
    <t xml:space="preserve">20/02/23: Escalated risk to LITP PD for consideration.
07/03/23: No change
04/04/23: EU cross compliance subsidy requirement comes to an end in 2024. It will be replaced by Civil Sanctions. Need to assess implications, if any, for LI.
02/05/23: Escalated to LITP. </t>
  </si>
  <si>
    <t>138-140 and 142-148 are subsidiary to 135</t>
  </si>
  <si>
    <t>01/11/22: Recruitment of 2 vacant posts on the Board is dependent on pending approval by AHDB (as per the GOM). Industry NED and Finance Director.
29/11/22: Moving towards more stable Board. Evaluation Assessment likely to highlight other issues. Associated risk closed LI-R133
08/12/22: New mitigation. I have opened a recruitment for an FD, which will be the sixth Board member.
09/01/23: Industry Rep discussed at Dec TDUG.
07/02/23: Still waiting for T&amp;F group to report to LTPB (22 Feb) that will lead into wider governance piece.
07/03/23: IH has reviewed all the open actions from the T&amp;F group and intends to provide a response linked to LI position on KPIs. Decisions will be taken at sponsorship meetings due to meet before the end of March which has resulted in the LI Board meeting being delayed until 6th April.
04/04/23: Clarity emerging with AHDB decision awaiting confirmation.
02/05/23: Resolution Plan updated. The expectation is that Board will get stronger as a result of these changes. Results of Self Assessment are to be discussed with Board Chair.</t>
  </si>
  <si>
    <t>1/11/22: Lack of progress from Task &amp; Finish Group is becoming critical. Priority raised to High.
29/11/22: Target date updated to 31/3/23
08/12/22: T&amp;F added to resolution plan
02/05/23: Resolution Plan updated.
09/01/23: Pending T&amp;F outputs
07/02/23: Pending CVO response to Board Evaluation
07/03/23: Shendi Keshett now on Board as 6th Member. Potential that sponsorship decsions may require modification of the Board and its members. Situation has improved.
04/04/23: IH has started working on GOM, DA, and SSA</t>
  </si>
  <si>
    <t>1/11/22: Action: JD is to circulate the out-of-date GOM to Board members on receipt of the Accounting Officer confirmation letter.
29/11/22: Request from ARAC Chair to set aside those items of the GOM that are obsolete and put in place alternative arrangements.
08/12/22: T&amp;F added to resolution plan
02/05/23: Resolution Plan updated.
09/01/23: Pending T&amp;F outputs
07/02/23: No change. No point in updating the Delivery Agreement until sponsorship review is complete. Outside of LI gift.
07/03/23: No change. LI Board and T&amp;F group aware that until sponsorship decisions have been made there is no need to update the GOM. When it is appropriate to update the GOM there will be an ambition in Defra to work with them to update the SSA (Statutory Services Agreement).
04/04/23: IH has started working on GOM, DA, and SSA</t>
  </si>
  <si>
    <t>01/11/22: Currently no commitment to future year funding for development.
29/11/22: Revised Business Case to go to October 23 Investment Committee. In the meantime LI have ambiguity of future funding particularly with regard to development.
08/12/22: The issue of contract termination notices for a suite of trigger points in September 2022 has been successfully mitigated.
07/02/23: Whilst an allocation exists LI cannot access the funding for development without an FBC.
07/03/23: Specifically relating to development work. A paper to be presented to the IC on 22nd March will only seek authority to draw down funds already allocated for next FY for development work. Run and maintain funds have been agreed for FY23/24 and FY24/25. Need IC to agree the recommendations in the paper before we can commit to supplier contracts beyond March. The three months committment agreed with SRO has evaporated. A six month agreement is being sought pending the buiness case being pepared by the Defra programme team with input from LI. Situation deteriorating.
04/04/23: Position has improved. Funding for the next 7 months has been confirmed and the approach approved by PAB so the green light to continue. Decision on future years' funding dependent on the business case to be presented at the Oct Investment Committee. Potential ramifications of the AHDB decision need to be assessed. Impact reduced to medium and priority reduced to high, overall severe.
02/05/23: Resolution Plan updated.</t>
  </si>
  <si>
    <t>29/11/22: being worked on with design authority but a long way to go
09/01/23: Jill Moger starting to work on top down
07/02/23: Now sits with LITP, remains an issue to be tracked but not one LI can mitigate anymore
07/03/23: Aiming to simplyfy the requirements of disparate data sharing agreements (between different countries, organisations and species). One overarching agreement is not achieveable. Proposal to take papers to the DA for the LTPB seeking to align behind a single agreement for each of England, Scotland and Wales containing variance. Data alignment being led by Roger Goodwin within LITP.
04/04/23: Pending an update from SF/MD. LI had proposed to create something streamlined to cut down on the number of DSAs. That didn’t progress very far as an LI Ltd initiative and it was agreed something that couldn’t be achieved from the bottom up. Latest proposal is to transfer the streamlining of DSAs to LITP,  while LI review DSAs where needed.   
02/05/23: LITP has taken on the data issue through the Data Forum. To be tracked as part of Risk 89 going forward. Issue Closed.</t>
  </si>
  <si>
    <t>06/01/23: matter discussed with Stuart/Simon.
07/02/23: Remains open until LI produce a basline set of documentation. Links to LI-R089.
07/03/23: See 07/03/23 comment for LI-I080
04/04/23: Update from MD. LI had proposed to create something streamlined to cut down on the number of DSAs. That didn’t progress very far as an LI Ltd initiative and it was agreed something that couldn’t be achieved from the bottom up. Latest proposal is to transfer the streamlining of DSAs to LITP,  while LI review DSAs where needed.   
02/05/23: Bipartite agreements and work to streamline are progressing.</t>
  </si>
  <si>
    <t>LI-I084</t>
  </si>
  <si>
    <t>02/05/23: risuals non-performance and a future strategy that requires re-procurement of alternative support structures mean Risk 158 has been transferred to the Issue Register</t>
  </si>
  <si>
    <t>risual are struggling to deliver contracted services because they do not have the internal capabilities, practices, repeatable processes, and competencies for the services contracted.</t>
  </si>
  <si>
    <t>Managing commercial and operational mitigations pending the re-procurement.
Strategic direction and LI Future Mode of Operation (FMO).
1. Insource Service Desk and Service Management Practices (Paul H leading)
2.Procure IT Operations / Azure Platform to align to riusal contract end point 14/11/23 (Paul W leading)
3.Procure SOC as a Service and Cyber Incident Response specialism  to align to riusal contract end point 14/11/23 (Paul W leading)</t>
  </si>
  <si>
    <t xml:space="preserve">07/02/23: Advocating a move away from risual based on poor performance. Triggered service team to work through remedial actions. Its an interim contract that’s up for expiry so LI needs to review sourcing options and recomplete (regardless of performance). At some point it should be moved to Issue register with remedial action in progress.
07/03/23: Improvement plan and work on new tender in progress. 
04/04/23: No change. Continue to drive risual performance and prepare for new partner procurement.
02/05/23: Managing commercial and operational mitigations pending the re-procurement. Given non-performance and a future strategy that requires an alternative structure mean this is to be transferred to the Issue Register I084. </t>
  </si>
  <si>
    <t>LI-I085</t>
  </si>
  <si>
    <t xml:space="preserve">01/11/22: No change
09/01/23: Situation worsening. Residual Risk increased. Data Director and Finance Director roles still unfufilled. 
27/01/23: Situation worsening. Residual Risk increased. Data Director remains unfilled and AHDB/LI are severely impacted by capacity constraints.
07/02/23: Tactically deploying PMO across the BCAs.
07/03/23: Description updated. Residual I increased to Very High.
04/04/23: Potential ramifications of AHDB ownership decision.
02/05/23: Remains Critical to be transferred to the Issue Register I086. </t>
  </si>
  <si>
    <t>02/05/23: Transferred from risk register R126</t>
  </si>
  <si>
    <t>A negative impact on operational running and delivery, cost overruns, time delays, and failed procurement due to a lack of resilience.</t>
  </si>
  <si>
    <t>LI-I086</t>
  </si>
  <si>
    <t>Cash flow management</t>
  </si>
  <si>
    <t>Shendi Keshet</t>
  </si>
  <si>
    <t>LI is not in control of the timely payment of supplier invoices so any delay in AHDB process has a knock on effect and could delay payments to suppliers.</t>
  </si>
  <si>
    <t>The inability of LI to generate invoices to Defra (in a format best suited to LI) in a timely fashion that enables LI to pay its suppliers in a timely fashion because of LIs reliance on AHDB. There is a very short time window after AHDB complete month end for LI to produce an invoice. This creates a single point of failure that can easily lead to delays.</t>
  </si>
  <si>
    <t>Investment Committee does not provide funding for future development</t>
  </si>
  <si>
    <t>If LI is not provided adequate funding for future development then progress on delivery of a multi-species service for livestock traceability will stall.</t>
  </si>
  <si>
    <t>Investment Committee decision</t>
  </si>
  <si>
    <t>02/05/23: Confirmation that LI run and maintain cost is included in the annual business planning cycle. Beholden to Investment Committee for funding of future development. Risk to be split in two parts, BAU and Programme</t>
  </si>
  <si>
    <t>If LI is not provided adequate funding then progress on a fully effective multi-species service will stall.</t>
  </si>
  <si>
    <t>Because the LI structure is no longer appropriate or the funding for future of LI is not available</t>
  </si>
  <si>
    <t>LI no longer becomes viable, the service will either cease or need to be transferred (novated) to another organisation resulting in significant delays.  If no funding is provided or funding levels are too low then a fully effective multi-species service will be delayed and over a longer period resulting in delays to the benefits realisation.</t>
  </si>
  <si>
    <t>Funding decision</t>
  </si>
  <si>
    <t>Because the LI delivery structure is no longer deemed appropriate or the funding for future development of the platform and service is not available</t>
  </si>
  <si>
    <t>LI no longer becomes viable, the programme will either cease or need to be transferred (novated) to another organisation resulting in significant delays.  If no funding is provided or funding levels are too low then delivery of a fully effective multi-species service will be delayed and over a longer period resulting in delays to the benefits realisation.</t>
  </si>
  <si>
    <t>09/01/22: IH in discussions and will escalate to LTPB. Risk will deteriorate if we do not get timely response. Inherent likelihood increased to HIGH. FBC will not be ready for a March Investment Committee, the transformation programme realise that whilst LI is at FBC stage, remaining transformation programme projects are not. SF has proposed submitting a business case for the transformation programme  of which LI is the first FBC underneath it and buy themselves the funding and time to complete the remaining work otherwise we will not get to March/April IC.
07/02/23: LI have contributed a lot of work towards a FBCbut limited response from wider Defra groupand a lack of clarity on when Defra will able to complete the FBC with a timeline of 1st April. Residual L and I increased to High. Highlight in Board Report.
07/03/23: No change
13/03/23: The FBC is now expected to be submitted to the Defra IC in October 2023.  A funding request for the next 7 months is being submitted to the March IC. Target date needs amending.
04/04/23: Paul McGuiness has suggested a June commission. IH to update SK. Spectre of a retrospective among some members of IC.
02/05/23: Confirmation that LI run and maintain cost is included in the annual business planning cycle. Beholden to Investment Committee for funding of future development beyond October 2023. Risk to be split in two parts, BAU and Programme</t>
  </si>
  <si>
    <t>Key permanent staff or any staff with specialist skill leaving because losing key people is inevitable. They may take a new job opportunity, retire, suffer a long-term illness, or die unexpectedly.</t>
  </si>
  <si>
    <t>1) LITP secured 7 months funding to the end of September 2023
2) Confirmation that LI run and maintain cost is included in the annual business planning cycle.</t>
  </si>
  <si>
    <t>Dependency on AHDB until such time as the AHDB sponsorship change has been completed and LI can develop a new service offering that aligns with its business practices.</t>
  </si>
  <si>
    <t>Lack of clarity and strategy on data approach</t>
  </si>
  <si>
    <t>Implementation of project A delayed</t>
  </si>
  <si>
    <t>Lack of effective decision-making</t>
  </si>
  <si>
    <t>Reputational Damage</t>
  </si>
  <si>
    <t>Fraud</t>
  </si>
  <si>
    <t>Temporary staffing</t>
  </si>
  <si>
    <t>Working elsewhere on Company time</t>
  </si>
  <si>
    <t>Mandate fraud</t>
  </si>
  <si>
    <t>Ghost employees</t>
  </si>
  <si>
    <t>Leavers</t>
  </si>
  <si>
    <t>Expenses</t>
  </si>
  <si>
    <t xml:space="preserve">Invoice fraud </t>
  </si>
  <si>
    <t xml:space="preserve">Direct debit or bank transfers </t>
  </si>
  <si>
    <t xml:space="preserve">Procurement </t>
  </si>
  <si>
    <t>Lack of funding or support for run and maintain activities</t>
  </si>
  <si>
    <t>Procurement resourcing bottleneck</t>
  </si>
  <si>
    <t>Unique Risk ID (should be the functional areas or project's unique 2 or 3 digit suffix, followed by 'R' for 'risk', followed by a unique consecutive number beginning 001 - e.g. R001</t>
  </si>
  <si>
    <t>R001</t>
  </si>
  <si>
    <t>R002</t>
  </si>
  <si>
    <t>R003</t>
  </si>
  <si>
    <t>R004</t>
  </si>
  <si>
    <t>R005</t>
  </si>
  <si>
    <t>R006</t>
  </si>
  <si>
    <t>R007</t>
  </si>
  <si>
    <t>R008</t>
  </si>
  <si>
    <t>R009</t>
  </si>
  <si>
    <t>R010</t>
  </si>
  <si>
    <t>R011</t>
  </si>
  <si>
    <t>R012</t>
  </si>
  <si>
    <t>R013</t>
  </si>
  <si>
    <t>R014</t>
  </si>
  <si>
    <t>R015</t>
  </si>
  <si>
    <t>R016</t>
  </si>
  <si>
    <t>R017</t>
  </si>
  <si>
    <t>R018</t>
  </si>
  <si>
    <t>R019</t>
  </si>
  <si>
    <t>R020</t>
  </si>
  <si>
    <t>R021</t>
  </si>
  <si>
    <t>R022</t>
  </si>
  <si>
    <t>R023</t>
  </si>
  <si>
    <t>R024</t>
  </si>
  <si>
    <t>R025</t>
  </si>
  <si>
    <t>R026</t>
  </si>
  <si>
    <t>R027</t>
  </si>
  <si>
    <t>R028</t>
  </si>
  <si>
    <t>R029</t>
  </si>
  <si>
    <t>R030</t>
  </si>
  <si>
    <t>R031</t>
  </si>
  <si>
    <t>R032</t>
  </si>
  <si>
    <t>R033</t>
  </si>
  <si>
    <t>R034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</si>
</sst>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809]dd\-mmm\-yyyy;@"/>
  </numFmts>
  <fonts count="38" x14ac:knownFonts="1">
    <font>
      <sz val="11"/>
      <color rgb="FF000000"/>
      <name val="Calibri"/>
      <family val="2"/>
      <scheme val="minor"/>
    </font>
    <font>
      <sz val="11"/>
      <color theme="1"/>
      <name val="Calibri"/>
      <family val="2"/>
      <scheme val="minor"/>
    </font>
    <font>
      <sz val="9"/>
      <name val="Arial"/>
      <family val="2"/>
    </font>
    <font>
      <b/>
      <sz val="9"/>
      <name val="Arial"/>
      <family val="2"/>
    </font>
    <font>
      <i/>
      <sz val="9"/>
      <name val="Arial"/>
      <family val="2"/>
    </font>
    <font>
      <b/>
      <sz val="11"/>
      <color rgb="FF000000"/>
      <name val="Calibri"/>
      <family val="2"/>
      <scheme val="minor"/>
    </font>
    <font>
      <sz val="11"/>
      <color rgb="FFFF0000"/>
      <name val="Calibri"/>
      <family val="2"/>
      <scheme val="minor"/>
    </font>
    <font>
      <sz val="9"/>
      <color theme="0" tint="-0.499984740745262"/>
      <name val="Arial"/>
      <family val="2"/>
    </font>
    <font>
      <b/>
      <sz val="9"/>
      <color theme="0" tint="-0.499984740745262"/>
      <name val="Arial"/>
      <family val="2"/>
    </font>
    <font>
      <b/>
      <sz val="14"/>
      <color rgb="FF000000"/>
      <name val="Calibri"/>
      <family val="2"/>
      <scheme val="minor"/>
    </font>
    <font>
      <sz val="11"/>
      <color rgb="FF7030A0"/>
      <name val="Calibri"/>
      <family val="2"/>
      <scheme val="minor"/>
    </font>
    <font>
      <b/>
      <u/>
      <sz val="16"/>
      <color rgb="FF000000"/>
      <name val="Calibri"/>
      <family val="2"/>
      <scheme val="minor"/>
    </font>
    <font>
      <b/>
      <sz val="11"/>
      <name val="Calibri"/>
      <family val="2"/>
      <scheme val="minor"/>
    </font>
    <font>
      <sz val="10"/>
      <color rgb="FF000000"/>
      <name val="Calibri"/>
      <family val="2"/>
      <scheme val="minor"/>
    </font>
    <font>
      <sz val="10"/>
      <color rgb="FF7030A0"/>
      <name val="Calibri"/>
      <family val="2"/>
      <scheme val="minor"/>
    </font>
    <font>
      <sz val="10"/>
      <color rgb="FFFF0000"/>
      <name val="Calibri"/>
      <family val="2"/>
      <scheme val="minor"/>
    </font>
    <font>
      <i/>
      <sz val="9"/>
      <color theme="0"/>
      <name val="Arial"/>
      <family val="2"/>
    </font>
    <font>
      <sz val="11"/>
      <color theme="0"/>
      <name val="Calibri"/>
      <family val="2"/>
      <scheme val="minor"/>
    </font>
    <font>
      <sz val="8"/>
      <name val="Calibri"/>
      <family val="2"/>
      <scheme val="minor"/>
    </font>
    <font>
      <b/>
      <sz val="11"/>
      <color rgb="FFFF0000"/>
      <name val="Calibri"/>
      <family val="2"/>
      <scheme val="minor"/>
    </font>
    <font>
      <sz val="9"/>
      <color theme="0"/>
      <name val="Arial"/>
      <family val="2"/>
    </font>
    <font>
      <b/>
      <i/>
      <sz val="9"/>
      <color theme="0"/>
      <name val="Arial"/>
      <family val="2"/>
    </font>
    <font>
      <b/>
      <sz val="11"/>
      <color theme="1"/>
      <name val="Calibri"/>
      <family val="2"/>
      <scheme val="minor"/>
    </font>
    <font>
      <b/>
      <sz val="9"/>
      <color theme="1"/>
      <name val="Arial"/>
      <family val="2"/>
    </font>
    <font>
      <b/>
      <sz val="9"/>
      <color theme="6" tint="0.59999389629810485"/>
      <name val="Arial"/>
      <family val="2"/>
    </font>
    <font>
      <b/>
      <sz val="9"/>
      <color theme="4" tint="0.39997558519241921"/>
      <name val="Arial"/>
      <family val="2"/>
    </font>
    <font>
      <b/>
      <sz val="9"/>
      <color theme="3" tint="0.59999389629810485"/>
      <name val="Arial"/>
      <family val="2"/>
    </font>
    <font>
      <sz val="9"/>
      <color rgb="FF000000"/>
      <name val="Arial"/>
      <family val="2"/>
    </font>
    <font>
      <sz val="11"/>
      <color rgb="FF000000"/>
      <name val="Arial"/>
      <family val="2"/>
    </font>
    <font>
      <b/>
      <sz val="15"/>
      <color theme="3"/>
      <name val="Calibri"/>
      <family val="2"/>
      <scheme val="minor"/>
    </font>
    <font>
      <sz val="10"/>
      <name val="Arial"/>
      <family val="2"/>
    </font>
    <font>
      <b/>
      <sz val="18"/>
      <color theme="3"/>
      <name val="Cambria"/>
      <family val="2"/>
      <scheme val="major"/>
    </font>
    <font>
      <b/>
      <sz val="14"/>
      <color theme="0"/>
      <name val="Calibri"/>
      <family val="2"/>
      <scheme val="minor"/>
    </font>
    <font>
      <sz val="10"/>
      <name val="Calibri"/>
      <family val="2"/>
    </font>
    <font>
      <b/>
      <u/>
      <sz val="14"/>
      <color rgb="FFFF0000"/>
      <name val="Calibri"/>
      <family val="2"/>
    </font>
    <font>
      <sz val="9"/>
      <color rgb="FFFF0000"/>
      <name val="Arial"/>
      <family val="2"/>
    </font>
    <font>
      <b/>
      <sz val="9"/>
      <color rgb="FFFF0000"/>
      <name val="Arial"/>
      <family val="2"/>
    </font>
    <font>
      <sz val="9"/>
      <color theme="1"/>
      <name val="Arial"/>
      <family val="2"/>
    </font>
  </fonts>
  <fills count="18">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4"/>
        <bgColor indexed="64"/>
      </patternFill>
    </fill>
    <fill>
      <patternFill patternType="solid">
        <fgColor rgb="FFC5D9F1"/>
        <bgColor rgb="FF000000"/>
      </patternFill>
    </fill>
    <fill>
      <patternFill patternType="solid">
        <fgColor rgb="FF0070C0"/>
        <bgColor indexed="64"/>
      </patternFill>
    </fill>
    <fill>
      <patternFill patternType="solid">
        <fgColor rgb="FFFFFF00"/>
        <bgColor indexed="64"/>
      </patternFill>
    </fill>
  </fills>
  <borders count="78">
    <border>
      <left/>
      <right/>
      <top/>
      <bottom/>
      <diagonal/>
    </border>
    <border>
      <left/>
      <right/>
      <top/>
      <bottom style="thin">
        <color theme="0"/>
      </bottom>
      <diagonal/>
    </border>
    <border>
      <left/>
      <right/>
      <top style="thin">
        <color theme="0"/>
      </top>
      <bottom style="thin">
        <color theme="0"/>
      </bottom>
      <diagonal/>
    </border>
    <border>
      <left/>
      <right/>
      <top/>
      <bottom style="medium">
        <color theme="0"/>
      </bottom>
      <diagonal/>
    </border>
    <border>
      <left/>
      <right style="medium">
        <color theme="0"/>
      </right>
      <top style="thin">
        <color theme="0"/>
      </top>
      <bottom style="thin">
        <color theme="0"/>
      </bottom>
      <diagonal/>
    </border>
    <border>
      <left style="medium">
        <color theme="0"/>
      </left>
      <right/>
      <top style="thin">
        <color theme="0"/>
      </top>
      <bottom style="thin">
        <color theme="0"/>
      </bottom>
      <diagonal/>
    </border>
    <border>
      <left style="medium">
        <color theme="0"/>
      </left>
      <right style="medium">
        <color theme="0"/>
      </right>
      <top style="thin">
        <color theme="0"/>
      </top>
      <bottom style="thin">
        <color theme="0"/>
      </bottom>
      <diagonal/>
    </border>
    <border>
      <left style="medium">
        <color theme="0"/>
      </left>
      <right/>
      <top/>
      <bottom style="thin">
        <color theme="0"/>
      </bottom>
      <diagonal/>
    </border>
    <border>
      <left style="medium">
        <color theme="0"/>
      </left>
      <right style="medium">
        <color theme="0"/>
      </right>
      <top/>
      <bottom style="thin">
        <color theme="0"/>
      </bottom>
      <diagonal/>
    </border>
    <border>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0"/>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style="thin">
        <color auto="1"/>
      </left>
      <right/>
      <top/>
      <bottom/>
      <diagonal/>
    </border>
    <border>
      <left/>
      <right style="medium">
        <color theme="0"/>
      </right>
      <top/>
      <bottom/>
      <diagonal/>
    </border>
    <border>
      <left style="medium">
        <color theme="0"/>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theme="0"/>
      </right>
      <top/>
      <bottom/>
      <diagonal/>
    </border>
    <border>
      <left/>
      <right style="thin">
        <color theme="0"/>
      </right>
      <top/>
      <bottom style="thin">
        <color indexed="64"/>
      </bottom>
      <diagonal/>
    </border>
    <border>
      <left style="thin">
        <color theme="0"/>
      </left>
      <right/>
      <top/>
      <bottom/>
      <diagonal/>
    </border>
    <border>
      <left style="thin">
        <color theme="0"/>
      </left>
      <right/>
      <top/>
      <bottom style="thin">
        <color indexed="64"/>
      </bottom>
      <diagonal/>
    </border>
    <border>
      <left/>
      <right style="medium">
        <color theme="0"/>
      </right>
      <top style="medium">
        <color theme="0" tint="-0.34998626667073579"/>
      </top>
      <bottom style="medium">
        <color theme="0" tint="-0.34998626667073579"/>
      </bottom>
      <diagonal/>
    </border>
    <border>
      <left style="dotted">
        <color auto="1"/>
      </left>
      <right/>
      <top style="dotted">
        <color auto="1"/>
      </top>
      <bottom style="dotted">
        <color auto="1"/>
      </bottom>
      <diagonal/>
    </border>
    <border>
      <left/>
      <right/>
      <top style="dotted">
        <color auto="1"/>
      </top>
      <bottom style="dotted">
        <color auto="1"/>
      </bottom>
      <diagonal/>
    </border>
    <border>
      <left/>
      <right style="dotted">
        <color auto="1"/>
      </right>
      <top style="dotted">
        <color auto="1"/>
      </top>
      <bottom style="dotted">
        <color auto="1"/>
      </bottom>
      <diagonal/>
    </border>
    <border>
      <left style="medium">
        <color theme="0"/>
      </left>
      <right style="medium">
        <color theme="0"/>
      </right>
      <top/>
      <bottom/>
      <diagonal/>
    </border>
    <border>
      <left style="medium">
        <color theme="0"/>
      </left>
      <right/>
      <top style="medium">
        <color theme="0" tint="-0.34998626667073579"/>
      </top>
      <bottom style="medium">
        <color theme="0" tint="-0.34998626667073579"/>
      </bottom>
      <diagonal/>
    </border>
    <border>
      <left style="thin">
        <color theme="0"/>
      </left>
      <right/>
      <top style="medium">
        <color theme="0"/>
      </top>
      <bottom style="thin">
        <color theme="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dotted">
        <color indexed="64"/>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thin">
        <color indexed="64"/>
      </right>
      <top/>
      <bottom/>
      <diagonal/>
    </border>
    <border>
      <left style="thin">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thin">
        <color indexed="64"/>
      </right>
      <top/>
      <bottom style="thin">
        <color indexed="64"/>
      </bottom>
      <diagonal/>
    </border>
    <border>
      <left style="thin">
        <color indexed="64"/>
      </left>
      <right style="dotted">
        <color indexed="64"/>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right/>
      <top style="medium">
        <color theme="0"/>
      </top>
      <bottom style="thin">
        <color theme="0"/>
      </bottom>
      <diagonal/>
    </border>
    <border>
      <left/>
      <right style="thin">
        <color theme="0"/>
      </right>
      <top style="medium">
        <color theme="0"/>
      </top>
      <bottom style="thin">
        <color theme="0"/>
      </bottom>
      <diagonal/>
    </border>
    <border>
      <left style="thin">
        <color theme="1"/>
      </left>
      <right style="thin">
        <color theme="1"/>
      </right>
      <top style="thin">
        <color theme="1"/>
      </top>
      <bottom style="thin">
        <color theme="1"/>
      </bottom>
      <diagonal/>
    </border>
    <border>
      <left style="thin">
        <color theme="0"/>
      </left>
      <right style="medium">
        <color theme="0"/>
      </right>
      <top style="medium">
        <color theme="0" tint="-0.34998626667073579"/>
      </top>
      <bottom style="medium">
        <color theme="0" tint="-0.34998626667073579"/>
      </bottom>
      <diagonal/>
    </border>
    <border>
      <left style="medium">
        <color theme="0"/>
      </left>
      <right style="thin">
        <color theme="0"/>
      </right>
      <top style="medium">
        <color theme="0" tint="-0.34998626667073579"/>
      </top>
      <bottom style="medium">
        <color theme="0" tint="-0.34998626667073579"/>
      </bottom>
      <diagonal/>
    </border>
    <border>
      <left style="thin">
        <color theme="0"/>
      </left>
      <right style="thin">
        <color theme="0"/>
      </right>
      <top style="medium">
        <color theme="0" tint="-0.34998626667073579"/>
      </top>
      <bottom style="medium">
        <color theme="0" tint="-0.34998626667073579"/>
      </bottom>
      <diagonal/>
    </border>
    <border>
      <left/>
      <right/>
      <top style="thin">
        <color theme="0"/>
      </top>
      <bottom/>
      <diagonal/>
    </border>
    <border>
      <left/>
      <right/>
      <top style="dotted">
        <color indexed="64"/>
      </top>
      <bottom/>
      <diagonal/>
    </border>
    <border>
      <left style="dotted">
        <color indexed="64"/>
      </left>
      <right style="thin">
        <color auto="1"/>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
      <left/>
      <right style="dotted">
        <color auto="1"/>
      </right>
      <top style="dotted">
        <color auto="1"/>
      </top>
      <bottom/>
      <diagonal/>
    </border>
    <border>
      <left/>
      <right/>
      <top style="thin">
        <color indexed="64"/>
      </top>
      <bottom style="thin">
        <color indexed="64"/>
      </bottom>
      <diagonal/>
    </border>
    <border>
      <left style="dotted">
        <color indexed="64"/>
      </left>
      <right/>
      <top style="thin">
        <color indexed="64"/>
      </top>
      <bottom style="dotted">
        <color indexed="64"/>
      </bottom>
      <diagonal/>
    </border>
    <border>
      <left style="medium">
        <color theme="0"/>
      </left>
      <right/>
      <top style="thin">
        <color theme="0"/>
      </top>
      <bottom/>
      <diagonal/>
    </border>
    <border>
      <left style="medium">
        <color indexed="64"/>
      </left>
      <right style="dotted">
        <color indexed="64"/>
      </right>
      <top style="thin">
        <color indexed="64"/>
      </top>
      <bottom style="medium">
        <color indexed="64"/>
      </bottom>
      <diagonal/>
    </border>
    <border>
      <left style="dotted">
        <color auto="1"/>
      </left>
      <right/>
      <top/>
      <bottom style="dotted">
        <color auto="1"/>
      </bottom>
      <diagonal/>
    </border>
    <border>
      <left style="medium">
        <color indexed="64"/>
      </left>
      <right style="dotted">
        <color indexed="64"/>
      </right>
      <top style="dotted">
        <color indexed="64"/>
      </top>
      <bottom style="medium">
        <color indexed="64"/>
      </bottom>
      <diagonal/>
    </border>
    <border>
      <left style="medium">
        <color indexed="64"/>
      </left>
      <right style="thin">
        <color indexed="64"/>
      </right>
      <top style="dotted">
        <color indexed="64"/>
      </top>
      <bottom style="medium">
        <color indexed="64"/>
      </bottom>
      <diagonal/>
    </border>
    <border>
      <left style="dotted">
        <color indexed="64"/>
      </left>
      <right style="thin">
        <color indexed="64"/>
      </right>
      <top/>
      <bottom style="thin">
        <color indexed="64"/>
      </bottom>
      <diagonal/>
    </border>
    <border>
      <left style="thin">
        <color rgb="FFFFFFFF"/>
      </left>
      <right style="thin">
        <color rgb="FFFFFFFF"/>
      </right>
      <top style="thin">
        <color rgb="FFFFFFFF"/>
      </top>
      <bottom/>
      <diagonal/>
    </border>
    <border>
      <left/>
      <right/>
      <top/>
      <bottom style="thick">
        <color theme="4"/>
      </bottom>
      <diagonal/>
    </border>
    <border>
      <left style="thin">
        <color indexed="64"/>
      </left>
      <right/>
      <top style="thin">
        <color indexed="64"/>
      </top>
      <bottom style="dotted">
        <color indexed="64"/>
      </bottom>
      <diagonal/>
    </border>
  </borders>
  <cellStyleXfs count="5">
    <xf numFmtId="0" fontId="0" fillId="0" borderId="0"/>
    <xf numFmtId="0" fontId="29" fillId="0" borderId="76" applyNumberFormat="0" applyFill="0" applyAlignment="0" applyProtection="0"/>
    <xf numFmtId="0" fontId="1" fillId="0" borderId="0"/>
    <xf numFmtId="0" fontId="30" fillId="0" borderId="0"/>
    <xf numFmtId="0" fontId="31" fillId="0" borderId="0" applyNumberFormat="0" applyFill="0" applyBorder="0" applyAlignment="0" applyProtection="0"/>
  </cellStyleXfs>
  <cellXfs count="381">
    <xf numFmtId="0" fontId="0" fillId="0" borderId="0" xfId="0"/>
    <xf numFmtId="0" fontId="2" fillId="0" borderId="1" xfId="0" applyFont="1" applyBorder="1" applyAlignment="1" applyProtection="1">
      <alignment vertical="top" wrapText="1"/>
      <protection locked="0"/>
    </xf>
    <xf numFmtId="0" fontId="2" fillId="0" borderId="2" xfId="0" applyFont="1" applyBorder="1" applyAlignment="1" applyProtection="1">
      <alignment vertical="top" wrapText="1"/>
      <protection locked="0"/>
    </xf>
    <xf numFmtId="0" fontId="2" fillId="0" borderId="4" xfId="0" applyFont="1" applyBorder="1" applyAlignment="1" applyProtection="1">
      <alignment vertical="top" wrapText="1"/>
      <protection locked="0"/>
    </xf>
    <xf numFmtId="0" fontId="2" fillId="0" borderId="5" xfId="0" applyFont="1" applyBorder="1" applyAlignment="1" applyProtection="1">
      <alignment vertical="top" wrapText="1"/>
      <protection locked="0"/>
    </xf>
    <xf numFmtId="0" fontId="2" fillId="0" borderId="6" xfId="0" applyFont="1" applyBorder="1" applyAlignment="1" applyProtection="1">
      <alignment vertical="top" wrapText="1"/>
      <protection locked="0"/>
    </xf>
    <xf numFmtId="164" fontId="2" fillId="0" borderId="6" xfId="0" applyNumberFormat="1" applyFont="1" applyBorder="1" applyAlignment="1" applyProtection="1">
      <alignment horizontal="left" vertical="top" wrapText="1"/>
      <protection locked="0"/>
    </xf>
    <xf numFmtId="0" fontId="2" fillId="0" borderId="7" xfId="0" applyFont="1" applyBorder="1" applyAlignment="1" applyProtection="1">
      <alignment vertical="top" wrapText="1"/>
      <protection locked="0"/>
    </xf>
    <xf numFmtId="0" fontId="2" fillId="0" borderId="8" xfId="0" applyFont="1" applyBorder="1" applyAlignment="1" applyProtection="1">
      <alignment vertical="top" wrapText="1"/>
      <protection locked="0"/>
    </xf>
    <xf numFmtId="14" fontId="2" fillId="0" borderId="6" xfId="0" applyNumberFormat="1" applyFont="1" applyBorder="1" applyAlignment="1" applyProtection="1">
      <alignment vertical="top" wrapText="1"/>
      <protection locked="0"/>
    </xf>
    <xf numFmtId="0" fontId="4" fillId="0" borderId="0" xfId="0" applyFont="1" applyAlignment="1">
      <alignment vertical="top" wrapText="1"/>
    </xf>
    <xf numFmtId="0" fontId="2" fillId="2" borderId="9" xfId="0" applyFont="1" applyFill="1" applyBorder="1" applyAlignment="1" applyProtection="1">
      <alignment vertical="top" wrapText="1"/>
      <protection locked="0"/>
    </xf>
    <xf numFmtId="0" fontId="2" fillId="2" borderId="11" xfId="0" applyFont="1" applyFill="1" applyBorder="1" applyAlignment="1" applyProtection="1">
      <alignment vertical="top" wrapText="1"/>
      <protection locked="0"/>
    </xf>
    <xf numFmtId="0" fontId="2" fillId="3" borderId="11" xfId="0" applyFont="1" applyFill="1" applyBorder="1" applyAlignment="1" applyProtection="1">
      <alignment vertical="top" wrapText="1"/>
      <protection locked="0"/>
    </xf>
    <xf numFmtId="0" fontId="2" fillId="3" borderId="13" xfId="0" applyFont="1" applyFill="1" applyBorder="1" applyAlignment="1" applyProtection="1">
      <alignment vertical="top" wrapText="1"/>
      <protection locked="0"/>
    </xf>
    <xf numFmtId="0" fontId="2" fillId="3" borderId="12" xfId="0" applyFont="1" applyFill="1" applyBorder="1" applyAlignment="1" applyProtection="1">
      <alignment vertical="top" wrapText="1"/>
      <protection locked="0"/>
    </xf>
    <xf numFmtId="0" fontId="2" fillId="4" borderId="11" xfId="0" applyFont="1" applyFill="1" applyBorder="1" applyAlignment="1" applyProtection="1">
      <alignment vertical="top" wrapText="1"/>
      <protection locked="0"/>
    </xf>
    <xf numFmtId="164" fontId="2" fillId="0" borderId="5" xfId="0" applyNumberFormat="1" applyFont="1" applyBorder="1" applyAlignment="1" applyProtection="1">
      <alignment vertical="top" wrapText="1"/>
      <protection locked="0"/>
    </xf>
    <xf numFmtId="164" fontId="3" fillId="6" borderId="16" xfId="0" applyNumberFormat="1" applyFont="1" applyFill="1" applyBorder="1" applyAlignment="1">
      <alignment vertical="top" wrapText="1"/>
    </xf>
    <xf numFmtId="0" fontId="3" fillId="6" borderId="16" xfId="0" applyFont="1" applyFill="1" applyBorder="1" applyAlignment="1">
      <alignment vertical="top" wrapText="1"/>
    </xf>
    <xf numFmtId="0" fontId="3" fillId="0" borderId="3" xfId="0" applyFont="1" applyBorder="1" applyAlignment="1">
      <alignment vertical="top" wrapText="1"/>
    </xf>
    <xf numFmtId="0" fontId="2" fillId="3" borderId="10" xfId="0" applyFont="1" applyFill="1" applyBorder="1" applyAlignment="1" applyProtection="1">
      <alignment vertical="top" wrapText="1"/>
      <protection locked="0"/>
    </xf>
    <xf numFmtId="0" fontId="3" fillId="6" borderId="15" xfId="0" applyFont="1" applyFill="1" applyBorder="1" applyAlignment="1">
      <alignment vertical="top" wrapText="1"/>
    </xf>
    <xf numFmtId="0" fontId="3" fillId="6" borderId="16" xfId="0" applyFont="1" applyFill="1" applyBorder="1" applyAlignment="1">
      <alignment horizontal="left" vertical="top" wrapText="1"/>
    </xf>
    <xf numFmtId="0" fontId="7" fillId="3" borderId="11" xfId="0" applyFont="1" applyFill="1" applyBorder="1" applyAlignment="1">
      <alignment horizontal="center" vertical="top" wrapText="1"/>
    </xf>
    <xf numFmtId="0" fontId="8" fillId="6" borderId="16" xfId="0" applyFont="1" applyFill="1" applyBorder="1" applyAlignment="1">
      <alignment vertical="top" wrapText="1"/>
    </xf>
    <xf numFmtId="0" fontId="8" fillId="6" borderId="17" xfId="0" applyFont="1" applyFill="1" applyBorder="1" applyAlignment="1">
      <alignment vertical="top" wrapText="1"/>
    </xf>
    <xf numFmtId="0" fontId="7" fillId="3" borderId="13" xfId="0" applyFont="1" applyFill="1" applyBorder="1" applyAlignment="1">
      <alignment vertical="top" wrapText="1"/>
    </xf>
    <xf numFmtId="164" fontId="2" fillId="0" borderId="6" xfId="0" applyNumberFormat="1" applyFont="1" applyBorder="1" applyAlignment="1" applyProtection="1">
      <alignment vertical="top" wrapText="1"/>
      <protection locked="0"/>
    </xf>
    <xf numFmtId="0" fontId="7" fillId="3" borderId="18" xfId="0" applyFont="1" applyFill="1" applyBorder="1" applyAlignment="1">
      <alignment vertical="top" wrapText="1"/>
    </xf>
    <xf numFmtId="0" fontId="0" fillId="0" borderId="19" xfId="0" applyBorder="1"/>
    <xf numFmtId="0" fontId="0" fillId="0" borderId="0" xfId="0" applyAlignment="1">
      <alignment vertical="top"/>
    </xf>
    <xf numFmtId="0" fontId="5" fillId="0" borderId="0" xfId="0" applyFont="1" applyAlignment="1">
      <alignment vertical="top" wrapText="1"/>
    </xf>
    <xf numFmtId="0" fontId="0" fillId="0" borderId="0" xfId="0" applyAlignment="1">
      <alignment vertical="top" wrapText="1"/>
    </xf>
    <xf numFmtId="0" fontId="5" fillId="0" borderId="0" xfId="0" applyFont="1" applyAlignment="1">
      <alignment horizontal="left" vertical="top" wrapText="1"/>
    </xf>
    <xf numFmtId="0" fontId="9" fillId="0" borderId="0" xfId="0" applyFont="1" applyAlignment="1">
      <alignment horizontal="center" vertical="top"/>
    </xf>
    <xf numFmtId="0" fontId="3" fillId="5" borderId="15" xfId="0" applyFont="1" applyFill="1" applyBorder="1" applyAlignment="1" applyProtection="1">
      <alignment vertical="top" wrapText="1"/>
      <protection locked="0"/>
    </xf>
    <xf numFmtId="164" fontId="3" fillId="6" borderId="16" xfId="0" applyNumberFormat="1" applyFont="1" applyFill="1" applyBorder="1" applyAlignment="1" applyProtection="1">
      <alignment vertical="top" wrapText="1"/>
      <protection locked="0"/>
    </xf>
    <xf numFmtId="0" fontId="3" fillId="7" borderId="16" xfId="0" applyFont="1" applyFill="1" applyBorder="1" applyAlignment="1" applyProtection="1">
      <alignment vertical="top" wrapText="1"/>
      <protection locked="0"/>
    </xf>
    <xf numFmtId="0" fontId="3" fillId="5" borderId="16" xfId="0" applyFont="1" applyFill="1" applyBorder="1" applyAlignment="1" applyProtection="1">
      <alignment vertical="top" wrapText="1"/>
      <protection locked="0"/>
    </xf>
    <xf numFmtId="164" fontId="3" fillId="5" borderId="16" xfId="0" applyNumberFormat="1" applyFont="1" applyFill="1" applyBorder="1" applyAlignment="1" applyProtection="1">
      <alignment horizontal="left" vertical="top" wrapText="1"/>
      <protection locked="0"/>
    </xf>
    <xf numFmtId="0" fontId="3" fillId="7" borderId="16" xfId="0" applyFont="1" applyFill="1" applyBorder="1" applyAlignment="1" applyProtection="1">
      <alignment horizontal="left" vertical="top" wrapText="1"/>
      <protection locked="0"/>
    </xf>
    <xf numFmtId="0" fontId="3" fillId="6" borderId="16" xfId="0" applyFont="1" applyFill="1" applyBorder="1" applyAlignment="1" applyProtection="1">
      <alignment vertical="top" wrapText="1"/>
      <protection locked="0"/>
    </xf>
    <xf numFmtId="0" fontId="3" fillId="6" borderId="17" xfId="0" applyFont="1" applyFill="1" applyBorder="1" applyAlignment="1" applyProtection="1">
      <alignment vertical="top" wrapText="1"/>
      <protection locked="0"/>
    </xf>
    <xf numFmtId="0" fontId="3" fillId="0" borderId="3" xfId="0" applyFont="1" applyBorder="1" applyAlignment="1" applyProtection="1">
      <alignment vertical="top" wrapText="1"/>
      <protection locked="0"/>
    </xf>
    <xf numFmtId="0" fontId="2" fillId="0" borderId="6" xfId="0" applyFont="1" applyBorder="1" applyAlignment="1">
      <alignment vertical="top" wrapText="1"/>
    </xf>
    <xf numFmtId="0" fontId="2" fillId="0" borderId="2" xfId="0" applyFont="1" applyBorder="1" applyAlignment="1">
      <alignment vertical="top" wrapText="1"/>
    </xf>
    <xf numFmtId="0" fontId="0" fillId="0" borderId="0" xfId="0" applyAlignment="1">
      <alignment wrapText="1"/>
    </xf>
    <xf numFmtId="0" fontId="0" fillId="0" borderId="25" xfId="0" applyBorder="1"/>
    <xf numFmtId="0" fontId="0" fillId="0" borderId="26" xfId="0" applyBorder="1"/>
    <xf numFmtId="0" fontId="0" fillId="0" borderId="27" xfId="0" applyBorder="1"/>
    <xf numFmtId="0" fontId="0" fillId="0" borderId="28" xfId="0" applyBorder="1"/>
    <xf numFmtId="0" fontId="16" fillId="8" borderId="0" xfId="0" applyFont="1" applyFill="1" applyAlignment="1" applyProtection="1">
      <alignment vertical="top" wrapText="1"/>
      <protection locked="0"/>
    </xf>
    <xf numFmtId="164" fontId="16" fillId="8" borderId="0" xfId="0" applyNumberFormat="1" applyFont="1" applyFill="1" applyAlignment="1" applyProtection="1">
      <alignment vertical="top" wrapText="1"/>
      <protection locked="0"/>
    </xf>
    <xf numFmtId="0" fontId="16" fillId="8" borderId="0" xfId="0" applyFont="1" applyFill="1" applyAlignment="1">
      <alignment vertical="top" wrapText="1"/>
    </xf>
    <xf numFmtId="0" fontId="2" fillId="0" borderId="20" xfId="0" applyFont="1" applyBorder="1" applyAlignment="1" applyProtection="1">
      <alignment vertical="top" wrapText="1"/>
      <protection locked="0"/>
    </xf>
    <xf numFmtId="164" fontId="2" fillId="0" borderId="0" xfId="0" applyNumberFormat="1" applyFont="1" applyAlignment="1" applyProtection="1">
      <alignment vertical="top" wrapText="1"/>
      <protection locked="0"/>
    </xf>
    <xf numFmtId="164" fontId="2" fillId="0" borderId="20" xfId="0" applyNumberFormat="1" applyFont="1" applyBorder="1" applyAlignment="1" applyProtection="1">
      <alignment horizontal="left" vertical="top" wrapText="1"/>
      <protection locked="0"/>
    </xf>
    <xf numFmtId="0" fontId="2" fillId="0" borderId="20" xfId="0" applyFont="1" applyBorder="1" applyAlignment="1">
      <alignment vertical="top" wrapText="1"/>
    </xf>
    <xf numFmtId="0" fontId="2" fillId="0" borderId="0" xfId="0" applyFont="1" applyAlignment="1" applyProtection="1">
      <alignment vertical="top" wrapText="1"/>
      <protection locked="0"/>
    </xf>
    <xf numFmtId="0" fontId="2" fillId="0" borderId="0" xfId="0" applyFont="1" applyAlignment="1">
      <alignment vertical="top" wrapText="1"/>
    </xf>
    <xf numFmtId="164" fontId="16" fillId="10" borderId="33" xfId="0" applyNumberFormat="1" applyFont="1" applyFill="1" applyBorder="1" applyAlignment="1" applyProtection="1">
      <alignment vertical="top" wrapText="1"/>
      <protection locked="0"/>
    </xf>
    <xf numFmtId="0" fontId="16" fillId="10" borderId="33" xfId="0" applyFont="1" applyFill="1" applyBorder="1" applyAlignment="1" applyProtection="1">
      <alignment vertical="top" wrapText="1"/>
      <protection locked="0"/>
    </xf>
    <xf numFmtId="0" fontId="16" fillId="10" borderId="33" xfId="0" applyFont="1" applyFill="1" applyBorder="1" applyAlignment="1">
      <alignment vertical="top" wrapText="1"/>
    </xf>
    <xf numFmtId="0" fontId="0" fillId="0" borderId="35" xfId="0" applyBorder="1"/>
    <xf numFmtId="0" fontId="0" fillId="0" borderId="36" xfId="0" applyBorder="1"/>
    <xf numFmtId="0" fontId="0" fillId="9" borderId="0" xfId="0" applyFill="1"/>
    <xf numFmtId="0" fontId="0" fillId="9" borderId="0" xfId="0" applyFill="1" applyAlignment="1">
      <alignment vertical="top" wrapText="1"/>
    </xf>
    <xf numFmtId="0" fontId="16" fillId="9" borderId="0" xfId="0" applyFont="1" applyFill="1" applyAlignment="1" applyProtection="1">
      <alignment vertical="top" wrapText="1"/>
      <protection locked="0"/>
    </xf>
    <xf numFmtId="164" fontId="16" fillId="9" borderId="0" xfId="0" applyNumberFormat="1" applyFont="1" applyFill="1" applyAlignment="1" applyProtection="1">
      <alignment vertical="top" wrapText="1"/>
      <protection locked="0"/>
    </xf>
    <xf numFmtId="0" fontId="16" fillId="9" borderId="0" xfId="0" applyFont="1" applyFill="1" applyAlignment="1">
      <alignment vertical="top" wrapText="1"/>
    </xf>
    <xf numFmtId="0" fontId="16" fillId="10" borderId="38" xfId="0" applyFont="1" applyFill="1" applyBorder="1" applyAlignment="1" applyProtection="1">
      <alignment vertical="top" wrapText="1"/>
      <protection locked="0"/>
    </xf>
    <xf numFmtId="14" fontId="2" fillId="2" borderId="11" xfId="0" applyNumberFormat="1" applyFont="1" applyFill="1" applyBorder="1" applyAlignment="1" applyProtection="1">
      <alignment horizontal="left" vertical="top" wrapText="1"/>
      <protection locked="0"/>
    </xf>
    <xf numFmtId="14" fontId="2" fillId="3" borderId="11" xfId="0" applyNumberFormat="1" applyFont="1" applyFill="1" applyBorder="1" applyAlignment="1" applyProtection="1">
      <alignment vertical="top" wrapText="1"/>
      <protection locked="0"/>
    </xf>
    <xf numFmtId="14" fontId="7" fillId="3" borderId="13" xfId="0" applyNumberFormat="1" applyFont="1" applyFill="1" applyBorder="1" applyAlignment="1">
      <alignment vertical="top" wrapText="1"/>
    </xf>
    <xf numFmtId="14" fontId="2" fillId="3" borderId="12" xfId="0" applyNumberFormat="1" applyFont="1" applyFill="1" applyBorder="1" applyAlignment="1" applyProtection="1">
      <alignment vertical="top" wrapText="1"/>
      <protection locked="0"/>
    </xf>
    <xf numFmtId="0" fontId="17" fillId="0" borderId="0" xfId="0" applyFont="1"/>
    <xf numFmtId="14" fontId="2" fillId="4" borderId="11" xfId="0" applyNumberFormat="1" applyFont="1" applyFill="1" applyBorder="1" applyAlignment="1" applyProtection="1">
      <alignment vertical="top" wrapText="1"/>
      <protection locked="0"/>
    </xf>
    <xf numFmtId="0" fontId="19" fillId="0" borderId="0" xfId="0" applyFont="1" applyAlignment="1">
      <alignment vertical="top" wrapText="1"/>
    </xf>
    <xf numFmtId="0" fontId="0" fillId="0" borderId="44" xfId="0" applyBorder="1"/>
    <xf numFmtId="0" fontId="0" fillId="11" borderId="45" xfId="0" applyFill="1" applyBorder="1" applyAlignment="1">
      <alignment horizontal="center"/>
    </xf>
    <xf numFmtId="0" fontId="0" fillId="11" borderId="46" xfId="0" applyFill="1" applyBorder="1" applyAlignment="1">
      <alignment horizontal="center"/>
    </xf>
    <xf numFmtId="0" fontId="0" fillId="11" borderId="49" xfId="0" applyFill="1" applyBorder="1" applyAlignment="1">
      <alignment horizontal="center"/>
    </xf>
    <xf numFmtId="0" fontId="0" fillId="11" borderId="50" xfId="0" applyFill="1" applyBorder="1" applyAlignment="1">
      <alignment horizontal="center"/>
    </xf>
    <xf numFmtId="0" fontId="0" fillId="12" borderId="49" xfId="0" applyFill="1" applyBorder="1" applyAlignment="1">
      <alignment horizontal="center"/>
    </xf>
    <xf numFmtId="0" fontId="0" fillId="12" borderId="53" xfId="0" applyFill="1" applyBorder="1" applyAlignment="1">
      <alignment horizontal="center"/>
    </xf>
    <xf numFmtId="0" fontId="0" fillId="13" borderId="49" xfId="0" applyFill="1" applyBorder="1" applyAlignment="1">
      <alignment horizontal="center"/>
    </xf>
    <xf numFmtId="0" fontId="0" fillId="13" borderId="45" xfId="0" applyFill="1" applyBorder="1" applyAlignment="1">
      <alignment horizontal="center"/>
    </xf>
    <xf numFmtId="0" fontId="0" fillId="13" borderId="53" xfId="0" applyFill="1" applyBorder="1" applyAlignment="1">
      <alignment horizontal="center"/>
    </xf>
    <xf numFmtId="0" fontId="0" fillId="13" borderId="54" xfId="0" applyFill="1" applyBorder="1" applyAlignment="1">
      <alignment horizontal="center"/>
    </xf>
    <xf numFmtId="0" fontId="0" fillId="0" borderId="0" xfId="0" applyAlignment="1">
      <alignment horizontal="center"/>
    </xf>
    <xf numFmtId="0" fontId="0" fillId="0" borderId="23" xfId="0" applyBorder="1" applyAlignment="1">
      <alignment horizontal="center"/>
    </xf>
    <xf numFmtId="0" fontId="0" fillId="14" borderId="0" xfId="0" applyFill="1"/>
    <xf numFmtId="0" fontId="0" fillId="8" borderId="0" xfId="0" applyFill="1"/>
    <xf numFmtId="0" fontId="7" fillId="3" borderId="14" xfId="0" applyFont="1" applyFill="1" applyBorder="1" applyAlignment="1">
      <alignment vertical="top" wrapText="1"/>
    </xf>
    <xf numFmtId="0" fontId="5" fillId="0" borderId="44" xfId="0" applyFont="1" applyBorder="1"/>
    <xf numFmtId="0" fontId="5" fillId="0" borderId="48" xfId="0" applyFont="1" applyBorder="1"/>
    <xf numFmtId="0" fontId="5" fillId="0" borderId="52" xfId="0" applyFont="1" applyBorder="1"/>
    <xf numFmtId="0" fontId="5" fillId="0" borderId="51" xfId="0" applyFont="1" applyBorder="1"/>
    <xf numFmtId="0" fontId="12" fillId="0" borderId="0" xfId="0" applyFont="1" applyAlignment="1">
      <alignment vertical="top" wrapText="1"/>
    </xf>
    <xf numFmtId="0" fontId="7" fillId="3" borderId="11" xfId="0" applyFont="1" applyFill="1" applyBorder="1" applyAlignment="1">
      <alignment vertical="top" wrapText="1"/>
    </xf>
    <xf numFmtId="0" fontId="2" fillId="2" borderId="11" xfId="0" applyFont="1" applyFill="1" applyBorder="1" applyAlignment="1">
      <alignment horizontal="left" vertical="top" wrapText="1"/>
    </xf>
    <xf numFmtId="0" fontId="7" fillId="3" borderId="11" xfId="0" applyFont="1" applyFill="1" applyBorder="1" applyAlignment="1">
      <alignment horizontal="left" vertical="top" wrapText="1"/>
    </xf>
    <xf numFmtId="0" fontId="2" fillId="2" borderId="12" xfId="0" applyFont="1" applyFill="1" applyBorder="1" applyAlignment="1">
      <alignment vertical="top" wrapText="1"/>
    </xf>
    <xf numFmtId="14" fontId="2" fillId="2" borderId="16" xfId="0" applyNumberFormat="1" applyFont="1" applyFill="1" applyBorder="1" applyAlignment="1">
      <alignment horizontal="left" vertical="top" wrapText="1"/>
    </xf>
    <xf numFmtId="0" fontId="22" fillId="0" borderId="0" xfId="0" applyFont="1" applyAlignment="1">
      <alignment vertical="top" wrapText="1"/>
    </xf>
    <xf numFmtId="1" fontId="6" fillId="0" borderId="40" xfId="0" applyNumberFormat="1" applyFont="1" applyBorder="1" applyAlignment="1">
      <alignment horizontal="center" vertical="center"/>
    </xf>
    <xf numFmtId="0" fontId="11" fillId="0" borderId="0" xfId="0" applyFont="1"/>
    <xf numFmtId="0" fontId="6" fillId="0" borderId="0" xfId="0" applyFont="1" applyAlignment="1">
      <alignment horizontal="center" vertical="center"/>
    </xf>
    <xf numFmtId="0" fontId="6" fillId="0" borderId="0" xfId="0" applyFont="1"/>
    <xf numFmtId="0" fontId="0" fillId="0" borderId="23" xfId="0" applyBorder="1"/>
    <xf numFmtId="0" fontId="0" fillId="0" borderId="62" xfId="0" applyBorder="1"/>
    <xf numFmtId="0" fontId="6" fillId="0" borderId="41" xfId="0" applyFont="1" applyBorder="1" applyAlignment="1">
      <alignment horizontal="center" vertical="center"/>
    </xf>
    <xf numFmtId="0" fontId="0" fillId="0" borderId="66" xfId="0" applyBorder="1"/>
    <xf numFmtId="0" fontId="6" fillId="0" borderId="0" xfId="0" applyFont="1" applyAlignment="1">
      <alignment horizontal="center"/>
    </xf>
    <xf numFmtId="0" fontId="0" fillId="14" borderId="0" xfId="0" applyFill="1" applyAlignment="1">
      <alignment horizontal="center"/>
    </xf>
    <xf numFmtId="0" fontId="0" fillId="0" borderId="34" xfId="0" applyBorder="1" applyAlignment="1">
      <alignment horizontal="center"/>
    </xf>
    <xf numFmtId="0" fontId="0" fillId="0" borderId="27" xfId="0" applyBorder="1" applyAlignment="1">
      <alignment horizontal="center"/>
    </xf>
    <xf numFmtId="0" fontId="7" fillId="3" borderId="12" xfId="0" applyFont="1" applyFill="1" applyBorder="1" applyAlignment="1">
      <alignment horizontal="left" vertical="top" wrapText="1"/>
    </xf>
    <xf numFmtId="0" fontId="7" fillId="3" borderId="14" xfId="0" applyFont="1" applyFill="1" applyBorder="1" applyAlignment="1">
      <alignment horizontal="left" vertical="top" wrapText="1"/>
    </xf>
    <xf numFmtId="0" fontId="7" fillId="3" borderId="61" xfId="0" applyFont="1" applyFill="1" applyBorder="1" applyAlignment="1">
      <alignment horizontal="left" vertical="top" wrapText="1"/>
    </xf>
    <xf numFmtId="0" fontId="7" fillId="3" borderId="13" xfId="0" applyFont="1" applyFill="1" applyBorder="1" applyAlignment="1">
      <alignment horizontal="left" vertical="top" wrapText="1"/>
    </xf>
    <xf numFmtId="0" fontId="7" fillId="3" borderId="17" xfId="0" applyFont="1" applyFill="1" applyBorder="1" applyAlignment="1">
      <alignment horizontal="left" vertical="top" wrapText="1"/>
    </xf>
    <xf numFmtId="0" fontId="2" fillId="3" borderId="11" xfId="0" applyFont="1" applyFill="1" applyBorder="1" applyAlignment="1">
      <alignment horizontal="left" vertical="top" wrapText="1"/>
    </xf>
    <xf numFmtId="0" fontId="2" fillId="3" borderId="12" xfId="0" applyFont="1" applyFill="1" applyBorder="1" applyAlignment="1">
      <alignment horizontal="left" vertical="top" wrapText="1"/>
    </xf>
    <xf numFmtId="0" fontId="7" fillId="3" borderId="31" xfId="0" applyFont="1" applyFill="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xf>
    <xf numFmtId="0" fontId="2" fillId="0" borderId="20" xfId="0" applyFont="1" applyBorder="1" applyAlignment="1">
      <alignment horizontal="left" vertical="top" wrapText="1"/>
    </xf>
    <xf numFmtId="164" fontId="2" fillId="0" borderId="0" xfId="0" applyNumberFormat="1" applyFont="1" applyAlignment="1">
      <alignment horizontal="left" vertical="top" wrapText="1"/>
    </xf>
    <xf numFmtId="164" fontId="2" fillId="0" borderId="20" xfId="0" applyNumberFormat="1" applyFont="1" applyBorder="1" applyAlignment="1">
      <alignment horizontal="left" vertical="top" wrapText="1"/>
    </xf>
    <xf numFmtId="0" fontId="2" fillId="0" borderId="20" xfId="0" quotePrefix="1" applyFont="1" applyBorder="1" applyAlignment="1">
      <alignment horizontal="left" vertical="top" wrapText="1"/>
    </xf>
    <xf numFmtId="0" fontId="2" fillId="0" borderId="0" xfId="0" applyFont="1" applyAlignment="1">
      <alignment horizontal="left" vertical="top" wrapText="1"/>
    </xf>
    <xf numFmtId="0" fontId="16" fillId="10" borderId="33" xfId="0" applyFont="1" applyFill="1" applyBorder="1" applyAlignment="1">
      <alignment horizontal="left" vertical="top" wrapText="1"/>
    </xf>
    <xf numFmtId="164" fontId="16" fillId="10" borderId="33" xfId="0" applyNumberFormat="1" applyFont="1" applyFill="1" applyBorder="1" applyAlignment="1">
      <alignment horizontal="left" vertical="top" wrapText="1"/>
    </xf>
    <xf numFmtId="0" fontId="16" fillId="10" borderId="38" xfId="0" applyFont="1" applyFill="1" applyBorder="1" applyAlignment="1">
      <alignment horizontal="left" vertical="top" wrapText="1"/>
    </xf>
    <xf numFmtId="0" fontId="16" fillId="10" borderId="31" xfId="0" applyFont="1" applyFill="1" applyBorder="1" applyAlignment="1">
      <alignment horizontal="left" vertical="top" wrapText="1"/>
    </xf>
    <xf numFmtId="0" fontId="16" fillId="10" borderId="58" xfId="0" applyFont="1" applyFill="1" applyBorder="1" applyAlignment="1">
      <alignment horizontal="left" vertical="top" wrapText="1"/>
    </xf>
    <xf numFmtId="0" fontId="16" fillId="0" borderId="0" xfId="0" applyFont="1" applyAlignment="1">
      <alignment horizontal="left" vertical="top" wrapText="1"/>
    </xf>
    <xf numFmtId="0" fontId="16" fillId="8" borderId="0" xfId="0" applyFont="1" applyFill="1" applyAlignment="1">
      <alignment horizontal="left" vertical="top" wrapText="1"/>
    </xf>
    <xf numFmtId="164" fontId="16" fillId="8" borderId="0" xfId="0" applyNumberFormat="1" applyFont="1" applyFill="1" applyAlignment="1">
      <alignment horizontal="left" vertical="top" wrapText="1"/>
    </xf>
    <xf numFmtId="0" fontId="16" fillId="9" borderId="0" xfId="0" applyFont="1" applyFill="1" applyAlignment="1">
      <alignment horizontal="left" vertical="top" wrapText="1"/>
    </xf>
    <xf numFmtId="164" fontId="16" fillId="9" borderId="0" xfId="0" applyNumberFormat="1" applyFont="1" applyFill="1" applyAlignment="1">
      <alignment horizontal="left" vertical="top" wrapText="1"/>
    </xf>
    <xf numFmtId="0" fontId="16" fillId="8" borderId="0" xfId="0" applyFont="1" applyFill="1" applyAlignment="1">
      <alignment horizontal="center" vertical="top" wrapText="1"/>
    </xf>
    <xf numFmtId="164" fontId="16" fillId="8" borderId="0" xfId="0" applyNumberFormat="1" applyFont="1" applyFill="1" applyAlignment="1">
      <alignment horizontal="center" vertical="top" wrapText="1"/>
    </xf>
    <xf numFmtId="0" fontId="16" fillId="8" borderId="0" xfId="0" applyFont="1" applyFill="1" applyAlignment="1">
      <alignment horizontal="center" vertical="top"/>
    </xf>
    <xf numFmtId="0" fontId="3" fillId="5" borderId="16" xfId="0" applyFont="1" applyFill="1" applyBorder="1" applyAlignment="1">
      <alignment horizontal="center" vertical="top" wrapText="1"/>
    </xf>
    <xf numFmtId="0" fontId="3" fillId="5" borderId="15" xfId="0" applyFont="1" applyFill="1" applyBorder="1" applyAlignment="1">
      <alignment horizontal="center" vertical="top" wrapText="1"/>
    </xf>
    <xf numFmtId="164" fontId="3" fillId="7" borderId="16" xfId="0" applyNumberFormat="1" applyFont="1" applyFill="1" applyBorder="1" applyAlignment="1">
      <alignment horizontal="center" vertical="top" wrapText="1"/>
    </xf>
    <xf numFmtId="0" fontId="3" fillId="6" borderId="31" xfId="0" applyFont="1" applyFill="1" applyBorder="1" applyAlignment="1">
      <alignment horizontal="center" vertical="top" wrapText="1"/>
    </xf>
    <xf numFmtId="0" fontId="3" fillId="5" borderId="16" xfId="0" applyFont="1" applyFill="1" applyBorder="1" applyAlignment="1">
      <alignment horizontal="center" vertical="top"/>
    </xf>
    <xf numFmtId="164" fontId="3" fillId="5" borderId="16" xfId="0" applyNumberFormat="1" applyFont="1" applyFill="1" applyBorder="1" applyAlignment="1">
      <alignment horizontal="center" vertical="top" wrapText="1"/>
    </xf>
    <xf numFmtId="0" fontId="3" fillId="7" borderId="16" xfId="0" applyFont="1" applyFill="1" applyBorder="1" applyAlignment="1">
      <alignment horizontal="center" vertical="top" wrapText="1"/>
    </xf>
    <xf numFmtId="0" fontId="3" fillId="6" borderId="17" xfId="0" applyFont="1" applyFill="1" applyBorder="1" applyAlignment="1">
      <alignment horizontal="center" vertical="top" wrapText="1"/>
    </xf>
    <xf numFmtId="0" fontId="3" fillId="0" borderId="3" xfId="0" applyFont="1" applyBorder="1" applyAlignment="1">
      <alignment horizontal="center" vertical="top" wrapText="1"/>
    </xf>
    <xf numFmtId="0" fontId="2" fillId="2" borderId="9" xfId="0" applyFont="1" applyFill="1" applyBorder="1" applyAlignment="1">
      <alignment horizontal="left" vertical="top" wrapText="1"/>
    </xf>
    <xf numFmtId="14" fontId="2" fillId="4" borderId="11" xfId="0" applyNumberFormat="1" applyFont="1" applyFill="1" applyBorder="1" applyAlignment="1">
      <alignment horizontal="left" vertical="top" wrapText="1"/>
    </xf>
    <xf numFmtId="0" fontId="2" fillId="2" borderId="11" xfId="0" quotePrefix="1" applyFont="1" applyFill="1" applyBorder="1" applyAlignment="1">
      <alignment horizontal="left" vertical="top" wrapText="1"/>
    </xf>
    <xf numFmtId="14" fontId="2" fillId="2" borderId="11" xfId="0" applyNumberFormat="1" applyFont="1" applyFill="1" applyBorder="1" applyAlignment="1">
      <alignment horizontal="left" vertical="top" wrapText="1"/>
    </xf>
    <xf numFmtId="0" fontId="2" fillId="4" borderId="11" xfId="0" applyFont="1" applyFill="1" applyBorder="1" applyAlignment="1">
      <alignment horizontal="left" vertical="top" wrapText="1"/>
    </xf>
    <xf numFmtId="14" fontId="2" fillId="2" borderId="11" xfId="0" quotePrefix="1" applyNumberFormat="1" applyFont="1" applyFill="1" applyBorder="1" applyAlignment="1">
      <alignment horizontal="left" vertical="top" wrapText="1"/>
    </xf>
    <xf numFmtId="0" fontId="2" fillId="0" borderId="1" xfId="0" applyFont="1" applyBorder="1" applyAlignment="1">
      <alignment horizontal="left" vertical="top" wrapText="1"/>
    </xf>
    <xf numFmtId="0" fontId="2" fillId="2" borderId="10" xfId="0" applyFont="1" applyFill="1" applyBorder="1" applyAlignment="1">
      <alignment horizontal="left" vertical="top" wrapText="1"/>
    </xf>
    <xf numFmtId="0" fontId="2" fillId="2" borderId="12" xfId="0" applyFont="1" applyFill="1" applyBorder="1" applyAlignment="1">
      <alignment horizontal="left" vertical="top" wrapText="1"/>
    </xf>
    <xf numFmtId="14" fontId="2" fillId="4" borderId="12" xfId="0" applyNumberFormat="1" applyFont="1" applyFill="1" applyBorder="1" applyAlignment="1">
      <alignment horizontal="left" vertical="top" wrapText="1"/>
    </xf>
    <xf numFmtId="14" fontId="2" fillId="2" borderId="12" xfId="0" applyNumberFormat="1" applyFont="1" applyFill="1" applyBorder="1" applyAlignment="1">
      <alignment horizontal="left" vertical="top" wrapText="1"/>
    </xf>
    <xf numFmtId="0" fontId="2" fillId="4" borderId="12" xfId="0" applyFont="1" applyFill="1" applyBorder="1" applyAlignment="1">
      <alignment horizontal="left" vertical="top" wrapText="1"/>
    </xf>
    <xf numFmtId="0" fontId="2" fillId="0" borderId="4" xfId="0" applyFont="1" applyBorder="1" applyAlignment="1">
      <alignment horizontal="left" vertical="top" wrapText="1"/>
    </xf>
    <xf numFmtId="14" fontId="2" fillId="0" borderId="5" xfId="0" applyNumberFormat="1" applyFont="1" applyBorder="1" applyAlignment="1">
      <alignment horizontal="left" vertical="top" wrapText="1"/>
    </xf>
    <xf numFmtId="164" fontId="2" fillId="0" borderId="6" xfId="0" applyNumberFormat="1" applyFont="1" applyBorder="1" applyAlignment="1">
      <alignment horizontal="left" vertical="top" wrapText="1"/>
    </xf>
    <xf numFmtId="0" fontId="0" fillId="0" borderId="0" xfId="0" applyAlignment="1">
      <alignment horizontal="left"/>
    </xf>
    <xf numFmtId="14" fontId="7" fillId="3" borderId="17" xfId="0" applyNumberFormat="1" applyFont="1" applyFill="1" applyBorder="1" applyAlignment="1">
      <alignment horizontal="left" vertical="top" wrapText="1"/>
    </xf>
    <xf numFmtId="0" fontId="2" fillId="8" borderId="37" xfId="0" applyFont="1" applyFill="1" applyBorder="1" applyAlignment="1">
      <alignment vertical="top" wrapText="1"/>
    </xf>
    <xf numFmtId="164" fontId="2" fillId="0" borderId="21" xfId="0" applyNumberFormat="1" applyFont="1" applyBorder="1" applyAlignment="1">
      <alignment vertical="top" wrapText="1"/>
    </xf>
    <xf numFmtId="0" fontId="2" fillId="0" borderId="37" xfId="0" applyFont="1" applyBorder="1" applyAlignment="1">
      <alignment vertical="top" wrapText="1"/>
    </xf>
    <xf numFmtId="164" fontId="2" fillId="0" borderId="37" xfId="0" applyNumberFormat="1" applyFont="1" applyBorder="1" applyAlignment="1">
      <alignment horizontal="left" vertical="top" wrapText="1"/>
    </xf>
    <xf numFmtId="164" fontId="16" fillId="10" borderId="33" xfId="0" applyNumberFormat="1" applyFont="1" applyFill="1" applyBorder="1" applyAlignment="1">
      <alignment vertical="top" wrapText="1"/>
    </xf>
    <xf numFmtId="0" fontId="16" fillId="10" borderId="59" xfId="0" applyFont="1" applyFill="1" applyBorder="1" applyAlignment="1">
      <alignment vertical="top" wrapText="1"/>
    </xf>
    <xf numFmtId="0" fontId="16" fillId="10" borderId="60" xfId="0" applyFont="1" applyFill="1" applyBorder="1" applyAlignment="1">
      <alignment vertical="top" wrapText="1"/>
    </xf>
    <xf numFmtId="0" fontId="16" fillId="10" borderId="18" xfId="0" applyFont="1" applyFill="1" applyBorder="1" applyAlignment="1">
      <alignment horizontal="left" vertical="top" wrapText="1"/>
    </xf>
    <xf numFmtId="0" fontId="16" fillId="10" borderId="0" xfId="0" applyFont="1" applyFill="1" applyAlignment="1">
      <alignment horizontal="left" vertical="top" wrapText="1"/>
    </xf>
    <xf numFmtId="164" fontId="16" fillId="8" borderId="0" xfId="0" applyNumberFormat="1" applyFont="1" applyFill="1" applyAlignment="1">
      <alignment vertical="top" wrapText="1"/>
    </xf>
    <xf numFmtId="164" fontId="16" fillId="9" borderId="0" xfId="0" applyNumberFormat="1" applyFont="1" applyFill="1" applyAlignment="1">
      <alignment vertical="top" wrapText="1"/>
    </xf>
    <xf numFmtId="164" fontId="2" fillId="0" borderId="0" xfId="0" applyNumberFormat="1" applyFont="1" applyAlignment="1">
      <alignment vertical="top" wrapText="1"/>
    </xf>
    <xf numFmtId="0" fontId="3" fillId="5" borderId="16" xfId="0" applyFont="1" applyFill="1" applyBorder="1" applyAlignment="1">
      <alignment vertical="top" wrapText="1"/>
    </xf>
    <xf numFmtId="0" fontId="3" fillId="5" borderId="15" xfId="0" applyFont="1" applyFill="1" applyBorder="1" applyAlignment="1">
      <alignment vertical="top" wrapText="1"/>
    </xf>
    <xf numFmtId="164" fontId="3" fillId="5" borderId="16" xfId="0" applyNumberFormat="1" applyFont="1" applyFill="1" applyBorder="1" applyAlignment="1">
      <alignment horizontal="left" vertical="top" wrapText="1"/>
    </xf>
    <xf numFmtId="0" fontId="3" fillId="7" borderId="16" xfId="0" applyFont="1" applyFill="1" applyBorder="1" applyAlignment="1">
      <alignment vertical="top" wrapText="1"/>
    </xf>
    <xf numFmtId="0" fontId="23" fillId="6" borderId="17" xfId="0" applyFont="1" applyFill="1" applyBorder="1" applyAlignment="1">
      <alignment vertical="top" wrapText="1"/>
    </xf>
    <xf numFmtId="0" fontId="3" fillId="6" borderId="16" xfId="0" applyFont="1" applyFill="1" applyBorder="1" applyAlignment="1">
      <alignment horizontal="center" vertical="top" wrapText="1"/>
    </xf>
    <xf numFmtId="0" fontId="2" fillId="2" borderId="16" xfId="0" applyFont="1" applyFill="1" applyBorder="1" applyAlignment="1">
      <alignment horizontal="left" vertical="top" wrapText="1"/>
    </xf>
    <xf numFmtId="0" fontId="2" fillId="2" borderId="10" xfId="0" applyFont="1" applyFill="1" applyBorder="1" applyAlignment="1">
      <alignment vertical="top" wrapText="1"/>
    </xf>
    <xf numFmtId="14" fontId="2" fillId="3" borderId="12" xfId="0" applyNumberFormat="1" applyFont="1" applyFill="1" applyBorder="1" applyAlignment="1">
      <alignment horizontal="left" vertical="top" wrapText="1"/>
    </xf>
    <xf numFmtId="0" fontId="2" fillId="2" borderId="11" xfId="0" applyFont="1" applyFill="1" applyBorder="1" applyAlignment="1">
      <alignment vertical="top" wrapText="1"/>
    </xf>
    <xf numFmtId="0" fontId="2" fillId="4" borderId="12" xfId="0" applyFont="1" applyFill="1" applyBorder="1" applyAlignment="1">
      <alignment vertical="top" wrapText="1"/>
    </xf>
    <xf numFmtId="0" fontId="2" fillId="0" borderId="1" xfId="0" applyFont="1" applyBorder="1" applyAlignment="1">
      <alignment vertical="top" wrapText="1"/>
    </xf>
    <xf numFmtId="0" fontId="2" fillId="2" borderId="9" xfId="0" applyFont="1" applyFill="1" applyBorder="1" applyAlignment="1">
      <alignment vertical="top" wrapText="1"/>
    </xf>
    <xf numFmtId="14" fontId="2" fillId="3" borderId="11" xfId="0" applyNumberFormat="1" applyFont="1" applyFill="1" applyBorder="1" applyAlignment="1">
      <alignment horizontal="left" vertical="top" wrapText="1"/>
    </xf>
    <xf numFmtId="14" fontId="2" fillId="2" borderId="11" xfId="0" applyNumberFormat="1" applyFont="1" applyFill="1" applyBorder="1" applyAlignment="1">
      <alignment vertical="top" wrapText="1"/>
    </xf>
    <xf numFmtId="0" fontId="2" fillId="4" borderId="11" xfId="0" applyFont="1" applyFill="1" applyBorder="1" applyAlignment="1">
      <alignment vertical="top" wrapText="1"/>
    </xf>
    <xf numFmtId="0" fontId="2" fillId="8" borderId="6" xfId="0" applyFont="1" applyFill="1" applyBorder="1" applyAlignment="1">
      <alignment vertical="top" wrapText="1"/>
    </xf>
    <xf numFmtId="0" fontId="2" fillId="0" borderId="4" xfId="0" applyFont="1" applyBorder="1" applyAlignment="1">
      <alignment vertical="top" wrapText="1"/>
    </xf>
    <xf numFmtId="164" fontId="2" fillId="0" borderId="5" xfId="0" applyNumberFormat="1" applyFont="1" applyBorder="1" applyAlignment="1">
      <alignment vertical="top" wrapText="1"/>
    </xf>
    <xf numFmtId="0" fontId="2" fillId="8" borderId="5" xfId="0" applyFont="1" applyFill="1" applyBorder="1" applyAlignment="1">
      <alignment vertical="top" wrapText="1"/>
    </xf>
    <xf numFmtId="0" fontId="2" fillId="8" borderId="0" xfId="0" applyFont="1" applyFill="1" applyAlignment="1">
      <alignment vertical="top" wrapText="1"/>
    </xf>
    <xf numFmtId="0" fontId="9" fillId="8" borderId="22" xfId="0" applyFont="1" applyFill="1" applyBorder="1"/>
    <xf numFmtId="0" fontId="9" fillId="8" borderId="24" xfId="0" applyFont="1" applyFill="1" applyBorder="1"/>
    <xf numFmtId="0" fontId="0" fillId="8" borderId="19" xfId="0" applyFill="1" applyBorder="1"/>
    <xf numFmtId="0" fontId="0" fillId="8" borderId="0" xfId="0" applyFill="1" applyAlignment="1">
      <alignment vertical="center"/>
    </xf>
    <xf numFmtId="0" fontId="0" fillId="8" borderId="0" xfId="0" applyFill="1" applyAlignment="1">
      <alignment horizontal="center" vertical="center"/>
    </xf>
    <xf numFmtId="0" fontId="0" fillId="8" borderId="25" xfId="0" applyFill="1" applyBorder="1" applyAlignment="1">
      <alignment horizontal="center" vertical="center"/>
    </xf>
    <xf numFmtId="0" fontId="9" fillId="0" borderId="0" xfId="0" applyFont="1"/>
    <xf numFmtId="0" fontId="0" fillId="0" borderId="19" xfId="0" applyBorder="1" applyAlignment="1">
      <alignment vertical="top" wrapText="1"/>
    </xf>
    <xf numFmtId="0" fontId="9" fillId="0" borderId="19" xfId="0" applyFont="1" applyBorder="1"/>
    <xf numFmtId="0" fontId="16" fillId="10" borderId="40" xfId="0" applyFont="1" applyFill="1" applyBorder="1" applyAlignment="1">
      <alignment horizontal="left" vertical="center" wrapText="1"/>
    </xf>
    <xf numFmtId="0" fontId="2" fillId="4" borderId="10" xfId="0" applyFont="1" applyFill="1" applyBorder="1" applyAlignment="1">
      <alignment horizontal="left" vertical="top" wrapText="1"/>
    </xf>
    <xf numFmtId="0" fontId="27" fillId="0" borderId="0" xfId="0" applyFont="1" applyAlignment="1">
      <alignment horizontal="center" vertical="center" wrapText="1"/>
    </xf>
    <xf numFmtId="0" fontId="27" fillId="0" borderId="40" xfId="0" applyFont="1" applyBorder="1" applyAlignment="1">
      <alignment vertical="top" wrapText="1"/>
    </xf>
    <xf numFmtId="0" fontId="27" fillId="0" borderId="40" xfId="0" applyFont="1" applyBorder="1" applyAlignment="1">
      <alignment horizontal="center" vertical="top" wrapText="1"/>
    </xf>
    <xf numFmtId="0" fontId="27" fillId="0" borderId="0" xfId="0" applyFont="1" applyAlignment="1">
      <alignment vertical="top" wrapText="1"/>
    </xf>
    <xf numFmtId="0" fontId="27" fillId="0" borderId="0" xfId="0" applyFont="1" applyAlignment="1">
      <alignment horizontal="center" vertical="top" wrapText="1"/>
    </xf>
    <xf numFmtId="0" fontId="16" fillId="10" borderId="40" xfId="0" applyFont="1" applyFill="1" applyBorder="1" applyAlignment="1">
      <alignment horizontal="left" vertical="top" wrapText="1"/>
    </xf>
    <xf numFmtId="0" fontId="28" fillId="0" borderId="0" xfId="0" applyFont="1" applyAlignment="1">
      <alignment vertical="top" wrapText="1"/>
    </xf>
    <xf numFmtId="0" fontId="16" fillId="10" borderId="40" xfId="0" applyFont="1" applyFill="1" applyBorder="1" applyAlignment="1">
      <alignment horizontal="center" vertical="top" wrapText="1"/>
    </xf>
    <xf numFmtId="0" fontId="28" fillId="0" borderId="0" xfId="0" applyFont="1" applyAlignment="1">
      <alignment horizontal="center" vertical="top" wrapText="1"/>
    </xf>
    <xf numFmtId="0" fontId="0" fillId="0" borderId="41" xfId="0" applyBorder="1" applyAlignment="1">
      <alignment horizontal="center"/>
    </xf>
    <xf numFmtId="0" fontId="6" fillId="0" borderId="40" xfId="0" applyFont="1" applyBorder="1" applyAlignment="1">
      <alignment horizontal="center" vertical="center"/>
    </xf>
    <xf numFmtId="0" fontId="0" fillId="0" borderId="22" xfId="0" applyBorder="1" applyAlignment="1">
      <alignment horizontal="center"/>
    </xf>
    <xf numFmtId="0" fontId="0" fillId="0" borderId="0" xfId="0" applyAlignment="1">
      <alignment vertical="center"/>
    </xf>
    <xf numFmtId="0" fontId="0" fillId="0" borderId="40" xfId="0" applyBorder="1" applyAlignment="1">
      <alignment horizontal="center"/>
    </xf>
    <xf numFmtId="0" fontId="0" fillId="0" borderId="26" xfId="0" applyBorder="1" applyAlignment="1">
      <alignment horizontal="center"/>
    </xf>
    <xf numFmtId="1" fontId="6" fillId="0" borderId="23" xfId="0" applyNumberFormat="1" applyFont="1" applyBorder="1" applyAlignment="1">
      <alignment horizontal="center" vertical="center"/>
    </xf>
    <xf numFmtId="0" fontId="6" fillId="0" borderId="23" xfId="0" applyFont="1" applyBorder="1" applyAlignment="1">
      <alignment horizontal="center" vertical="center"/>
    </xf>
    <xf numFmtId="0" fontId="2" fillId="8" borderId="69" xfId="0" applyFont="1" applyFill="1" applyBorder="1" applyAlignment="1">
      <alignment vertical="top" wrapText="1"/>
    </xf>
    <xf numFmtId="14" fontId="7" fillId="3" borderId="31" xfId="0" applyNumberFormat="1" applyFont="1" applyFill="1" applyBorder="1" applyAlignment="1">
      <alignment horizontal="left" vertical="top" wrapText="1"/>
    </xf>
    <xf numFmtId="0" fontId="0" fillId="0" borderId="65" xfId="0" applyBorder="1"/>
    <xf numFmtId="1" fontId="0" fillId="0" borderId="0" xfId="0" applyNumberFormat="1" applyAlignment="1">
      <alignment horizontal="center"/>
    </xf>
    <xf numFmtId="0" fontId="0" fillId="13" borderId="68" xfId="0" applyFill="1" applyBorder="1" applyAlignment="1">
      <alignment horizontal="center"/>
    </xf>
    <xf numFmtId="0" fontId="0" fillId="13" borderId="71" xfId="0" applyFill="1" applyBorder="1" applyAlignment="1">
      <alignment horizontal="center"/>
    </xf>
    <xf numFmtId="0" fontId="0" fillId="11" borderId="70" xfId="0" applyFill="1" applyBorder="1" applyAlignment="1">
      <alignment horizontal="center"/>
    </xf>
    <xf numFmtId="0" fontId="0" fillId="11" borderId="72" xfId="0" applyFill="1" applyBorder="1" applyAlignment="1">
      <alignment horizontal="center"/>
    </xf>
    <xf numFmtId="0" fontId="0" fillId="13" borderId="74" xfId="0" applyFill="1" applyBorder="1" applyAlignment="1">
      <alignment horizontal="center"/>
    </xf>
    <xf numFmtId="0" fontId="0" fillId="11" borderId="73" xfId="0" applyFill="1" applyBorder="1" applyAlignment="1">
      <alignment horizontal="center"/>
    </xf>
    <xf numFmtId="0" fontId="2" fillId="3" borderId="14" xfId="0" applyFont="1" applyFill="1" applyBorder="1" applyAlignment="1">
      <alignment horizontal="left" vertical="top" wrapText="1"/>
    </xf>
    <xf numFmtId="0" fontId="2" fillId="3" borderId="61" xfId="0" applyFont="1" applyFill="1" applyBorder="1" applyAlignment="1">
      <alignment horizontal="left" vertical="top" wrapText="1"/>
    </xf>
    <xf numFmtId="0" fontId="2" fillId="3" borderId="31" xfId="0" applyFont="1" applyFill="1" applyBorder="1" applyAlignment="1">
      <alignment horizontal="left" vertical="top" wrapText="1"/>
    </xf>
    <xf numFmtId="0" fontId="7" fillId="3" borderId="12" xfId="0" applyFont="1" applyFill="1" applyBorder="1" applyAlignment="1">
      <alignment vertical="top" wrapText="1"/>
    </xf>
    <xf numFmtId="0" fontId="2" fillId="15" borderId="75" xfId="0" applyFont="1" applyFill="1" applyBorder="1" applyAlignment="1">
      <alignment vertical="top" wrapText="1"/>
    </xf>
    <xf numFmtId="49" fontId="32" fillId="16" borderId="40" xfId="1" applyNumberFormat="1" applyFont="1" applyFill="1" applyBorder="1" applyAlignment="1">
      <alignment horizontal="center" vertical="center" wrapText="1"/>
    </xf>
    <xf numFmtId="49" fontId="32" fillId="16" borderId="40" xfId="1" applyNumberFormat="1" applyFont="1" applyFill="1" applyBorder="1" applyAlignment="1">
      <alignment horizontal="center" vertical="center"/>
    </xf>
    <xf numFmtId="0" fontId="33" fillId="0" borderId="0" xfId="0" applyFont="1" applyAlignment="1">
      <alignment horizontal="left" wrapText="1"/>
    </xf>
    <xf numFmtId="0" fontId="34" fillId="0" borderId="0" xfId="0" applyFont="1"/>
    <xf numFmtId="0" fontId="33" fillId="0" borderId="0" xfId="0" applyFont="1"/>
    <xf numFmtId="0" fontId="33" fillId="0" borderId="0" xfId="0" applyFont="1" applyAlignment="1">
      <alignment wrapText="1"/>
    </xf>
    <xf numFmtId="0" fontId="2" fillId="4" borderId="9" xfId="0" applyFont="1" applyFill="1" applyBorder="1" applyAlignment="1">
      <alignment horizontal="left" vertical="top" wrapText="1"/>
    </xf>
    <xf numFmtId="0" fontId="7" fillId="3" borderId="18" xfId="0" applyFont="1" applyFill="1" applyBorder="1" applyAlignment="1">
      <alignment horizontal="left" vertical="top" wrapText="1"/>
    </xf>
    <xf numFmtId="0" fontId="2" fillId="8" borderId="20" xfId="0" applyFont="1" applyFill="1" applyBorder="1" applyAlignment="1">
      <alignment vertical="top" wrapText="1"/>
    </xf>
    <xf numFmtId="0" fontId="2" fillId="2" borderId="29" xfId="0" applyFont="1" applyFill="1" applyBorder="1" applyAlignment="1">
      <alignment horizontal="left" vertical="top" wrapText="1"/>
    </xf>
    <xf numFmtId="0" fontId="2" fillId="8" borderId="4" xfId="0" applyFont="1" applyFill="1" applyBorder="1" applyAlignment="1">
      <alignment vertical="top" wrapText="1"/>
    </xf>
    <xf numFmtId="0" fontId="1" fillId="0" borderId="0" xfId="0" applyFont="1"/>
    <xf numFmtId="49" fontId="2" fillId="2" borderId="9" xfId="0" applyNumberFormat="1" applyFont="1" applyFill="1" applyBorder="1" applyAlignment="1">
      <alignment horizontal="left" vertical="top" wrapText="1"/>
    </xf>
    <xf numFmtId="0" fontId="7" fillId="3" borderId="0" xfId="0" applyFont="1" applyFill="1" applyAlignment="1">
      <alignment horizontal="left" vertical="top" wrapText="1"/>
    </xf>
    <xf numFmtId="0" fontId="7" fillId="3" borderId="2" xfId="0" applyFont="1" applyFill="1" applyBorder="1" applyAlignment="1">
      <alignment horizontal="left" vertical="top" wrapText="1"/>
    </xf>
    <xf numFmtId="14" fontId="2" fillId="4" borderId="12" xfId="0" applyNumberFormat="1" applyFont="1" applyFill="1" applyBorder="1" applyAlignment="1">
      <alignment vertical="top" wrapText="1"/>
    </xf>
    <xf numFmtId="14" fontId="2" fillId="4" borderId="11" xfId="0" applyNumberFormat="1" applyFont="1" applyFill="1" applyBorder="1" applyAlignment="1">
      <alignment vertical="top" wrapText="1"/>
    </xf>
    <xf numFmtId="0" fontId="35" fillId="2" borderId="11" xfId="0" applyFont="1" applyFill="1" applyBorder="1" applyAlignment="1">
      <alignment horizontal="left" vertical="top" wrapText="1"/>
    </xf>
    <xf numFmtId="14" fontId="35" fillId="4" borderId="12" xfId="0" applyNumberFormat="1" applyFont="1" applyFill="1" applyBorder="1" applyAlignment="1">
      <alignment horizontal="left" vertical="top" wrapText="1"/>
    </xf>
    <xf numFmtId="0" fontId="35" fillId="2" borderId="12" xfId="0" applyFont="1" applyFill="1" applyBorder="1" applyAlignment="1">
      <alignment horizontal="left" vertical="top" wrapText="1"/>
    </xf>
    <xf numFmtId="14" fontId="35" fillId="2" borderId="12" xfId="0" applyNumberFormat="1" applyFont="1" applyFill="1" applyBorder="1" applyAlignment="1">
      <alignment horizontal="left" vertical="top" wrapText="1"/>
    </xf>
    <xf numFmtId="0" fontId="35" fillId="2" borderId="9" xfId="0" applyFont="1" applyFill="1" applyBorder="1" applyAlignment="1">
      <alignment horizontal="left" vertical="top" wrapText="1"/>
    </xf>
    <xf numFmtId="14" fontId="35" fillId="3" borderId="11" xfId="0" applyNumberFormat="1" applyFont="1" applyFill="1" applyBorder="1" applyAlignment="1">
      <alignment horizontal="left" vertical="top" wrapText="1"/>
    </xf>
    <xf numFmtId="0" fontId="35" fillId="4" borderId="9" xfId="0" applyFont="1" applyFill="1" applyBorder="1" applyAlignment="1">
      <alignment horizontal="left" vertical="top" wrapText="1"/>
    </xf>
    <xf numFmtId="14" fontId="35" fillId="2" borderId="11" xfId="0" applyNumberFormat="1" applyFont="1" applyFill="1" applyBorder="1" applyAlignment="1">
      <alignment horizontal="left" vertical="top" wrapText="1"/>
    </xf>
    <xf numFmtId="14" fontId="35" fillId="4" borderId="61" xfId="0" applyNumberFormat="1" applyFont="1" applyFill="1" applyBorder="1" applyAlignment="1">
      <alignment horizontal="left" vertical="top" wrapText="1"/>
    </xf>
    <xf numFmtId="0" fontId="37" fillId="2" borderId="9" xfId="0" applyFont="1" applyFill="1" applyBorder="1" applyAlignment="1">
      <alignment vertical="top" wrapText="1"/>
    </xf>
    <xf numFmtId="0" fontId="37" fillId="2" borderId="11" xfId="0" applyFont="1" applyFill="1" applyBorder="1" applyAlignment="1">
      <alignment vertical="top" wrapText="1"/>
    </xf>
    <xf numFmtId="0" fontId="0" fillId="12" borderId="0" xfId="0" applyFill="1" applyAlignment="1">
      <alignment horizontal="center"/>
    </xf>
    <xf numFmtId="0" fontId="0" fillId="11" borderId="0" xfId="0" applyFill="1" applyAlignment="1">
      <alignment horizontal="center"/>
    </xf>
    <xf numFmtId="0" fontId="0" fillId="13" borderId="0" xfId="0" applyFill="1" applyAlignment="1">
      <alignment horizontal="center"/>
    </xf>
    <xf numFmtId="0" fontId="0" fillId="17" borderId="0" xfId="0" applyFill="1" applyAlignment="1">
      <alignment horizontal="center"/>
    </xf>
    <xf numFmtId="0" fontId="5" fillId="0" borderId="0" xfId="0" applyFont="1" applyAlignment="1">
      <alignment horizontal="center"/>
    </xf>
    <xf numFmtId="0" fontId="0" fillId="0" borderId="77" xfId="0" applyBorder="1"/>
    <xf numFmtId="0" fontId="0" fillId="0" borderId="41" xfId="0" applyBorder="1"/>
    <xf numFmtId="0" fontId="0" fillId="0" borderId="43" xfId="0" applyBorder="1"/>
    <xf numFmtId="0" fontId="0" fillId="13" borderId="44" xfId="0" applyFill="1" applyBorder="1" applyAlignment="1">
      <alignment horizontal="center"/>
    </xf>
    <xf numFmtId="0" fontId="0" fillId="12" borderId="48" xfId="0" applyFill="1" applyBorder="1" applyAlignment="1">
      <alignment horizontal="center"/>
    </xf>
    <xf numFmtId="0" fontId="0" fillId="13" borderId="50" xfId="0" applyFill="1" applyBorder="1" applyAlignment="1">
      <alignment horizontal="center"/>
    </xf>
    <xf numFmtId="0" fontId="0" fillId="12" borderId="54" xfId="0" applyFill="1" applyBorder="1" applyAlignment="1">
      <alignment horizontal="center"/>
    </xf>
    <xf numFmtId="0" fontId="0" fillId="17" borderId="48" xfId="0" applyFill="1" applyBorder="1" applyAlignment="1">
      <alignment horizontal="center"/>
    </xf>
    <xf numFmtId="0" fontId="0" fillId="17" borderId="52" xfId="0" applyFill="1" applyBorder="1" applyAlignment="1">
      <alignment horizontal="center"/>
    </xf>
    <xf numFmtId="0" fontId="0" fillId="17" borderId="53" xfId="0" applyFill="1" applyBorder="1" applyAlignment="1">
      <alignment horizontal="center"/>
    </xf>
    <xf numFmtId="0" fontId="0" fillId="0" borderId="47" xfId="0" applyBorder="1"/>
    <xf numFmtId="0" fontId="0" fillId="7" borderId="41" xfId="0" applyFill="1" applyBorder="1" applyAlignment="1">
      <alignment horizontal="center"/>
    </xf>
    <xf numFmtId="14" fontId="0" fillId="0" borderId="0" xfId="0" applyNumberFormat="1"/>
    <xf numFmtId="1" fontId="0" fillId="0" borderId="0" xfId="0" applyNumberFormat="1" applyAlignment="1">
      <alignment horizontal="center" vertical="center"/>
    </xf>
    <xf numFmtId="1" fontId="0" fillId="0" borderId="0" xfId="0" applyNumberFormat="1"/>
    <xf numFmtId="1" fontId="0" fillId="13" borderId="44" xfId="0" applyNumberFormat="1" applyFill="1" applyBorder="1" applyAlignment="1">
      <alignment horizontal="center"/>
    </xf>
    <xf numFmtId="1" fontId="0" fillId="13" borderId="45" xfId="0" applyNumberFormat="1" applyFill="1" applyBorder="1" applyAlignment="1">
      <alignment horizontal="center"/>
    </xf>
    <xf numFmtId="1" fontId="0" fillId="11" borderId="45" xfId="0" applyNumberFormat="1" applyFill="1" applyBorder="1" applyAlignment="1">
      <alignment horizontal="center"/>
    </xf>
    <xf numFmtId="1" fontId="0" fillId="11" borderId="46" xfId="0" applyNumberFormat="1" applyFill="1" applyBorder="1" applyAlignment="1">
      <alignment horizontal="center"/>
    </xf>
    <xf numFmtId="1" fontId="0" fillId="12" borderId="48" xfId="0" applyNumberFormat="1" applyFill="1" applyBorder="1" applyAlignment="1">
      <alignment horizontal="center"/>
    </xf>
    <xf numFmtId="1" fontId="0" fillId="12" borderId="49" xfId="0" applyNumberFormat="1" applyFill="1" applyBorder="1" applyAlignment="1">
      <alignment horizontal="center"/>
    </xf>
    <xf numFmtId="1" fontId="0" fillId="13" borderId="49" xfId="0" applyNumberFormat="1" applyFill="1" applyBorder="1" applyAlignment="1">
      <alignment horizontal="center"/>
    </xf>
    <xf numFmtId="1" fontId="0" fillId="11" borderId="49" xfId="0" applyNumberFormat="1" applyFill="1" applyBorder="1" applyAlignment="1">
      <alignment horizontal="center"/>
    </xf>
    <xf numFmtId="1" fontId="0" fillId="11" borderId="50" xfId="0" applyNumberFormat="1" applyFill="1" applyBorder="1" applyAlignment="1">
      <alignment horizontal="center"/>
    </xf>
    <xf numFmtId="1" fontId="0" fillId="17" borderId="48" xfId="0" applyNumberFormat="1" applyFill="1" applyBorder="1" applyAlignment="1">
      <alignment horizontal="center"/>
    </xf>
    <xf numFmtId="1" fontId="0" fillId="13" borderId="50" xfId="0" applyNumberFormat="1" applyFill="1" applyBorder="1" applyAlignment="1">
      <alignment horizontal="center"/>
    </xf>
    <xf numFmtId="1" fontId="0" fillId="17" borderId="52" xfId="0" applyNumberFormat="1" applyFill="1" applyBorder="1" applyAlignment="1">
      <alignment horizontal="center"/>
    </xf>
    <xf numFmtId="1" fontId="0" fillId="17" borderId="53" xfId="0" applyNumberFormat="1" applyFill="1" applyBorder="1" applyAlignment="1">
      <alignment horizontal="center"/>
    </xf>
    <xf numFmtId="1" fontId="0" fillId="12" borderId="53" xfId="0" applyNumberFormat="1" applyFill="1" applyBorder="1" applyAlignment="1">
      <alignment horizontal="center"/>
    </xf>
    <xf numFmtId="1" fontId="0" fillId="12" borderId="54" xfId="0" applyNumberFormat="1" applyFill="1" applyBorder="1" applyAlignment="1">
      <alignment horizontal="center"/>
    </xf>
    <xf numFmtId="0" fontId="0" fillId="0" borderId="0" xfId="0" applyAlignment="1">
      <alignment horizontal="left" wrapText="1"/>
    </xf>
    <xf numFmtId="0" fontId="9" fillId="0" borderId="0" xfId="0" applyFont="1" applyAlignment="1">
      <alignment horizontal="center"/>
    </xf>
    <xf numFmtId="0" fontId="13" fillId="8" borderId="26" xfId="0" applyFont="1" applyFill="1" applyBorder="1" applyAlignment="1">
      <alignment horizontal="center" vertical="top" wrapText="1"/>
    </xf>
    <xf numFmtId="0" fontId="13" fillId="8" borderId="27" xfId="0" applyFont="1" applyFill="1" applyBorder="1" applyAlignment="1">
      <alignment horizontal="center" vertical="top" wrapText="1"/>
    </xf>
    <xf numFmtId="0" fontId="9" fillId="0" borderId="22" xfId="0" applyFont="1" applyBorder="1" applyAlignment="1">
      <alignment horizontal="center"/>
    </xf>
    <xf numFmtId="0" fontId="9" fillId="0" borderId="23" xfId="0" applyFont="1" applyBorder="1" applyAlignment="1">
      <alignment horizontal="center"/>
    </xf>
    <xf numFmtId="0" fontId="9" fillId="0" borderId="24" xfId="0" applyFont="1" applyBorder="1" applyAlignment="1">
      <alignment horizontal="center"/>
    </xf>
    <xf numFmtId="0" fontId="0" fillId="8" borderId="19" xfId="0" applyFill="1" applyBorder="1" applyAlignment="1">
      <alignment horizontal="center" vertical="center"/>
    </xf>
    <xf numFmtId="0" fontId="0" fillId="8" borderId="0" xfId="0" applyFill="1" applyAlignment="1">
      <alignment horizontal="center" vertical="center"/>
    </xf>
    <xf numFmtId="0" fontId="0" fillId="8" borderId="19" xfId="0" applyFill="1" applyBorder="1" applyAlignment="1">
      <alignment horizontal="center" vertical="center" textRotation="90"/>
    </xf>
    <xf numFmtId="0" fontId="6" fillId="8" borderId="0" xfId="0" applyFont="1" applyFill="1" applyAlignment="1">
      <alignment horizontal="center"/>
    </xf>
    <xf numFmtId="0" fontId="6" fillId="8" borderId="25" xfId="0" applyFont="1" applyFill="1" applyBorder="1" applyAlignment="1">
      <alignment horizontal="center"/>
    </xf>
    <xf numFmtId="0" fontId="15" fillId="8" borderId="27" xfId="0" applyFont="1" applyFill="1" applyBorder="1" applyAlignment="1">
      <alignment horizontal="center" vertical="top" wrapText="1"/>
    </xf>
    <xf numFmtId="0" fontId="15" fillId="8" borderId="28" xfId="0" applyFont="1" applyFill="1" applyBorder="1" applyAlignment="1">
      <alignment horizontal="center" vertical="top" wrapText="1"/>
    </xf>
    <xf numFmtId="0" fontId="10" fillId="8" borderId="0" xfId="0" applyFont="1" applyFill="1" applyAlignment="1">
      <alignment horizontal="center"/>
    </xf>
    <xf numFmtId="0" fontId="14" fillId="8" borderId="27" xfId="0" applyFont="1" applyFill="1" applyBorder="1" applyAlignment="1">
      <alignment horizontal="center" vertical="top" wrapText="1"/>
    </xf>
    <xf numFmtId="0" fontId="11" fillId="0" borderId="0" xfId="0" applyFont="1" applyAlignment="1">
      <alignment horizontal="center"/>
    </xf>
    <xf numFmtId="0" fontId="12" fillId="5" borderId="19" xfId="0" applyFont="1" applyFill="1" applyBorder="1" applyAlignment="1">
      <alignment horizontal="center" vertical="top" wrapText="1"/>
    </xf>
    <xf numFmtId="0" fontId="12" fillId="5" borderId="0" xfId="0" applyFont="1" applyFill="1" applyAlignment="1">
      <alignment horizontal="center" vertical="top" wrapText="1"/>
    </xf>
    <xf numFmtId="0" fontId="12" fillId="5" borderId="29" xfId="0" applyFont="1" applyFill="1" applyBorder="1" applyAlignment="1">
      <alignment horizontal="center" vertical="top" wrapText="1"/>
    </xf>
    <xf numFmtId="0" fontId="12" fillId="5" borderId="26" xfId="0" applyFont="1" applyFill="1" applyBorder="1" applyAlignment="1">
      <alignment horizontal="center" vertical="top" wrapText="1"/>
    </xf>
    <xf numFmtId="0" fontId="12" fillId="5" borderId="27" xfId="0" applyFont="1" applyFill="1" applyBorder="1" applyAlignment="1">
      <alignment horizontal="center" vertical="top" wrapText="1"/>
    </xf>
    <xf numFmtId="0" fontId="12" fillId="5" borderId="30" xfId="0" applyFont="1" applyFill="1" applyBorder="1" applyAlignment="1">
      <alignment horizontal="center" vertical="top" wrapText="1"/>
    </xf>
    <xf numFmtId="164" fontId="12" fillId="7" borderId="31" xfId="0" applyNumberFormat="1" applyFont="1" applyFill="1" applyBorder="1" applyAlignment="1">
      <alignment horizontal="center" vertical="top" wrapText="1"/>
    </xf>
    <xf numFmtId="164" fontId="12" fillId="7" borderId="0" xfId="0" applyNumberFormat="1" applyFont="1" applyFill="1" applyAlignment="1">
      <alignment horizontal="center" vertical="top" wrapText="1"/>
    </xf>
    <xf numFmtId="164" fontId="12" fillId="7" borderId="29" xfId="0" applyNumberFormat="1" applyFont="1" applyFill="1" applyBorder="1" applyAlignment="1">
      <alignment horizontal="center" vertical="top" wrapText="1"/>
    </xf>
    <xf numFmtId="164" fontId="12" fillId="7" borderId="32" xfId="0" applyNumberFormat="1" applyFont="1" applyFill="1" applyBorder="1" applyAlignment="1">
      <alignment horizontal="center" vertical="top" wrapText="1"/>
    </xf>
    <xf numFmtId="164" fontId="12" fillId="7" borderId="27" xfId="0" applyNumberFormat="1" applyFont="1" applyFill="1" applyBorder="1" applyAlignment="1">
      <alignment horizontal="center" vertical="top" wrapText="1"/>
    </xf>
    <xf numFmtId="164" fontId="12" fillId="7" borderId="30" xfId="0" applyNumberFormat="1" applyFont="1" applyFill="1" applyBorder="1" applyAlignment="1">
      <alignment horizontal="center" vertical="top" wrapText="1"/>
    </xf>
    <xf numFmtId="164" fontId="12" fillId="6" borderId="31" xfId="0" applyNumberFormat="1" applyFont="1" applyFill="1" applyBorder="1" applyAlignment="1">
      <alignment horizontal="center" vertical="top" wrapText="1"/>
    </xf>
    <xf numFmtId="164" fontId="12" fillId="6" borderId="0" xfId="0" applyNumberFormat="1" applyFont="1" applyFill="1" applyAlignment="1">
      <alignment horizontal="center" vertical="top" wrapText="1"/>
    </xf>
    <xf numFmtId="164" fontId="12" fillId="6" borderId="25" xfId="0" applyNumberFormat="1" applyFont="1" applyFill="1" applyBorder="1" applyAlignment="1">
      <alignment horizontal="center" vertical="top" wrapText="1"/>
    </xf>
    <xf numFmtId="164" fontId="12" fillId="6" borderId="32" xfId="0" applyNumberFormat="1" applyFont="1" applyFill="1" applyBorder="1" applyAlignment="1">
      <alignment horizontal="center" vertical="top" wrapText="1"/>
    </xf>
    <xf numFmtId="164" fontId="12" fillId="6" borderId="27" xfId="0" applyNumberFormat="1" applyFont="1" applyFill="1" applyBorder="1" applyAlignment="1">
      <alignment horizontal="center" vertical="top" wrapText="1"/>
    </xf>
    <xf numFmtId="164" fontId="12" fillId="6" borderId="28" xfId="0" applyNumberFormat="1" applyFont="1" applyFill="1" applyBorder="1" applyAlignment="1">
      <alignment horizontal="center" vertical="top" wrapText="1"/>
    </xf>
    <xf numFmtId="0" fontId="9" fillId="8" borderId="23" xfId="0" applyFont="1" applyFill="1" applyBorder="1" applyAlignment="1">
      <alignment horizontal="center"/>
    </xf>
    <xf numFmtId="0" fontId="6" fillId="0" borderId="65" xfId="0" applyFont="1" applyBorder="1" applyAlignment="1">
      <alignment horizontal="center"/>
    </xf>
    <xf numFmtId="0" fontId="6" fillId="0" borderId="64" xfId="0" applyFont="1" applyBorder="1" applyAlignment="1">
      <alignment horizontal="center"/>
    </xf>
    <xf numFmtId="0" fontId="6" fillId="0" borderId="63" xfId="0" applyFont="1" applyBorder="1" applyAlignment="1">
      <alignment horizontal="center"/>
    </xf>
    <xf numFmtId="0" fontId="6" fillId="0" borderId="40" xfId="0" applyFont="1" applyBorder="1" applyAlignment="1">
      <alignment horizontal="center" vertical="center"/>
    </xf>
    <xf numFmtId="0" fontId="0" fillId="0" borderId="23" xfId="0" applyBorder="1" applyAlignment="1">
      <alignment horizontal="center"/>
    </xf>
    <xf numFmtId="0" fontId="0" fillId="0" borderId="24" xfId="0" applyBorder="1" applyAlignment="1">
      <alignment horizontal="center"/>
    </xf>
    <xf numFmtId="0" fontId="5" fillId="0" borderId="41" xfId="0" applyFont="1" applyBorder="1" applyAlignment="1">
      <alignment horizontal="center"/>
    </xf>
    <xf numFmtId="0" fontId="5" fillId="0" borderId="42" xfId="0" applyFont="1" applyBorder="1" applyAlignment="1">
      <alignment horizontal="center"/>
    </xf>
    <xf numFmtId="0" fontId="6" fillId="0" borderId="41" xfId="0" applyFont="1" applyBorder="1" applyAlignment="1">
      <alignment horizontal="center"/>
    </xf>
    <xf numFmtId="0" fontId="6" fillId="0" borderId="67" xfId="0" applyFont="1" applyBorder="1" applyAlignment="1">
      <alignment horizontal="center"/>
    </xf>
    <xf numFmtId="0" fontId="6" fillId="0" borderId="42" xfId="0" applyFont="1" applyBorder="1" applyAlignment="1">
      <alignment horizontal="center"/>
    </xf>
    <xf numFmtId="0" fontId="5" fillId="0" borderId="27" xfId="0" applyFont="1" applyBorder="1" applyAlignment="1">
      <alignment horizontal="center"/>
    </xf>
    <xf numFmtId="0" fontId="5" fillId="0" borderId="43" xfId="0" applyFont="1" applyBorder="1" applyAlignment="1">
      <alignment horizontal="center" vertical="center" textRotation="90"/>
    </xf>
    <xf numFmtId="0" fontId="5" fillId="0" borderId="47" xfId="0" applyFont="1" applyBorder="1" applyAlignment="1">
      <alignment horizontal="center" vertical="center" textRotation="90"/>
    </xf>
    <xf numFmtId="0" fontId="5" fillId="0" borderId="51" xfId="0" applyFont="1" applyBorder="1" applyAlignment="1">
      <alignment horizontal="center" vertical="center" textRotation="90"/>
    </xf>
    <xf numFmtId="0" fontId="5" fillId="0" borderId="22" xfId="0" applyFont="1" applyBorder="1" applyAlignment="1">
      <alignment horizontal="center"/>
    </xf>
    <xf numFmtId="0" fontId="5" fillId="0" borderId="23" xfId="0" applyFont="1" applyBorder="1" applyAlignment="1">
      <alignment horizontal="center"/>
    </xf>
    <xf numFmtId="0" fontId="5" fillId="0" borderId="24" xfId="0" applyFont="1" applyBorder="1" applyAlignment="1">
      <alignment horizontal="center"/>
    </xf>
    <xf numFmtId="0" fontId="6" fillId="0" borderId="0" xfId="0" applyFont="1" applyAlignment="1">
      <alignment horizontal="center"/>
    </xf>
    <xf numFmtId="0" fontId="0" fillId="0" borderId="67" xfId="0" applyBorder="1" applyAlignment="1">
      <alignment horizontal="center"/>
    </xf>
    <xf numFmtId="0" fontId="0" fillId="0" borderId="42" xfId="0" applyBorder="1" applyAlignment="1">
      <alignment horizontal="center"/>
    </xf>
    <xf numFmtId="0" fontId="0" fillId="7" borderId="67" xfId="0" applyFill="1" applyBorder="1" applyAlignment="1">
      <alignment horizontal="center"/>
    </xf>
    <xf numFmtId="0" fontId="0" fillId="7" borderId="42" xfId="0" applyFill="1" applyBorder="1" applyAlignment="1">
      <alignment horizontal="center"/>
    </xf>
    <xf numFmtId="0" fontId="3" fillId="5" borderId="39" xfId="0" applyFont="1" applyFill="1" applyBorder="1" applyAlignment="1">
      <alignment horizontal="center" vertical="top" wrapText="1"/>
    </xf>
    <xf numFmtId="0" fontId="3" fillId="5" borderId="55" xfId="0" applyFont="1" applyFill="1" applyBorder="1" applyAlignment="1">
      <alignment horizontal="center" vertical="top" wrapText="1"/>
    </xf>
    <xf numFmtId="0" fontId="3" fillId="5" borderId="56" xfId="0" applyFont="1" applyFill="1" applyBorder="1" applyAlignment="1">
      <alignment horizontal="center" vertical="top" wrapText="1"/>
    </xf>
    <xf numFmtId="164" fontId="3" fillId="5" borderId="39" xfId="0" applyNumberFormat="1" applyFont="1" applyFill="1" applyBorder="1" applyAlignment="1">
      <alignment horizontal="center" vertical="top" wrapText="1"/>
    </xf>
    <xf numFmtId="164" fontId="3" fillId="5" borderId="55" xfId="0" applyNumberFormat="1" applyFont="1" applyFill="1" applyBorder="1" applyAlignment="1">
      <alignment horizontal="center" vertical="top" wrapText="1"/>
    </xf>
    <xf numFmtId="164" fontId="3" fillId="5" borderId="56" xfId="0" applyNumberFormat="1" applyFont="1" applyFill="1" applyBorder="1" applyAlignment="1">
      <alignment horizontal="center" vertical="top" wrapText="1"/>
    </xf>
    <xf numFmtId="0" fontId="9" fillId="0" borderId="0" xfId="0" applyFont="1" applyAlignment="1">
      <alignment horizontal="center" vertical="top"/>
    </xf>
    <xf numFmtId="0" fontId="5" fillId="0" borderId="26" xfId="0" applyFont="1" applyBorder="1" applyAlignment="1">
      <alignment horizontal="center"/>
    </xf>
    <xf numFmtId="0" fontId="5" fillId="0" borderId="28" xfId="0" applyFont="1" applyBorder="1" applyAlignment="1">
      <alignment horizontal="center"/>
    </xf>
    <xf numFmtId="0" fontId="5" fillId="0" borderId="67" xfId="0" applyFont="1" applyBorder="1" applyAlignment="1">
      <alignment horizontal="center"/>
    </xf>
    <xf numFmtId="0" fontId="5" fillId="0" borderId="57" xfId="0" applyFont="1" applyBorder="1" applyAlignment="1">
      <alignment horizontal="center"/>
    </xf>
  </cellXfs>
  <cellStyles count="5">
    <cellStyle name="Heading 1" xfId="1" builtinId="16"/>
    <cellStyle name="Normal" xfId="0" builtinId="0"/>
    <cellStyle name="Normal 2" xfId="3" xr:uid="{A31790D1-0AAD-4E21-8A78-044818DE9020}"/>
    <cellStyle name="Normal 3" xfId="2" xr:uid="{6037D1C5-2087-4D13-915F-2315F171EADA}"/>
    <cellStyle name="Title 2" xfId="4" xr:uid="{BE5939C0-AC48-499C-8B78-892053D33246}"/>
  </cellStyles>
  <dxfs count="260">
    <dxf>
      <fill>
        <patternFill>
          <bgColor theme="6" tint="0.39994506668294322"/>
        </patternFill>
      </fill>
    </dxf>
    <dxf>
      <fill>
        <patternFill>
          <bgColor theme="9" tint="0.39994506668294322"/>
        </patternFill>
      </fill>
    </dxf>
    <dxf>
      <fill>
        <patternFill>
          <bgColor theme="5" tint="0.39994506668294322"/>
        </patternFill>
      </fill>
    </dxf>
    <dxf>
      <fill>
        <patternFill>
          <bgColor theme="6" tint="0.39994506668294322"/>
        </patternFill>
      </fill>
    </dxf>
    <dxf>
      <fill>
        <patternFill>
          <bgColor theme="9" tint="0.59996337778862885"/>
        </patternFill>
      </fill>
    </dxf>
    <dxf>
      <fill>
        <patternFill>
          <bgColor theme="5" tint="0.39994506668294322"/>
        </patternFill>
      </fill>
    </dxf>
    <dxf>
      <fill>
        <patternFill>
          <bgColor theme="9" tint="0.59996337778862885"/>
        </patternFill>
      </fill>
    </dxf>
    <dxf>
      <fill>
        <patternFill>
          <bgColor theme="5" tint="0.39994506668294322"/>
        </patternFill>
      </fill>
    </dxf>
    <dxf>
      <fill>
        <patternFill>
          <bgColor theme="6" tint="0.39994506668294322"/>
        </patternFill>
      </fill>
    </dxf>
    <dxf>
      <fill>
        <patternFill>
          <bgColor theme="9" tint="0.59996337778862885"/>
        </patternFill>
      </fill>
    </dxf>
    <dxf>
      <fill>
        <patternFill>
          <bgColor theme="5" tint="0.39994506668294322"/>
        </patternFill>
      </fill>
    </dxf>
    <dxf>
      <fill>
        <patternFill>
          <bgColor theme="6" tint="0.39994506668294322"/>
        </patternFill>
      </fill>
    </dxf>
    <dxf>
      <fill>
        <patternFill>
          <bgColor theme="6" tint="0.39994506668294322"/>
        </patternFill>
      </fill>
    </dxf>
    <dxf>
      <fill>
        <patternFill>
          <bgColor theme="9" tint="0.39994506668294322"/>
        </patternFill>
      </fill>
    </dxf>
    <dxf>
      <fill>
        <patternFill>
          <bgColor theme="5" tint="0.39994506668294322"/>
        </patternFill>
      </fill>
    </dxf>
    <dxf>
      <fill>
        <patternFill>
          <bgColor theme="6" tint="0.39994506668294322"/>
        </patternFill>
      </fill>
    </dxf>
    <dxf>
      <fill>
        <patternFill>
          <bgColor theme="9" tint="0.59996337778862885"/>
        </patternFill>
      </fill>
    </dxf>
    <dxf>
      <fill>
        <patternFill>
          <bgColor theme="5" tint="0.39994506668294322"/>
        </patternFill>
      </fill>
    </dxf>
    <dxf>
      <fill>
        <patternFill>
          <bgColor theme="9" tint="0.59996337778862885"/>
        </patternFill>
      </fill>
    </dxf>
    <dxf>
      <fill>
        <patternFill>
          <bgColor theme="5" tint="0.39994506668294322"/>
        </patternFill>
      </fill>
    </dxf>
    <dxf>
      <fill>
        <patternFill>
          <bgColor theme="6" tint="0.39994506668294322"/>
        </patternFill>
      </fill>
    </dxf>
    <dxf>
      <fill>
        <patternFill>
          <bgColor theme="9" tint="0.59996337778862885"/>
        </patternFill>
      </fill>
    </dxf>
    <dxf>
      <fill>
        <patternFill>
          <bgColor theme="5" tint="0.39994506668294322"/>
        </patternFill>
      </fill>
    </dxf>
    <dxf>
      <fill>
        <patternFill>
          <bgColor theme="6" tint="0.39994506668294322"/>
        </patternFill>
      </fill>
    </dxf>
    <dxf>
      <fill>
        <patternFill>
          <bgColor theme="6" tint="0.39994506668294322"/>
        </patternFill>
      </fill>
    </dxf>
    <dxf>
      <fill>
        <patternFill>
          <bgColor theme="9" tint="0.39994506668294322"/>
        </patternFill>
      </fill>
    </dxf>
    <dxf>
      <fill>
        <patternFill>
          <bgColor theme="5" tint="0.39994506668294322"/>
        </patternFill>
      </fill>
    </dxf>
    <dxf>
      <fill>
        <patternFill>
          <bgColor theme="6" tint="0.39994506668294322"/>
        </patternFill>
      </fill>
    </dxf>
    <dxf>
      <fill>
        <patternFill>
          <bgColor theme="9" tint="0.59996337778862885"/>
        </patternFill>
      </fill>
    </dxf>
    <dxf>
      <fill>
        <patternFill>
          <bgColor theme="5" tint="0.39994506668294322"/>
        </patternFill>
      </fill>
    </dxf>
    <dxf>
      <fill>
        <patternFill>
          <bgColor theme="9" tint="0.59996337778862885"/>
        </patternFill>
      </fill>
    </dxf>
    <dxf>
      <fill>
        <patternFill>
          <bgColor theme="5" tint="0.39994506668294322"/>
        </patternFill>
      </fill>
    </dxf>
    <dxf>
      <fill>
        <patternFill>
          <bgColor theme="6" tint="0.39994506668294322"/>
        </patternFill>
      </fill>
    </dxf>
    <dxf>
      <fill>
        <patternFill>
          <bgColor theme="9" tint="0.59996337778862885"/>
        </patternFill>
      </fill>
    </dxf>
    <dxf>
      <fill>
        <patternFill>
          <bgColor theme="5" tint="0.39994506668294322"/>
        </patternFill>
      </fill>
    </dxf>
    <dxf>
      <fill>
        <patternFill>
          <bgColor theme="6" tint="0.39994506668294322"/>
        </patternFill>
      </fill>
    </dxf>
    <dxf>
      <font>
        <b val="0"/>
        <i val="0"/>
        <strike val="0"/>
        <condense val="0"/>
        <extend val="0"/>
        <outline val="0"/>
        <shadow val="0"/>
        <u val="none"/>
        <vertAlign val="baseline"/>
        <sz val="9"/>
        <color theme="0" tint="-0.499984740745262"/>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theme="0" tint="-0.499984740745262"/>
        <name val="Arial"/>
        <scheme val="none"/>
      </font>
      <numFmt numFmtId="0" formatCode="General"/>
      <fill>
        <patternFill patternType="solid">
          <fgColor indexed="64"/>
          <bgColor theme="6"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numFmt numFmtId="19" formatCode="dd/mm/yyyy"/>
      <fill>
        <patternFill patternType="solid">
          <fgColor indexed="64"/>
          <bgColor theme="6" tint="0.79998168889431442"/>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numFmt numFmtId="19" formatCode="dd/mm/yyyy"/>
      <fill>
        <patternFill patternType="solid">
          <fgColor indexed="64"/>
          <bgColor theme="6" tint="0.79998168889431442"/>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outline="0">
        <left/>
        <right style="thin">
          <color theme="0"/>
        </right>
        <top style="thin">
          <color theme="0"/>
        </top>
        <bottom style="thin">
          <color theme="0"/>
        </bottom>
      </border>
      <protection locked="0" hidden="0"/>
    </dxf>
    <dxf>
      <border>
        <top style="thin">
          <color theme="0"/>
        </top>
      </border>
    </dxf>
    <dxf>
      <border diagonalUp="0" diagonalDown="0">
        <left/>
        <right/>
        <bottom/>
      </border>
    </dxf>
    <dxf>
      <fill>
        <patternFill patternType="solid">
          <fgColor indexed="64"/>
          <bgColor theme="6" tint="0.79998168889431442"/>
        </patternFill>
      </fill>
      <protection locked="0" hidden="0"/>
    </dxf>
    <dxf>
      <border>
        <bottom style="thin">
          <color theme="0"/>
        </bottom>
      </border>
    </dxf>
    <dxf>
      <font>
        <b/>
        <i val="0"/>
        <strike val="0"/>
        <condense val="0"/>
        <extend val="0"/>
        <outline val="0"/>
        <shadow val="0"/>
        <u val="none"/>
        <vertAlign val="baseline"/>
        <sz val="9"/>
        <color auto="1"/>
        <name val="Arial"/>
        <scheme val="none"/>
      </font>
      <fill>
        <patternFill patternType="solid">
          <fgColor indexed="64"/>
          <bgColor theme="6" tint="0.59999389629810485"/>
        </patternFill>
      </fill>
      <alignment horizontal="general" vertical="top" textRotation="0" wrapText="1" indent="0" justifyLastLine="0" shrinkToFit="0" readingOrder="0"/>
      <border diagonalUp="0" diagonalDown="0">
        <left style="thin">
          <color theme="0"/>
        </left>
        <right style="thin">
          <color theme="0"/>
        </right>
        <top/>
        <bottom/>
      </border>
      <protection locked="1" hidden="0"/>
    </dxf>
    <dxf>
      <font>
        <color rgb="FF7030A0"/>
      </font>
    </dxf>
    <dxf>
      <font>
        <color rgb="FFFF0000"/>
      </font>
    </dxf>
    <dxf>
      <font>
        <sz val="9"/>
        <color theme="0" tint="-0.499984740745262"/>
        <name val="Arial"/>
        <scheme val="none"/>
      </font>
      <numFmt numFmtId="19" formatCode="dd/mm/yyyy"/>
      <fill>
        <patternFill patternType="solid">
          <fgColor indexed="64"/>
          <bgColor theme="6" tint="0.79998168889431442"/>
        </patternFill>
      </fill>
      <alignment horizontal="general" vertical="top" textRotation="0" wrapText="1" indent="0" justifyLastLine="0" shrinkToFit="0" readingOrder="0"/>
      <protection locked="1" hidden="0"/>
    </dxf>
    <dxf>
      <font>
        <strike val="0"/>
        <outline val="0"/>
        <shadow val="0"/>
        <u val="none"/>
        <vertAlign val="baseline"/>
        <sz val="9"/>
        <color theme="0" tint="-0.499984740745262"/>
        <name val="Arial"/>
        <scheme val="none"/>
      </font>
      <numFmt numFmtId="0" formatCode="General"/>
      <fill>
        <patternFill patternType="solid">
          <fgColor indexed="64"/>
          <bgColor theme="6" tint="0.79998168889431442"/>
        </patternFill>
      </fill>
      <alignment horizontal="general" vertical="top" textRotation="0" wrapText="1" indent="0" justifyLastLine="0" shrinkToFit="0" readingOrder="0"/>
      <border diagonalUp="0" diagonalDown="0">
        <left style="thin">
          <color theme="0"/>
        </left>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6"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0" tint="-4.9989318521683403E-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0" tint="-4.9989318521683403E-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family val="2"/>
        <scheme val="none"/>
      </font>
      <fill>
        <patternFill patternType="solid">
          <fgColor indexed="64"/>
          <bgColor theme="0" tint="-4.9989318521683403E-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0" hidden="0"/>
    </dxf>
    <dxf>
      <font>
        <b val="0"/>
        <i val="0"/>
        <strike val="0"/>
        <condense val="0"/>
        <extend val="0"/>
        <outline val="0"/>
        <shadow val="0"/>
        <u val="none"/>
        <vertAlign val="baseline"/>
        <sz val="9"/>
        <color auto="1"/>
        <name val="Arial"/>
        <scheme val="none"/>
      </font>
      <fill>
        <patternFill patternType="solid">
          <fgColor indexed="64"/>
          <bgColor theme="0" tint="-4.9989318521683403E-2"/>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theme="0" tint="-0.499984740745262"/>
        <name val="Arial"/>
        <scheme val="none"/>
      </font>
      <numFmt numFmtId="0" formatCode="General"/>
      <fill>
        <patternFill patternType="solid">
          <fgColor indexed="64"/>
          <bgColor theme="6" tint="0.79998168889431442"/>
        </patternFill>
      </fill>
      <alignment horizontal="center"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numFmt numFmtId="19" formatCode="dd/mm/yyyy"/>
      <fill>
        <patternFill patternType="solid">
          <fgColor indexed="64"/>
          <bgColor theme="6" tint="0.79998168889431442"/>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style="thin">
          <color theme="0"/>
        </bottom>
      </border>
      <protection locked="0"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outline="0">
        <left/>
        <right style="thin">
          <color theme="0"/>
        </right>
        <top style="thin">
          <color theme="0"/>
        </top>
        <bottom style="thin">
          <color theme="0"/>
        </bottom>
      </border>
      <protection locked="0" hidden="0"/>
    </dxf>
    <dxf>
      <border>
        <top style="thin">
          <color rgb="FFFFFFFF"/>
        </top>
      </border>
    </dxf>
    <dxf>
      <border diagonalUp="0" diagonalDown="0">
        <left/>
        <right style="medium">
          <color rgb="FFFFFFFF"/>
        </right>
        <bottom style="thin">
          <color rgb="FFFFFFFF"/>
        </bottom>
      </border>
    </dxf>
    <dxf>
      <fill>
        <patternFill patternType="none">
          <fgColor rgb="FF000000"/>
          <bgColor rgb="FFFFFFFF"/>
        </patternFill>
      </fill>
      <protection locked="0" hidden="0"/>
    </dxf>
    <dxf>
      <border>
        <bottom style="thin">
          <color rgb="FFFFFFFF"/>
        </bottom>
      </border>
    </dxf>
    <dxf>
      <fill>
        <patternFill patternType="none">
          <fgColor indexed="64"/>
          <bgColor indexed="65"/>
        </patternFill>
      </fill>
      <alignment vertical="top" textRotation="0" wrapText="1" indent="0" justifyLastLine="0" shrinkToFit="0" readingOrder="0"/>
      <border diagonalUp="0" diagonalDown="0">
        <left style="thin">
          <color theme="0"/>
        </left>
        <right style="thin">
          <color theme="0"/>
        </right>
        <top/>
        <bottom/>
      </border>
      <protection locked="0" hidden="0"/>
    </dxf>
    <dxf>
      <font>
        <color theme="7" tint="-0.24994659260841701"/>
      </font>
    </dxf>
    <dxf>
      <font>
        <color rgb="FFFF0000"/>
      </font>
    </dxf>
    <dxf>
      <font>
        <color rgb="FFFF0000"/>
      </font>
    </dxf>
    <dxf>
      <fill>
        <patternFill>
          <bgColor theme="5" tint="0.3999450666829432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theme="5" tint="0.39994506668294322"/>
        </patternFill>
      </fill>
    </dxf>
    <dxf>
      <fill>
        <patternFill>
          <bgColor theme="9" tint="0.59996337778862885"/>
        </patternFill>
      </fill>
    </dxf>
    <dxf>
      <fill>
        <patternFill>
          <bgColor theme="6" tint="0.59996337778862885"/>
        </patternFill>
      </fill>
    </dxf>
    <dxf>
      <fill>
        <patternFill>
          <bgColor theme="5" tint="0.39994506668294322"/>
        </patternFill>
      </fill>
    </dxf>
    <dxf>
      <fill>
        <patternFill>
          <bgColor theme="9" tint="0.59996337778862885"/>
        </patternFill>
      </fill>
    </dxf>
    <dxf>
      <fill>
        <patternFill>
          <bgColor theme="6" tint="0.59996337778862885"/>
        </patternFill>
      </fill>
    </dxf>
    <dxf>
      <font>
        <color rgb="FFFF0000"/>
      </font>
    </dxf>
    <dxf>
      <fill>
        <patternFill>
          <bgColor theme="5" tint="0.39994506668294322"/>
        </patternFill>
      </fill>
    </dxf>
    <dxf>
      <fill>
        <patternFill>
          <bgColor theme="9" tint="0.59996337778862885"/>
        </patternFill>
      </fill>
    </dxf>
    <dxf>
      <fill>
        <patternFill>
          <bgColor theme="6" tint="0.39994506668294322"/>
        </patternFill>
      </fill>
    </dxf>
    <dxf>
      <fill>
        <patternFill>
          <bgColor theme="5" tint="0.39994506668294322"/>
        </patternFill>
      </fill>
    </dxf>
    <dxf>
      <fill>
        <patternFill>
          <bgColor theme="9" tint="0.59996337778862885"/>
        </patternFill>
      </fill>
    </dxf>
    <dxf>
      <fill>
        <patternFill>
          <bgColor theme="6" tint="0.59996337778862885"/>
        </patternFill>
      </fill>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font>
        <sz val="9"/>
        <color theme="0" tint="-0.499984740745262"/>
        <name val="Arial"/>
        <family val="2"/>
        <scheme val="none"/>
      </font>
      <fill>
        <patternFill patternType="solid">
          <fgColor indexed="64"/>
          <bgColor theme="6" tint="0.79998168889431442"/>
        </patternFill>
      </fill>
      <alignment horizontal="left" vertical="top" textRotation="0" wrapText="1" indent="0" justifyLastLine="0" shrinkToFit="0" readingOrder="0"/>
      <border diagonalUp="0" diagonalDown="0">
        <left style="thin">
          <color theme="0"/>
        </left>
        <right/>
        <top/>
        <bottom style="thin">
          <color theme="0"/>
        </bottom>
        <vertical/>
        <horizontal/>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font>
        <sz val="9"/>
        <color theme="0" tint="-0.499984740745262"/>
        <name val="Arial"/>
        <family val="2"/>
        <scheme val="none"/>
      </font>
      <numFmt numFmtId="0" formatCode="General"/>
      <fill>
        <patternFill patternType="solid">
          <fgColor indexed="64"/>
          <bgColor theme="6" tint="0.79998168889431442"/>
        </patternFill>
      </fill>
      <alignment horizontal="left" vertical="top" textRotation="0" wrapText="1" indent="0" justifyLastLine="0" shrinkToFit="0" readingOrder="0"/>
      <border diagonalUp="0" diagonalDown="0">
        <left style="thin">
          <color theme="0"/>
        </left>
        <right/>
        <top/>
        <bottom style="thin">
          <color theme="0"/>
        </bottom>
        <vertical/>
        <horizontal/>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font>
        <sz val="9"/>
        <color theme="0" tint="-0.499984740745262"/>
        <name val="Arial"/>
        <family val="2"/>
        <scheme val="none"/>
      </font>
      <fill>
        <patternFill patternType="solid">
          <fgColor indexed="64"/>
          <bgColor theme="6" tint="0.79998168889431442"/>
        </patternFill>
      </fill>
      <alignment horizontal="left" vertical="top" textRotation="0" wrapText="1" indent="0" justifyLastLine="0" shrinkToFit="0" readingOrder="0"/>
      <border diagonalUp="0" diagonalDown="0">
        <left style="thin">
          <color theme="0"/>
        </left>
        <right/>
        <top/>
        <bottom style="thin">
          <color theme="0"/>
        </bottom>
        <vertical/>
        <horizontal/>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font>
        <sz val="9"/>
        <color theme="0" tint="-0.499984740745262"/>
        <name val="Arial"/>
        <family val="2"/>
        <scheme val="none"/>
      </font>
      <numFmt numFmtId="19" formatCode="dd/mm/yyyy"/>
      <fill>
        <patternFill patternType="solid">
          <fgColor indexed="64"/>
          <bgColor theme="6" tint="0.79998168889431442"/>
        </patternFill>
      </fill>
      <alignment horizontal="left" vertical="top" textRotation="0" wrapText="1" indent="0" justifyLastLine="0" shrinkToFit="0" readingOrder="0"/>
      <border diagonalUp="0" diagonalDown="0">
        <left style="thin">
          <color theme="0"/>
        </left>
        <right/>
        <top/>
        <bottom style="thin">
          <color theme="0"/>
        </bottom>
        <vertical/>
        <horizontal/>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font>
        <sz val="9"/>
        <color theme="0" tint="-0.499984740745262"/>
        <name val="Arial"/>
        <family val="2"/>
        <scheme val="none"/>
      </font>
      <fill>
        <patternFill patternType="solid">
          <fgColor indexed="64"/>
          <bgColor theme="6" tint="0.79998168889431442"/>
        </patternFill>
      </fill>
      <alignment horizontal="left" vertical="top" textRotation="0" wrapText="1" indent="0" justifyLastLine="0" shrinkToFit="0" readingOrder="0"/>
      <border diagonalUp="0" diagonalDown="0">
        <left style="thin">
          <color theme="0"/>
        </left>
        <right/>
        <top/>
        <bottom style="thin">
          <color theme="0"/>
        </bottom>
        <vertical/>
        <horizontal/>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protection locked="1" hidden="0"/>
    </dxf>
    <dxf>
      <font>
        <b val="0"/>
        <i val="0"/>
        <strike val="0"/>
        <condense val="0"/>
        <extend val="0"/>
        <outline val="0"/>
        <shadow val="0"/>
        <u val="none"/>
        <vertAlign val="baseline"/>
        <sz val="9"/>
        <color theme="0" tint="-0.499984740745262"/>
        <name val="Arial"/>
        <scheme val="none"/>
      </font>
      <numFmt numFmtId="0" formatCode="General"/>
      <fill>
        <patternFill patternType="solid">
          <fgColor indexed="64"/>
          <bgColor theme="6" tint="0.79998168889431442"/>
        </patternFill>
      </fill>
      <alignment horizontal="general" vertical="top" textRotation="0" wrapText="1" indent="0" justifyLastLine="0" shrinkToFit="0" readingOrder="0"/>
      <border diagonalUp="0" diagonalDown="0">
        <left style="thin">
          <color theme="0"/>
        </left>
        <right/>
        <top style="thin">
          <color theme="0"/>
        </top>
        <bottom style="thin">
          <color theme="0"/>
        </bottom>
        <vertical/>
        <horizontal style="thin">
          <color theme="0"/>
        </horizontal>
      </border>
      <protection locked="1" hidden="0"/>
    </dxf>
    <dxf>
      <font>
        <b val="0"/>
        <i val="0"/>
        <strike val="0"/>
        <condense val="0"/>
        <extend val="0"/>
        <outline val="0"/>
        <shadow val="0"/>
        <u val="none"/>
        <vertAlign val="baseline"/>
        <sz val="9"/>
        <color theme="0" tint="-0.499984740745262"/>
        <name val="Arial"/>
        <scheme val="none"/>
      </font>
      <numFmt numFmtId="0" formatCode="General"/>
      <fill>
        <patternFill patternType="solid">
          <fgColor indexed="64"/>
          <bgColor theme="6"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border>
      <protection locked="1" hidden="0"/>
    </dxf>
    <dxf>
      <font>
        <b val="0"/>
        <i val="0"/>
        <strike val="0"/>
        <condense val="0"/>
        <extend val="0"/>
        <outline val="0"/>
        <shadow val="0"/>
        <u val="none"/>
        <vertAlign val="baseline"/>
        <sz val="9"/>
        <color auto="1"/>
        <name val="Arial"/>
        <scheme val="none"/>
      </font>
      <fill>
        <patternFill patternType="solid">
          <fgColor indexed="64"/>
          <bgColor theme="0" tint="-4.9989318521683403E-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family val="2"/>
        <scheme val="none"/>
      </font>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family val="2"/>
        <scheme val="none"/>
      </font>
      <numFmt numFmtId="0" formatCode="General"/>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vertical/>
        <horizontal/>
      </border>
      <protection locked="1"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family val="2"/>
        <scheme val="none"/>
      </font>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numFmt numFmtId="0" formatCode="General"/>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family val="2"/>
        <scheme val="none"/>
      </font>
      <numFmt numFmtId="19" formatCode="dd/mm/yyyy"/>
      <fill>
        <patternFill patternType="solid">
          <fgColor indexed="64"/>
          <bgColor theme="0" tint="-4.9989318521683403E-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family val="2"/>
        <scheme val="none"/>
      </font>
      <numFmt numFmtId="0" formatCode="General"/>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numFmt numFmtId="19" formatCode="dd/mm/yyyy"/>
      <fill>
        <patternFill patternType="solid">
          <fgColor indexed="64"/>
          <bgColor theme="6"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family val="2"/>
        <scheme val="none"/>
      </font>
      <fill>
        <patternFill patternType="solid">
          <fgColor indexed="64"/>
          <bgColor theme="3" tint="0.79998168889431442"/>
        </patternFill>
      </fill>
      <alignment horizontal="left" vertical="top" textRotation="0" wrapText="1" indent="0" justifyLastLine="0" shrinkToFit="0" readingOrder="0"/>
      <border diagonalUp="0" diagonalDown="0">
        <left/>
        <right style="thin">
          <color theme="0"/>
        </right>
        <top style="thin">
          <color theme="0"/>
        </top>
        <bottom style="thin">
          <color theme="0"/>
        </bottom>
        <vertical/>
        <horizontal/>
      </border>
    </dxf>
    <dxf>
      <font>
        <sz val="9"/>
        <color auto="1"/>
        <name val="Arial"/>
        <family val="2"/>
        <scheme val="none"/>
      </font>
      <numFmt numFmtId="0" formatCode="General"/>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border>
        <top style="thin">
          <color theme="0"/>
        </top>
      </border>
    </dxf>
    <dxf>
      <border diagonalUp="0" diagonalDown="0">
        <left/>
        <right style="medium">
          <color theme="0"/>
        </right>
        <top/>
        <bottom/>
      </border>
    </dxf>
    <dxf>
      <protection locked="1" hidden="0"/>
    </dxf>
    <dxf>
      <border>
        <bottom style="thin">
          <color theme="0"/>
        </bottom>
      </border>
    </dxf>
    <dxf>
      <alignment vertical="top" textRotation="0" wrapText="1" indent="0" justifyLastLine="0" shrinkToFit="0" readingOrder="0"/>
      <border diagonalUp="0" diagonalDown="0">
        <left style="thin">
          <color theme="0"/>
        </left>
        <right style="thin">
          <color theme="0"/>
        </right>
        <top/>
        <bottom/>
      </border>
      <protection locked="1" hidden="0"/>
    </dxf>
    <dxf>
      <font>
        <color rgb="FF7030A0"/>
      </font>
    </dxf>
    <dxf>
      <font>
        <color rgb="FFFF0000"/>
      </font>
    </dxf>
    <dxf>
      <fill>
        <patternFill>
          <bgColor theme="6" tint="0.39994506668294322"/>
        </patternFill>
      </fill>
    </dxf>
    <dxf>
      <fill>
        <patternFill>
          <bgColor theme="9" tint="0.59996337778862885"/>
        </patternFill>
      </fill>
    </dxf>
    <dxf>
      <fill>
        <patternFill>
          <bgColor theme="5" tint="0.39994506668294322"/>
        </patternFill>
      </fill>
    </dxf>
    <dxf>
      <fill>
        <patternFill>
          <bgColor theme="6" tint="0.39994506668294322"/>
        </patternFill>
      </fill>
    </dxf>
    <dxf>
      <fill>
        <patternFill>
          <bgColor theme="9" tint="0.59996337778862885"/>
        </patternFill>
      </fill>
    </dxf>
    <dxf>
      <fill>
        <patternFill>
          <bgColor theme="5" tint="0.39994506668294322"/>
        </patternFill>
      </fill>
    </dxf>
    <dxf>
      <fill>
        <patternFill>
          <bgColor theme="6" tint="0.39994506668294322"/>
        </patternFill>
      </fill>
    </dxf>
    <dxf>
      <fill>
        <patternFill>
          <bgColor theme="9" tint="0.39994506668294322"/>
        </patternFill>
      </fill>
    </dxf>
    <dxf>
      <fill>
        <patternFill>
          <bgColor theme="5" tint="0.39994506668294322"/>
        </patternFill>
      </fill>
    </dxf>
    <dxf>
      <fill>
        <patternFill>
          <bgColor theme="6" tint="0.39994506668294322"/>
        </patternFill>
      </fill>
    </dxf>
    <dxf>
      <fill>
        <patternFill>
          <bgColor theme="9" tint="0.59996337778862885"/>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9" tint="0.59996337778862885"/>
        </patternFill>
      </fill>
    </dxf>
    <dxf>
      <fill>
        <patternFill>
          <bgColor theme="6" tint="0.39994506668294322"/>
        </patternFill>
      </fill>
    </dxf>
    <dxf>
      <font>
        <color rgb="FF7030A0"/>
      </font>
    </dxf>
    <dxf>
      <font>
        <color rgb="FFFF0000"/>
      </font>
    </dxf>
    <dxf>
      <font>
        <color rgb="FF7030A0"/>
      </font>
    </dxf>
    <dxf>
      <font>
        <color rgb="FFFF0000"/>
      </font>
    </dxf>
    <dxf>
      <font>
        <sz val="9"/>
        <color theme="0" tint="-0.499984740745262"/>
        <name val="Arial"/>
        <family val="2"/>
        <scheme val="none"/>
      </font>
      <numFmt numFmtId="0" formatCode="General"/>
      <fill>
        <patternFill patternType="solid">
          <fgColor indexed="64"/>
          <bgColor theme="6" tint="0.79998168889431442"/>
        </patternFill>
      </fill>
      <alignment horizontal="left" vertical="top" textRotation="0" wrapText="1" indent="0" justifyLastLine="0" shrinkToFit="0" readingOrder="0"/>
      <border diagonalUp="0" diagonalDown="0">
        <left style="thin">
          <color theme="0"/>
        </left>
        <right/>
        <top/>
        <bottom style="thin">
          <color theme="0"/>
        </bottom>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sz val="9"/>
        <color auto="1"/>
        <name val="Arial"/>
        <family val="2"/>
        <scheme val="none"/>
      </font>
      <numFmt numFmtId="0" formatCode="General"/>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font>
        <b val="0"/>
        <i val="0"/>
        <strike val="0"/>
        <condense val="0"/>
        <extend val="0"/>
        <outline val="0"/>
        <shadow val="0"/>
        <u val="none"/>
        <vertAlign val="baseline"/>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theme="0" tint="-0.499984740745262"/>
        <name val="Arial"/>
        <family val="2"/>
        <scheme val="none"/>
      </font>
      <numFmt numFmtId="0" formatCode="General"/>
      <fill>
        <patternFill patternType="solid">
          <fgColor indexed="64"/>
          <bgColor theme="6" tint="0.79998168889431442"/>
        </patternFill>
      </fill>
      <alignment horizontal="left" vertical="top" textRotation="0" wrapText="1" indent="0" justifyLastLine="0" shrinkToFit="0" readingOrder="0"/>
      <border diagonalUp="0" diagonalDown="0">
        <left style="thin">
          <color theme="0"/>
        </left>
        <right/>
        <top/>
        <bottom style="thin">
          <color theme="0"/>
        </bottom>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sz val="9"/>
        <color auto="1"/>
        <name val="Arial"/>
        <family val="2"/>
        <scheme val="none"/>
      </font>
      <numFmt numFmtId="0" formatCode="General"/>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protection locked="1" hidden="0"/>
    </dxf>
    <dxf>
      <font>
        <b val="0"/>
        <i val="0"/>
        <strike val="0"/>
        <condense val="0"/>
        <extend val="0"/>
        <outline val="0"/>
        <shadow val="0"/>
        <u val="none"/>
        <vertAlign val="baseline"/>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sz val="9"/>
        <color theme="0" tint="-0.499984740745262"/>
        <name val="Arial"/>
        <family val="2"/>
        <scheme val="none"/>
      </font>
      <numFmt numFmtId="0" formatCode="General"/>
      <fill>
        <patternFill patternType="solid">
          <fgColor indexed="64"/>
          <bgColor theme="6" tint="0.79998168889431442"/>
        </patternFill>
      </fill>
      <alignment horizontal="left" vertical="top" textRotation="0" wrapText="1" indent="0" justifyLastLine="0" shrinkToFit="0" readingOrder="0"/>
      <border diagonalUp="0" diagonalDown="0">
        <left style="thin">
          <color theme="0"/>
        </left>
        <right/>
        <top/>
        <bottom style="thin">
          <color theme="0"/>
        </bottom>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sz val="9"/>
        <color theme="0" tint="-0.499984740745262"/>
        <name val="Arial"/>
        <family val="2"/>
        <scheme val="none"/>
      </font>
      <fill>
        <patternFill patternType="solid">
          <fgColor indexed="64"/>
          <bgColor theme="6"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vertical/>
        <horizontal/>
      </border>
      <protection locked="1" hidden="0"/>
    </dxf>
    <dxf>
      <font>
        <b val="0"/>
        <i val="0"/>
        <strike val="0"/>
        <condense val="0"/>
        <extend val="0"/>
        <outline val="0"/>
        <shadow val="0"/>
        <u val="none"/>
        <vertAlign val="baseline"/>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sz val="9"/>
        <color auto="1"/>
        <name val="Arial"/>
        <family val="2"/>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sz val="9"/>
        <color auto="1"/>
        <name val="Arial"/>
        <family val="2"/>
        <scheme val="none"/>
      </font>
      <fill>
        <patternFill patternType="solid">
          <fgColor indexed="64"/>
          <bgColor theme="0" tint="-4.9989318521683403E-2"/>
        </patternFill>
      </fill>
      <alignment horizontal="left" vertical="top" textRotation="0" wrapText="1" indent="0" justifyLastLine="0" shrinkToFit="0" readingOrder="0"/>
      <border diagonalUp="0" diagonalDown="0">
        <left/>
        <right style="thin">
          <color theme="0"/>
        </right>
        <top style="thin">
          <color theme="0"/>
        </top>
        <bottom style="thin">
          <color theme="0"/>
        </bottom>
      </border>
      <protection locked="1" hidden="0"/>
    </dxf>
    <dxf>
      <font>
        <sz val="9"/>
        <color theme="0" tint="-0.499984740745262"/>
        <name val="Arial"/>
        <scheme val="none"/>
      </font>
      <numFmt numFmtId="0" formatCode="General"/>
      <fill>
        <patternFill patternType="solid">
          <fgColor indexed="64"/>
          <bgColor theme="6" tint="0.79998168889431442"/>
        </patternFill>
      </fill>
      <alignment horizontal="left" vertical="top" textRotation="0" wrapText="1" indent="0" justifyLastLine="0" shrinkToFit="0" readingOrder="0"/>
      <protection locked="1" hidden="0"/>
    </dxf>
    <dxf>
      <font>
        <strike val="0"/>
        <outline val="0"/>
        <shadow val="0"/>
        <u val="none"/>
        <vertAlign val="baseline"/>
        <sz val="9"/>
        <color theme="0" tint="-0.499984740745262"/>
        <name val="Arial"/>
        <scheme val="none"/>
      </font>
      <numFmt numFmtId="0" formatCode="General"/>
      <fill>
        <patternFill patternType="solid">
          <fgColor indexed="64"/>
          <bgColor theme="6" tint="0.79998168889431442"/>
        </patternFill>
      </fill>
      <alignment horizontal="left" vertical="top" textRotation="0" wrapText="1" indent="0" justifyLastLine="0" shrinkToFit="0" readingOrder="0"/>
      <border diagonalUp="0" diagonalDown="0">
        <left style="thin">
          <color theme="0"/>
        </left>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fill>
        <patternFill patternType="solid">
          <fgColor indexed="64"/>
          <bgColor theme="0" tint="-4.9989318521683403E-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numFmt numFmtId="19" formatCode="dd/mm/yyyy"/>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theme="0" tint="-0.499984740745262"/>
        <name val="Arial"/>
        <family val="2"/>
        <scheme val="none"/>
      </font>
      <fill>
        <patternFill patternType="solid">
          <fgColor indexed="64"/>
          <bgColor theme="6"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family val="2"/>
        <scheme val="none"/>
      </font>
      <numFmt numFmtId="0" formatCode="General"/>
      <fill>
        <patternFill patternType="solid">
          <fgColor indexed="64"/>
          <bgColor theme="6"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family val="2"/>
        <scheme val="none"/>
      </font>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family val="2"/>
        <scheme val="none"/>
      </font>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family val="2"/>
        <scheme val="none"/>
      </font>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family val="2"/>
        <scheme val="none"/>
      </font>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auto="1"/>
        <name val="Arial"/>
        <family val="2"/>
        <scheme val="none"/>
      </font>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numFmt numFmtId="0" formatCode="General"/>
      <fill>
        <patternFill patternType="solid">
          <fgColor indexed="64"/>
          <bgColor theme="6"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numFmt numFmtId="19" formatCode="dd/mm/yyyy"/>
      <fill>
        <patternFill patternType="solid">
          <fgColor indexed="64"/>
          <bgColor theme="0" tint="-4.9989318521683403E-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family val="2"/>
        <scheme val="none"/>
      </font>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numFmt numFmtId="19" formatCode="dd/mm/yyyy"/>
      <fill>
        <patternFill patternType="solid">
          <fgColor indexed="64"/>
          <bgColor theme="0" tint="-4.9989318521683403E-2"/>
        </patternFill>
      </fill>
      <alignment horizontal="left" vertical="top" textRotation="0" wrapText="1" indent="0" justifyLastLine="0" shrinkToFit="0" readingOrder="0"/>
      <border diagonalUp="0" diagonalDown="0">
        <left style="thin">
          <color theme="0"/>
        </left>
        <right style="thin">
          <color theme="0"/>
        </right>
        <top style="thin">
          <color theme="0"/>
        </top>
        <bottom/>
        <vertical/>
        <horizontal/>
      </border>
      <protection locked="1"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family val="2"/>
        <scheme val="none"/>
      </font>
      <numFmt numFmtId="0" formatCode="General"/>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numFmt numFmtId="19" formatCode="dd/mm/yyyy"/>
      <fill>
        <patternFill patternType="solid">
          <fgColor indexed="64"/>
          <bgColor theme="6" tint="0.79998168889431442"/>
        </patternFill>
      </fill>
      <alignment horizontal="left" vertical="top" textRotation="0" wrapText="1" indent="0" justifyLastLine="0" shrinkToFit="0" readingOrder="0"/>
      <border diagonalUp="0" diagonalDown="0" outline="0">
        <left style="thin">
          <color theme="0"/>
        </left>
        <right style="thin">
          <color theme="0"/>
        </right>
        <top style="thin">
          <color theme="0"/>
        </top>
        <bottom style="thin">
          <color theme="0"/>
        </bottom>
      </border>
      <protection locked="1" hidden="0"/>
    </dxf>
    <dxf>
      <font>
        <b val="0"/>
        <i val="0"/>
        <strike val="0"/>
        <condense val="0"/>
        <extend val="0"/>
        <outline val="0"/>
        <shadow val="0"/>
        <u val="none"/>
        <vertAlign val="baseline"/>
        <sz val="9"/>
        <color auto="1"/>
        <name val="Arial"/>
        <scheme val="none"/>
      </font>
      <fill>
        <patternFill patternType="solid">
          <fgColor indexed="64"/>
          <bgColor theme="3" tint="0.79998168889431442"/>
        </patternFill>
      </fill>
      <alignment horizontal="left" vertical="top" textRotation="0" wrapText="1" indent="0" justifyLastLine="0" shrinkToFit="0" readingOrder="0"/>
      <border diagonalUp="0" diagonalDown="0" outline="0">
        <left/>
        <right style="thin">
          <color theme="0"/>
        </right>
        <top style="thin">
          <color theme="0"/>
        </top>
        <bottom style="thin">
          <color theme="0"/>
        </bottom>
      </border>
      <protection locked="1" hidden="0"/>
    </dxf>
    <dxf>
      <border>
        <top style="thin">
          <color theme="0"/>
        </top>
      </border>
    </dxf>
    <dxf>
      <border diagonalUp="0" diagonalDown="0">
        <left/>
        <right style="medium">
          <color theme="0"/>
        </right>
        <bottom style="thin">
          <color theme="0"/>
        </bottom>
      </border>
    </dxf>
    <dxf>
      <fill>
        <patternFill patternType="none">
          <fgColor indexed="64"/>
          <bgColor indexed="65"/>
        </patternFill>
      </fill>
      <alignment horizontal="left" textRotation="0" indent="0" justifyLastLine="0" shrinkToFit="0" readingOrder="0"/>
      <protection locked="1" hidden="0"/>
    </dxf>
    <dxf>
      <border>
        <bottom style="thin">
          <color theme="0"/>
        </bottom>
      </border>
    </dxf>
    <dxf>
      <fill>
        <patternFill patternType="none">
          <fgColor indexed="64"/>
          <bgColor indexed="65"/>
        </patternFill>
      </fill>
      <alignment horizontal="center" vertical="top" textRotation="0" wrapText="1" indent="0" justifyLastLine="0" shrinkToFit="0" readingOrder="0"/>
      <border diagonalUp="0" diagonalDown="0">
        <left style="thin">
          <color theme="0"/>
        </left>
        <right style="thin">
          <color theme="0"/>
        </right>
        <top/>
        <bottom/>
      </border>
      <protection locked="1" hidden="0"/>
    </dxf>
    <dxf>
      <fill>
        <patternFill>
          <bgColor theme="6" tint="0.39994506668294322"/>
        </patternFill>
      </fill>
    </dxf>
    <dxf>
      <fill>
        <patternFill>
          <bgColor theme="9" tint="0.39994506668294322"/>
        </patternFill>
      </fill>
    </dxf>
    <dxf>
      <fill>
        <patternFill>
          <bgColor theme="5" tint="0.39994506668294322"/>
        </patternFill>
      </fill>
    </dxf>
    <dxf>
      <font>
        <color rgb="FF7030A0"/>
      </font>
    </dxf>
    <dxf>
      <font>
        <color rgb="FFFF0000"/>
      </font>
    </dxf>
    <dxf>
      <font>
        <color rgb="FF7030A0"/>
      </font>
    </dxf>
    <dxf>
      <font>
        <color rgb="FFFF0000"/>
      </font>
    </dxf>
    <dxf>
      <fill>
        <patternFill>
          <bgColor theme="6" tint="0.39994506668294322"/>
        </patternFill>
      </fill>
    </dxf>
    <dxf>
      <fill>
        <patternFill>
          <bgColor theme="9" tint="0.59996337778862885"/>
        </patternFill>
      </fill>
    </dxf>
    <dxf>
      <fill>
        <patternFill>
          <bgColor theme="5" tint="0.39994506668294322"/>
        </patternFill>
      </fill>
    </dxf>
    <dxf>
      <fill>
        <patternFill>
          <bgColor theme="9" tint="0.59996337778862885"/>
        </patternFill>
      </fill>
    </dxf>
    <dxf>
      <fill>
        <patternFill>
          <bgColor theme="5" tint="0.39994506668294322"/>
        </patternFill>
      </fill>
    </dxf>
    <dxf>
      <fill>
        <patternFill>
          <bgColor theme="6" tint="0.39994506668294322"/>
        </patternFill>
      </fill>
    </dxf>
    <dxf>
      <font>
        <color rgb="FF7030A0"/>
      </font>
    </dxf>
    <dxf>
      <font>
        <color rgb="FFFF0000"/>
      </font>
    </dxf>
    <dxf>
      <fill>
        <patternFill>
          <bgColor theme="5" tint="0.39994506668294322"/>
        </patternFill>
      </fill>
    </dxf>
    <dxf>
      <fill>
        <patternFill>
          <bgColor theme="9" tint="0.59996337778862885"/>
        </patternFill>
      </fill>
    </dxf>
    <dxf>
      <fill>
        <patternFill>
          <bgColor theme="5" tint="0.39994506668294322"/>
        </patternFill>
      </fill>
    </dxf>
    <dxf>
      <fill>
        <patternFill>
          <bgColor theme="6" tint="0.39994506668294322"/>
        </patternFill>
      </fill>
    </dxf>
    <dxf>
      <font>
        <color rgb="FF7030A0"/>
      </font>
    </dxf>
    <dxf>
      <font>
        <color rgb="FFFF0000"/>
      </font>
    </dxf>
    <dxf>
      <font>
        <color rgb="FF7030A0"/>
      </font>
    </dxf>
    <dxf>
      <font>
        <color rgb="FFFF0000"/>
      </font>
    </dxf>
    <dxf>
      <font>
        <color rgb="FF7030A0"/>
      </font>
    </dxf>
    <dxf>
      <font>
        <color rgb="FFFF0000"/>
      </font>
    </dxf>
    <dxf>
      <font>
        <color rgb="FF7030A0"/>
      </font>
    </dxf>
    <dxf>
      <font>
        <color rgb="FFFF0000"/>
      </font>
    </dxf>
    <dxf>
      <font>
        <color rgb="FF7030A0"/>
      </font>
    </dxf>
    <dxf>
      <font>
        <color rgb="FFFF0000"/>
      </font>
    </dxf>
    <dxf>
      <font>
        <color rgb="FF7030A0"/>
      </font>
    </dxf>
    <dxf>
      <font>
        <color rgb="FFFF0000"/>
      </font>
    </dxf>
    <dxf>
      <font>
        <color rgb="FF7030A0"/>
      </font>
    </dxf>
    <dxf>
      <font>
        <color rgb="FFFF0000"/>
      </font>
    </dxf>
    <dxf>
      <font>
        <color rgb="FF7030A0"/>
      </font>
    </dxf>
    <dxf>
      <font>
        <color rgb="FFFF0000"/>
      </font>
    </dxf>
    <dxf>
      <font>
        <color rgb="FF7030A0"/>
      </font>
    </dxf>
    <dxf>
      <font>
        <color rgb="FFFF0000"/>
      </font>
    </dxf>
    <dxf>
      <font>
        <color rgb="FF7030A0"/>
      </font>
    </dxf>
    <dxf>
      <font>
        <color rgb="FFFF0000"/>
      </font>
    </dxf>
    <dxf>
      <border>
        <left style="medium">
          <color theme="0"/>
        </left>
        <right style="medium">
          <color theme="0"/>
        </right>
        <top style="medium">
          <color theme="0"/>
        </top>
        <bottom style="medium">
          <color theme="0"/>
        </bottom>
        <vertical/>
        <horizontal/>
      </border>
    </dxf>
  </dxfs>
  <tableStyles count="2" defaultTableStyle="TableStyleMedium9" defaultPivotStyle="PivotStyleLight16">
    <tableStyle name="New_Table" pivot="0" count="1" xr9:uid="{00000000-0011-0000-FFFF-FFFF00000000}">
      <tableStyleElement type="wholeTable" dxfId="259"/>
    </tableStyle>
    <tableStyle name="Invisible" pivot="0" table="0" count="0" xr9:uid="{7DDF1AA1-5198-4EB0-8614-132277420C1D}"/>
  </tableStyles>
  <colors>
    <indexedColors>
      <rgbColor rgb="00000000"/>
      <rgbColor rgb="00FFFFFF"/>
      <rgbColor rgb="00FF0000"/>
      <rgbColor rgb="0000FF00"/>
      <rgbColor rgb="000000FF"/>
      <rgbColor rgb="00FFFF00"/>
      <rgbColor rgb="00FF00FF"/>
      <rgbColor rgb="0000FFFF"/>
      <rgbColor rgb="00000000"/>
      <rgbColor rgb="00DCDCDC"/>
      <rgbColor rgb="00A9A9A9"/>
      <rgbColor rgb="00C0C0C0"/>
      <rgbColor rgb="00FFA500"/>
      <rgbColor rgb="00008000"/>
      <rgbColor rgb="00FF00FF"/>
      <rgbColor rgb="0000FFFF"/>
      <rgbColor rgb="00800000"/>
      <rgbColor rgb="00FFFF00"/>
      <rgbColor rgb="00000080"/>
      <rgbColor rgb="00808000"/>
      <rgbColor rgb="00800080"/>
      <rgbColor rgb="00008080"/>
      <rgbColor rgb="0000FF0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CD5B4"/>
      <color rgb="FFDA9694"/>
      <color rgb="FFC4D79B"/>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Residual Risk Profile by Category</a:t>
            </a:r>
            <a:r>
              <a:rPr lang="en-GB" baseline="0"/>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Dashboard!$AM$6</c:f>
              <c:strCache>
                <c:ptCount val="1"/>
                <c:pt idx="0">
                  <c:v>Low</c:v>
                </c:pt>
              </c:strCache>
            </c:strRef>
          </c:tx>
          <c:spPr>
            <a:solidFill>
              <a:srgbClr val="FFFF00"/>
            </a:solidFill>
            <a:ln>
              <a:noFill/>
            </a:ln>
            <a:effectLst/>
          </c:spPr>
          <c:invertIfNegative val="0"/>
          <c:cat>
            <c:strRef>
              <c:f>Dashboard!$AL$7:$AL$15</c:f>
              <c:strCache>
                <c:ptCount val="9"/>
                <c:pt idx="0">
                  <c:v>Commercial</c:v>
                </c:pt>
                <c:pt idx="1">
                  <c:v>Data</c:v>
                </c:pt>
                <c:pt idx="2">
                  <c:v>Delivery</c:v>
                </c:pt>
                <c:pt idx="3">
                  <c:v>Financial</c:v>
                </c:pt>
                <c:pt idx="4">
                  <c:v>Governance</c:v>
                </c:pt>
                <c:pt idx="5">
                  <c:v>Operations</c:v>
                </c:pt>
                <c:pt idx="6">
                  <c:v>People</c:v>
                </c:pt>
                <c:pt idx="7">
                  <c:v>Process</c:v>
                </c:pt>
                <c:pt idx="8">
                  <c:v>Technology</c:v>
                </c:pt>
              </c:strCache>
            </c:strRef>
          </c:cat>
          <c:val>
            <c:numRef>
              <c:f>Dashboard!$AM$7:$AM$15</c:f>
              <c:numCache>
                <c:formatCode>0</c:formatCode>
                <c:ptCount val="9"/>
                <c:pt idx="0">
                  <c:v>0</c:v>
                </c:pt>
                <c:pt idx="1">
                  <c:v>0</c:v>
                </c:pt>
                <c:pt idx="2">
                  <c:v>1</c:v>
                </c:pt>
                <c:pt idx="3">
                  <c:v>0</c:v>
                </c:pt>
                <c:pt idx="4">
                  <c:v>0</c:v>
                </c:pt>
                <c:pt idx="5">
                  <c:v>0</c:v>
                </c:pt>
                <c:pt idx="6">
                  <c:v>0</c:v>
                </c:pt>
                <c:pt idx="7">
                  <c:v>0</c:v>
                </c:pt>
                <c:pt idx="8">
                  <c:v>0</c:v>
                </c:pt>
              </c:numCache>
            </c:numRef>
          </c:val>
          <c:extLst>
            <c:ext xmlns:c16="http://schemas.microsoft.com/office/drawing/2014/chart" uri="{C3380CC4-5D6E-409C-BE32-E72D297353CC}">
              <c16:uniqueId val="{00000000-4B5E-4FD9-86C8-E18493882C39}"/>
            </c:ext>
          </c:extLst>
        </c:ser>
        <c:ser>
          <c:idx val="1"/>
          <c:order val="1"/>
          <c:tx>
            <c:strRef>
              <c:f>Dashboard!$AN$6</c:f>
              <c:strCache>
                <c:ptCount val="1"/>
                <c:pt idx="0">
                  <c:v>Moderate</c:v>
                </c:pt>
              </c:strCache>
            </c:strRef>
          </c:tx>
          <c:spPr>
            <a:solidFill>
              <a:srgbClr val="C4D79B"/>
            </a:solidFill>
            <a:ln>
              <a:noFill/>
            </a:ln>
            <a:effectLst/>
          </c:spPr>
          <c:invertIfNegative val="0"/>
          <c:cat>
            <c:strRef>
              <c:f>Dashboard!$AL$7:$AL$15</c:f>
              <c:strCache>
                <c:ptCount val="9"/>
                <c:pt idx="0">
                  <c:v>Commercial</c:v>
                </c:pt>
                <c:pt idx="1">
                  <c:v>Data</c:v>
                </c:pt>
                <c:pt idx="2">
                  <c:v>Delivery</c:v>
                </c:pt>
                <c:pt idx="3">
                  <c:v>Financial</c:v>
                </c:pt>
                <c:pt idx="4">
                  <c:v>Governance</c:v>
                </c:pt>
                <c:pt idx="5">
                  <c:v>Operations</c:v>
                </c:pt>
                <c:pt idx="6">
                  <c:v>People</c:v>
                </c:pt>
                <c:pt idx="7">
                  <c:v>Process</c:v>
                </c:pt>
                <c:pt idx="8">
                  <c:v>Technology</c:v>
                </c:pt>
              </c:strCache>
            </c:strRef>
          </c:cat>
          <c:val>
            <c:numRef>
              <c:f>Dashboard!$AN$7:$AN$15</c:f>
              <c:numCache>
                <c:formatCode>0</c:formatCode>
                <c:ptCount val="9"/>
                <c:pt idx="0">
                  <c:v>2</c:v>
                </c:pt>
                <c:pt idx="1">
                  <c:v>1</c:v>
                </c:pt>
                <c:pt idx="2">
                  <c:v>0</c:v>
                </c:pt>
                <c:pt idx="3">
                  <c:v>5</c:v>
                </c:pt>
                <c:pt idx="4">
                  <c:v>0</c:v>
                </c:pt>
                <c:pt idx="5">
                  <c:v>1</c:v>
                </c:pt>
                <c:pt idx="6">
                  <c:v>2</c:v>
                </c:pt>
                <c:pt idx="7">
                  <c:v>0</c:v>
                </c:pt>
                <c:pt idx="8">
                  <c:v>1</c:v>
                </c:pt>
              </c:numCache>
            </c:numRef>
          </c:val>
          <c:extLst>
            <c:ext xmlns:c16="http://schemas.microsoft.com/office/drawing/2014/chart" uri="{C3380CC4-5D6E-409C-BE32-E72D297353CC}">
              <c16:uniqueId val="{00000001-4B5E-4FD9-86C8-E18493882C39}"/>
            </c:ext>
          </c:extLst>
        </c:ser>
        <c:ser>
          <c:idx val="2"/>
          <c:order val="2"/>
          <c:tx>
            <c:strRef>
              <c:f>Dashboard!$AO$6</c:f>
              <c:strCache>
                <c:ptCount val="1"/>
                <c:pt idx="0">
                  <c:v>Severe</c:v>
                </c:pt>
              </c:strCache>
            </c:strRef>
          </c:tx>
          <c:spPr>
            <a:solidFill>
              <a:srgbClr val="FCD5B4"/>
            </a:solidFill>
            <a:ln>
              <a:noFill/>
            </a:ln>
            <a:effectLst/>
          </c:spPr>
          <c:invertIfNegative val="0"/>
          <c:cat>
            <c:strRef>
              <c:f>Dashboard!$AL$7:$AL$15</c:f>
              <c:strCache>
                <c:ptCount val="9"/>
                <c:pt idx="0">
                  <c:v>Commercial</c:v>
                </c:pt>
                <c:pt idx="1">
                  <c:v>Data</c:v>
                </c:pt>
                <c:pt idx="2">
                  <c:v>Delivery</c:v>
                </c:pt>
                <c:pt idx="3">
                  <c:v>Financial</c:v>
                </c:pt>
                <c:pt idx="4">
                  <c:v>Governance</c:v>
                </c:pt>
                <c:pt idx="5">
                  <c:v>Operations</c:v>
                </c:pt>
                <c:pt idx="6">
                  <c:v>People</c:v>
                </c:pt>
                <c:pt idx="7">
                  <c:v>Process</c:v>
                </c:pt>
                <c:pt idx="8">
                  <c:v>Technology</c:v>
                </c:pt>
              </c:strCache>
            </c:strRef>
          </c:cat>
          <c:val>
            <c:numRef>
              <c:f>Dashboard!$AO$7:$AO$15</c:f>
              <c:numCache>
                <c:formatCode>0</c:formatCode>
                <c:ptCount val="9"/>
                <c:pt idx="0">
                  <c:v>1</c:v>
                </c:pt>
                <c:pt idx="1">
                  <c:v>0</c:v>
                </c:pt>
                <c:pt idx="2">
                  <c:v>2</c:v>
                </c:pt>
                <c:pt idx="3">
                  <c:v>1</c:v>
                </c:pt>
                <c:pt idx="4">
                  <c:v>1</c:v>
                </c:pt>
                <c:pt idx="5">
                  <c:v>0</c:v>
                </c:pt>
                <c:pt idx="6">
                  <c:v>0</c:v>
                </c:pt>
                <c:pt idx="7">
                  <c:v>0</c:v>
                </c:pt>
                <c:pt idx="8">
                  <c:v>0</c:v>
                </c:pt>
              </c:numCache>
            </c:numRef>
          </c:val>
          <c:extLst>
            <c:ext xmlns:c16="http://schemas.microsoft.com/office/drawing/2014/chart" uri="{C3380CC4-5D6E-409C-BE32-E72D297353CC}">
              <c16:uniqueId val="{00000005-8CC3-4BEB-B556-5E22274A6C40}"/>
            </c:ext>
          </c:extLst>
        </c:ser>
        <c:ser>
          <c:idx val="3"/>
          <c:order val="3"/>
          <c:tx>
            <c:strRef>
              <c:f>Dashboard!$AP$6</c:f>
              <c:strCache>
                <c:ptCount val="1"/>
                <c:pt idx="0">
                  <c:v>Critical</c:v>
                </c:pt>
              </c:strCache>
            </c:strRef>
          </c:tx>
          <c:spPr>
            <a:solidFill>
              <a:srgbClr val="DA9694"/>
            </a:solidFill>
            <a:ln>
              <a:noFill/>
            </a:ln>
            <a:effectLst/>
          </c:spPr>
          <c:invertIfNegative val="0"/>
          <c:cat>
            <c:strRef>
              <c:f>Dashboard!$AL$7:$AL$15</c:f>
              <c:strCache>
                <c:ptCount val="9"/>
                <c:pt idx="0">
                  <c:v>Commercial</c:v>
                </c:pt>
                <c:pt idx="1">
                  <c:v>Data</c:v>
                </c:pt>
                <c:pt idx="2">
                  <c:v>Delivery</c:v>
                </c:pt>
                <c:pt idx="3">
                  <c:v>Financial</c:v>
                </c:pt>
                <c:pt idx="4">
                  <c:v>Governance</c:v>
                </c:pt>
                <c:pt idx="5">
                  <c:v>Operations</c:v>
                </c:pt>
                <c:pt idx="6">
                  <c:v>People</c:v>
                </c:pt>
                <c:pt idx="7">
                  <c:v>Process</c:v>
                </c:pt>
                <c:pt idx="8">
                  <c:v>Technology</c:v>
                </c:pt>
              </c:strCache>
            </c:strRef>
          </c:cat>
          <c:val>
            <c:numRef>
              <c:f>Dashboard!$AP$7:$AP$15</c:f>
              <c:numCache>
                <c:formatCode>0</c:formatCode>
                <c:ptCount val="9"/>
                <c:pt idx="0">
                  <c:v>0</c:v>
                </c:pt>
                <c:pt idx="1">
                  <c:v>0</c:v>
                </c:pt>
                <c:pt idx="2">
                  <c:v>0</c:v>
                </c:pt>
                <c:pt idx="3">
                  <c:v>0</c:v>
                </c:pt>
                <c:pt idx="4">
                  <c:v>3</c:v>
                </c:pt>
                <c:pt idx="5">
                  <c:v>0</c:v>
                </c:pt>
                <c:pt idx="6">
                  <c:v>0</c:v>
                </c:pt>
                <c:pt idx="7">
                  <c:v>0</c:v>
                </c:pt>
                <c:pt idx="8">
                  <c:v>0</c:v>
                </c:pt>
              </c:numCache>
            </c:numRef>
          </c:val>
          <c:extLst>
            <c:ext xmlns:c16="http://schemas.microsoft.com/office/drawing/2014/chart" uri="{C3380CC4-5D6E-409C-BE32-E72D297353CC}">
              <c16:uniqueId val="{00000006-8CC3-4BEB-B556-5E22274A6C40}"/>
            </c:ext>
          </c:extLst>
        </c:ser>
        <c:dLbls>
          <c:showLegendKey val="0"/>
          <c:showVal val="0"/>
          <c:showCatName val="0"/>
          <c:showSerName val="0"/>
          <c:showPercent val="0"/>
          <c:showBubbleSize val="0"/>
        </c:dLbls>
        <c:gapWidth val="150"/>
        <c:overlap val="100"/>
        <c:axId val="717603775"/>
        <c:axId val="717603359"/>
      </c:barChart>
      <c:catAx>
        <c:axId val="71760377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603359"/>
        <c:crosses val="autoZero"/>
        <c:auto val="1"/>
        <c:lblAlgn val="ctr"/>
        <c:lblOffset val="100"/>
        <c:noMultiLvlLbl val="0"/>
      </c:catAx>
      <c:valAx>
        <c:axId val="717603359"/>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603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76200" cap="flat" cmpd="sng" algn="ctr">
      <a:solidFill>
        <a:srgbClr val="4F81BD"/>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226786</xdr:colOff>
      <xdr:row>25</xdr:row>
      <xdr:rowOff>908</xdr:rowOff>
    </xdr:from>
    <xdr:to>
      <xdr:col>14</xdr:col>
      <xdr:colOff>217715</xdr:colOff>
      <xdr:row>30</xdr:row>
      <xdr:rowOff>5959</xdr:rowOff>
    </xdr:to>
    <xdr:pic>
      <xdr:nvPicPr>
        <xdr:cNvPr id="7" name="Picture 6">
          <a:extLst>
            <a:ext uri="{FF2B5EF4-FFF2-40B4-BE49-F238E27FC236}">
              <a16:creationId xmlns:a16="http://schemas.microsoft.com/office/drawing/2014/main" id="{8F401ACE-4DE2-4A04-9245-FF7355663AF1}"/>
            </a:ext>
          </a:extLst>
        </xdr:cNvPr>
        <xdr:cNvPicPr>
          <a:picLocks noChangeAspect="1"/>
        </xdr:cNvPicPr>
      </xdr:nvPicPr>
      <xdr:blipFill>
        <a:blip xmlns:r="http://schemas.openxmlformats.org/officeDocument/2006/relationships" r:embed="rId1"/>
        <a:stretch>
          <a:fillRect/>
        </a:stretch>
      </xdr:blipFill>
      <xdr:spPr>
        <a:xfrm>
          <a:off x="1188357" y="4554765"/>
          <a:ext cx="4381501" cy="1093622"/>
        </a:xfrm>
        <a:prstGeom prst="rect">
          <a:avLst/>
        </a:prstGeom>
      </xdr:spPr>
    </xdr:pic>
    <xdr:clientData/>
  </xdr:twoCellAnchor>
  <xdr:twoCellAnchor editAs="oneCell">
    <xdr:from>
      <xdr:col>3</xdr:col>
      <xdr:colOff>239313</xdr:colOff>
      <xdr:row>15</xdr:row>
      <xdr:rowOff>32071</xdr:rowOff>
    </xdr:from>
    <xdr:to>
      <xdr:col>14</xdr:col>
      <xdr:colOff>181429</xdr:colOff>
      <xdr:row>21</xdr:row>
      <xdr:rowOff>145143</xdr:rowOff>
    </xdr:to>
    <xdr:pic>
      <xdr:nvPicPr>
        <xdr:cNvPr id="3" name="Picture 2">
          <a:extLst>
            <a:ext uri="{FF2B5EF4-FFF2-40B4-BE49-F238E27FC236}">
              <a16:creationId xmlns:a16="http://schemas.microsoft.com/office/drawing/2014/main" id="{5995D3FD-AE96-4AD3-A3C6-180FB4DE8B8B}"/>
            </a:ext>
          </a:extLst>
        </xdr:cNvPr>
        <xdr:cNvPicPr>
          <a:picLocks noChangeAspect="1"/>
        </xdr:cNvPicPr>
      </xdr:nvPicPr>
      <xdr:blipFill>
        <a:blip xmlns:r="http://schemas.openxmlformats.org/officeDocument/2006/relationships" r:embed="rId2"/>
        <a:stretch>
          <a:fillRect/>
        </a:stretch>
      </xdr:blipFill>
      <xdr:spPr>
        <a:xfrm>
          <a:off x="1200884" y="2662785"/>
          <a:ext cx="4332688" cy="1074643"/>
        </a:xfrm>
        <a:prstGeom prst="rect">
          <a:avLst/>
        </a:prstGeom>
      </xdr:spPr>
    </xdr:pic>
    <xdr:clientData/>
  </xdr:twoCellAnchor>
  <xdr:twoCellAnchor>
    <xdr:from>
      <xdr:col>15</xdr:col>
      <xdr:colOff>45357</xdr:colOff>
      <xdr:row>7</xdr:row>
      <xdr:rowOff>127001</xdr:rowOff>
    </xdr:from>
    <xdr:to>
      <xdr:col>21</xdr:col>
      <xdr:colOff>502213</xdr:colOff>
      <xdr:row>21</xdr:row>
      <xdr:rowOff>18143</xdr:rowOff>
    </xdr:to>
    <xdr:grpSp>
      <xdr:nvGrpSpPr>
        <xdr:cNvPr id="13" name="Gruppieren 5">
          <a:extLst>
            <a:ext uri="{FF2B5EF4-FFF2-40B4-BE49-F238E27FC236}">
              <a16:creationId xmlns:a16="http://schemas.microsoft.com/office/drawing/2014/main" id="{20587B49-BE49-473E-8618-AAD4580840B3}"/>
            </a:ext>
          </a:extLst>
        </xdr:cNvPr>
        <xdr:cNvGrpSpPr>
          <a:grpSpLocks noChangeAspect="1"/>
        </xdr:cNvGrpSpPr>
      </xdr:nvGrpSpPr>
      <xdr:grpSpPr>
        <a:xfrm>
          <a:off x="5529036" y="1242787"/>
          <a:ext cx="4117177" cy="2408463"/>
          <a:chOff x="2952750" y="247649"/>
          <a:chExt cx="3419475" cy="2878637"/>
        </a:xfrm>
      </xdr:grpSpPr>
      <xdr:pic>
        <xdr:nvPicPr>
          <xdr:cNvPr id="14" name="Grafik 1">
            <a:extLst>
              <a:ext uri="{FF2B5EF4-FFF2-40B4-BE49-F238E27FC236}">
                <a16:creationId xmlns:a16="http://schemas.microsoft.com/office/drawing/2014/main" id="{438CFB1B-F661-407D-97C6-A361761D5674}"/>
              </a:ext>
            </a:extLst>
          </xdr:cNvPr>
          <xdr:cNvPicPr>
            <a:picLocks noChangeAspect="1"/>
          </xdr:cNvPicPr>
        </xdr:nvPicPr>
        <xdr:blipFill>
          <a:blip xmlns:r="http://schemas.openxmlformats.org/officeDocument/2006/relationships" r:embed="rId3"/>
          <a:stretch>
            <a:fillRect/>
          </a:stretch>
        </xdr:blipFill>
        <xdr:spPr>
          <a:xfrm>
            <a:off x="3067055" y="514353"/>
            <a:ext cx="1174543" cy="2611933"/>
          </a:xfrm>
          <a:prstGeom prst="rect">
            <a:avLst/>
          </a:prstGeom>
          <a:ln>
            <a:solidFill>
              <a:schemeClr val="tx1">
                <a:lumMod val="95000"/>
                <a:lumOff val="5000"/>
              </a:schemeClr>
            </a:solidFill>
          </a:ln>
        </xdr:spPr>
      </xdr:pic>
      <xdr:sp macro="" textlink="">
        <xdr:nvSpPr>
          <xdr:cNvPr id="15" name="Ellipse 3">
            <a:extLst>
              <a:ext uri="{FF2B5EF4-FFF2-40B4-BE49-F238E27FC236}">
                <a16:creationId xmlns:a16="http://schemas.microsoft.com/office/drawing/2014/main" id="{03BED40F-DD1D-467D-9FFD-86FBC9ABEBAE}"/>
              </a:ext>
            </a:extLst>
          </xdr:cNvPr>
          <xdr:cNvSpPr/>
        </xdr:nvSpPr>
        <xdr:spPr>
          <a:xfrm>
            <a:off x="2952750" y="704850"/>
            <a:ext cx="590550" cy="590550"/>
          </a:xfrm>
          <a:prstGeom prst="ellipse">
            <a:avLst/>
          </a:prstGeom>
          <a:noFill/>
          <a:ln w="1270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6" name="Legende mit Linie 1 4">
            <a:extLst>
              <a:ext uri="{FF2B5EF4-FFF2-40B4-BE49-F238E27FC236}">
                <a16:creationId xmlns:a16="http://schemas.microsoft.com/office/drawing/2014/main" id="{48F4ACBB-807A-4B10-887B-8FAFB2847A03}"/>
              </a:ext>
            </a:extLst>
          </xdr:cNvPr>
          <xdr:cNvSpPr/>
        </xdr:nvSpPr>
        <xdr:spPr>
          <a:xfrm>
            <a:off x="4333875" y="247649"/>
            <a:ext cx="2038350" cy="599716"/>
          </a:xfrm>
          <a:prstGeom prst="borderCallout1">
            <a:avLst>
              <a:gd name="adj1" fmla="val 18750"/>
              <a:gd name="adj2" fmla="val -8333"/>
              <a:gd name="adj3" fmla="val 128947"/>
              <a:gd name="adj4" fmla="val -42865"/>
            </a:avLst>
          </a:prstGeom>
          <a:solidFill>
            <a:schemeClr val="bg2"/>
          </a:solidFill>
          <a:ln w="1270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Press</a:t>
            </a:r>
            <a:r>
              <a:rPr lang="en-GB" sz="1100" baseline="0">
                <a:solidFill>
                  <a:sysClr val="windowText" lastClr="000000"/>
                </a:solidFill>
              </a:rPr>
              <a:t> to (un)hide definitions for how to fill the sections of the tool.</a:t>
            </a:r>
            <a:endParaRPr lang="en-GB" sz="1100">
              <a:solidFill>
                <a:sysClr val="windowText" lastClr="000000"/>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47624</xdr:colOff>
      <xdr:row>22</xdr:row>
      <xdr:rowOff>38100</xdr:rowOff>
    </xdr:from>
    <xdr:to>
      <xdr:col>35</xdr:col>
      <xdr:colOff>76199</xdr:colOff>
      <xdr:row>37</xdr:row>
      <xdr:rowOff>104775</xdr:rowOff>
    </xdr:to>
    <xdr:graphicFrame macro="">
      <xdr:nvGraphicFramePr>
        <xdr:cNvPr id="3" name="Chart 2">
          <a:extLst>
            <a:ext uri="{FF2B5EF4-FFF2-40B4-BE49-F238E27FC236}">
              <a16:creationId xmlns:a16="http://schemas.microsoft.com/office/drawing/2014/main" id="{4D552D15-5020-48F7-B8B9-7437044BF2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space.de.intranet.db.com/site0058/hrit/Domain%20Management/PMO%202015/Programme%20Jour%20Fix/ProgrammeJourFixe_Ac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onItems"/>
      <sheetName val="Status 20160217_old"/>
      <sheetName val="Data"/>
      <sheetName val="Data_Tasks"/>
    </sheetNames>
    <sheetDataSet>
      <sheetData sheetId="0"/>
      <sheetData sheetId="1"/>
      <sheetData sheetId="2"/>
      <sheetData sheetId="3"/>
    </sheetDataSet>
  </externalBook>
</externalLink>
</file>

<file path=xl/persons/person.xml><?xml version="1.0" encoding="utf-8"?>
<personList xmlns="http://schemas.microsoft.com/office/spreadsheetml/2018/threadedcomments" xmlns:x="http://schemas.openxmlformats.org/spreadsheetml/2006/main">
  <person displayName="Ian Dobbs" id="{A431ED03-5ABA-44E3-9B60-4859DA0365BF}" userId="Ian Dobbs" providerId="None"/>
  <person displayName="Hannah Sampson" id="{947CB556-B1F3-49B4-94B2-B5A8C4734420}" userId="Hannah Sampson" providerId="None"/>
  <person displayName="Ian Dobbs (Alpine)" id="{FF30C55C-2D67-4512-91C8-A106337443BC}" userId="Ian Dobbs (Alpine)" providerId="None"/>
  <person displayName="Sampson, Hannah" id="{7952A090-521A-4C67-93AC-88127FB9C40F}" userId="S::hannah.sampson@capgemini.com::37bed956-ea2e-48ae-937f-220b84cd5048" providerId="AD"/>
  <person displayName="Ian Hewett (LI Ltd)" id="{F7F778B0-92E5-4ED8-8818-40400188ABAE}" userId="S::ian.hewett@livestockinformation.org.uk::03b1442c-4bb1-46c0-af7b-96179725cab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ks" displayName="Risks" ref="C6:AV51" totalsRowShown="0" headerRowDxfId="219" dataDxfId="217" headerRowBorderDxfId="218" tableBorderDxfId="216" totalsRowBorderDxfId="215">
  <autoFilter ref="C6:AV51" xr:uid="{00000000-000C-0000-FFFF-FFFF00000000}"/>
  <tableColumns count="46">
    <tableColumn id="1" xr3:uid="{00000000-0010-0000-0000-000001000000}" name="Risk Name" dataDxfId="214"/>
    <tableColumn id="2" xr3:uid="{00000000-0010-0000-0000-000002000000}" name="Date identified" dataDxfId="213"/>
    <tableColumn id="4" xr3:uid="{00000000-0010-0000-0000-000004000000}" name="Owner" dataDxfId="212"/>
    <tableColumn id="43" xr3:uid="{64497DF7-77C8-44B9-A45D-7DA12C711B1C}" name="Domain_x000a_Owner" dataDxfId="211">
      <calculatedColumnFormula array="1">_xlfn.IFS(H7="Commercial","Wayne Augur",H7="Data","Simon Freeman", H7="Financial", "Chi Lau", H7="Governance", "Ian Hewett", H7="People", "Stuart McDonagh", H7="Process", "Stuart McDonagh", H7="Technology", "Simon Freeman", H7="","")</calculatedColumnFormula>
    </tableColumn>
    <tableColumn id="5" xr3:uid="{00000000-0010-0000-0000-000005000000}" name="Status" dataDxfId="210"/>
    <tableColumn id="6" xr3:uid="{00000000-0010-0000-0000-000006000000}" name="Risk_x000a_Domain Category" dataDxfId="209"/>
    <tableColumn id="37" xr3:uid="{795F0F8D-3624-40A6-9AAD-CB8F4B4DE538}" name="Escalation" dataDxfId="208"/>
    <tableColumn id="9" xr3:uid="{00000000-0010-0000-0000-000009000000}" name="Description" dataDxfId="207"/>
    <tableColumn id="44" xr3:uid="{79354B41-D5DB-4298-8FFD-743EBCA9C2CD}" name="Causation" dataDxfId="206"/>
    <tableColumn id="10" xr3:uid="{00000000-0010-0000-0000-00000A000000}" name="Impact Description" dataDxfId="205"/>
    <tableColumn id="11" xr3:uid="{00000000-0010-0000-0000-00000B000000}" name="Impact Event" dataDxfId="204"/>
    <tableColumn id="45" xr3:uid="{3BD07A76-C568-44A2-B2B5-3129D6577713}" name="Financial_x000a_Impact"/>
    <tableColumn id="14" xr3:uid="{00000000-0010-0000-0000-00000E000000}" name="Likelihood (L)" dataDxfId="203"/>
    <tableColumn id="15" xr3:uid="{00000000-0010-0000-0000-00000F000000}" name="Impact (I)" dataDxfId="202"/>
    <tableColumn id="16" xr3:uid="{00000000-0010-0000-0000-000010000000}" name="Risk Rating" dataDxfId="201">
      <calculatedColumnFormula>IFERROR(INDEX(Data_Risks!$L$11:$P$15,MATCH(Risks[[#This Row],[Likelihood (L)]],Data_Risks!$K$11:$K$15,0),MATCH(Risks[[#This Row],[Impact (I)]],Data_Risks!$L$10:$P$10,0)),"")</calculatedColumnFormula>
    </tableColumn>
    <tableColumn id="13" xr3:uid="{62FA4BCC-BA74-492B-A98A-A42E6164DF90}" name="Risk Velocity" dataDxfId="200"/>
    <tableColumn id="46" xr3:uid="{DDFDA151-F615-4B2D-809C-56452F8BD870}" name="Risk Appetite" dataDxfId="199"/>
    <tableColumn id="22" xr3:uid="{9EEB7DA1-1B6E-47D2-B884-81AD41A40DEA}" name="Response Type" dataDxfId="198"/>
    <tableColumn id="17" xr3:uid="{00000000-0010-0000-0000-000011000000}" name="Resolution / Mitigation Plan" dataDxfId="197"/>
    <tableColumn id="8" xr3:uid="{0B308875-74AD-4EA0-80C5-C1C00106148B}" name="Residual Likelihood (L)" dataDxfId="196"/>
    <tableColumn id="7" xr3:uid="{A3FFE4B4-80A5-4DF4-A377-95AFC660B005}" name="Residual Impact (I)" dataDxfId="195"/>
    <tableColumn id="3" xr3:uid="{1FA75116-C635-4E8B-A2E1-517B7E31119D}" name="Residual Risk Rating" dataDxfId="194">
      <calculatedColumnFormula>IFERROR(INDEX(Data_Risks!$L$11:$P$15,MATCH(Risks[[#This Row],[Residual Likelihood (L)]],Data_Risks!$K$11:$K$15,0),MATCH(Risks[[#This Row],[Residual Impact (I)]],Data_Risks!$L$10:$P$10,0)),"")</calculatedColumnFormula>
    </tableColumn>
    <tableColumn id="21" xr3:uid="{6D98BD15-3E31-4EF2-BF8F-7296658F3033}" name="Risk RAGs" dataDxfId="193"/>
    <tableColumn id="18" xr3:uid="{00000000-0010-0000-0000-000012000000}" name="Target Mitigation Date" dataDxfId="192"/>
    <tableColumn id="19" xr3:uid="{00000000-0010-0000-0000-000013000000}" name="Actual Resolution Date" dataDxfId="191"/>
    <tableColumn id="25" xr3:uid="{00000000-0010-0000-0000-000019000000}" name="Days until target date" dataDxfId="190">
      <calculatedColumnFormula>IF(Risks[[#This Row],[Target Mitigation Date]]="","",Risks[[#This Row],[Target Mitigation Date]]-TODAY())</calculatedColumnFormula>
    </tableColumn>
    <tableColumn id="27" xr3:uid="{00000000-0010-0000-0000-00001B000000}" name="Overdue?" dataDxfId="189">
      <calculatedColumnFormula>IF(Risks[[#This Row],[Target Mitigation Date]]="","",IF(Risks[[#This Row],[Days until target date]]&gt;0,"No","Yes"))</calculatedColumnFormula>
    </tableColumn>
    <tableColumn id="12" xr3:uid="{CBCE8611-4D40-4784-B178-9DED34943CC1}" name="Latest Update" dataDxfId="188"/>
    <tableColumn id="20" xr3:uid="{C987C110-1CF4-474F-9B4B-700C1A6E6AF4}" name="Action Name 1" dataDxfId="187"/>
    <tableColumn id="23" xr3:uid="{5BAC491D-0E42-4819-8A96-445226712AF1}" name="Owner2" dataDxfId="186"/>
    <tableColumn id="40" xr3:uid="{B6064BB0-0541-425F-B28E-26A3D6A88987}" name="Status2" dataDxfId="185"/>
    <tableColumn id="24" xr3:uid="{5EC5CFE1-CC70-47BA-9683-216098FD8AFA}" name="Action RAG" dataDxfId="184"/>
    <tableColumn id="26" xr3:uid="{C7FFFFE0-EB8E-45B2-8080-634370B1B29A}" name="Target completion date" dataDxfId="183"/>
    <tableColumn id="28" xr3:uid="{B17D9EEC-3A10-41A6-9401-DC3184683AC7}" name="Overdue?2" dataDxfId="182">
      <calculatedColumnFormula>IF(ISBLANK(Risks[[#This Row],[Target completion date]]),"",IF(Risks[[#This Row],[Target completion date]]&lt;TODAY(),"Yes","No"))</calculatedColumnFormula>
    </tableColumn>
    <tableColumn id="29" xr3:uid="{D6C368CD-2ED4-4D10-BF00-4EDFFEAC1BD2}" name="Action Name 2 12" dataDxfId="181"/>
    <tableColumn id="30" xr3:uid="{16EF6554-D869-40F9-839A-EDD177DBAE27}" name="Owner 13" dataDxfId="180"/>
    <tableColumn id="41" xr3:uid="{6ED9FB77-E149-49A5-BD24-2DA3FA761C25}" name="Status24" dataDxfId="179"/>
    <tableColumn id="31" xr3:uid="{A98061E8-56EF-41C2-A5EE-C2063891136E}" name="Action RAG5" dataDxfId="178"/>
    <tableColumn id="32" xr3:uid="{1140131F-EF0F-40D7-95D6-3F14CF9B1373}" name="Target completion date6" dataDxfId="177"/>
    <tableColumn id="38" xr3:uid="{4A55677D-8425-476E-9F7A-AF0529BC2B0C}" name="Overdue?27" dataDxfId="176">
      <calculatedColumnFormula>IF(ISBLANK(Risks[[#This Row],[Target completion date6]]),"",IF(Risks[[#This Row],[Target completion date6]]&lt;TODAY(),"Yes","No"))</calculatedColumnFormula>
    </tableColumn>
    <tableColumn id="33" xr3:uid="{6DB6513F-0C4F-4FAA-93B2-85696B0CD57C}" name="Action Name 3" dataDxfId="175"/>
    <tableColumn id="34" xr3:uid="{25B307A1-B572-4F89-85A3-AD325F9BE416}" name="Owner 14" dataDxfId="174"/>
    <tableColumn id="42" xr3:uid="{A3BA4BA1-2A03-4081-9001-60245DCB38A6}" name="Status25" dataDxfId="173"/>
    <tableColumn id="35" xr3:uid="{7C532BF8-A465-48CF-8F68-A52038DA45CF}" name="Action RAG6" dataDxfId="172"/>
    <tableColumn id="36" xr3:uid="{1553BEE6-3888-4A12-9791-681F5B6AE518}" name="Target completion date7" dataDxfId="171"/>
    <tableColumn id="39" xr3:uid="{E970C5CA-9AA9-4876-954D-49C7673FD926}" name="Overdue?28" dataDxfId="170">
      <calculatedColumnFormula>IF(ISBLANK(Risks[[#This Row],[Target completion date7]]),"",IF(Risks[[#This Row],[Target completion date7]]&lt;TODAY(),"Yes","No"))</calculatedColumnFormula>
    </tableColumn>
  </tableColumns>
  <tableStyleInfo name="New_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Issues" displayName="Issues" ref="A6:AO34" totalsRowShown="0" headerRowDxfId="147" dataDxfId="145" headerRowBorderDxfId="146" tableBorderDxfId="144" totalsRowBorderDxfId="143">
  <autoFilter ref="A6:AO34" xr:uid="{00000000-000C-0000-FFFF-FFFF02000000}">
    <filterColumn colId="6">
      <filters>
        <filter val="Open"/>
      </filters>
    </filterColumn>
  </autoFilter>
  <tableColumns count="41">
    <tableColumn id="37" xr3:uid="{FE590BC5-C7AA-440D-B595-0F86B5D33A96}" name="Issue ID" dataDxfId="142"/>
    <tableColumn id="39" xr3:uid="{8EBE63D8-F317-4824-B1B1-B60FFC0BB165}" name="ADO" dataDxfId="141"/>
    <tableColumn id="1" xr3:uid="{00000000-0010-0000-0200-000001000000}" name="Issue Name" dataDxfId="140"/>
    <tableColumn id="2" xr3:uid="{00000000-0010-0000-0200-000002000000}" name="Date identified" dataDxfId="139"/>
    <tableColumn id="4" xr3:uid="{00000000-0010-0000-0200-000004000000}" name="Owner" dataDxfId="138"/>
    <tableColumn id="40" xr3:uid="{A41C146B-FF2B-443D-BD20-4ED692667B1B}" name="Domain_x000a_Owner" dataDxfId="137">
      <calculatedColumnFormula array="1">_xlfn.IFS(H7="Commercial","Wayne Augur",H7="Data","Simon Freeman", H7="Financial", "Chi Lau", H7="Governance", "Ian Hewett", H7="People", "Stuart McDonagh", H7="Process", "Stuart McDonagh", H7="Technology", "Simon Freeman", H7="","")</calculatedColumnFormula>
    </tableColumn>
    <tableColumn id="5" xr3:uid="{00000000-0010-0000-0200-000005000000}" name="Status" dataDxfId="136"/>
    <tableColumn id="6" xr3:uid="{00000000-0010-0000-0200-000006000000}" name="Issue_x000a_Domain Category" dataDxfId="135"/>
    <tableColumn id="38" xr3:uid="{DB2F2FB7-0B92-4F20-A335-5C4DDBAC368A}" name="Escalation" dataDxfId="134"/>
    <tableColumn id="9" xr3:uid="{00000000-0010-0000-0200-000009000000}" name="Description" dataDxfId="133"/>
    <tableColumn id="10" xr3:uid="{00000000-0010-0000-0200-00000A000000}" name="Impact Description" dataDxfId="132"/>
    <tableColumn id="41" xr3:uid="{AAF89B5E-29D3-407E-A036-D06D2EADA67D}" name="Financial Impact"/>
    <tableColumn id="7" xr3:uid="{1CB06085-9695-4797-B65A-D04FCA4EB731}" name="Impact (I)" dataDxfId="131"/>
    <tableColumn id="12" xr3:uid="{00000000-0010-0000-0200-00000C000000}" name="Priority" dataDxfId="130"/>
    <tableColumn id="3" xr3:uid="{7D20311D-48E1-4261-B120-7354B1A3D332}" name="Issue Rating" dataDxfId="129">
      <calculatedColumnFormula>IFERROR(INDEX(Data_Issues!$J$11:$M$14,MATCH(Issues[[#This Row],[Priority]],Data_Issues!$I$11:$I$14,0),MATCH(Issues[[#This Row],[Impact (I)]],Data_Issues!$J$10:$M$10,0)),"")</calculatedColumnFormula>
    </tableColumn>
    <tableColumn id="13" xr3:uid="{00000000-0010-0000-0200-00000D000000}" name="Issue_x000a_RAG" dataDxfId="128"/>
    <tableColumn id="14" xr3:uid="{00000000-0010-0000-0200-00000E000000}" name="Resolution Plan" dataDxfId="127"/>
    <tableColumn id="8" xr3:uid="{14F92D8F-F4B5-487A-9F9F-F40B1896E81B}" name="Response Type" dataDxfId="126"/>
    <tableColumn id="15" xr3:uid="{00000000-0010-0000-0200-00000F000000}" name="Target Resolution Date" dataDxfId="125"/>
    <tableColumn id="16" xr3:uid="{00000000-0010-0000-0200-000010000000}" name="Actual Resolution Date" dataDxfId="124"/>
    <tableColumn id="23" xr3:uid="{00000000-0010-0000-0200-000017000000}" name="Days until due date" dataDxfId="123">
      <calculatedColumnFormula>IF(Issues[[#This Row],[Target Resolution Date]]="","",Issues[[#This Row],[Target Resolution Date]]-TODAY())</calculatedColumnFormula>
    </tableColumn>
    <tableColumn id="24" xr3:uid="{00000000-0010-0000-0200-000018000000}" name="Overdue?" dataDxfId="122">
      <calculatedColumnFormula>IF(Issues[[#This Row],[Target Resolution Date]]="","",IF(Issues!$U7&gt;0,"No","Yes"))</calculatedColumnFormula>
    </tableColumn>
    <tableColumn id="11" xr3:uid="{341B913B-B84B-4C6F-9FFF-63A230481104}" name="Latest Update" dataDxfId="121"/>
    <tableColumn id="17" xr3:uid="{98F098AF-9ABD-4026-AB9C-E4A4BB82D616}" name="Action Name 1" dataDxfId="120"/>
    <tableColumn id="18" xr3:uid="{E8E50B95-8708-4CB5-A531-1BA69EF96EB2}" name="Owner2" dataDxfId="119"/>
    <tableColumn id="19" xr3:uid="{9A6661EE-4530-4EED-AD0F-149EEC1E3EBC}" name="Status2" dataDxfId="118"/>
    <tableColumn id="20" xr3:uid="{508C38ED-EDC2-48A2-B50B-662153BFDADE}" name="Action RAG" dataDxfId="117"/>
    <tableColumn id="21" xr3:uid="{649E63F5-B740-4DE7-8B24-82605BAF8C14}" name="Target completion date" dataDxfId="116"/>
    <tableColumn id="22" xr3:uid="{712EBF2F-C9DD-4DFF-A6E4-CB9E24F362AD}" name="Overdue?2" dataDxfId="115">
      <calculatedColumnFormula>IF(ISBLANK(Issues[[#This Row],[Target completion date]]),"",IF(Issues[[#This Row],[Target completion date]]&lt;TODAY(),"Yes","No"))</calculatedColumnFormula>
    </tableColumn>
    <tableColumn id="25" xr3:uid="{ED164EF4-111E-4B6D-9DFE-B07B06AD831A}" name="Action Name 2 12" dataDxfId="114"/>
    <tableColumn id="26" xr3:uid="{E38A0DE1-9984-48DE-8783-F5FBA857034B}" name="Owner 13" dataDxfId="113"/>
    <tableColumn id="27" xr3:uid="{31AF973A-9503-42FA-8C6C-E095B10A262C}" name="Status24" dataDxfId="112"/>
    <tableColumn id="28" xr3:uid="{E267CEFB-8C26-41DB-82C3-5F0FF172774B}" name="Action RAG5" dataDxfId="111"/>
    <tableColumn id="29" xr3:uid="{7AECE041-7EDE-4520-80AB-8A8A6CD9E248}" name="Target completion date6" dataDxfId="110"/>
    <tableColumn id="30" xr3:uid="{13A21F99-9D70-43E9-B2A1-164647A6E1B6}" name="Overdue?27" dataDxfId="109">
      <calculatedColumnFormula>IF(ISBLANK(Issues[[#This Row],[Target completion date6]]),"",IF(Issues[[#This Row],[Target completion date6]]&lt;TODAY(),"Yes","No"))</calculatedColumnFormula>
    </tableColumn>
    <tableColumn id="31" xr3:uid="{5B317595-0C69-4045-9D3F-2B601DA086A7}" name="Action Name 3" dataDxfId="108"/>
    <tableColumn id="32" xr3:uid="{D408303E-5443-4DA3-AF62-07691A08F98F}" name="Owner 14" dataDxfId="107"/>
    <tableColumn id="33" xr3:uid="{A93EA7C4-E43F-49F8-8B62-4C1EC2F16622}" name="Status25" dataDxfId="106"/>
    <tableColumn id="34" xr3:uid="{85B78016-09EB-4A3F-8FAE-1DCDE0E1092C}" name="Action RAG6" dataDxfId="105"/>
    <tableColumn id="35" xr3:uid="{5F3DB7C6-5289-4776-A614-5E67F321BFD7}" name="Target completion date7" dataDxfId="104"/>
    <tableColumn id="36" xr3:uid="{20DB12DC-17B1-4430-B400-772414900504}" name="Overdue?28" dataDxfId="103">
      <calculatedColumnFormula>IF(ISBLANK(Issues[[#This Row],[Target completion date7]]),"",IF(Issues[[#This Row],[Target completion date7]]&lt;TODAY(),"Yes","No"))</calculatedColumnFormula>
    </tableColumn>
  </tableColumns>
  <tableStyleInfo name="New_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7C3219-8698-42B4-8382-94A53D4A0EDF}" name="Risks3" displayName="Risks3" ref="B6:S9" totalsRowShown="0" headerRowDxfId="82" dataDxfId="80" headerRowBorderDxfId="81" tableBorderDxfId="79" totalsRowBorderDxfId="78">
  <autoFilter ref="B6:S9" xr:uid="{00000000-0009-0000-0100-000001000000}"/>
  <tableColumns count="18">
    <tableColumn id="1" xr3:uid="{171BFF0B-ACE7-48B3-91F5-0AF44A89265F}" name="Task Name" dataDxfId="77"/>
    <tableColumn id="2" xr3:uid="{1E194586-3F9E-4586-BCF8-A958D417E697}" name="Date identified" dataDxfId="76"/>
    <tableColumn id="4" xr3:uid="{B38270D5-E525-44AD-80AC-1CA3380DB96D}" name="Owner" dataDxfId="75"/>
    <tableColumn id="5" xr3:uid="{4FCE86C6-FD42-4DE0-9978-755A45E51147}" name="Status" dataDxfId="74"/>
    <tableColumn id="9" xr3:uid="{7C171A99-2127-48A1-A719-F4E3920DFBC3}" name="Description" dataDxfId="73"/>
    <tableColumn id="14" xr3:uid="{5456BD02-40B6-4052-AEAF-855663253BBE}" name="Likelihood" dataDxfId="72"/>
    <tableColumn id="15" xr3:uid="{1510F98F-0DAC-43C9-BEF1-DFD0B4190D14}" name="Impact" dataDxfId="71"/>
    <tableColumn id="16" xr3:uid="{85EC39AF-55EC-4688-AFE2-1D74DDBD3C13}" name="Priority" dataDxfId="70"/>
    <tableColumn id="26" xr3:uid="{0DD0C092-B371-469F-89F5-BA2D81F6B4BC}" name="Overall Task RAGs" dataDxfId="69">
      <calculatedColumnFormula>VLOOKUP(VLOOKUP('IF NEEDED Action Log'!$G$7:$G$9,Data_Risks!$M$3:$M$5,2,FALSE)*VLOOKUP('IF NEEDED Action Log'!$H$7:$H$9,Data_Risks!$M$3:$M$5,2,FALSE),Data_Risks!#REF!,2,FALSE)</calculatedColumnFormula>
    </tableColumn>
    <tableColumn id="18" xr3:uid="{DE5D67FC-D8D6-4EA7-959F-51166414922E}" name="Planned Completion Date" dataDxfId="68"/>
    <tableColumn id="19" xr3:uid="{10AF3F14-D738-45FB-8751-399D599C045C}" name="Actual Completion Date" dataDxfId="67"/>
    <tableColumn id="8" xr3:uid="{B8B2E121-0280-454A-A83F-8B7C9212F081}" name="Latest Update" dataDxfId="66"/>
    <tableColumn id="21" xr3:uid="{E7388F4A-E687-45E1-9449-38AEC1442B43}" name="Associated Risks" dataDxfId="65"/>
    <tableColumn id="22" xr3:uid="{D3EBF106-F1A9-4580-BCEB-671128DF5727}" name="Associated Issues" dataDxfId="64"/>
    <tableColumn id="23" xr3:uid="{87EFF3BB-E97E-4FD2-804B-320073847B5D}" name="Associated Assumptions" dataDxfId="63"/>
    <tableColumn id="24" xr3:uid="{5EE10F2F-2812-4D45-8F7B-645D5618172D}" name="Associated Dependencies" dataDxfId="62"/>
    <tableColumn id="25" xr3:uid="{CEEBE002-40C1-47CA-BC69-D0C896DA0493}" name="Days until target date" dataDxfId="61">
      <calculatedColumnFormula>Risks3[[#This Row],[Planned Completion Date]]-TODAY()</calculatedColumnFormula>
    </tableColumn>
    <tableColumn id="27" xr3:uid="{5029E8A1-387F-4B4B-8ACD-C796C0C93CD8}" name="Overdue?" dataDxfId="60">
      <calculatedColumnFormula>IF(Risks3[[#This Row],[Days until target date]]&gt;0,"No","Yes")</calculatedColumnFormula>
    </tableColumn>
  </tableColumns>
  <tableStyleInfo name="New_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Assumptions" displayName="Assumptions" ref="A6:Q7" totalsRowShown="0" headerRowDxfId="57" dataDxfId="55" headerRowBorderDxfId="56" tableBorderDxfId="54" totalsRowBorderDxfId="53">
  <autoFilter ref="A6:Q7" xr:uid="{00000000-0009-0000-0100-000003000000}"/>
  <tableColumns count="17">
    <tableColumn id="1" xr3:uid="{00000000-0010-0000-0100-000001000000}" name="Assumption Name" dataDxfId="52"/>
    <tableColumn id="2" xr3:uid="{00000000-0010-0000-0100-000002000000}" name="Date identified" dataDxfId="51"/>
    <tableColumn id="3" xr3:uid="{00000000-0010-0000-0100-000003000000}" name="Assumption ID" dataDxfId="50"/>
    <tableColumn id="4" xr3:uid="{00000000-0010-0000-0100-000004000000}" name="Owner" dataDxfId="49"/>
    <tableColumn id="5" xr3:uid="{00000000-0010-0000-0100-000005000000}" name="Status" dataDxfId="48"/>
    <tableColumn id="7" xr3:uid="{00000000-0010-0000-0100-000007000000}" name="Latest Update" dataDxfId="47"/>
    <tableColumn id="8" xr3:uid="{00000000-0010-0000-0100-000008000000}" name="Description" dataDxfId="46"/>
    <tableColumn id="9" xr3:uid="{00000000-0010-0000-0100-000009000000}" name="Impact Description" dataDxfId="45"/>
    <tableColumn id="17" xr3:uid="{00000000-0010-0000-0100-000011000000}" name="Impact Date" dataDxfId="44"/>
    <tableColumn id="10" xr3:uid="{00000000-0010-0000-0100-00000A000000}" name="Probability" dataDxfId="43"/>
    <tableColumn id="11" xr3:uid="{00000000-0010-0000-0100-00000B000000}" name="Impact" dataDxfId="42"/>
    <tableColumn id="12" xr3:uid="{00000000-0010-0000-0100-00000C000000}" name="Overall Assumption RAG" dataDxfId="41"/>
    <tableColumn id="13" xr3:uid="{00000000-0010-0000-0100-00000D000000}" name="Associated Risks" dataDxfId="40"/>
    <tableColumn id="14" xr3:uid="{00000000-0010-0000-0100-00000E000000}" name="Associated Issues" dataDxfId="39"/>
    <tableColumn id="15" xr3:uid="{00000000-0010-0000-0100-00000F000000}" name="Associated Assumptions" dataDxfId="38"/>
    <tableColumn id="18" xr3:uid="{00000000-0010-0000-0100-000012000000}" name="Days until impact date" dataDxfId="37">
      <calculatedColumnFormula>Assumptions[Impact Date]-TODAY()</calculatedColumnFormula>
    </tableColumn>
    <tableColumn id="19" xr3:uid="{00000000-0010-0000-0100-000013000000}" name="Overdue?" dataDxfId="36">
      <calculatedColumnFormula>IF(Assumptions[Days until impact date]&gt;0,"No","Yes")</calculatedColumnFormula>
    </tableColumn>
  </tableColumns>
  <tableStyleInfo name="New_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8" dT="2022-12-08T16:04:17.01" personId="{F7F778B0-92E5-4ED8-8818-40400188ABAE}" id="{2E56CD73-78AA-4185-B3F2-45E467E3EA2B}">
    <text>I agree we should have this risk, but it feels confused. Should we have owners outside of the company? I agree the risk needs escalation to the LTPB.  Moreover, Paul doesn't sit on the ADPG Traceability group.</text>
  </threadedComment>
  <threadedComment ref="C8" dT="2023-02-03T10:05:06.55" personId="{FF30C55C-2D67-4512-91C8-A106337443BC}" id="{8BBF762B-CA2F-42D2-A2B8-2D52E2F39DFB}" parentId="{2E56CD73-78AA-4185-B3F2-45E467E3EA2B}">
    <text>Simon Freeman has reworded this risk and become the risk owner</text>
  </threadedComment>
  <threadedComment ref="L9" dT="2022-12-08T16:05:56.29" personId="{F7F778B0-92E5-4ED8-8818-40400188ABAE}" id="{EEAC1136-3DF5-402C-8549-F3F683CC0ACF}">
    <text>Needs an update Cattle Sprint 0 is complete.  The delay is in next steps - bEID, Digital Passports and Automated Moves.</text>
  </threadedComment>
  <threadedComment ref="L9" dT="2023-02-03T10:13:16.76" personId="{FF30C55C-2D67-4512-91C8-A106337443BC}" id="{C597BA48-29B2-44A7-A332-7BE7889B2814}" parentId="{EEAC1136-3DF5-402C-8549-F3F683CC0ACF}">
    <text>Impact description has been updated</text>
  </threadedComment>
  <threadedComment ref="C10" dT="2023-02-03T10:15:48.82" personId="{FF30C55C-2D67-4512-91C8-A106337443BC}" id="{1293E36F-3E2E-43CB-95C3-828FFE20B32D}">
    <text>Risk reworded to reflect it as a perm risk</text>
  </threadedComment>
  <threadedComment ref="O10" dT="2022-12-08T16:07:12.76" personId="{F7F778B0-92E5-4ED8-8818-40400188ABAE}" id="{D4371D1D-C547-444D-AA53-87C3FCD36EA2}">
    <text>Should the likelihood be higher?</text>
  </threadedComment>
  <threadedComment ref="C16" dT="2023-02-03T11:40:39.26" personId="{FF30C55C-2D67-4512-91C8-A106337443BC}" id="{29D7E9BF-717E-4C97-952B-EFBDE2869CC1}">
    <text>AHDB added</text>
  </threadedComment>
  <threadedComment ref="C32" dT="2022-12-08T16:14:14.31" personId="{F7F778B0-92E5-4ED8-8818-40400188ABAE}" id="{62ECC5AA-9FD3-44DD-BFAB-49232BF39204}">
    <text>This is either an Issue or a closed risk.  CHi is leaving and a recruitment has opened for an FD. If there is a risk it is the gap between Chi leaving and FD starting, which I am seeking to mitigate by securing a temporary replacement for Chi.</text>
  </threadedComment>
  <threadedComment ref="C32" dT="2022-12-12T14:23:48.58" personId="{A431ED03-5ABA-44E3-9B60-4859DA0365BF}" id="{1A71E7CE-6A91-44C0-93B1-2B9EBD8A8F01}" parentId="{62ECC5AA-9FD3-44DD-BFAB-49232BF39204}">
    <text>Closed</text>
  </threadedComment>
  <threadedComment ref="C33" dT="2022-12-08T16:14:57.76" personId="{F7F778B0-92E5-4ED8-8818-40400188ABAE}" id="{65A62170-E4C4-400B-A95F-CDE88355F04A}">
    <text>Close, as per my email to Ian D</text>
  </threadedComment>
  <threadedComment ref="C33" dT="2022-12-12T14:11:54.23" personId="{A431ED03-5ABA-44E3-9B60-4859DA0365BF}" id="{E3FF3C00-C55A-4699-A859-970DF38A7C9F}" parentId="{65A62170-E4C4-400B-A95F-CDE88355F04A}">
    <text>closed</text>
  </threadedComment>
</ThreadedComments>
</file>

<file path=xl/threadedComments/threadedComment2.xml><?xml version="1.0" encoding="utf-8"?>
<ThreadedComments xmlns="http://schemas.microsoft.com/office/spreadsheetml/2018/threadedcomments" xmlns:x="http://schemas.openxmlformats.org/spreadsheetml/2006/main">
  <threadedComment ref="U7" dT="2022-07-04T09:07:26.19" personId="{947CB556-B1F3-49B4-94B2-B5A8C4734420}" id="{8F525CEC-1B93-4E98-B6AE-1DF216213E4E}">
    <text>add in forumla to make sure empty if no target resolution date</text>
  </threadedComment>
  <threadedComment ref="Q8" dT="2022-12-08T16:16:20.14" personId="{F7F778B0-92E5-4ED8-8818-40400188ABAE}" id="{35A8C251-C039-450B-8732-DC377C1265CE}">
    <text>New mitigation. I have opened a recruitment for an FD, which will be the sixth Board member.</text>
  </threadedComment>
  <threadedComment ref="Q8" dT="2022-12-12T14:20:33.85" personId="{A431ED03-5ABA-44E3-9B60-4859DA0365BF}" id="{8424513E-B0DE-4FF8-8A59-FE14EA112434}" parentId="{35A8C251-C039-450B-8732-DC377C1265CE}">
    <text>new mitigation added</text>
  </threadedComment>
  <threadedComment ref="Q9" dT="2022-12-08T16:17:46.15" personId="{F7F778B0-92E5-4ED8-8818-40400188ABAE}" id="{18255EF0-BC32-4C65-BACE-D64D65849A23}">
    <text>Include a mitigation of the Task and Finish group.</text>
  </threadedComment>
  <threadedComment ref="Q9" dT="2022-12-12T14:20:57.79" personId="{A431ED03-5ABA-44E3-9B60-4859DA0365BF}" id="{BEBC1306-F1A2-42DF-959B-7FF23FB52A73}" parentId="{18255EF0-BC32-4C65-BACE-D64D65849A23}">
    <text>T&amp;F added to resolution plan</text>
  </threadedComment>
  <threadedComment ref="Q10" dT="2022-12-08T16:18:48.14" personId="{F7F778B0-92E5-4ED8-8818-40400188ABAE}" id="{0854AE0A-1B3C-4061-A376-06EDEB3733D0}">
    <text>Needs a mitigation of the Task and Finish group.</text>
  </threadedComment>
  <threadedComment ref="Q10" dT="2022-12-12T14:20:07.33" personId="{A431ED03-5ABA-44E3-9B60-4859DA0365BF}" id="{78A6221F-4DB2-4C2B-9DC4-C16215692C87}" parentId="{0854AE0A-1B3C-4061-A376-06EDEB3733D0}">
    <text>T&amp;F added to resolution plan</text>
  </threadedComment>
  <threadedComment ref="K12" dT="2022-12-08T16:19:49.20" personId="{F7F778B0-92E5-4ED8-8818-40400188ABAE}" id="{BD02A3C8-9C51-46D1-B17D-AF143E77F728}">
    <text>The impending issue of Autumn 2022 contract end dates has been successfully mitigated</text>
  </threadedComment>
  <threadedComment ref="K12" dT="2022-12-12T18:42:13.20" personId="{A431ED03-5ABA-44E3-9B60-4859DA0365BF}" id="{0AB66E9C-B12C-46B6-B491-E02DDF3DDF32}" parentId="{BD02A3C8-9C51-46D1-B17D-AF143E77F728}">
    <text>I have updated the impact, removed the September issue and added the procurement resourcing bottleneck from Jan 2023 (Pipeline). I have asked Wayne to review whether this warrants a separate issue.</text>
  </threadedComment>
</ThreadedComments>
</file>

<file path=xl/threadedComments/threadedComment3.xml><?xml version="1.0" encoding="utf-8"?>
<ThreadedComments xmlns="http://schemas.microsoft.com/office/spreadsheetml/2018/threadedcomments" xmlns:x="http://schemas.openxmlformats.org/spreadsheetml/2006/main">
  <threadedComment ref="J2" dT="2022-06-24T14:50:52.64" personId="{7952A090-521A-4C67-93AC-88127FB9C40F}" id="{929907EF-2833-44D0-AC46-080E4285F83C}">
    <text>need to add in rag</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5"/>
  <sheetViews>
    <sheetView showGridLines="0" zoomScale="70" zoomScaleNormal="70" zoomScaleSheetLayoutView="120" workbookViewId="0">
      <selection activeCell="O43" sqref="O43"/>
    </sheetView>
  </sheetViews>
  <sheetFormatPr defaultColWidth="10.85546875" defaultRowHeight="15" x14ac:dyDescent="0.25"/>
  <cols>
    <col min="1" max="1" width="11.42578125" customWidth="1"/>
    <col min="2" max="2" width="1.42578125" customWidth="1"/>
    <col min="3" max="3" width="0.85546875" customWidth="1"/>
    <col min="4" max="15" width="5.7109375" customWidth="1"/>
    <col min="16" max="16" width="0.85546875" customWidth="1"/>
    <col min="17" max="18" width="10.85546875" customWidth="1"/>
    <col min="22" max="22" width="8.140625" customWidth="1"/>
    <col min="23" max="23" width="1.140625" customWidth="1"/>
    <col min="24" max="24" width="1.42578125" customWidth="1"/>
  </cols>
  <sheetData>
    <row r="1" spans="1:38" x14ac:dyDescent="0.25">
      <c r="A1" s="76" t="s">
        <v>0</v>
      </c>
      <c r="Y1" s="76" t="s">
        <v>0</v>
      </c>
    </row>
    <row r="2" spans="1:38" ht="8.25" customHeight="1" x14ac:dyDescent="0.25">
      <c r="B2" s="66"/>
      <c r="C2" s="66"/>
      <c r="D2" s="66"/>
      <c r="E2" s="66"/>
      <c r="F2" s="66"/>
      <c r="G2" s="66"/>
      <c r="H2" s="66"/>
      <c r="I2" s="66"/>
      <c r="J2" s="66"/>
      <c r="K2" s="66"/>
      <c r="L2" s="66"/>
      <c r="M2" s="66"/>
      <c r="N2" s="66"/>
      <c r="O2" s="66"/>
      <c r="P2" s="66"/>
      <c r="Q2" s="66"/>
      <c r="R2" s="66"/>
      <c r="S2" s="66"/>
      <c r="T2" s="66"/>
      <c r="U2" s="66"/>
      <c r="V2" s="66"/>
      <c r="W2" s="66"/>
      <c r="X2" s="66"/>
    </row>
    <row r="3" spans="1:38" ht="4.5" customHeight="1" x14ac:dyDescent="0.25">
      <c r="B3" s="66"/>
      <c r="X3" s="66"/>
    </row>
    <row r="4" spans="1:38" ht="21" x14ac:dyDescent="0.35">
      <c r="B4" s="66"/>
      <c r="D4" s="327" t="s">
        <v>1</v>
      </c>
      <c r="E4" s="327"/>
      <c r="F4" s="327"/>
      <c r="G4" s="327"/>
      <c r="H4" s="327"/>
      <c r="I4" s="327"/>
      <c r="J4" s="327"/>
      <c r="K4" s="327"/>
      <c r="L4" s="327"/>
      <c r="M4" s="327"/>
      <c r="N4" s="327"/>
      <c r="O4" s="327"/>
      <c r="P4" s="327"/>
      <c r="Q4" s="327"/>
      <c r="R4" s="327"/>
      <c r="S4" s="327"/>
      <c r="T4" s="327"/>
      <c r="U4" s="327"/>
      <c r="V4" s="327"/>
      <c r="W4" s="327"/>
      <c r="X4" s="66"/>
    </row>
    <row r="5" spans="1:38" ht="4.5" customHeight="1" x14ac:dyDescent="0.25">
      <c r="B5" s="66"/>
      <c r="X5" s="66"/>
    </row>
    <row r="6" spans="1:38" ht="18.75" x14ac:dyDescent="0.3">
      <c r="B6" s="66"/>
      <c r="D6" s="315" t="s">
        <v>2</v>
      </c>
      <c r="E6" s="316"/>
      <c r="F6" s="316"/>
      <c r="G6" s="316"/>
      <c r="H6" s="316"/>
      <c r="I6" s="316"/>
      <c r="J6" s="316"/>
      <c r="K6" s="316"/>
      <c r="L6" s="316"/>
      <c r="M6" s="316"/>
      <c r="N6" s="316"/>
      <c r="O6" s="317"/>
      <c r="Q6" s="315" t="s">
        <v>3</v>
      </c>
      <c r="R6" s="316"/>
      <c r="S6" s="316"/>
      <c r="T6" s="316"/>
      <c r="U6" s="316"/>
      <c r="V6" s="317"/>
      <c r="W6" s="213"/>
      <c r="X6" s="66"/>
      <c r="Y6" s="211"/>
      <c r="Z6" s="211"/>
      <c r="AA6" s="211"/>
      <c r="AB6" s="211"/>
    </row>
    <row r="7" spans="1:38" ht="15" customHeight="1" x14ac:dyDescent="0.25">
      <c r="B7" s="66"/>
      <c r="D7" s="328" t="s">
        <v>4</v>
      </c>
      <c r="E7" s="329"/>
      <c r="F7" s="329"/>
      <c r="G7" s="330"/>
      <c r="H7" s="334" t="s">
        <v>5</v>
      </c>
      <c r="I7" s="335"/>
      <c r="J7" s="335"/>
      <c r="K7" s="336"/>
      <c r="L7" s="340" t="s">
        <v>6</v>
      </c>
      <c r="M7" s="341"/>
      <c r="N7" s="341"/>
      <c r="O7" s="342"/>
      <c r="Q7" s="30"/>
      <c r="W7" s="30"/>
      <c r="X7" s="66"/>
    </row>
    <row r="8" spans="1:38" ht="17.100000000000001" customHeight="1" x14ac:dyDescent="0.25">
      <c r="B8" s="66"/>
      <c r="D8" s="331"/>
      <c r="E8" s="332"/>
      <c r="F8" s="332"/>
      <c r="G8" s="333"/>
      <c r="H8" s="337"/>
      <c r="I8" s="338"/>
      <c r="J8" s="338"/>
      <c r="K8" s="339"/>
      <c r="L8" s="343"/>
      <c r="M8" s="344"/>
      <c r="N8" s="344"/>
      <c r="O8" s="345"/>
      <c r="Q8" s="30"/>
      <c r="W8" s="30"/>
      <c r="X8" s="66"/>
    </row>
    <row r="9" spans="1:38" ht="9.6" customHeight="1" x14ac:dyDescent="0.25">
      <c r="B9" s="66"/>
      <c r="Q9" s="30"/>
      <c r="W9" s="30"/>
      <c r="X9" s="66"/>
    </row>
    <row r="10" spans="1:38" ht="18.75" x14ac:dyDescent="0.3">
      <c r="B10" s="66"/>
      <c r="D10" s="205"/>
      <c r="E10" s="346" t="s">
        <v>7</v>
      </c>
      <c r="F10" s="346"/>
      <c r="G10" s="346"/>
      <c r="H10" s="346"/>
      <c r="I10" s="346"/>
      <c r="J10" s="346"/>
      <c r="K10" s="346"/>
      <c r="L10" s="346"/>
      <c r="M10" s="346"/>
      <c r="N10" s="346"/>
      <c r="O10" s="206"/>
      <c r="Q10" s="30"/>
      <c r="W10" s="30"/>
      <c r="X10" s="66"/>
    </row>
    <row r="11" spans="1:38" ht="15.6" customHeight="1" x14ac:dyDescent="0.25">
      <c r="B11" s="66"/>
      <c r="D11" s="207"/>
      <c r="E11" s="93" t="s">
        <v>8</v>
      </c>
      <c r="F11" s="93"/>
      <c r="G11" s="93"/>
      <c r="H11" s="325" t="s">
        <v>9</v>
      </c>
      <c r="I11" s="325"/>
      <c r="J11" s="325"/>
      <c r="K11" s="325"/>
      <c r="L11" s="321" t="s">
        <v>10</v>
      </c>
      <c r="M11" s="321"/>
      <c r="N11" s="321"/>
      <c r="O11" s="322"/>
      <c r="Q11" s="30"/>
      <c r="W11" s="30"/>
      <c r="X11" s="66"/>
    </row>
    <row r="12" spans="1:38" s="33" customFormat="1" ht="32.1" customHeight="1" x14ac:dyDescent="0.3">
      <c r="B12" s="67"/>
      <c r="D12" s="313" t="s">
        <v>11</v>
      </c>
      <c r="E12" s="314"/>
      <c r="F12" s="314"/>
      <c r="G12" s="314"/>
      <c r="H12" s="326" t="s">
        <v>12</v>
      </c>
      <c r="I12" s="326"/>
      <c r="J12" s="326"/>
      <c r="K12" s="326"/>
      <c r="L12" s="323" t="s">
        <v>13</v>
      </c>
      <c r="M12" s="323"/>
      <c r="N12" s="323"/>
      <c r="O12" s="324"/>
      <c r="Q12" s="212"/>
      <c r="W12" s="212"/>
      <c r="X12" s="66"/>
      <c r="AA12" s="312"/>
      <c r="AB12" s="312"/>
      <c r="AC12" s="312"/>
      <c r="AD12" s="312"/>
      <c r="AE12" s="312"/>
      <c r="AF12" s="312"/>
      <c r="AG12" s="312"/>
      <c r="AH12" s="312"/>
      <c r="AI12" s="312"/>
      <c r="AJ12" s="312"/>
      <c r="AK12" s="312"/>
      <c r="AL12" s="312"/>
    </row>
    <row r="13" spans="1:38" ht="5.45" customHeight="1" x14ac:dyDescent="0.25">
      <c r="B13" s="66"/>
      <c r="Q13" s="30"/>
      <c r="W13" s="30"/>
      <c r="X13" s="66"/>
    </row>
    <row r="14" spans="1:38" ht="3.95" customHeight="1" x14ac:dyDescent="0.25">
      <c r="B14" s="66"/>
      <c r="Q14" s="30"/>
      <c r="W14" s="30"/>
      <c r="X14" s="66"/>
    </row>
    <row r="15" spans="1:38" ht="18.75" x14ac:dyDescent="0.3">
      <c r="B15" s="66"/>
      <c r="D15" s="315" t="s">
        <v>14</v>
      </c>
      <c r="E15" s="316"/>
      <c r="F15" s="316"/>
      <c r="G15" s="316"/>
      <c r="H15" s="316"/>
      <c r="I15" s="316"/>
      <c r="J15" s="316"/>
      <c r="K15" s="316"/>
      <c r="L15" s="316"/>
      <c r="M15" s="316"/>
      <c r="N15" s="316"/>
      <c r="O15" s="317"/>
      <c r="Q15" s="30"/>
      <c r="W15" s="30"/>
      <c r="X15" s="66"/>
    </row>
    <row r="16" spans="1:38" x14ac:dyDescent="0.25">
      <c r="B16" s="66"/>
      <c r="D16" s="30"/>
      <c r="O16" s="48"/>
      <c r="Q16" s="30"/>
      <c r="W16" s="30"/>
      <c r="X16" s="66"/>
    </row>
    <row r="17" spans="2:24" x14ac:dyDescent="0.25">
      <c r="B17" s="66"/>
      <c r="D17" s="30"/>
      <c r="O17" s="48"/>
      <c r="Q17" s="30"/>
      <c r="W17" s="30"/>
      <c r="X17" s="66"/>
    </row>
    <row r="18" spans="2:24" ht="4.5" customHeight="1" x14ac:dyDescent="0.25">
      <c r="B18" s="66"/>
      <c r="D18" s="318"/>
      <c r="E18" s="319"/>
      <c r="F18" s="208"/>
      <c r="G18" s="208"/>
      <c r="H18" s="208"/>
      <c r="I18" s="208"/>
      <c r="O18" s="48"/>
      <c r="Q18" s="30"/>
      <c r="W18" s="30"/>
      <c r="X18" s="66"/>
    </row>
    <row r="19" spans="2:24" x14ac:dyDescent="0.25">
      <c r="B19" s="66"/>
      <c r="D19" s="320"/>
      <c r="E19" s="208"/>
      <c r="F19" s="209"/>
      <c r="G19" s="209"/>
      <c r="H19" s="209"/>
      <c r="I19" s="209"/>
      <c r="O19" s="48"/>
      <c r="Q19" s="30"/>
      <c r="W19" s="30"/>
      <c r="X19" s="66"/>
    </row>
    <row r="20" spans="2:24" x14ac:dyDescent="0.25">
      <c r="B20" s="66"/>
      <c r="D20" s="320"/>
      <c r="E20" s="208"/>
      <c r="F20" s="209"/>
      <c r="G20" s="209"/>
      <c r="H20" s="209"/>
      <c r="I20" s="210"/>
      <c r="O20" s="48"/>
      <c r="Q20" s="30"/>
      <c r="W20" s="30"/>
      <c r="X20" s="66"/>
    </row>
    <row r="21" spans="2:24" x14ac:dyDescent="0.25">
      <c r="B21" s="66"/>
      <c r="D21" s="320"/>
      <c r="E21" s="208"/>
      <c r="F21" s="209"/>
      <c r="G21" s="209"/>
      <c r="H21" s="209"/>
      <c r="I21" s="210"/>
      <c r="O21" s="48"/>
      <c r="Q21" s="30"/>
      <c r="W21" s="30"/>
      <c r="X21" s="66"/>
    </row>
    <row r="22" spans="2:24" x14ac:dyDescent="0.25">
      <c r="B22" s="66"/>
      <c r="D22" s="320"/>
      <c r="E22" s="208"/>
      <c r="F22" s="209"/>
      <c r="G22" s="209"/>
      <c r="H22" s="209"/>
      <c r="I22" s="210"/>
      <c r="O22" s="48"/>
      <c r="Q22" s="30"/>
      <c r="W22" s="30"/>
      <c r="X22" s="66"/>
    </row>
    <row r="23" spans="2:24" ht="6.95" customHeight="1" x14ac:dyDescent="0.25">
      <c r="B23" s="66"/>
      <c r="D23" s="49"/>
      <c r="E23" s="50"/>
      <c r="F23" s="50"/>
      <c r="G23" s="50"/>
      <c r="H23" s="50"/>
      <c r="I23" s="50"/>
      <c r="J23" s="50"/>
      <c r="K23" s="50"/>
      <c r="L23" s="50"/>
      <c r="M23" s="50"/>
      <c r="N23" s="50"/>
      <c r="O23" s="51"/>
      <c r="Q23" s="49"/>
      <c r="R23" s="50"/>
      <c r="S23" s="50"/>
      <c r="T23" s="50"/>
      <c r="U23" s="50"/>
      <c r="V23" s="50"/>
      <c r="W23" s="30"/>
      <c r="X23" s="66"/>
    </row>
    <row r="24" spans="2:24" ht="9" customHeight="1" x14ac:dyDescent="0.25">
      <c r="B24" s="66"/>
      <c r="X24" s="66"/>
    </row>
    <row r="25" spans="2:24" ht="18.75" x14ac:dyDescent="0.3">
      <c r="B25" s="66"/>
      <c r="D25" s="315" t="s">
        <v>15</v>
      </c>
      <c r="E25" s="316"/>
      <c r="F25" s="316"/>
      <c r="G25" s="316"/>
      <c r="H25" s="316"/>
      <c r="I25" s="316"/>
      <c r="J25" s="316"/>
      <c r="K25" s="316"/>
      <c r="L25" s="316"/>
      <c r="M25" s="316"/>
      <c r="N25" s="316"/>
      <c r="O25" s="317"/>
      <c r="X25" s="66"/>
    </row>
    <row r="26" spans="2:24" ht="28.5" customHeight="1" x14ac:dyDescent="0.25">
      <c r="B26" s="66"/>
      <c r="D26" s="30"/>
      <c r="O26" s="48"/>
      <c r="Q26" s="311" t="s">
        <v>16</v>
      </c>
      <c r="R26" s="311"/>
      <c r="S26" s="311"/>
      <c r="T26" s="311"/>
      <c r="U26" s="311"/>
      <c r="V26" s="311"/>
      <c r="X26" s="66"/>
    </row>
    <row r="27" spans="2:24" x14ac:dyDescent="0.25">
      <c r="B27" s="66"/>
      <c r="D27" s="30"/>
      <c r="O27" s="48"/>
      <c r="X27" s="66"/>
    </row>
    <row r="28" spans="2:24" x14ac:dyDescent="0.25">
      <c r="B28" s="66"/>
      <c r="D28" s="30"/>
      <c r="O28" s="48"/>
      <c r="X28" s="66"/>
    </row>
    <row r="29" spans="2:24" x14ac:dyDescent="0.25">
      <c r="B29" s="66"/>
      <c r="D29" s="30"/>
      <c r="O29" s="48"/>
      <c r="X29" s="66"/>
    </row>
    <row r="30" spans="2:24" x14ac:dyDescent="0.25">
      <c r="B30" s="66"/>
      <c r="D30" s="30"/>
      <c r="O30" s="48"/>
      <c r="X30" s="66"/>
    </row>
    <row r="31" spans="2:24" x14ac:dyDescent="0.25">
      <c r="B31" s="66"/>
      <c r="D31" s="30"/>
      <c r="O31" s="48"/>
      <c r="X31" s="66"/>
    </row>
    <row r="32" spans="2:24" ht="3" customHeight="1" x14ac:dyDescent="0.25">
      <c r="B32" s="66"/>
      <c r="D32" s="49"/>
      <c r="E32" s="50"/>
      <c r="F32" s="50"/>
      <c r="G32" s="50"/>
      <c r="H32" s="50"/>
      <c r="I32" s="50"/>
      <c r="J32" s="50"/>
      <c r="K32" s="50"/>
      <c r="L32" s="50"/>
      <c r="M32" s="50"/>
      <c r="N32" s="50"/>
      <c r="O32" s="51"/>
      <c r="X32" s="66"/>
    </row>
    <row r="33" spans="1:25" ht="4.5" customHeight="1" x14ac:dyDescent="0.25">
      <c r="B33" s="66"/>
      <c r="X33" s="66"/>
    </row>
    <row r="34" spans="1:25" ht="8.25" customHeight="1" x14ac:dyDescent="0.25">
      <c r="B34" s="66"/>
      <c r="C34" s="66"/>
      <c r="D34" s="66"/>
      <c r="E34" s="66"/>
      <c r="F34" s="66"/>
      <c r="G34" s="66"/>
      <c r="H34" s="66"/>
      <c r="I34" s="66"/>
      <c r="J34" s="66"/>
      <c r="K34" s="66"/>
      <c r="L34" s="66"/>
      <c r="M34" s="66"/>
      <c r="N34" s="66"/>
      <c r="O34" s="66"/>
      <c r="P34" s="66"/>
      <c r="Q34" s="66"/>
      <c r="R34" s="66"/>
      <c r="S34" s="66"/>
      <c r="T34" s="66"/>
      <c r="U34" s="66"/>
      <c r="V34" s="66"/>
      <c r="W34" s="66"/>
      <c r="X34" s="66"/>
    </row>
    <row r="35" spans="1:25" x14ac:dyDescent="0.25">
      <c r="A35" s="76" t="s">
        <v>0</v>
      </c>
      <c r="Y35" s="76" t="s">
        <v>0</v>
      </c>
    </row>
  </sheetData>
  <mergeCells count="18">
    <mergeCell ref="L11:O11"/>
    <mergeCell ref="L12:O12"/>
    <mergeCell ref="H11:K11"/>
    <mergeCell ref="H12:K12"/>
    <mergeCell ref="D4:W4"/>
    <mergeCell ref="D6:O6"/>
    <mergeCell ref="D7:G8"/>
    <mergeCell ref="H7:K8"/>
    <mergeCell ref="L7:O8"/>
    <mergeCell ref="E10:N10"/>
    <mergeCell ref="Q6:V6"/>
    <mergeCell ref="Q26:V26"/>
    <mergeCell ref="AA12:AL12"/>
    <mergeCell ref="D12:G12"/>
    <mergeCell ref="D15:O15"/>
    <mergeCell ref="D25:O25"/>
    <mergeCell ref="D18:E18"/>
    <mergeCell ref="D19:D22"/>
  </mergeCells>
  <pageMargins left="0.7" right="0.7" top="0.78740157499999996" bottom="0.78740157499999996" header="0.3" footer="0.3"/>
  <pageSetup paperSize="9" scale="86"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P51"/>
  <sheetViews>
    <sheetView showGridLines="0" zoomScaleNormal="100" workbookViewId="0">
      <selection activeCell="AM24" sqref="AM24"/>
    </sheetView>
  </sheetViews>
  <sheetFormatPr defaultColWidth="10.85546875" defaultRowHeight="15" x14ac:dyDescent="0.25"/>
  <cols>
    <col min="1" max="1" width="2.7109375" customWidth="1"/>
    <col min="2" max="2" width="1.42578125" customWidth="1"/>
    <col min="3" max="3" width="0.85546875" customWidth="1"/>
    <col min="4" max="4" width="1.140625" customWidth="1"/>
    <col min="5" max="5" width="6.28515625" customWidth="1"/>
    <col min="6" max="6" width="9.42578125" bestFit="1" customWidth="1"/>
    <col min="7" max="7" width="9.140625" bestFit="1" customWidth="1"/>
    <col min="8" max="8" width="8.42578125" customWidth="1"/>
    <col min="9" max="9" width="8.42578125" bestFit="1" customWidth="1"/>
    <col min="10" max="10" width="7.42578125" customWidth="1"/>
    <col min="11" max="11" width="9.42578125" bestFit="1" customWidth="1"/>
    <col min="12" max="12" width="4.140625" customWidth="1"/>
    <col min="13" max="13" width="5.85546875" customWidth="1"/>
    <col min="14" max="15" width="9.42578125" bestFit="1" customWidth="1"/>
    <col min="16" max="16" width="8.42578125" customWidth="1"/>
    <col min="17" max="17" width="8.42578125" bestFit="1" customWidth="1"/>
    <col min="18" max="18" width="9.42578125" bestFit="1" customWidth="1"/>
    <col min="19" max="19" width="1.28515625" customWidth="1"/>
    <col min="20" max="20" width="1.42578125" customWidth="1"/>
    <col min="21" max="21" width="2.28515625" customWidth="1"/>
    <col min="22" max="22" width="1.42578125" customWidth="1"/>
    <col min="23" max="23" width="2.140625" customWidth="1"/>
    <col min="24" max="24" width="10.7109375" bestFit="1" customWidth="1"/>
    <col min="25" max="25" width="2.85546875" style="90" customWidth="1"/>
    <col min="26" max="26" width="9.140625" customWidth="1"/>
    <col min="27" max="27" width="2.85546875" customWidth="1"/>
    <col min="28" max="28" width="5.140625" customWidth="1"/>
    <col min="29" max="29" width="2.85546875" customWidth="1"/>
    <col min="30" max="30" width="10.7109375" bestFit="1" customWidth="1"/>
    <col min="31" max="31" width="2.85546875" style="90" customWidth="1"/>
    <col min="32" max="32" width="9.140625" customWidth="1"/>
    <col min="33" max="33" width="2.85546875" customWidth="1"/>
    <col min="34" max="34" width="5.140625" customWidth="1"/>
    <col min="35" max="35" width="2.140625" customWidth="1"/>
    <col min="36" max="36" width="1.42578125" customWidth="1"/>
    <col min="39" max="39" width="10.7109375" bestFit="1" customWidth="1"/>
    <col min="40" max="40" width="9.7109375" bestFit="1" customWidth="1"/>
    <col min="41" max="42" width="8.5703125" bestFit="1" customWidth="1"/>
  </cols>
  <sheetData>
    <row r="2" spans="2:42" x14ac:dyDescent="0.25">
      <c r="B2" s="93"/>
    </row>
    <row r="3" spans="2:42" ht="6.75" customHeight="1" x14ac:dyDescent="0.25">
      <c r="B3" s="92"/>
      <c r="C3" s="92"/>
      <c r="D3" s="92"/>
      <c r="E3" s="92"/>
      <c r="F3" s="92"/>
      <c r="G3" s="92"/>
      <c r="H3" s="92"/>
      <c r="I3" s="92"/>
      <c r="J3" s="92"/>
      <c r="K3" s="92"/>
      <c r="L3" s="92"/>
      <c r="M3" s="92"/>
      <c r="N3" s="92"/>
      <c r="O3" s="92"/>
      <c r="P3" s="92"/>
      <c r="Q3" s="92"/>
      <c r="R3" s="92"/>
      <c r="S3" s="92"/>
      <c r="T3" s="92"/>
      <c r="V3" s="92"/>
      <c r="W3" s="92"/>
      <c r="X3" s="92"/>
      <c r="Y3" s="115"/>
      <c r="Z3" s="92"/>
      <c r="AA3" s="92"/>
      <c r="AB3" s="92"/>
      <c r="AC3" s="92"/>
      <c r="AD3" s="92"/>
      <c r="AE3" s="115"/>
      <c r="AF3" s="92"/>
      <c r="AG3" s="92"/>
      <c r="AH3" s="92"/>
      <c r="AI3" s="92"/>
      <c r="AJ3" s="92"/>
    </row>
    <row r="4" spans="2:42" ht="21" x14ac:dyDescent="0.35">
      <c r="B4" s="92"/>
      <c r="E4" s="327" t="s">
        <v>17</v>
      </c>
      <c r="F4" s="327"/>
      <c r="G4" s="327"/>
      <c r="H4" s="327"/>
      <c r="I4" s="327"/>
      <c r="J4" s="327"/>
      <c r="K4" s="327"/>
      <c r="L4" s="327"/>
      <c r="M4" s="327"/>
      <c r="N4" s="327"/>
      <c r="O4" s="327"/>
      <c r="P4" s="327"/>
      <c r="Q4" s="327"/>
      <c r="R4" s="327"/>
      <c r="S4" s="107"/>
      <c r="T4" s="92"/>
      <c r="V4" s="92"/>
      <c r="W4" s="327" t="s">
        <v>18</v>
      </c>
      <c r="X4" s="327"/>
      <c r="Y4" s="327"/>
      <c r="Z4" s="327"/>
      <c r="AA4" s="327"/>
      <c r="AB4" s="327"/>
      <c r="AC4" s="327"/>
      <c r="AD4" s="327"/>
      <c r="AE4" s="327"/>
      <c r="AF4" s="327"/>
      <c r="AG4" s="327"/>
      <c r="AH4" s="327"/>
      <c r="AI4" s="327"/>
      <c r="AJ4" s="92"/>
    </row>
    <row r="5" spans="2:42" x14ac:dyDescent="0.25">
      <c r="B5" s="92"/>
      <c r="F5" s="358" t="s">
        <v>19</v>
      </c>
      <c r="G5" s="358"/>
      <c r="H5" s="358"/>
      <c r="I5" s="358"/>
      <c r="J5" s="358"/>
      <c r="K5" s="358"/>
      <c r="M5" s="358" t="s">
        <v>20</v>
      </c>
      <c r="N5" s="358"/>
      <c r="O5" s="358"/>
      <c r="P5" s="358"/>
      <c r="Q5" s="358"/>
      <c r="R5" s="358"/>
      <c r="T5" s="92"/>
      <c r="V5" s="92"/>
      <c r="AJ5" s="92"/>
      <c r="AM5" t="s">
        <v>21</v>
      </c>
      <c r="AN5" t="s">
        <v>22</v>
      </c>
      <c r="AO5" t="s">
        <v>23</v>
      </c>
      <c r="AP5" t="s">
        <v>24</v>
      </c>
    </row>
    <row r="6" spans="2:42" x14ac:dyDescent="0.25">
      <c r="B6" s="92"/>
      <c r="E6" s="353" t="s">
        <v>25</v>
      </c>
      <c r="F6" s="354"/>
      <c r="G6" s="283" t="str">
        <f>Data_Risks!L10</f>
        <v>Very Low</v>
      </c>
      <c r="H6" s="283" t="str">
        <f>Data_Risks!M10</f>
        <v>Low</v>
      </c>
      <c r="I6" s="283" t="str">
        <f>Data_Risks!N10</f>
        <v>Medium</v>
      </c>
      <c r="J6" s="283" t="str">
        <f>Data_Risks!O10</f>
        <v>High</v>
      </c>
      <c r="K6" s="283" t="str">
        <f>Data_Risks!P10</f>
        <v>Very High</v>
      </c>
      <c r="M6" s="353" t="s">
        <v>25</v>
      </c>
      <c r="N6" s="354"/>
      <c r="O6" s="225" t="str">
        <f>Data_Issues!J10</f>
        <v>Low</v>
      </c>
      <c r="P6" s="225" t="str">
        <f>Data_Issues!K10</f>
        <v>Medium</v>
      </c>
      <c r="Q6" s="225" t="str">
        <f>Data_Issues!L10</f>
        <v xml:space="preserve">High </v>
      </c>
      <c r="R6" s="229" t="str">
        <f>Data_Issues!M10</f>
        <v>Very High</v>
      </c>
      <c r="T6" s="92"/>
      <c r="U6" s="90"/>
      <c r="V6" s="92"/>
      <c r="X6" s="227">
        <f>COUNTIFS(Risks[Status2],"Open") +COUNTIFS(Risks[Status24],"Open")+COUNTIFS(Risks[Status25],"Open")</f>
        <v>4</v>
      </c>
      <c r="Y6" s="351" t="s">
        <v>26</v>
      </c>
      <c r="Z6" s="351"/>
      <c r="AA6" s="351"/>
      <c r="AB6" s="352"/>
      <c r="AD6" s="227">
        <f>COUNTIFS(Issues[Status2],"Open")+COUNTIFS(Issues[Status24],"Open")+COUNTIFS(Issues[Status25],"Open")</f>
        <v>3</v>
      </c>
      <c r="AE6" s="351" t="s">
        <v>27</v>
      </c>
      <c r="AF6" s="351"/>
      <c r="AG6" s="351"/>
      <c r="AH6" s="352"/>
      <c r="AJ6" s="92"/>
      <c r="AM6" t="s">
        <v>28</v>
      </c>
      <c r="AN6" t="s">
        <v>29</v>
      </c>
      <c r="AO6" t="s">
        <v>30</v>
      </c>
      <c r="AP6" t="s">
        <v>31</v>
      </c>
    </row>
    <row r="7" spans="2:42" ht="15.75" customHeight="1" thickBot="1" x14ac:dyDescent="0.3">
      <c r="B7" s="92"/>
      <c r="E7" s="359" t="s">
        <v>32</v>
      </c>
      <c r="F7" s="281" t="str">
        <f>Data_Risks!K11</f>
        <v>Very High</v>
      </c>
      <c r="G7" s="296" t="str">
        <f>IF(COUNTIFS('Risks'!O$7:O$1048576,F$7,'Risks'!P$7:P$1048576,G$6)=0,"",COUNTIFS('Risks'!O$7:O$1048576,F$7,'Risks'!P$7:P$1048576,G$6,'Risks'!G$7:G$1048576,"Open"))</f>
        <v/>
      </c>
      <c r="H7" s="297" t="str">
        <f>IF(COUNTIFS('Risks'!O$7:O$1048576,F$7,'Risks'!P$7:P$1048576,H$6)=0,"",COUNTIFS('Risks'!O$7:O$1048576,F$7,'Risks'!P$7:P$1048576,H$6,'Risks'!G$7:G$1048576,"Open"))</f>
        <v/>
      </c>
      <c r="I7" s="298">
        <f>IF(COUNTIFS('Risks'!O$7:O$1048576,F$7,'Risks'!P$7:P$1048576,I$6)=0,"",COUNTIFS('Risks'!O$7:O$1048576,F$7,'Risks'!P$7:P$1048576,I$6,'Risks'!G$7:G$1048576,"Open"))</f>
        <v>1</v>
      </c>
      <c r="J7" s="298">
        <f>IF(COUNTIFS('Risks'!O$7:O$1048576,F$7,'Risks'!P$7:P$1048576,J$6)=0,"",COUNTIFS('Risks'!O$7:O$1048576,F$7,'Risks'!P$7:P$1048576,J$6,'Risks'!G$7:G$1048576,"Open"))</f>
        <v>0</v>
      </c>
      <c r="K7" s="299" t="str">
        <f>IF(COUNTIFS('Risks'!O$7:O$1048576,F$7,'Risks'!P$7:P$1048576,K$6)=0,"",COUNTIFS('Risks'!O$7:O$1048576,F$7,'Risks'!P$7:P$1048576,K$6,'Risks'!G$7:G$1048576,"Open"))</f>
        <v/>
      </c>
      <c r="M7" s="359" t="s">
        <v>33</v>
      </c>
      <c r="N7" s="79" t="str">
        <f>Data_Issues!I11</f>
        <v>Very High</v>
      </c>
      <c r="O7" s="237" t="str">
        <f>IF(COUNTIFS(Issues!M$7:M$1048576,N$7,Issues!N$7:N$1048576,O$6)=0,"",COUNTIFS(Issues!M$7:M$1048576,N$7,Issues!N$7:N$1048576,O$6,Issues!G$7:G$1048576,"Open"))</f>
        <v/>
      </c>
      <c r="P7" s="239" t="str">
        <f>IF(COUNTIFS(Issues!M$7:M$1048576,N$7,Issues!N$7:N$1048576,P$6)=0,"",COUNTIFS(Issues!M$7:M$1048576,N$7,Issues!N$7:N$1048576,P$6,Issues!G$7:G$1048576,"Open"))</f>
        <v/>
      </c>
      <c r="Q7" s="81">
        <f>IF(COUNTIFS(Issues!M$7:M$1048576,N$7,Issues!N$7:N$1048576,Q$6)=0,"",COUNTIFS(Issues!M$7:M$1048576,N$7,Issues!N$7:N$1048576,Q$6,Issues!G$7:G$1048576,"Open"))</f>
        <v>0</v>
      </c>
      <c r="R7" s="81">
        <f>IF(COUNTIFS(Issues!M$7:M$1048576,N$7,Issues!N$7:N$1048576,R$6)=0,"",COUNTIFS(Issues!M$7:M$1048576,N$7,Issues!N$7:N$1048576,R$6,Issues!G$7:G$1048576,"Open"))</f>
        <v>1</v>
      </c>
      <c r="T7" s="92"/>
      <c r="V7" s="92"/>
      <c r="X7" s="30"/>
      <c r="AB7" s="48"/>
      <c r="AD7" s="30"/>
      <c r="AH7" s="48"/>
      <c r="AJ7" s="92"/>
      <c r="AL7" t="s">
        <v>34</v>
      </c>
      <c r="AM7" s="294">
        <f>COUNTIFS(Risks[Risk
Domain Category],"Commercial", Risks[Status],"Open", Risks[Residual Risk Rating],"Low")</f>
        <v>0</v>
      </c>
      <c r="AN7" s="294">
        <f>COUNTIFS(Risks[Risk
Domain Category],"Commercial", Risks[Status],"Open", Risks[Residual Risk Rating],"Moderate")</f>
        <v>2</v>
      </c>
      <c r="AO7" s="294">
        <f>COUNTIFS(Risks[Risk
Domain Category],"Commercial", Risks[Status],"Open", Risks[Residual Risk Rating],"Severe")</f>
        <v>1</v>
      </c>
      <c r="AP7" s="294">
        <f>COUNTIFS(Risks[Risk
Domain Category],"Commercial", Risks[Status],"Open", Risks[Residual Risk Rating],"Critical")</f>
        <v>0</v>
      </c>
    </row>
    <row r="8" spans="2:42" ht="15.95" customHeight="1" thickBot="1" x14ac:dyDescent="0.3">
      <c r="B8" s="92"/>
      <c r="E8" s="360"/>
      <c r="F8" s="281" t="str">
        <f>Data_Risks!K12</f>
        <v>High</v>
      </c>
      <c r="G8" s="300" t="str">
        <f>IF(COUNTIFS('Risks'!O$7:O$1048576,F$8,'Risks'!P$7:P$1048576,G$6)=0,"",COUNTIFS('Risks'!O$7:O$1048576,F$8,'Risks'!P$7:P$1048576,G$6,'Risks'!G$7:G$1048576,"Open"))</f>
        <v/>
      </c>
      <c r="H8" s="301" t="str">
        <f>IF(COUNTIFS('Risks'!O$7:O$1048576,F$8,'Risks'!P$7:P$1048576,H$6)=0,"",COUNTIFS('Risks'!O$7:O$1048576,F$8,'Risks'!P$7:P$1048576,H$6,'Risks'!G$7:G$1048576,"Open"))</f>
        <v/>
      </c>
      <c r="I8" s="302">
        <f>IF(COUNTIFS('Risks'!O$7:O$1048576,F$8,'Risks'!P$7:P$1048576,I$6)=0,"",COUNTIFS('Risks'!O$7:O$1048576,F$8,'Risks'!P$7:P$1048576,I$6,'Risks'!G$7:G$1048576,"Open"))</f>
        <v>1</v>
      </c>
      <c r="J8" s="303">
        <f>IF(COUNTIFS('Risks'!O$7:O$1048576,F$8,'Risks'!P$7:P$1048576,J$6)=0,"",COUNTIFS('Risks'!O$7:O$1048576,F$8,'Risks'!P$7:P$1048576,J$6,'Risks'!G$7:G$1048576,"Open"))</f>
        <v>1</v>
      </c>
      <c r="K8" s="304">
        <f>IF(COUNTIFS('Risks'!O$7:O$1048576,F$8,'Risks'!P$7:P$1048576,K$6)=0,"",COUNTIFS('Risks'!O$7:O$1048576,F$8,'Risks'!P$7:P$1048576,K$6,'Risks'!G$7:G$1048576,"Open"))</f>
        <v>5</v>
      </c>
      <c r="M8" s="360"/>
      <c r="N8" s="79" t="str">
        <f>Data_Issues!I12</f>
        <v xml:space="preserve">High </v>
      </c>
      <c r="O8" s="84" t="str">
        <f>IF(COUNTIFS(Issues!M$7:M$1048576,N$8,Issues!N$7:N$1048576,O$6)=0,"",COUNTIFS(Issues!M$7:M$1048576,N$8,Issues!N$7:N$1048576,O$6,Issues!G$7:G$1048576,"Open"))</f>
        <v/>
      </c>
      <c r="P8" s="238">
        <f>IF(COUNTIFS(Issues!M$7:M$1048576,N$8,Issues!N$7:N$1048576,P$6)=0,"",COUNTIFS(Issues!M$7:M$1048576,N$8,Issues!N$7:N$1048576,P$6,Issues!G$7:G$1048576,"Open"))</f>
        <v>2</v>
      </c>
      <c r="Q8" s="240">
        <f>IF(COUNTIFS(Issues!M$7:M$1048576,N$8,Issues!N$7:N$1048576,Q$6)=0,"",COUNTIFS(Issues!M$7:M$1048576,N$8,Issues!N$7:N$1048576,Q$6,Issues!G$7:G$1048576,"Open"))</f>
        <v>3</v>
      </c>
      <c r="R8" s="83" t="str">
        <f>IF(COUNTIFS(Issues!M$7:M$1048576,N$8,Issues!N$7:N$1048576,R$6)=0,"",COUNTIFS(Issues!M$7:M$1048576,N$8,Issues!N$7:N$1048576,R$6,Issues!G$7:G$1048576,"Open"))</f>
        <v/>
      </c>
      <c r="T8" s="92"/>
      <c r="V8" s="92"/>
      <c r="X8" s="30"/>
      <c r="Y8" s="116">
        <f>COUNTIFS(Risks[Action RAG],"3", Risks[Status2],"Open")+COUNTIFS(Risks[Action RAG5],"3", Risks[Status24],"Open")+COUNTIFS(Risks[Action RAG6],"3", Risks[Status25],"Open")</f>
        <v>3</v>
      </c>
      <c r="Z8" s="64" t="s">
        <v>35</v>
      </c>
      <c r="AA8" s="65">
        <v>9</v>
      </c>
      <c r="AB8" s="48"/>
      <c r="AD8" s="30"/>
      <c r="AE8" s="116">
        <f>COUNTIFS(Issues[Action RAG],"3", Issues[Status2],"Open")+COUNTIFS(Issues[Action RAG5],"3", Issues[Status24],"Open")+COUNTIFS(Issues[Action RAG6],"3", Issues[Status25],"Open")</f>
        <v>0</v>
      </c>
      <c r="AF8" s="64" t="s">
        <v>35</v>
      </c>
      <c r="AG8" s="65">
        <v>9</v>
      </c>
      <c r="AH8" s="48"/>
      <c r="AJ8" s="92"/>
      <c r="AL8" t="s">
        <v>36</v>
      </c>
      <c r="AM8" s="294">
        <f>COUNTIFS(Risks[Risk
Domain Category],"Data", Risks[Status],"Open", Risks[Residual Risk Rating],"Low")</f>
        <v>0</v>
      </c>
      <c r="AN8" s="294">
        <f>COUNTIFS(Risks[Risk
Domain Category],"Data", Risks[Status],"Open", Risks[Residual Risk Rating],"Moderate")</f>
        <v>1</v>
      </c>
      <c r="AO8" s="294">
        <f>COUNTIFS(Risks[Risk
Domain Category],"Data", Risks[Status],"Open", Risks[Residual Risk Rating],"Severe")</f>
        <v>0</v>
      </c>
      <c r="AP8" s="294">
        <f>COUNTIFS(Risks[Risk
Domain Category],"Data", Risks[Status],"Open", Risks[Residual Risk Rating],"Critical")</f>
        <v>0</v>
      </c>
    </row>
    <row r="9" spans="2:42" ht="15.75" thickBot="1" x14ac:dyDescent="0.3">
      <c r="B9" s="92"/>
      <c r="E9" s="360"/>
      <c r="F9" s="281" t="str">
        <f>Data_Risks!K13</f>
        <v>Medium</v>
      </c>
      <c r="G9" s="305" t="str">
        <f>IF(COUNTIFS('Risks'!O$7:O$1048576,F$9,'Risks'!P$7:P$1048576,G$6)=0,"",COUNTIFS('Risks'!O$7:O$1048576,F$9,'Risks'!P$7:P$1048576,G$6,'Risks'!G$7:G$1048576,"Open"))</f>
        <v/>
      </c>
      <c r="H9" s="301" t="str">
        <f>IF(COUNTIFS('Risks'!O$7:O$1048576,F$9,'Risks'!P$7:P$1048576,H$6)=0,"",COUNTIFS('Risks'!O$7:O$1048576,F$9,'Risks'!P$7:P$1048576,H$6,'Risks'!G$7:G$1048576,"Open"))</f>
        <v/>
      </c>
      <c r="I9" s="301">
        <f>IF(COUNTIFS('Risks'!O$7:O$1048576,F$9,'Risks'!P$7:P$1048576,I$6)=0,"",COUNTIFS('Risks'!O$7:O$1048576,F$9,'Risks'!P$7:P$1048576,I$6,'Risks'!G$7:G$1048576,"Open"))</f>
        <v>1</v>
      </c>
      <c r="J9" s="302">
        <f>IF(COUNTIFS('Risks'!O$7:O$1048576,F$9,'Risks'!P$7:P$1048576,J$6)=0,"",COUNTIFS('Risks'!O$7:O$1048576,F$9,'Risks'!P$7:P$1048576,J$6,'Risks'!G$7:G$1048576,"Open"))</f>
        <v>1</v>
      </c>
      <c r="K9" s="304">
        <f>IF(COUNTIFS('Risks'!O$7:O$1048576,F$9,'Risks'!P$7:P$1048576,K$6)=0,"",COUNTIFS('Risks'!O$7:O$1048576,F$9,'Risks'!P$7:P$1048576,K$6,'Risks'!G$7:G$1048576,"Open"))</f>
        <v>3</v>
      </c>
      <c r="M9" s="360"/>
      <c r="N9" s="79" t="str">
        <f>Data_Issues!I13</f>
        <v>Medium</v>
      </c>
      <c r="O9" s="84" t="str">
        <f>IF(COUNTIFS(Issues!M$7:M$1048576,N$9,Issues!N$7:N$1048576,O$6)=0,"",COUNTIFS(Issues!M$7:M$1048576,N$9,Issues!N$7:N$1048576,O$6,Issues!G$7:G$1048576,"Open"))</f>
        <v/>
      </c>
      <c r="P9" s="86">
        <f>IF(COUNTIFS(Issues!M$7:M$1048576,N$9,Issues!N$7:N$1048576,P$6)=0,"",COUNTIFS(Issues!M$7:M$1048576,N$9,Issues!N$7:N$1048576,P$6,Issues!G$7:G$1048576,"Open"))</f>
        <v>1</v>
      </c>
      <c r="Q9" s="238">
        <f>IF(COUNTIFS(Issues!M$7:M$1048576,N$9,Issues!N$7:N$1048576,Q$6)=0,"",COUNTIFS(Issues!M$7:M$1048576,N$9,Issues!N$7:N$1048576,Q$6,Issues!G$7:G$1048576,"Open"))</f>
        <v>1</v>
      </c>
      <c r="R9" s="242" t="str">
        <f>IF(COUNTIFS(Issues!M$7:M$1048576,N$9,Issues!N$7:N$1048576,R$6)=0,"",COUNTIFS(Issues!M$7:M$1048576,N$9,Issues!N$7:N$1048576,R$6,Issues!G$7:G$1048576,"Open"))</f>
        <v/>
      </c>
      <c r="T9" s="92"/>
      <c r="V9" s="92"/>
      <c r="X9" s="30"/>
      <c r="AB9" s="48"/>
      <c r="AD9" s="30"/>
      <c r="AH9" s="48"/>
      <c r="AJ9" s="92"/>
      <c r="AL9" t="s">
        <v>37</v>
      </c>
      <c r="AM9" s="294">
        <f>COUNTIFS(Risks[Risk
Domain Category],"Delivery", Risks[Status],"Open", Risks[Residual Risk Rating],"Low")</f>
        <v>1</v>
      </c>
      <c r="AN9" s="294">
        <f>COUNTIFS(Risks[Risk
Domain Category],"Delivery", Risks[Status],"Open", Risks[Residual Risk Rating],"Moderate")</f>
        <v>0</v>
      </c>
      <c r="AO9" s="294">
        <f>COUNTIFS(Risks[Risk
Domain Category],"Delivery", Risks[Status],"Open", Risks[Residual Risk Rating],"Severe")</f>
        <v>2</v>
      </c>
      <c r="AP9" s="294">
        <f>COUNTIFS(Risks[Risk
Domain Category],"Delivery", Risks[Status],"Open", Risks[Residual Risk Rating],"Critical")</f>
        <v>0</v>
      </c>
    </row>
    <row r="10" spans="2:42" ht="15.95" customHeight="1" x14ac:dyDescent="0.25">
      <c r="B10" s="92"/>
      <c r="E10" s="360"/>
      <c r="F10" s="282" t="str">
        <f>Data_Risks!K14</f>
        <v>Low</v>
      </c>
      <c r="G10" s="305" t="str">
        <f>IF(COUNTIFS('Risks'!O$7:O$1048576,F$10,'Risks'!P$7:P$1048576,G$6)=0,"",COUNTIFS('Risks'!O$7:O$1048576,F$10,'Risks'!P$7:P$1048576,G$6,'Risks'!G$7:G$1048576,"Open"))</f>
        <v/>
      </c>
      <c r="H10" s="301">
        <f>IF(COUNTIFS('Risks'!O$7:O$1048576,F$10,'Risks'!P$7:P$1048576,H$6)=0,"",COUNTIFS('Risks'!O$7:O$1048576,F$10,'Risks'!P$7:P$1048576,H$6,'Risks'!G$7:G$1048576,"Open"))</f>
        <v>4</v>
      </c>
      <c r="I10" s="301">
        <f>IF(COUNTIFS('Risks'!O$7:O$1048576,F$10,'Risks'!P$7:P$1048576,I$6)=0,"",COUNTIFS('Risks'!O$7:O$1048576,F$10,'Risks'!P$7:P$1048576,I$6,'Risks'!G$7:G$1048576,"Open"))</f>
        <v>4</v>
      </c>
      <c r="J10" s="301">
        <f>IF(COUNTIFS('Risks'!O$7:O$1048576,F$10,'Risks'!P$7:P$1048576,J$6)=0,"",COUNTIFS('Risks'!O$7:O$1048576,F$10,'Risks'!P$7:P$1048576,J$6,'Risks'!G$7:G$1048576,"Open"))</f>
        <v>0</v>
      </c>
      <c r="K10" s="306" t="str">
        <f>IF(COUNTIFS('Risks'!O$7:O$1048576,F$10,'Risks'!P$7:P$1048576,K$6)=0,"",COUNTIFS('Risks'!O$7:O$1048576,F$10,'Risks'!P$7:P$1048576,K$6,'Risks'!G$7:G$1048576,"Open"))</f>
        <v/>
      </c>
      <c r="M10" s="361"/>
      <c r="N10" s="235" t="str">
        <f>Data_Issues!I14</f>
        <v>Low</v>
      </c>
      <c r="O10" s="85" t="str">
        <f>IF(COUNTIFS(Issues!M$7:M$1048576,N$10,Issues!N$7:N$1048576,O$6)=0,"",COUNTIFS(Issues!M$7:M$1048576,N$10,Issues!N$7:N$1048576,O$6,Issues!G$7:G$1048576,"Open"))</f>
        <v/>
      </c>
      <c r="P10" s="85">
        <f>IF(COUNTIFS(Issues!M$7:M$1048576,N$10,Issues!N$7:N$1048576,P$6)=0,"",COUNTIFS(Issues!M$7:M$1048576,N$10,Issues!N$7:N$1048576,P$6,Issues!G$7:G$1048576,"Open"))</f>
        <v>1</v>
      </c>
      <c r="Q10" s="88" t="str">
        <f>IF(COUNTIFS(Issues!M$7:M$1048576,N$10,Issues!N$7:N$1048576,Q$6)=0,"",COUNTIFS(Issues!M$7:M$1048576,N$10, Issues!N$7:N$1048576,Q$6,Issues!G$7:G$1048576,"Open"))</f>
        <v/>
      </c>
      <c r="R10" s="241" t="str">
        <f>IF(COUNTIFS(Issues!M$7:M$1048576,N$10,Issues!N$7:N$1048576,R$6)=0,"",COUNTIFS(Issues!M$7:M$1048576,N$10,Issues!N$7:N$1048576,R$6,Issues!G$7:G$1048576,"Open"))</f>
        <v/>
      </c>
      <c r="T10" s="92"/>
      <c r="V10" s="92"/>
      <c r="X10" s="30"/>
      <c r="Y10" s="116">
        <f>COUNTIFS(Risks[Action RAG],"2", Risks[Status2],"Open")+COUNTIFS(Risks[Action RAG5],"2", Risks[Status24],"Open")+COUNTIFS(Risks[Action RAG6],"2", Risks[Status25],"Open")</f>
        <v>0</v>
      </c>
      <c r="Z10" s="64" t="s">
        <v>38</v>
      </c>
      <c r="AA10" s="65">
        <v>4</v>
      </c>
      <c r="AB10" s="48"/>
      <c r="AD10" s="30"/>
      <c r="AE10" s="116">
        <f>COUNTIFS(Issues[Action RAG],"2", Issues[Status2],"Open")+COUNTIFS(Issues[Action RAG5],"2", Issues[Status24],"Open")+COUNTIFS(Issues[Action RAG6],"2", Issues[Status25],"Open")</f>
        <v>3</v>
      </c>
      <c r="AF10" s="64" t="s">
        <v>38</v>
      </c>
      <c r="AG10" s="65">
        <v>4</v>
      </c>
      <c r="AH10" s="48"/>
      <c r="AJ10" s="92"/>
      <c r="AL10" t="s">
        <v>39</v>
      </c>
      <c r="AM10" s="294">
        <f>COUNTIFS(Risks[Risk
Domain Category],"Financial", Risks[Status],"Open", Risks[Residual Risk Rating],"Low")</f>
        <v>0</v>
      </c>
      <c r="AN10" s="294">
        <f>COUNTIFS(Risks[Risk
Domain Category],"Financial", Risks[Status],"Open", Risks[Residual Risk Rating],"Moderate")</f>
        <v>5</v>
      </c>
      <c r="AO10" s="294">
        <f>COUNTIFS(Risks[Risk
Domain Category],"Financial", Risks[Status],"Open", Risks[Residual Risk Rating],"Severe")</f>
        <v>1</v>
      </c>
      <c r="AP10" s="294">
        <f>COUNTIFS(Risks[Risk
Domain Category],"Financial", Risks[Status],"Open", Risks[Residual Risk Rating],"Critical")</f>
        <v>0</v>
      </c>
    </row>
    <row r="11" spans="2:42" ht="15.95" customHeight="1" x14ac:dyDescent="0.25">
      <c r="B11" s="92"/>
      <c r="E11" s="361"/>
      <c r="F11" s="282" t="str">
        <f>Data_Risks!K15</f>
        <v>Very Low</v>
      </c>
      <c r="G11" s="307" t="str">
        <f>IF(COUNTIFS('Risks'!O$7:O$1048576,F$11,'Risks'!P$7:P$1048576,G$6)=0,"",COUNTIFS('Risks'!O$7:O$1048576,F$11,'Risks'!P$7:P$1048576,G$6,'Risks'!G$7:G$1048576,"Open"))</f>
        <v/>
      </c>
      <c r="H11" s="308" t="str">
        <f>IF(COUNTIFS('Risks'!O$7:O$1048576,F$11,'Risks'!P$7:P$1048576,H$6)=0,"",COUNTIFS('Risks'!O$7:O$1048576,F$11,'Risks'!P$7:P$1048576,H$6,'Risks'!G$7:G$1048576,"Open"))</f>
        <v/>
      </c>
      <c r="I11" s="308" t="str">
        <f>IF(COUNTIFS('Risks'!O$7:O$1048576,F$11,'Risks'!P$7:P$1048576,I$6)=0,"",COUNTIFS('Risks'!O$7:O$1048576,F$11,'Risks'!P$7:P$1048576,I$6,'Risks'!G$7:G$1048576,"Open"))</f>
        <v/>
      </c>
      <c r="J11" s="309" t="str">
        <f>IF(COUNTIFS('Risks'!O$7:O$1048576,F$11,'Risks'!P$7:P$1048576,J$6)=0,"",COUNTIFS('Risks'!O$7:O$1048576,F$11,'Risks'!P$7:P$1048576,J$6,'Risks'!G$7:G$1048576,"Open"))</f>
        <v/>
      </c>
      <c r="K11" s="310" t="str">
        <f>IF(COUNTIFS('Risks'!O$7:O$1048576,F$11,'Risks'!P$7:P$1048576,K$6)=0,"",COUNTIFS('Risks'!O$7:O$1048576,F$11,'Risks'!P$7:P$1048576,K$6,'Risks'!G$7:G$1048576,"Open"))</f>
        <v/>
      </c>
      <c r="T11" s="92"/>
      <c r="V11" s="92"/>
      <c r="X11" s="30"/>
      <c r="AB11" s="48"/>
      <c r="AD11" s="30"/>
      <c r="AH11" s="48"/>
      <c r="AJ11" s="92"/>
      <c r="AL11" t="s">
        <v>40</v>
      </c>
      <c r="AM11" s="294">
        <f>COUNTIFS(Risks[Risk
Domain Category],"Governance", Risks[Status],"Open", Risks[Residual Risk Rating],"Low")</f>
        <v>0</v>
      </c>
      <c r="AN11" s="294">
        <f>COUNTIFS(Risks[Risk
Domain Category],"Governance", Risks[Status],"Open", Risks[Residual Risk Rating],"Moderate")</f>
        <v>0</v>
      </c>
      <c r="AO11" s="294">
        <f>COUNTIFS(Risks[Risk
Domain Category],"Governance", Risks[Status],"Open", Risks[Residual Risk Rating],"Severe")</f>
        <v>1</v>
      </c>
      <c r="AP11" s="294">
        <f>COUNTIFS(Risks[Risk
Domain Category],"Governance", Risks[Status],"Open", Risks[Residual Risk Rating],"Critical")</f>
        <v>3</v>
      </c>
    </row>
    <row r="12" spans="2:42" x14ac:dyDescent="0.25">
      <c r="B12" s="92"/>
      <c r="F12" s="358" t="s">
        <v>41</v>
      </c>
      <c r="G12" s="358"/>
      <c r="H12" s="358"/>
      <c r="I12" s="358"/>
      <c r="J12" s="358"/>
      <c r="K12" s="358"/>
      <c r="T12" s="92"/>
      <c r="V12" s="92"/>
      <c r="X12" s="30"/>
      <c r="Y12" s="116">
        <f>COUNTIFS(Risks[Action RAG],"1", Risks[Status2],"Open")+COUNTIFS(Risks[Action RAG5],"1", Risks[Status24],"Open")+COUNTIFS(Risks[Action RAG6],"1", Risks[Status25],"Open")</f>
        <v>1</v>
      </c>
      <c r="Z12" s="64" t="s">
        <v>42</v>
      </c>
      <c r="AA12" s="113">
        <v>2</v>
      </c>
      <c r="AB12" s="48"/>
      <c r="AD12" s="30"/>
      <c r="AE12" s="116">
        <f>COUNTIFS(Issues[Action RAG],"1", Issues[Status2],"Open")+COUNTIFS(Issues[Action RAG5],"1", Issues[Status24],"Open")+COUNTIFS(Issues[Action RAG6],"1", Issues[Status25],"Open")</f>
        <v>0</v>
      </c>
      <c r="AF12" s="64" t="s">
        <v>42</v>
      </c>
      <c r="AG12" s="65">
        <v>2</v>
      </c>
      <c r="AH12" s="48"/>
      <c r="AJ12" s="92"/>
      <c r="AL12" t="s">
        <v>43</v>
      </c>
      <c r="AM12" s="294">
        <f>COUNTIFS(Risks[Risk
Domain Category],"Operations", Risks[Status],"Open", Risks[Residual Risk Rating],"Low")</f>
        <v>0</v>
      </c>
      <c r="AN12" s="294">
        <f>COUNTIFS(Risks[Risk
Domain Category],"Operations", Risks[Status],"Open", Risks[Residual Risk Rating],"Moderate")</f>
        <v>1</v>
      </c>
      <c r="AO12" s="294">
        <f>COUNTIFS(Risks[Risk
Domain Category],"Operations", Risks[Status],"Open", Risks[Residual Risk Rating],"Severe")</f>
        <v>0</v>
      </c>
      <c r="AP12" s="294">
        <f>COUNTIFS(Risks[Risk
Domain Category],"Operations", Risks[Status],"Open", Risks[Residual Risk Rating],"Critical")</f>
        <v>0</v>
      </c>
    </row>
    <row r="13" spans="2:42" x14ac:dyDescent="0.25">
      <c r="B13" s="92"/>
      <c r="E13" s="353" t="s">
        <v>25</v>
      </c>
      <c r="F13" s="354"/>
      <c r="G13" s="283" t="str">
        <f>Data_Risks!L10</f>
        <v>Very Low</v>
      </c>
      <c r="H13" s="283" t="str">
        <f>Data_Risks!M10</f>
        <v>Low</v>
      </c>
      <c r="I13" s="283" t="str">
        <f>Data_Risks!N10</f>
        <v>Medium</v>
      </c>
      <c r="J13" s="283" t="str">
        <f>Data_Risks!O10</f>
        <v>High</v>
      </c>
      <c r="K13" s="283" t="str">
        <f>Data_Risks!P10</f>
        <v>Very High</v>
      </c>
      <c r="T13" s="92"/>
      <c r="V13" s="92"/>
      <c r="X13" s="30"/>
      <c r="AA13" s="111"/>
      <c r="AB13" s="48"/>
      <c r="AD13" s="30"/>
      <c r="AH13" s="48"/>
      <c r="AJ13" s="92"/>
      <c r="AL13" t="s">
        <v>44</v>
      </c>
      <c r="AM13" s="294">
        <f>COUNTIFS(Risks[Risk
Domain Category],"People", Risks[Status],"Open", Risks[Residual Risk Rating],"Low")</f>
        <v>0</v>
      </c>
      <c r="AN13" s="294">
        <f>COUNTIFS(Risks[Risk
Domain Category],"People", Risks[Status],"Open", Risks[Residual Risk Rating],"Moderate")</f>
        <v>2</v>
      </c>
      <c r="AO13" s="294">
        <f>COUNTIFS(Risks[Risk
Domain Category],"People", Risks[Status],"Open", Risks[Residual Risk Rating],"Severe")</f>
        <v>0</v>
      </c>
      <c r="AP13" s="294">
        <f>COUNTIFS(Risks[Risk
Domain Category],"People", Risks[Status],"Open", Risks[Residual Risk Rating],"Critical")</f>
        <v>0</v>
      </c>
    </row>
    <row r="14" spans="2:42" ht="15.75" customHeight="1" x14ac:dyDescent="0.25">
      <c r="B14" s="92"/>
      <c r="E14" s="359" t="s">
        <v>32</v>
      </c>
      <c r="F14" s="281" t="str">
        <f>Data_Risks!K11</f>
        <v>Very High</v>
      </c>
      <c r="G14" s="284" t="str">
        <f>IF(COUNTIFS('Risks'!V$7:V$1048576,F$14,'Risks'!W$7:W$1048576,G13)=0,"",COUNTIFS('Risks'!V$7:V$1048576,F$14,'Risks'!W$7:W$1048576,G$13,'Risks'!G$7:G$1048576,"Open"))</f>
        <v/>
      </c>
      <c r="H14" s="87" t="str">
        <f>IF(COUNTIFS('Risks'!V$7:V$1048576,F$14,'Risks'!W$7:W$1048576,H13)=0,"",COUNTIFS('Risks'!V$7:V$1048576,F$14,'Risks'!W$7:W$1048576,H$13,'Risks'!G$7:G$1048576,"Open"))</f>
        <v/>
      </c>
      <c r="I14" s="80" t="str">
        <f>IF(COUNTIFS('Risks'!V$7:V$1048576,F$14,'Risks'!W$7:W$1048576,I13)=0,"",COUNTIFS('Risks'!V$7:V$1048576,F$14,'Risks'!W$7:W$1048576,I$13,'Risks'!G$7:G$1048576,"Open"))</f>
        <v/>
      </c>
      <c r="J14" s="80" t="str">
        <f>IF(COUNTIFS('Risks'!V$7:V$1048576,F$14,'Risks'!W$7:W$1048576,J13)=0,"",COUNTIFS('Risks'!V$7:V$1048576,F$14,'Risks'!W$7:W$1048576,J$13,'Risks'!G$7:G$1048576,"Open"))</f>
        <v/>
      </c>
      <c r="K14" s="81" t="str">
        <f>IF(COUNTIFS('Risks'!V$7:V$1048576,F$14,'Risks'!W$7:W$1048576,K13)=0,"",COUNTIFS('Risks'!V$7:V$1048576,F$14,'Risks'!W$7:W$1048576,K$13,'Risks'!G$7:G$1048576,"Open"))</f>
        <v/>
      </c>
      <c r="N14" s="226">
        <f ca="1">COUNTIFS(Risks[Overdue?],"Yes",Risks[Status],"Open")</f>
        <v>4</v>
      </c>
      <c r="O14" s="108"/>
      <c r="P14" s="355" t="s">
        <v>45</v>
      </c>
      <c r="Q14" s="356"/>
      <c r="R14" s="357"/>
      <c r="T14" s="92"/>
      <c r="V14" s="92"/>
      <c r="X14" s="49"/>
      <c r="Y14" s="117"/>
      <c r="Z14" s="50"/>
      <c r="AA14" s="50"/>
      <c r="AB14" s="51"/>
      <c r="AD14" s="30"/>
      <c r="AH14" s="51"/>
      <c r="AJ14" s="92"/>
      <c r="AL14" t="s">
        <v>46</v>
      </c>
      <c r="AM14" s="294">
        <f>COUNTIFS(Risks[Risk
Domain Category],"Process", Risks[Status],"Open", Risks[Residual Risk Rating],"Low")</f>
        <v>0</v>
      </c>
      <c r="AN14" s="294">
        <f>COUNTIFS(Risks[Risk
Domain Category],"Process", Risks[Status],"Open", Risks[Residual Risk Rating],"Moderate")</f>
        <v>0</v>
      </c>
      <c r="AO14" s="294">
        <f>COUNTIFS(Risks[Risk
Domain Category],"Process", Risks[Status],"Open", Risks[Residual Risk Rating],"Severe")</f>
        <v>0</v>
      </c>
      <c r="AP14" s="294">
        <f>COUNTIFS(Risks[Risk
Domain Category],"Process", Risks[Status],"Open", Risks[Residual Risk Rating],"Critical")</f>
        <v>0</v>
      </c>
    </row>
    <row r="15" spans="2:42" x14ac:dyDescent="0.25">
      <c r="B15" s="92"/>
      <c r="E15" s="360"/>
      <c r="F15" s="281" t="str">
        <f>Data_Risks!K12</f>
        <v>High</v>
      </c>
      <c r="G15" s="285" t="str">
        <f>IF(COUNTIFS('Risks'!V$7:V$1048576,F$15,'Risks'!W$7:W$1048576,G13)=0,"",COUNTIFS('Risks'!V$7:V$1048576,F$15,'Risks'!W$7:W$1048576,G$13,'Risks'!G$7:G$1048576,"Open"))</f>
        <v/>
      </c>
      <c r="H15" s="84">
        <f>IF(COUNTIFS('Risks'!V$7:V$1048576,F$15,'Risks'!W$7:W$1048576,H13)=0,"",COUNTIFS('Risks'!V$7:V$1048576,F$15,'Risks'!W$7:W$1048576,H$13,'Risks'!G$7:G$1048576,"Open"))</f>
        <v>1</v>
      </c>
      <c r="I15" s="86">
        <f>IF(COUNTIFS('Risks'!V$7:V$1048576,F$15,'Risks'!W$7:W$1048576,I13)=0,"",COUNTIFS('Risks'!V$7:V$1048576,F$15,'Risks'!W$7:W$1048576,I$13,'Risks'!G$7:G$1048576,"Open"))</f>
        <v>1</v>
      </c>
      <c r="J15" s="82">
        <f>IF(COUNTIFS('Risks'!V$7:V$1048576,F$15,'Risks'!W$7:W$1048576,J13)=0,"",COUNTIFS('Risks'!V$7:V$1048576,F$15,'Risks'!W$7:W$1048576,J$13,'Risks'!G$7:G$1048576,"Open"))</f>
        <v>3</v>
      </c>
      <c r="K15" s="83">
        <f>IF(COUNTIFS('Risks'!V$7:V$1048576,F$15,'Risks'!W$7:W$1048576,K13)=0,"",COUNTIFS('Risks'!V$7:V$1048576,F$15,'Risks'!W$7:W$1048576,K$13,'Risks'!G$7:G$1048576,"Open"))</f>
        <v>0</v>
      </c>
      <c r="T15" s="92"/>
      <c r="V15" s="92"/>
      <c r="AD15" s="110"/>
      <c r="AE15" s="91"/>
      <c r="AF15" s="110"/>
      <c r="AG15" s="110"/>
      <c r="AJ15" s="92"/>
      <c r="AL15" t="s">
        <v>47</v>
      </c>
      <c r="AM15" s="294">
        <f>COUNTIFS(Risks[Risk
Domain Category],"Technology", Risks[Status],"Open", Risks[Residual Risk Rating],"Low")</f>
        <v>0</v>
      </c>
      <c r="AN15" s="294">
        <f>COUNTIFS(Risks[Risk
Domain Category],"Technology", Risks[Status],"Open", Risks[Residual Risk Rating],"Moderate")</f>
        <v>1</v>
      </c>
      <c r="AO15" s="294">
        <f>COUNTIFS(Risks[Risk
Domain Category],"Technology", Risks[Status],"Open", Risks[Residual Risk Rating],"Severe")</f>
        <v>0</v>
      </c>
      <c r="AP15" s="294">
        <f>COUNTIFS(Risks[Risk
Domain Category],"Technology", Risks[Status],"Open", Risks[Residual Risk Rating],"Critical")</f>
        <v>0</v>
      </c>
    </row>
    <row r="16" spans="2:42" x14ac:dyDescent="0.25">
      <c r="B16" s="92"/>
      <c r="E16" s="360"/>
      <c r="F16" s="281" t="str">
        <f>Data_Risks!K13</f>
        <v>Medium</v>
      </c>
      <c r="G16" s="288" t="str">
        <f>IF(COUNTIFS('Risks'!V$7:V$1048576,F$16,'Risks'!W$7:W$1048576,G13)=0,"",COUNTIFS('Risks'!V$7:V$1048576,F$16,'Risks'!W$7:W$1048576,G$13,'Risks'!G$7:G$1048576,"Open"))</f>
        <v/>
      </c>
      <c r="H16" s="84" t="str">
        <f>IF(COUNTIFS('Risks'!V$7:V$1048576,F$16,'Risks'!W$7:W$1048576,H13)=0,"",COUNTIFS('Risks'!V$7:V$1048576,F$16,'Risks'!W$7:W$1048576,H$13,'Risks'!G$7:G$1048576,"Open"))</f>
        <v/>
      </c>
      <c r="I16" s="84">
        <f>IF(COUNTIFS('Risks'!V$7:V$1048576,F$16,'Risks'!W$7:W$1048576,I13)=0,"",COUNTIFS('Risks'!V$7:V$1048576,F$16,'Risks'!W$7:W$1048576,I$13,'Risks'!G$7:G$1048576,"Open"))</f>
        <v>3</v>
      </c>
      <c r="J16" s="86">
        <f>IF(COUNTIFS('Risks'!V$7:V$1048576,F$16,'Risks'!W$7:W$1048576,J13)=0,"",COUNTIFS('Risks'!V$7:V$1048576,F$16,'Risks'!W$7:W$1048576,J$13,'Risks'!G$7:G$1048576,"Open"))</f>
        <v>4</v>
      </c>
      <c r="K16" s="83">
        <f>IF(COUNTIFS('Risks'!V$7:V$1048576,F$16,'Risks'!W$7:W$1048576,K13)=0,"",COUNTIFS('Risks'!V$7:V$1048576,F$16,'Risks'!W$7:W$1048576,K$13,'Risks'!G$7:G$1048576,"Open"))</f>
        <v>0</v>
      </c>
      <c r="N16" s="226">
        <f ca="1">COUNTIFS(Issues[Overdue?],"Yes",Issues[Status],"Open")</f>
        <v>8</v>
      </c>
      <c r="O16" s="108"/>
      <c r="P16" s="355" t="s">
        <v>48</v>
      </c>
      <c r="Q16" s="356"/>
      <c r="R16" s="357"/>
      <c r="T16" s="92"/>
      <c r="U16" s="108"/>
      <c r="V16" s="92"/>
      <c r="X16" s="112">
        <f ca="1">COUNTIFS(Risks[Overdue?2],"Yes",Risks[Status2],"Open") +COUNTIFS(Risks[Overdue?27],"Yes",Risks[Status24],"Open")+COUNTIFS(Risks[Overdue?28],"Yes",Risks[Status25],"Open")</f>
        <v>4</v>
      </c>
      <c r="Y16" s="347" t="s">
        <v>49</v>
      </c>
      <c r="Z16" s="348"/>
      <c r="AA16" s="348"/>
      <c r="AB16" s="349"/>
      <c r="AD16" s="106">
        <f ca="1">COUNTIFS(Issues[Overdue?2],"Yes",Issues[Status2],"Open")+COUNTIFS(Issues[Overdue?27],"Yes",Issues[Status24],"Open")+COUNTIFS(Issues[Overdue?28],"Yes",Issues[Status25],"Open")</f>
        <v>3</v>
      </c>
      <c r="AE16" s="350" t="s">
        <v>50</v>
      </c>
      <c r="AF16" s="350"/>
      <c r="AG16" s="350"/>
      <c r="AH16" s="350"/>
      <c r="AJ16" s="92"/>
      <c r="AM16" s="295">
        <f>SUM(AM7:AM15)</f>
        <v>1</v>
      </c>
      <c r="AN16" s="295">
        <f t="shared" ref="AN16:AP16" si="0">SUM(AN7:AN15)</f>
        <v>12</v>
      </c>
      <c r="AO16" s="295">
        <f t="shared" si="0"/>
        <v>5</v>
      </c>
      <c r="AP16" s="295">
        <f t="shared" si="0"/>
        <v>3</v>
      </c>
    </row>
    <row r="17" spans="2:36" x14ac:dyDescent="0.25">
      <c r="B17" s="92"/>
      <c r="E17" s="360"/>
      <c r="F17" s="282" t="str">
        <f>Data_Risks!K14</f>
        <v>Low</v>
      </c>
      <c r="G17" s="288" t="str">
        <f>IF(COUNTIFS('Risks'!V$7:V$1048576,F$17,'Risks'!W$7:W$1048576,G13)=0,"",COUNTIFS('Risks'!V$7:V$1048576,F$17,'Risks'!W$7:W$1048576,G$13,'Risks'!G$7:G$1048576,"Open"))</f>
        <v/>
      </c>
      <c r="H17" s="84">
        <f>IF(COUNTIFS('Risks'!V$7:V$1048576,F$17,'Risks'!W$7:W$1048576,H13)=0,"",COUNTIFS('Risks'!V$7:V$1048576,F$17,'Risks'!W$7:W$1048576,H$13,'Risks'!G$7:G$1048576,"Open"))</f>
        <v>4</v>
      </c>
      <c r="I17" s="84">
        <f>IF(COUNTIFS('Risks'!V$7:V$1048576,F$17,'Risks'!W$7:W$1048576,I13)=0,"",COUNTIFS('Risks'!V$7:V$1048576,F$17,'Risks'!W$7:W$1048576,I$13,'Risks'!G$7:G$1048576,"Open"))</f>
        <v>3</v>
      </c>
      <c r="J17" s="84">
        <f>IF(COUNTIFS('Risks'!V$7:V$1048576,F$17,'Risks'!W$7:W$1048576,J13)=0,"",COUNTIFS('Risks'!V$7:V$1048576,F$17,'Risks'!W$7:W$1048576,J$13,'Risks'!G$7:G$1048576,"Open"))</f>
        <v>0</v>
      </c>
      <c r="K17" s="286">
        <f>IF(COUNTIFS('Risks'!V$7:V$1048576,F$17,'Risks'!W$7:W$1048576,K13)=0,"",COUNTIFS('Risks'!V$7:V$1048576,F$17,'Risks'!W$7:W$1048576,K$13,'Risks'!G$7:G$1048576,"Open"))</f>
        <v>0</v>
      </c>
      <c r="T17" s="92"/>
      <c r="V17" s="92"/>
      <c r="AJ17" s="92"/>
    </row>
    <row r="18" spans="2:36" x14ac:dyDescent="0.25">
      <c r="B18" s="92"/>
      <c r="E18" s="361"/>
      <c r="F18" s="282" t="str">
        <f>Data_Risks!K15</f>
        <v>Very Low</v>
      </c>
      <c r="G18" s="289">
        <f>IF(COUNTIFS('Risks'!V$7:V$1048576,F$18,'Risks'!W$7:W$1048576,G13)=0,"",COUNTIFS('Risks'!V$7:V$1048576,F$18,'Risks'!W$7:W$1048576,G$13,'Risks'!G$7:G$1048576,"Open"))</f>
        <v>0</v>
      </c>
      <c r="H18" s="290">
        <f>IF(COUNTIFS('Risks'!V$7:V$1048576,F$18,'Risks'!W$7:W$1048576,H13)=0,"",COUNTIFS('Risks'!V$7:V$1048576,F$18,'Risks'!W$7:W$1048576,H$13,'Risks'!G$7:G$1048576,"Open"))</f>
        <v>1</v>
      </c>
      <c r="I18" s="290" t="str">
        <f>IF(COUNTIFS('Risks'!V$7:V$1048576,F$18,'Risks'!W$7:W$1048576,I13)=0,"",COUNTIFS('Risks'!V$7:V$1048576,F$18,'Risks'!W$7:W$1048576,I$13,'Risks'!G$7:G$1048576,"Open"))</f>
        <v/>
      </c>
      <c r="J18" s="85" t="str">
        <f>IF(COUNTIFS('Risks'!V$7:V$1048576,F$18,'Risks'!W$7:W$1048576,J13)=0,"",COUNTIFS('Risks'!V$7:V$1048576,F$18,'Risks'!W$7:W$1048576,J$13,'Risks'!G$7:G$1048576,"Open"))</f>
        <v/>
      </c>
      <c r="K18" s="287">
        <f>IF(COUNTIFS('Risks'!V$7:V$1048576,F$18,'Risks'!W$7:W$1048576,K13)=0,"",COUNTIFS('Risks'!V$7:V$1048576,F$18,'Risks'!W$7:W$1048576,K$13,'Risks'!G$7:G$1048576,"Open"))</f>
        <v>1</v>
      </c>
      <c r="T18" s="92"/>
      <c r="V18" s="92"/>
      <c r="X18" s="112">
        <f>COUNTIFS(Risks[Target completion date],"",Risks[Status2],"Open") +COUNTIFS(Risks[Target completion date6],"",Risks[Status24],"Open")+COUNTIFS(Risks[Target completion date7],"",Risks[Status25],"Open")</f>
        <v>0</v>
      </c>
      <c r="Y18" s="347" t="s">
        <v>51</v>
      </c>
      <c r="Z18" s="348"/>
      <c r="AA18" s="348"/>
      <c r="AB18" s="349"/>
      <c r="AD18" s="112">
        <f>COUNTIFS(Issues[Target completion date],"",Issues[Status2],"Open")+COUNTIFS(Issues[Target completion date6],"",Issues[Status24],"Open")+COUNTIFS(Issues[Target completion date7],"",Issues[Status25],"Open")</f>
        <v>0</v>
      </c>
      <c r="AE18" s="350" t="s">
        <v>51</v>
      </c>
      <c r="AF18" s="350"/>
      <c r="AG18" s="350"/>
      <c r="AH18" s="350"/>
      <c r="AJ18" s="92"/>
    </row>
    <row r="19" spans="2:36" x14ac:dyDescent="0.25">
      <c r="B19" s="92"/>
      <c r="T19" s="92"/>
      <c r="V19" s="92"/>
      <c r="X19" s="236"/>
      <c r="AD19" s="236"/>
      <c r="AJ19" s="92"/>
    </row>
    <row r="20" spans="2:36" ht="6.95" customHeight="1" x14ac:dyDescent="0.25">
      <c r="B20" s="92"/>
      <c r="F20" s="108"/>
      <c r="G20" s="114"/>
      <c r="H20" s="114"/>
      <c r="I20" s="114"/>
      <c r="J20" s="114"/>
      <c r="K20" s="114"/>
      <c r="T20" s="92"/>
      <c r="V20" s="92"/>
      <c r="AJ20" s="92"/>
    </row>
    <row r="21" spans="2:36" ht="8.25" customHeight="1" x14ac:dyDescent="0.25">
      <c r="B21" s="92"/>
      <c r="C21" s="92"/>
      <c r="D21" s="92"/>
      <c r="E21" s="92"/>
      <c r="F21" s="92"/>
      <c r="G21" s="92"/>
      <c r="H21" s="92"/>
      <c r="I21" s="92"/>
      <c r="J21" s="92"/>
      <c r="K21" s="92"/>
      <c r="L21" s="92"/>
      <c r="M21" s="92"/>
      <c r="N21" s="92"/>
      <c r="O21" s="92"/>
      <c r="P21" s="92"/>
      <c r="Q21" s="92"/>
      <c r="R21" s="92"/>
      <c r="S21" s="92"/>
      <c r="T21" s="92"/>
      <c r="V21" s="92"/>
      <c r="W21" s="92"/>
      <c r="X21" s="92"/>
      <c r="Y21" s="115"/>
      <c r="Z21" s="92"/>
      <c r="AA21" s="92"/>
      <c r="AB21" s="92"/>
      <c r="AC21" s="92"/>
      <c r="AD21" s="92"/>
      <c r="AE21" s="115"/>
      <c r="AF21" s="92"/>
      <c r="AG21" s="92"/>
      <c r="AH21" s="92"/>
      <c r="AI21" s="92"/>
      <c r="AJ21" s="92"/>
    </row>
    <row r="22" spans="2:36" x14ac:dyDescent="0.25">
      <c r="P22" s="109"/>
    </row>
    <row r="23" spans="2:36" ht="8.1" customHeight="1" x14ac:dyDescent="0.25">
      <c r="B23" s="92"/>
      <c r="C23" s="92"/>
      <c r="D23" s="92"/>
      <c r="E23" s="92"/>
      <c r="F23" s="115"/>
      <c r="G23" s="92"/>
      <c r="H23" s="92"/>
      <c r="I23" s="92"/>
      <c r="J23" s="92"/>
      <c r="K23" s="92"/>
      <c r="L23" s="92"/>
      <c r="M23" s="115"/>
      <c r="N23" s="92"/>
      <c r="O23" s="92"/>
      <c r="P23" s="92"/>
      <c r="Q23" s="92"/>
      <c r="R23" s="92"/>
      <c r="S23" s="92"/>
      <c r="T23" s="92"/>
    </row>
    <row r="24" spans="2:36" ht="21" x14ac:dyDescent="0.35">
      <c r="B24" s="92"/>
      <c r="C24" s="327" t="s">
        <v>52</v>
      </c>
      <c r="D24" s="327"/>
      <c r="E24" s="327"/>
      <c r="F24" s="327"/>
      <c r="G24" s="327"/>
      <c r="H24" s="327"/>
      <c r="I24" s="327"/>
      <c r="J24" s="327"/>
      <c r="K24" s="327"/>
      <c r="L24" s="327"/>
      <c r="M24" s="327"/>
      <c r="N24" s="327"/>
      <c r="O24" s="327"/>
      <c r="P24" s="327"/>
      <c r="Q24" s="327"/>
      <c r="R24" s="93"/>
      <c r="T24" s="92"/>
      <c r="Y24"/>
    </row>
    <row r="25" spans="2:36" x14ac:dyDescent="0.25">
      <c r="B25" s="92"/>
      <c r="F25" s="90"/>
      <c r="M25" s="90"/>
      <c r="R25" s="93"/>
      <c r="T25" s="92"/>
      <c r="Y25"/>
    </row>
    <row r="26" spans="2:36" x14ac:dyDescent="0.25">
      <c r="B26" s="92"/>
      <c r="E26" s="362" t="s">
        <v>53</v>
      </c>
      <c r="F26" s="363"/>
      <c r="G26" s="363"/>
      <c r="H26" s="363"/>
      <c r="I26" s="364"/>
      <c r="J26" s="280"/>
      <c r="K26" s="30"/>
      <c r="M26" s="362" t="s">
        <v>54</v>
      </c>
      <c r="N26" s="363"/>
      <c r="O26" s="363"/>
      <c r="P26" s="363"/>
      <c r="Q26" s="364"/>
      <c r="T26" s="92"/>
      <c r="Y26"/>
    </row>
    <row r="27" spans="2:36" x14ac:dyDescent="0.25">
      <c r="B27" s="92"/>
      <c r="E27" s="30"/>
      <c r="F27" s="90"/>
      <c r="I27" s="48"/>
      <c r="K27" s="30"/>
      <c r="M27" s="30"/>
      <c r="P27" s="90"/>
      <c r="Q27" s="48"/>
      <c r="T27" s="92"/>
      <c r="Y27"/>
    </row>
    <row r="28" spans="2:36" x14ac:dyDescent="0.25">
      <c r="B28" s="92"/>
      <c r="E28" s="30"/>
      <c r="F28" s="225">
        <f>COUNTIFS(Risks[Risk
Domain Category],"Commercial", Risks[Status],"Open")</f>
        <v>3</v>
      </c>
      <c r="G28" s="366" t="s">
        <v>34</v>
      </c>
      <c r="H28" s="367"/>
      <c r="I28" s="48"/>
      <c r="K28" s="30"/>
      <c r="M28" s="30"/>
      <c r="N28" s="225">
        <f>COUNTIFS(Issues[Issue
Domain Category],"Commercial", Issues[Status],"Open")</f>
        <v>0</v>
      </c>
      <c r="O28" s="366" t="s">
        <v>34</v>
      </c>
      <c r="P28" s="367"/>
      <c r="Q28" s="48"/>
      <c r="T28" s="92"/>
      <c r="Y28"/>
    </row>
    <row r="29" spans="2:36" ht="14.45" customHeight="1" x14ac:dyDescent="0.25">
      <c r="B29" s="92"/>
      <c r="E29" s="30"/>
      <c r="F29" s="90"/>
      <c r="I29" s="48"/>
      <c r="K29" s="30"/>
      <c r="M29" s="30"/>
      <c r="N29" s="90"/>
      <c r="Q29" s="48"/>
      <c r="T29" s="92"/>
      <c r="Y29"/>
    </row>
    <row r="30" spans="2:36" ht="14.45" customHeight="1" x14ac:dyDescent="0.25">
      <c r="B30" s="92"/>
      <c r="E30" s="30"/>
      <c r="F30" s="225">
        <f>COUNTIFS(Risks[Risk
Domain Category],"Data", Risks[Status],"Open")</f>
        <v>1</v>
      </c>
      <c r="G30" s="366" t="s">
        <v>36</v>
      </c>
      <c r="H30" s="367"/>
      <c r="I30" s="48"/>
      <c r="K30" s="30"/>
      <c r="M30" s="30"/>
      <c r="N30" s="225">
        <f>COUNTIFS(Issues[Issue
Domain Category],"Data", Issues[Status],"Open")</f>
        <v>2</v>
      </c>
      <c r="O30" s="366" t="s">
        <v>36</v>
      </c>
      <c r="P30" s="367"/>
      <c r="Q30" s="48"/>
      <c r="T30" s="92"/>
      <c r="Y30"/>
    </row>
    <row r="31" spans="2:36" ht="14.45" customHeight="1" x14ac:dyDescent="0.25">
      <c r="B31" s="92"/>
      <c r="E31" s="30"/>
      <c r="F31" s="90"/>
      <c r="I31" s="48"/>
      <c r="K31" s="30"/>
      <c r="M31" s="30"/>
      <c r="N31" s="90"/>
      <c r="Q31" s="48"/>
      <c r="T31" s="92"/>
      <c r="Y31"/>
    </row>
    <row r="32" spans="2:36" ht="14.45" customHeight="1" x14ac:dyDescent="0.25">
      <c r="B32" s="92"/>
      <c r="E32" s="30"/>
      <c r="F32" s="225">
        <f>COUNTIFS(Risks[Risk
Domain Category],"Delivery", Risks[Status],"Open")</f>
        <v>3</v>
      </c>
      <c r="G32" s="366" t="s">
        <v>37</v>
      </c>
      <c r="H32" s="367"/>
      <c r="I32" s="48"/>
      <c r="K32" s="30"/>
      <c r="M32" s="30"/>
      <c r="N32" s="225">
        <f>COUNTIFS(Issues[Issue
Domain Category],"Delivery", Issues[Status],"Open")</f>
        <v>0</v>
      </c>
      <c r="O32" s="366" t="s">
        <v>37</v>
      </c>
      <c r="P32" s="367"/>
      <c r="Q32" s="48"/>
      <c r="T32" s="92"/>
      <c r="Y32"/>
    </row>
    <row r="33" spans="2:25" ht="14.45" customHeight="1" x14ac:dyDescent="0.25">
      <c r="B33" s="92"/>
      <c r="E33" s="30"/>
      <c r="F33" s="90"/>
      <c r="I33" s="48"/>
      <c r="K33" s="30"/>
      <c r="M33" s="30"/>
      <c r="N33" s="90"/>
      <c r="Q33" s="48"/>
      <c r="T33" s="92"/>
      <c r="Y33"/>
    </row>
    <row r="34" spans="2:25" x14ac:dyDescent="0.25">
      <c r="B34" s="92"/>
      <c r="E34" s="30"/>
      <c r="F34" s="225">
        <f>COUNTIFS(Risks[Risk
Domain Category],"Financial", Risks[Status],"Open")</f>
        <v>6</v>
      </c>
      <c r="G34" s="366" t="s">
        <v>39</v>
      </c>
      <c r="H34" s="367"/>
      <c r="I34" s="48"/>
      <c r="K34" s="30"/>
      <c r="M34" s="30"/>
      <c r="N34" s="225">
        <f>COUNTIFS(Issues[Issue
Domain Category],"Financial", Issues[Status],"Open")</f>
        <v>2</v>
      </c>
      <c r="O34" s="366" t="s">
        <v>39</v>
      </c>
      <c r="P34" s="367"/>
      <c r="Q34" s="48"/>
      <c r="T34" s="92"/>
      <c r="Y34"/>
    </row>
    <row r="35" spans="2:25" x14ac:dyDescent="0.25">
      <c r="B35" s="92"/>
      <c r="E35" s="30"/>
      <c r="G35" s="90"/>
      <c r="I35" s="48"/>
      <c r="K35" s="30"/>
      <c r="M35" s="30"/>
      <c r="O35" s="90"/>
      <c r="Q35" s="48"/>
      <c r="T35" s="92"/>
    </row>
    <row r="36" spans="2:25" x14ac:dyDescent="0.25">
      <c r="B36" s="92"/>
      <c r="E36" s="30"/>
      <c r="F36" s="225">
        <f>COUNTIFS(Risks[Risk
Domain Category],"Governance", Risks[Status],"Open")</f>
        <v>4</v>
      </c>
      <c r="G36" s="366" t="s">
        <v>40</v>
      </c>
      <c r="H36" s="367"/>
      <c r="I36" s="48"/>
      <c r="K36" s="30"/>
      <c r="M36" s="30"/>
      <c r="N36" s="225">
        <f>COUNTIFS(Issues[Issue
Domain Category],"Governance", Issues[Status],"Open")</f>
        <v>3</v>
      </c>
      <c r="O36" s="366" t="s">
        <v>40</v>
      </c>
      <c r="P36" s="367"/>
      <c r="Q36" s="48"/>
      <c r="T36" s="92"/>
    </row>
    <row r="37" spans="2:25" x14ac:dyDescent="0.25">
      <c r="B37" s="92"/>
      <c r="E37" s="30"/>
      <c r="G37" s="90"/>
      <c r="I37" s="48"/>
      <c r="K37" s="30"/>
      <c r="M37" s="30"/>
      <c r="O37" s="90"/>
      <c r="Q37" s="48"/>
      <c r="T37" s="92"/>
    </row>
    <row r="38" spans="2:25" x14ac:dyDescent="0.25">
      <c r="B38" s="92"/>
      <c r="E38" s="30"/>
      <c r="F38" s="225">
        <f>COUNTIFS(Risks[Risk
Domain Category],"Operations", Risks[Status],"Open")</f>
        <v>1</v>
      </c>
      <c r="G38" s="366" t="s">
        <v>43</v>
      </c>
      <c r="H38" s="367"/>
      <c r="I38" s="48"/>
      <c r="K38" s="30"/>
      <c r="M38" s="30"/>
      <c r="N38" s="225">
        <f>COUNTIFS(Issues[Issue
Domain Category],"Operations", Issues[Status],"Open")</f>
        <v>1</v>
      </c>
      <c r="O38" s="366" t="s">
        <v>43</v>
      </c>
      <c r="P38" s="367"/>
      <c r="Q38" s="48"/>
      <c r="T38" s="92"/>
    </row>
    <row r="39" spans="2:25" x14ac:dyDescent="0.25">
      <c r="B39" s="92"/>
      <c r="E39" s="30"/>
      <c r="G39" s="90"/>
      <c r="I39" s="48"/>
      <c r="K39" s="30"/>
      <c r="M39" s="30"/>
      <c r="O39" s="90"/>
      <c r="Q39" s="48"/>
      <c r="T39" s="92"/>
    </row>
    <row r="40" spans="2:25" x14ac:dyDescent="0.25">
      <c r="B40" s="92"/>
      <c r="E40" s="30"/>
      <c r="F40" s="225">
        <f>COUNTIFS(Risks[Risk
Domain Category],"People", Risks[Status],"Open")</f>
        <v>2</v>
      </c>
      <c r="G40" s="366" t="s">
        <v>44</v>
      </c>
      <c r="H40" s="367"/>
      <c r="I40" s="48"/>
      <c r="K40" s="30"/>
      <c r="M40" s="30"/>
      <c r="N40" s="225">
        <f>COUNTIFS(Issues[Issue
Domain Category],"People", Issues[Status],"Open")</f>
        <v>1</v>
      </c>
      <c r="O40" s="366" t="s">
        <v>44</v>
      </c>
      <c r="P40" s="367"/>
      <c r="Q40" s="48"/>
      <c r="T40" s="92"/>
    </row>
    <row r="41" spans="2:25" x14ac:dyDescent="0.25">
      <c r="B41" s="92"/>
      <c r="E41" s="30"/>
      <c r="G41" s="90"/>
      <c r="I41" s="48"/>
      <c r="K41" s="30"/>
      <c r="M41" s="30"/>
      <c r="O41" s="90"/>
      <c r="Q41" s="48"/>
      <c r="T41" s="92"/>
    </row>
    <row r="42" spans="2:25" x14ac:dyDescent="0.25">
      <c r="B42" s="92"/>
      <c r="E42" s="30"/>
      <c r="F42" s="225">
        <f>COUNTIFS(Risks[Risk
Domain Category],"Process", Risks[Status],"Open")</f>
        <v>0</v>
      </c>
      <c r="G42" s="366" t="s">
        <v>46</v>
      </c>
      <c r="H42" s="367"/>
      <c r="I42" s="48"/>
      <c r="K42" s="30"/>
      <c r="M42" s="30"/>
      <c r="N42" s="225">
        <f>COUNTIFS(Issues[Issue
Domain Category],"Process", Issues[Status],"Open")</f>
        <v>0</v>
      </c>
      <c r="O42" s="366" t="s">
        <v>46</v>
      </c>
      <c r="P42" s="367"/>
      <c r="Q42" s="48"/>
      <c r="T42" s="92"/>
    </row>
    <row r="43" spans="2:25" x14ac:dyDescent="0.25">
      <c r="B43" s="92"/>
      <c r="E43" s="30"/>
      <c r="G43" s="90"/>
      <c r="I43" s="48"/>
      <c r="K43" s="30"/>
      <c r="M43" s="30"/>
      <c r="O43" s="90"/>
      <c r="Q43" s="48"/>
      <c r="T43" s="92"/>
    </row>
    <row r="44" spans="2:25" ht="14.45" customHeight="1" x14ac:dyDescent="0.25">
      <c r="B44" s="92"/>
      <c r="E44" s="30"/>
      <c r="F44" s="225">
        <f>COUNTIFS(Risks[Risk
Domain Category],"Technology", Risks[Status],"Open")</f>
        <v>1</v>
      </c>
      <c r="G44" s="366" t="s">
        <v>47</v>
      </c>
      <c r="H44" s="367"/>
      <c r="I44" s="48"/>
      <c r="K44" s="30"/>
      <c r="M44" s="30"/>
      <c r="N44" s="225">
        <f>COUNTIFS(Issues[Issue
Domain Category],"Technology", Issues[Status],"Open")</f>
        <v>0</v>
      </c>
      <c r="O44" s="366" t="s">
        <v>47</v>
      </c>
      <c r="P44" s="367"/>
      <c r="Q44" s="48"/>
      <c r="T44" s="92"/>
    </row>
    <row r="45" spans="2:25" x14ac:dyDescent="0.25">
      <c r="B45" s="92"/>
      <c r="E45" s="30"/>
      <c r="G45" s="90"/>
      <c r="I45" s="48"/>
      <c r="K45" s="30"/>
      <c r="M45" s="30"/>
      <c r="O45" s="90"/>
      <c r="Q45" s="48"/>
      <c r="T45" s="92"/>
    </row>
    <row r="46" spans="2:25" ht="14.45" customHeight="1" x14ac:dyDescent="0.25">
      <c r="B46" s="92"/>
      <c r="E46" s="30"/>
      <c r="F46" s="292">
        <f>SUM(F28:F44)</f>
        <v>21</v>
      </c>
      <c r="G46" s="368" t="s">
        <v>55</v>
      </c>
      <c r="H46" s="369"/>
      <c r="I46" s="48"/>
      <c r="K46" s="30"/>
      <c r="M46" s="30"/>
      <c r="N46" s="292">
        <f>SUM(N28:N44)</f>
        <v>9</v>
      </c>
      <c r="O46" s="368" t="s">
        <v>55</v>
      </c>
      <c r="P46" s="369"/>
      <c r="Q46" s="48"/>
      <c r="T46" s="92"/>
    </row>
    <row r="47" spans="2:25" x14ac:dyDescent="0.25">
      <c r="B47" s="92"/>
      <c r="E47" s="49"/>
      <c r="F47" s="117"/>
      <c r="G47" s="50"/>
      <c r="H47" s="50"/>
      <c r="I47" s="51"/>
      <c r="M47" s="230"/>
      <c r="P47" s="90"/>
      <c r="Q47" s="48"/>
      <c r="T47" s="92"/>
    </row>
    <row r="48" spans="2:25" x14ac:dyDescent="0.25">
      <c r="B48" s="92"/>
      <c r="F48" s="90"/>
      <c r="M48" s="90"/>
      <c r="N48" s="231"/>
      <c r="O48" s="231"/>
      <c r="P48" s="232"/>
      <c r="Q48" s="232"/>
      <c r="R48" s="108"/>
      <c r="T48" s="92"/>
    </row>
    <row r="49" spans="2:20" x14ac:dyDescent="0.25">
      <c r="B49" s="92"/>
      <c r="E49" s="108"/>
      <c r="F49" s="365"/>
      <c r="G49" s="365"/>
      <c r="H49" s="365"/>
      <c r="I49" s="365"/>
      <c r="J49" s="114"/>
      <c r="M49" s="90"/>
      <c r="R49" s="93"/>
      <c r="T49" s="92"/>
    </row>
    <row r="50" spans="2:20" x14ac:dyDescent="0.25">
      <c r="B50" s="92"/>
      <c r="F50" s="90"/>
      <c r="M50" s="90"/>
      <c r="R50" s="93"/>
      <c r="T50" s="92"/>
    </row>
    <row r="51" spans="2:20" ht="7.5" customHeight="1" x14ac:dyDescent="0.25">
      <c r="B51" s="92"/>
      <c r="C51" s="92"/>
      <c r="D51" s="92"/>
      <c r="E51" s="92"/>
      <c r="F51" s="115"/>
      <c r="G51" s="92"/>
      <c r="H51" s="92"/>
      <c r="I51" s="92"/>
      <c r="J51" s="92"/>
      <c r="K51" s="92"/>
      <c r="L51" s="92"/>
      <c r="M51" s="115"/>
      <c r="N51" s="92"/>
      <c r="O51" s="92"/>
      <c r="P51" s="92"/>
      <c r="Q51" s="92"/>
      <c r="R51" s="92"/>
      <c r="S51" s="92"/>
      <c r="T51" s="92"/>
    </row>
  </sheetData>
  <dataConsolidate/>
  <mergeCells count="43">
    <mergeCell ref="G46:H46"/>
    <mergeCell ref="O46:P46"/>
    <mergeCell ref="G44:H44"/>
    <mergeCell ref="G30:H30"/>
    <mergeCell ref="O30:P30"/>
    <mergeCell ref="G42:H42"/>
    <mergeCell ref="O42:P42"/>
    <mergeCell ref="G32:H32"/>
    <mergeCell ref="O32:P32"/>
    <mergeCell ref="G38:H38"/>
    <mergeCell ref="O38:P38"/>
    <mergeCell ref="F49:I49"/>
    <mergeCell ref="W4:AI4"/>
    <mergeCell ref="Y16:AB16"/>
    <mergeCell ref="E4:R4"/>
    <mergeCell ref="M6:N6"/>
    <mergeCell ref="M7:M10"/>
    <mergeCell ref="M5:R5"/>
    <mergeCell ref="O28:P28"/>
    <mergeCell ref="O34:P34"/>
    <mergeCell ref="O36:P36"/>
    <mergeCell ref="O40:P40"/>
    <mergeCell ref="O44:P44"/>
    <mergeCell ref="G28:H28"/>
    <mergeCell ref="G34:H34"/>
    <mergeCell ref="G36:H36"/>
    <mergeCell ref="G40:H40"/>
    <mergeCell ref="F5:K5"/>
    <mergeCell ref="F12:K12"/>
    <mergeCell ref="E7:E11"/>
    <mergeCell ref="E14:E18"/>
    <mergeCell ref="M26:Q26"/>
    <mergeCell ref="E26:I26"/>
    <mergeCell ref="C24:Q24"/>
    <mergeCell ref="Y18:AB18"/>
    <mergeCell ref="AE18:AH18"/>
    <mergeCell ref="Y6:AB6"/>
    <mergeCell ref="AE6:AH6"/>
    <mergeCell ref="E6:F6"/>
    <mergeCell ref="E13:F13"/>
    <mergeCell ref="AE16:AH16"/>
    <mergeCell ref="P14:R14"/>
    <mergeCell ref="P16:R16"/>
  </mergeCells>
  <conditionalFormatting sqref="AA8 AA10 AA12">
    <cfRule type="iconSet" priority="6">
      <iconSet showValue="0" reverse="1">
        <cfvo type="percent" val="0"/>
        <cfvo type="num" val="4"/>
        <cfvo type="num" val="6"/>
      </iconSet>
    </cfRule>
  </conditionalFormatting>
  <conditionalFormatting sqref="AG8 AG10 AG12">
    <cfRule type="iconSet" priority="5">
      <iconSet showValue="0" reverse="1">
        <cfvo type="percent" val="0"/>
        <cfvo type="num" val="4"/>
        <cfvo type="num" val="6"/>
      </iconSet>
    </cfRule>
  </conditionalFormatting>
  <pageMargins left="0.7" right="0.7" top="0.78740157499999996" bottom="0.78740157499999996"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1">
    <pageSetUpPr fitToPage="1"/>
  </sheetPr>
  <dimension ref="A1:AV51"/>
  <sheetViews>
    <sheetView showGridLines="0" tabSelected="1" zoomScaleNormal="100" workbookViewId="0">
      <pane xSplit="1" ySplit="6" topLeftCell="B7" activePane="bottomRight" state="frozen"/>
      <selection pane="topRight" activeCell="B6" sqref="B6"/>
      <selection pane="bottomLeft" activeCell="A7" sqref="A7"/>
      <selection pane="bottomRight" activeCell="A7" sqref="A7:A40"/>
    </sheetView>
  </sheetViews>
  <sheetFormatPr defaultColWidth="11.42578125" defaultRowHeight="15" outlineLevelRow="1" outlineLevelCol="2" x14ac:dyDescent="0.25"/>
  <cols>
    <col min="1" max="1" width="8.28515625" style="126" customWidth="1" outlineLevel="1"/>
    <col min="2" max="2" width="8.28515625" style="167" customWidth="1" outlineLevel="1"/>
    <col min="3" max="3" width="30.7109375" style="167" customWidth="1"/>
    <col min="4" max="4" width="10.42578125" style="168" customWidth="1" outlineLevel="2"/>
    <col min="5" max="6" width="14.140625" style="126" customWidth="1" outlineLevel="1"/>
    <col min="7" max="7" width="9.140625" style="126" customWidth="1" outlineLevel="1"/>
    <col min="8" max="8" width="11.140625" style="126" customWidth="1" outlineLevel="1"/>
    <col min="9" max="9" width="10.85546875" style="169" customWidth="1" outlineLevel="2"/>
    <col min="10" max="10" width="30.7109375" style="126" customWidth="1" outlineLevel="1"/>
    <col min="11" max="11" width="25.42578125" style="126" customWidth="1" outlineLevel="1"/>
    <col min="12" max="12" width="30.7109375" style="126" customWidth="1" outlineLevel="1"/>
    <col min="13" max="14" width="12.42578125" style="169" customWidth="1" outlineLevel="2"/>
    <col min="15" max="15" width="11.85546875" style="126" customWidth="1" outlineLevel="1"/>
    <col min="16" max="16" width="10.85546875" style="126" customWidth="1" outlineLevel="1"/>
    <col min="17" max="17" width="11.140625" style="126" customWidth="1" outlineLevel="1"/>
    <col min="18" max="19" width="12.42578125" style="126" customWidth="1" outlineLevel="1"/>
    <col min="20" max="20" width="9.140625" style="126" customWidth="1" outlineLevel="2"/>
    <col min="21" max="21" width="30.7109375" style="126" customWidth="1"/>
    <col min="22" max="22" width="11.85546875" style="126" customWidth="1"/>
    <col min="23" max="23" width="10.85546875" style="126" customWidth="1"/>
    <col min="24" max="24" width="11.140625" style="126" customWidth="1"/>
    <col min="25" max="25" width="10.42578125" style="126" customWidth="1"/>
    <col min="26" max="26" width="11.85546875" style="169" bestFit="1" customWidth="1"/>
    <col min="27" max="27" width="11.85546875" style="126" customWidth="1" outlineLevel="1"/>
    <col min="28" max="28" width="12.85546875" style="127" customWidth="1" outlineLevel="1"/>
    <col min="29" max="29" width="11.42578125" style="127" customWidth="1" outlineLevel="1"/>
    <col min="30" max="30" width="33.42578125" style="126" customWidth="1" outlineLevel="1"/>
    <col min="31" max="31" width="13.42578125" style="170" customWidth="1"/>
    <col min="32" max="34" width="11.42578125" style="170"/>
    <col min="35" max="35" width="13.85546875" style="170" customWidth="1"/>
    <col min="36" max="48" width="11.42578125" style="170"/>
    <col min="49" max="16384" width="11.42578125" style="127"/>
  </cols>
  <sheetData>
    <row r="1" spans="1:48" s="132" customFormat="1" ht="12.75" hidden="1" outlineLevel="1" thickBot="1" x14ac:dyDescent="0.3">
      <c r="A1" s="128"/>
      <c r="B1" s="128"/>
      <c r="C1" s="128"/>
      <c r="D1" s="129"/>
      <c r="E1" s="128"/>
      <c r="F1" s="128"/>
      <c r="G1" s="128"/>
      <c r="H1" s="128"/>
      <c r="I1" s="130"/>
      <c r="J1" s="128"/>
      <c r="K1" s="128"/>
      <c r="L1" s="128"/>
      <c r="M1" s="130"/>
      <c r="N1" s="130"/>
      <c r="O1" s="128"/>
      <c r="P1" s="128"/>
      <c r="Q1" s="128"/>
      <c r="R1" s="128"/>
      <c r="S1" s="128"/>
      <c r="T1" s="131"/>
      <c r="U1" s="128"/>
      <c r="V1" s="128"/>
      <c r="W1" s="128"/>
      <c r="X1" s="128"/>
      <c r="Y1" s="128"/>
      <c r="Z1" s="130"/>
      <c r="AA1" s="128"/>
      <c r="AD1" s="128"/>
    </row>
    <row r="2" spans="1:48" s="138" customFormat="1" ht="259.5" hidden="1" customHeight="1" outlineLevel="1" thickBot="1" x14ac:dyDescent="0.3">
      <c r="A2" s="133" t="s">
        <v>691</v>
      </c>
      <c r="B2" s="133" t="s">
        <v>56</v>
      </c>
      <c r="C2" s="133" t="s">
        <v>57</v>
      </c>
      <c r="D2" s="134" t="s">
        <v>58</v>
      </c>
      <c r="E2" s="133" t="s">
        <v>59</v>
      </c>
      <c r="F2" s="133" t="s">
        <v>60</v>
      </c>
      <c r="G2" s="133" t="s">
        <v>61</v>
      </c>
      <c r="H2" s="133" t="s">
        <v>62</v>
      </c>
      <c r="I2" s="133" t="s">
        <v>63</v>
      </c>
      <c r="J2" s="133" t="s">
        <v>64</v>
      </c>
      <c r="K2" s="133" t="s">
        <v>65</v>
      </c>
      <c r="L2" s="133" t="s">
        <v>66</v>
      </c>
      <c r="M2" s="133" t="s">
        <v>67</v>
      </c>
      <c r="N2" s="133" t="s">
        <v>68</v>
      </c>
      <c r="O2" s="133" t="s">
        <v>69</v>
      </c>
      <c r="P2" s="133" t="s">
        <v>70</v>
      </c>
      <c r="Q2" s="133" t="s">
        <v>71</v>
      </c>
      <c r="R2" s="133" t="s">
        <v>72</v>
      </c>
      <c r="S2" s="133" t="s">
        <v>73</v>
      </c>
      <c r="T2" s="133" t="s">
        <v>74</v>
      </c>
      <c r="U2" s="133" t="s">
        <v>75</v>
      </c>
      <c r="V2" s="133" t="s">
        <v>76</v>
      </c>
      <c r="W2" s="133" t="s">
        <v>77</v>
      </c>
      <c r="X2" s="133" t="s">
        <v>78</v>
      </c>
      <c r="Y2" s="133" t="s">
        <v>79</v>
      </c>
      <c r="Z2" s="133" t="s">
        <v>80</v>
      </c>
      <c r="AA2" s="133" t="s">
        <v>81</v>
      </c>
      <c r="AB2" s="133" t="s">
        <v>82</v>
      </c>
      <c r="AC2" s="135" t="s">
        <v>83</v>
      </c>
      <c r="AD2" s="136" t="s">
        <v>84</v>
      </c>
      <c r="AE2" s="136" t="s">
        <v>85</v>
      </c>
      <c r="AF2" s="136" t="s">
        <v>86</v>
      </c>
      <c r="AG2" s="133" t="s">
        <v>87</v>
      </c>
      <c r="AH2" s="136" t="s">
        <v>88</v>
      </c>
      <c r="AI2" s="136" t="s">
        <v>89</v>
      </c>
      <c r="AJ2" s="136" t="s">
        <v>90</v>
      </c>
      <c r="AK2" s="136" t="s">
        <v>85</v>
      </c>
      <c r="AL2" s="136" t="s">
        <v>86</v>
      </c>
      <c r="AM2" s="133" t="s">
        <v>87</v>
      </c>
      <c r="AN2" s="136" t="s">
        <v>88</v>
      </c>
      <c r="AO2" s="136" t="s">
        <v>89</v>
      </c>
      <c r="AP2" s="136" t="s">
        <v>90</v>
      </c>
      <c r="AQ2" s="136" t="s">
        <v>85</v>
      </c>
      <c r="AR2" s="136" t="s">
        <v>86</v>
      </c>
      <c r="AS2" s="137" t="s">
        <v>87</v>
      </c>
      <c r="AT2" s="136" t="s">
        <v>88</v>
      </c>
      <c r="AU2" s="136" t="s">
        <v>89</v>
      </c>
      <c r="AV2" s="136" t="s">
        <v>90</v>
      </c>
    </row>
    <row r="3" spans="1:48" s="139" customFormat="1" ht="12" hidden="1" outlineLevel="1" x14ac:dyDescent="0.25">
      <c r="D3" s="140"/>
    </row>
    <row r="4" spans="1:48" s="139" customFormat="1" ht="12.75" hidden="1" outlineLevel="1" thickBot="1" x14ac:dyDescent="0.3">
      <c r="A4" s="141"/>
      <c r="B4" s="141"/>
      <c r="C4" s="141"/>
      <c r="D4" s="142"/>
      <c r="E4" s="141"/>
      <c r="F4" s="141"/>
      <c r="G4" s="141"/>
      <c r="H4" s="141"/>
      <c r="I4" s="141"/>
      <c r="J4" s="141"/>
      <c r="K4" s="141"/>
      <c r="L4" s="141"/>
      <c r="M4" s="141"/>
      <c r="N4" s="141"/>
      <c r="O4" s="141"/>
      <c r="P4" s="141"/>
      <c r="Q4" s="141"/>
      <c r="R4" s="141"/>
      <c r="S4" s="141"/>
      <c r="T4" s="141"/>
      <c r="U4" s="141"/>
      <c r="V4" s="141"/>
      <c r="W4" s="141"/>
      <c r="X4" s="141"/>
      <c r="Y4" s="141"/>
      <c r="Z4" s="141"/>
      <c r="AA4" s="141"/>
      <c r="AB4" s="141"/>
      <c r="AC4" s="141"/>
      <c r="AD4" s="141"/>
      <c r="AE4" s="141"/>
      <c r="AF4" s="141"/>
      <c r="AG4" s="141"/>
      <c r="AH4" s="141"/>
      <c r="AI4" s="141"/>
      <c r="AJ4" s="141"/>
      <c r="AK4" s="141"/>
      <c r="AL4" s="141"/>
      <c r="AM4" s="141"/>
      <c r="AN4" s="141"/>
      <c r="AO4" s="141"/>
      <c r="AP4" s="141"/>
      <c r="AQ4" s="141"/>
      <c r="AR4" s="141"/>
      <c r="AS4" s="141"/>
      <c r="AT4" s="141"/>
      <c r="AU4" s="141"/>
      <c r="AV4" s="141"/>
    </row>
    <row r="5" spans="1:48" s="143" customFormat="1" ht="12" collapsed="1" x14ac:dyDescent="0.25">
      <c r="D5" s="144"/>
      <c r="O5" s="370" t="s">
        <v>91</v>
      </c>
      <c r="P5" s="371"/>
      <c r="Q5" s="372"/>
      <c r="U5" s="145"/>
      <c r="V5" s="370" t="s">
        <v>92</v>
      </c>
      <c r="W5" s="371"/>
      <c r="X5" s="372"/>
      <c r="AE5" s="373" t="s">
        <v>93</v>
      </c>
      <c r="AF5" s="374"/>
      <c r="AG5" s="374"/>
      <c r="AH5" s="374"/>
      <c r="AI5" s="374"/>
      <c r="AJ5" s="375"/>
      <c r="AK5" s="373" t="s">
        <v>94</v>
      </c>
      <c r="AL5" s="374"/>
      <c r="AM5" s="374"/>
      <c r="AN5" s="374"/>
      <c r="AO5" s="374"/>
      <c r="AP5" s="375"/>
      <c r="AQ5" s="373" t="s">
        <v>95</v>
      </c>
      <c r="AR5" s="374"/>
      <c r="AS5" s="374"/>
      <c r="AT5" s="374"/>
      <c r="AU5" s="374"/>
      <c r="AV5" s="375"/>
    </row>
    <row r="6" spans="1:48" s="154" customFormat="1" ht="36.75" thickBot="1" x14ac:dyDescent="0.3">
      <c r="A6" s="146" t="s">
        <v>96</v>
      </c>
      <c r="B6" s="147" t="s">
        <v>97</v>
      </c>
      <c r="C6" s="147" t="s">
        <v>98</v>
      </c>
      <c r="D6" s="147" t="s">
        <v>99</v>
      </c>
      <c r="E6" s="146" t="s">
        <v>100</v>
      </c>
      <c r="F6" s="146" t="s">
        <v>101</v>
      </c>
      <c r="G6" s="146" t="s">
        <v>102</v>
      </c>
      <c r="H6" s="146" t="s">
        <v>103</v>
      </c>
      <c r="I6" s="148" t="s">
        <v>104</v>
      </c>
      <c r="J6" s="146" t="s">
        <v>105</v>
      </c>
      <c r="K6" s="146" t="s">
        <v>106</v>
      </c>
      <c r="L6" s="146" t="s">
        <v>107</v>
      </c>
      <c r="M6" s="148" t="s">
        <v>108</v>
      </c>
      <c r="N6" s="148" t="s">
        <v>109</v>
      </c>
      <c r="O6" s="146" t="s">
        <v>110</v>
      </c>
      <c r="P6" s="146" t="s">
        <v>111</v>
      </c>
      <c r="Q6" s="149" t="s">
        <v>112</v>
      </c>
      <c r="R6" s="146" t="s">
        <v>113</v>
      </c>
      <c r="S6" s="146" t="s">
        <v>114</v>
      </c>
      <c r="T6" s="146" t="s">
        <v>115</v>
      </c>
      <c r="U6" s="150" t="s">
        <v>116</v>
      </c>
      <c r="V6" s="146" t="s">
        <v>117</v>
      </c>
      <c r="W6" s="146" t="s">
        <v>118</v>
      </c>
      <c r="X6" s="149" t="s">
        <v>119</v>
      </c>
      <c r="Y6" s="151" t="s">
        <v>120</v>
      </c>
      <c r="Z6" s="151" t="s">
        <v>121</v>
      </c>
      <c r="AA6" s="152" t="s">
        <v>122</v>
      </c>
      <c r="AB6" s="153" t="s">
        <v>123</v>
      </c>
      <c r="AC6" s="149" t="s">
        <v>124</v>
      </c>
      <c r="AD6" s="152" t="s">
        <v>125</v>
      </c>
      <c r="AE6" s="151" t="s">
        <v>126</v>
      </c>
      <c r="AF6" s="151" t="s">
        <v>127</v>
      </c>
      <c r="AG6" s="151" t="s">
        <v>128</v>
      </c>
      <c r="AH6" s="151" t="s">
        <v>129</v>
      </c>
      <c r="AI6" s="151" t="s">
        <v>130</v>
      </c>
      <c r="AJ6" s="149" t="s">
        <v>131</v>
      </c>
      <c r="AK6" s="151" t="s">
        <v>132</v>
      </c>
      <c r="AL6" s="151" t="s">
        <v>133</v>
      </c>
      <c r="AM6" s="151" t="s">
        <v>134</v>
      </c>
      <c r="AN6" s="151" t="s">
        <v>135</v>
      </c>
      <c r="AO6" s="151" t="s">
        <v>136</v>
      </c>
      <c r="AP6" s="149" t="s">
        <v>137</v>
      </c>
      <c r="AQ6" s="151" t="s">
        <v>138</v>
      </c>
      <c r="AR6" s="151" t="s">
        <v>139</v>
      </c>
      <c r="AS6" s="151" t="s">
        <v>140</v>
      </c>
      <c r="AT6" s="151" t="s">
        <v>141</v>
      </c>
      <c r="AU6" s="151" t="s">
        <v>142</v>
      </c>
      <c r="AV6" s="149" t="s">
        <v>143</v>
      </c>
    </row>
    <row r="7" spans="1:48" s="161" customFormat="1" ht="409.5" x14ac:dyDescent="0.25">
      <c r="A7" s="101" t="s">
        <v>692</v>
      </c>
      <c r="B7" s="155"/>
      <c r="C7" s="155" t="s">
        <v>675</v>
      </c>
      <c r="D7" s="165">
        <v>44300</v>
      </c>
      <c r="E7" s="101" t="s">
        <v>144</v>
      </c>
      <c r="F7" s="101" t="s">
        <v>145</v>
      </c>
      <c r="G7" s="101" t="s">
        <v>146</v>
      </c>
      <c r="H7" s="101" t="s">
        <v>36</v>
      </c>
      <c r="I7" s="156" t="s">
        <v>147</v>
      </c>
      <c r="J7" s="101" t="s">
        <v>148</v>
      </c>
      <c r="K7" s="101" t="s">
        <v>149</v>
      </c>
      <c r="L7" s="101" t="s">
        <v>150</v>
      </c>
      <c r="M7" s="156" t="s">
        <v>151</v>
      </c>
      <c r="N7" s="156" t="s">
        <v>152</v>
      </c>
      <c r="O7" s="101" t="s">
        <v>152</v>
      </c>
      <c r="P7" s="101" t="s">
        <v>153</v>
      </c>
      <c r="Q7" s="123" t="str">
        <f>IFERROR(INDEX(Data_Risks!$L$11:$P$15,MATCH(Risks[[#This Row],[Likelihood (L)]],Data_Risks!$K$11:$K$15,0),MATCH(Risks[[#This Row],[Impact (I)]],Data_Risks!$L$10:$P$10,0)),"")</f>
        <v>Critical</v>
      </c>
      <c r="R7" s="101" t="s">
        <v>154</v>
      </c>
      <c r="S7" s="101" t="s">
        <v>146</v>
      </c>
      <c r="T7" s="101" t="s">
        <v>155</v>
      </c>
      <c r="U7" s="157" t="s">
        <v>156</v>
      </c>
      <c r="V7" s="101" t="s">
        <v>154</v>
      </c>
      <c r="W7" s="101" t="s">
        <v>154</v>
      </c>
      <c r="X7" s="123" t="str">
        <f>IFERROR(INDEX(Data_Risks!$L$11:$P$15,MATCH(Risks[[#This Row],[Residual Likelihood (L)]],Data_Risks!$K$11:$K$15,0),MATCH(Risks[[#This Row],[Residual Impact (I)]],Data_Risks!$L$10:$P$10,0)),"")</f>
        <v>Moderate</v>
      </c>
      <c r="Y7" s="101">
        <v>1</v>
      </c>
      <c r="Z7" s="158">
        <v>45382</v>
      </c>
      <c r="AA7" s="159"/>
      <c r="AB7" s="121">
        <f ca="1">IF(Risks[[#This Row],[Target Mitigation Date]]="","",Risks[[#This Row],[Target Mitigation Date]]-TODAY())</f>
        <v>193</v>
      </c>
      <c r="AC7" s="122" t="str">
        <f ca="1">IF(Risks[[#This Row],[Target Mitigation Date]]="","",IF(Risks[[#This Row],[Days until target date]]&gt;0,"No","Yes"))</f>
        <v>No</v>
      </c>
      <c r="AD7" s="159" t="s">
        <v>626</v>
      </c>
      <c r="AE7" s="158" t="s">
        <v>157</v>
      </c>
      <c r="AF7" s="158" t="s">
        <v>144</v>
      </c>
      <c r="AG7" s="158" t="s">
        <v>197</v>
      </c>
      <c r="AH7" s="101">
        <v>2</v>
      </c>
      <c r="AI7" s="158">
        <v>44831</v>
      </c>
      <c r="AJ7" s="122" t="str">
        <f ca="1">IF(ISBLANK(Risks[[#This Row],[Target completion date]]),"",IF(Risks[[#This Row],[Target completion date]]&lt;TODAY(),"Yes","No"))</f>
        <v>Yes</v>
      </c>
      <c r="AK7" s="160" t="s">
        <v>158</v>
      </c>
      <c r="AL7" s="158" t="s">
        <v>144</v>
      </c>
      <c r="AM7" s="158" t="s">
        <v>197</v>
      </c>
      <c r="AN7" s="101">
        <v>2</v>
      </c>
      <c r="AO7" s="158">
        <v>44831</v>
      </c>
      <c r="AP7" s="122" t="str">
        <f ca="1">IF(ISBLANK(Risks[[#This Row],[Target completion date6]]),"",IF(Risks[[#This Row],[Target completion date6]]&lt;TODAY(),"Yes","No"))</f>
        <v>Yes</v>
      </c>
      <c r="AQ7" s="158"/>
      <c r="AR7" s="158"/>
      <c r="AS7" s="158"/>
      <c r="AT7" s="101"/>
      <c r="AU7" s="158"/>
      <c r="AV7" s="122" t="str">
        <f ca="1">IF(ISBLANK(Risks[[#This Row],[Target completion date7]]),"",IF(Risks[[#This Row],[Target completion date7]]&lt;TODAY(),"Yes","No"))</f>
        <v/>
      </c>
    </row>
    <row r="8" spans="1:48" ht="409.5" x14ac:dyDescent="0.25">
      <c r="A8" s="101" t="s">
        <v>693</v>
      </c>
      <c r="B8" s="155"/>
      <c r="C8" s="155" t="s">
        <v>676</v>
      </c>
      <c r="D8" s="165">
        <v>44300</v>
      </c>
      <c r="E8" s="101" t="s">
        <v>145</v>
      </c>
      <c r="F8" s="101" t="s">
        <v>145</v>
      </c>
      <c r="G8" s="101" t="s">
        <v>146</v>
      </c>
      <c r="H8" s="101" t="s">
        <v>37</v>
      </c>
      <c r="I8" s="156" t="s">
        <v>159</v>
      </c>
      <c r="J8" s="101" t="s">
        <v>160</v>
      </c>
      <c r="K8" s="101" t="s">
        <v>161</v>
      </c>
      <c r="L8" s="101" t="s">
        <v>162</v>
      </c>
      <c r="M8" s="156" t="s">
        <v>163</v>
      </c>
      <c r="N8" s="156" t="s">
        <v>152</v>
      </c>
      <c r="O8" s="101" t="s">
        <v>152</v>
      </c>
      <c r="P8" s="101" t="s">
        <v>153</v>
      </c>
      <c r="Q8" s="123" t="str">
        <f>IFERROR(INDEX(Data_Risks!$L$11:$P$15,MATCH(Risks[[#This Row],[Likelihood (L)]],Data_Risks!$K$11:$K$15,0),MATCH(Risks[[#This Row],[Impact (I)]],Data_Risks!$L$10:$P$10,0)),"")</f>
        <v>Critical</v>
      </c>
      <c r="R8" s="101" t="s">
        <v>164</v>
      </c>
      <c r="S8" s="101" t="s">
        <v>146</v>
      </c>
      <c r="T8" s="101" t="s">
        <v>165</v>
      </c>
      <c r="U8" s="157" t="s">
        <v>166</v>
      </c>
      <c r="V8" s="101" t="s">
        <v>192</v>
      </c>
      <c r="W8" s="101" t="s">
        <v>28</v>
      </c>
      <c r="X8" s="123" t="str">
        <f>IFERROR(INDEX(Data_Risks!$L$11:$P$15,MATCH(Risks[[#This Row],[Residual Likelihood (L)]],Data_Risks!$K$11:$K$15,0),MATCH(Risks[[#This Row],[Residual Impact (I)]],Data_Risks!$L$10:$P$10,0)),"")</f>
        <v>Low</v>
      </c>
      <c r="Y8" s="102">
        <v>1</v>
      </c>
      <c r="Z8" s="158">
        <v>45229</v>
      </c>
      <c r="AA8" s="159"/>
      <c r="AB8" s="121">
        <f ca="1">IF(Risks[[#This Row],[Target Mitigation Date]]="","",Risks[[#This Row],[Target Mitigation Date]]-TODAY())</f>
        <v>40</v>
      </c>
      <c r="AC8" s="122" t="str">
        <f ca="1">IF(Risks[[#This Row],[Target Mitigation Date]]="","",IF(Risks[[#This Row],[Days until target date]]&gt;0,"No","Yes"))</f>
        <v>No</v>
      </c>
      <c r="AD8" s="159" t="s">
        <v>627</v>
      </c>
      <c r="AE8" s="158" t="s">
        <v>167</v>
      </c>
      <c r="AF8" s="158" t="s">
        <v>168</v>
      </c>
      <c r="AG8" s="158" t="s">
        <v>197</v>
      </c>
      <c r="AH8" s="101">
        <v>1</v>
      </c>
      <c r="AI8" s="158"/>
      <c r="AJ8" s="122" t="str">
        <f ca="1">IF(ISBLANK(Risks[[#This Row],[Target completion date]]),"",IF(Risks[[#This Row],[Target completion date]]&lt;TODAY(),"Yes","No"))</f>
        <v/>
      </c>
      <c r="AK8" s="158"/>
      <c r="AL8" s="158"/>
      <c r="AM8" s="158"/>
      <c r="AN8" s="101"/>
      <c r="AO8" s="158"/>
      <c r="AP8" s="122" t="str">
        <f ca="1">IF(ISBLANK(Risks[[#This Row],[Target completion date6]]),"",IF(Risks[[#This Row],[Target completion date6]]&lt;TODAY(),"Yes","No"))</f>
        <v/>
      </c>
      <c r="AQ8" s="158"/>
      <c r="AR8" s="158"/>
      <c r="AS8" s="158"/>
      <c r="AT8" s="101"/>
      <c r="AU8" s="158"/>
      <c r="AV8" s="122" t="str">
        <f ca="1">IF(ISBLANK(Risks[[#This Row],[Target completion date7]]),"",IF(Risks[[#This Row],[Target completion date7]]&lt;TODAY(),"Yes","No"))</f>
        <v/>
      </c>
    </row>
    <row r="9" spans="1:48" ht="348" x14ac:dyDescent="0.25">
      <c r="A9" s="101" t="s">
        <v>694</v>
      </c>
      <c r="B9" s="155"/>
      <c r="C9" s="155" t="s">
        <v>677</v>
      </c>
      <c r="D9" s="165">
        <v>44659</v>
      </c>
      <c r="E9" s="101" t="s">
        <v>168</v>
      </c>
      <c r="F9" s="101" t="s">
        <v>168</v>
      </c>
      <c r="G9" s="101" t="s">
        <v>146</v>
      </c>
      <c r="H9" s="101" t="s">
        <v>40</v>
      </c>
      <c r="I9" s="156" t="s">
        <v>169</v>
      </c>
      <c r="J9" s="101" t="s">
        <v>170</v>
      </c>
      <c r="K9" s="101" t="s">
        <v>171</v>
      </c>
      <c r="L9" s="101" t="s">
        <v>172</v>
      </c>
      <c r="M9" s="156"/>
      <c r="N9" s="156" t="s">
        <v>152</v>
      </c>
      <c r="O9" s="101" t="s">
        <v>152</v>
      </c>
      <c r="P9" s="101" t="s">
        <v>153</v>
      </c>
      <c r="Q9" s="123" t="str">
        <f>IFERROR(INDEX(Data_Risks!$L$11:$P$15,MATCH(Risks[[#This Row],[Likelihood (L)]],Data_Risks!$K$11:$K$15,0),MATCH(Risks[[#This Row],[Impact (I)]],Data_Risks!$L$10:$P$10,0)),"")</f>
        <v>Critical</v>
      </c>
      <c r="R9" s="101" t="s">
        <v>154</v>
      </c>
      <c r="S9" s="101" t="s">
        <v>173</v>
      </c>
      <c r="T9" s="101" t="s">
        <v>155</v>
      </c>
      <c r="U9" s="157" t="s">
        <v>613</v>
      </c>
      <c r="V9" s="101" t="s">
        <v>152</v>
      </c>
      <c r="W9" s="101" t="s">
        <v>152</v>
      </c>
      <c r="X9" s="123" t="str">
        <f>IFERROR(INDEX(Data_Risks!$L$11:$P$15,MATCH(Risks[[#This Row],[Residual Likelihood (L)]],Data_Risks!$K$11:$K$15,0),MATCH(Risks[[#This Row],[Residual Impact (I)]],Data_Risks!$L$10:$P$10,0)),"")</f>
        <v>Critical</v>
      </c>
      <c r="Y9" s="102">
        <v>3</v>
      </c>
      <c r="Z9" s="158">
        <v>45077</v>
      </c>
      <c r="AA9" s="159"/>
      <c r="AB9" s="121">
        <f ca="1">IF(Risks[[#This Row],[Target Mitigation Date]]="","",Risks[[#This Row],[Target Mitigation Date]]-TODAY())</f>
        <v>-112</v>
      </c>
      <c r="AC9" s="261" t="str">
        <f ca="1">IF(Risks[[#This Row],[Target Mitigation Date]]="","",IF(Risks[[#This Row],[Days until target date]]&gt;0,"No","Yes"))</f>
        <v>Yes</v>
      </c>
      <c r="AD9" s="159" t="s">
        <v>628</v>
      </c>
      <c r="AE9" s="158" t="s">
        <v>174</v>
      </c>
      <c r="AF9" s="158" t="s">
        <v>168</v>
      </c>
      <c r="AG9" s="158" t="s">
        <v>146</v>
      </c>
      <c r="AH9" s="101">
        <v>3</v>
      </c>
      <c r="AI9" s="158">
        <v>45077</v>
      </c>
      <c r="AJ9" s="122" t="str">
        <f ca="1">IF(ISBLANK(Risks[[#This Row],[Target completion date]]),"",IF(Risks[[#This Row],[Target completion date]]&lt;TODAY(),"Yes","No"))</f>
        <v>Yes</v>
      </c>
      <c r="AK9" s="158" t="s">
        <v>175</v>
      </c>
      <c r="AL9" s="158" t="s">
        <v>168</v>
      </c>
      <c r="AM9" s="158" t="s">
        <v>146</v>
      </c>
      <c r="AN9" s="101">
        <v>3</v>
      </c>
      <c r="AO9" s="158">
        <v>45077</v>
      </c>
      <c r="AP9" s="122" t="str">
        <f ca="1">IF(ISBLANK(Risks[[#This Row],[Target completion date6]]),"",IF(Risks[[#This Row],[Target completion date6]]&lt;TODAY(),"Yes","No"))</f>
        <v>Yes</v>
      </c>
      <c r="AQ9" s="158" t="s">
        <v>176</v>
      </c>
      <c r="AR9" s="158" t="s">
        <v>168</v>
      </c>
      <c r="AS9" s="158" t="s">
        <v>197</v>
      </c>
      <c r="AT9" s="101">
        <v>2</v>
      </c>
      <c r="AU9" s="158"/>
      <c r="AV9" s="122" t="str">
        <f ca="1">IF(ISBLANK(Risks[[#This Row],[Target completion date7]]),"",IF(Risks[[#This Row],[Target completion date7]]&lt;TODAY(),"Yes","No"))</f>
        <v/>
      </c>
    </row>
    <row r="10" spans="1:48" ht="288" x14ac:dyDescent="0.25">
      <c r="A10" s="101" t="s">
        <v>695</v>
      </c>
      <c r="B10" s="155"/>
      <c r="C10" s="162" t="s">
        <v>177</v>
      </c>
      <c r="D10" s="165">
        <v>44659</v>
      </c>
      <c r="E10" s="163" t="s">
        <v>144</v>
      </c>
      <c r="F10" s="163" t="s">
        <v>178</v>
      </c>
      <c r="G10" s="163" t="s">
        <v>197</v>
      </c>
      <c r="H10" s="163" t="s">
        <v>44</v>
      </c>
      <c r="I10" s="164" t="s">
        <v>147</v>
      </c>
      <c r="J10" s="163" t="s">
        <v>177</v>
      </c>
      <c r="K10" s="163" t="s">
        <v>179</v>
      </c>
      <c r="L10" s="163" t="s">
        <v>180</v>
      </c>
      <c r="M10" s="164" t="s">
        <v>181</v>
      </c>
      <c r="N10" s="164" t="s">
        <v>182</v>
      </c>
      <c r="O10" s="163" t="s">
        <v>152</v>
      </c>
      <c r="P10" s="163" t="s">
        <v>153</v>
      </c>
      <c r="Q10" s="124" t="str">
        <f>IFERROR(INDEX(Data_Risks!$L$11:$P$15,MATCH(Risks[[#This Row],[Likelihood (L)]],Data_Risks!$K$11:$K$15,0),MATCH(Risks[[#This Row],[Impact (I)]],Data_Risks!$L$10:$P$10,0)),"")</f>
        <v>Critical</v>
      </c>
      <c r="R10" s="163" t="s">
        <v>154</v>
      </c>
      <c r="S10" s="101" t="s">
        <v>146</v>
      </c>
      <c r="T10" s="163" t="s">
        <v>155</v>
      </c>
      <c r="U10" s="163" t="s">
        <v>183</v>
      </c>
      <c r="V10" s="163" t="s">
        <v>152</v>
      </c>
      <c r="W10" s="163" t="s">
        <v>153</v>
      </c>
      <c r="X10" s="124" t="str">
        <f>IFERROR(INDEX(Data_Risks!$L$11:$P$15,MATCH(Risks[[#This Row],[Residual Likelihood (L)]],Data_Risks!$K$11:$K$15,0),MATCH(Risks[[#This Row],[Residual Impact (I)]],Data_Risks!$L$10:$P$10,0)),"")</f>
        <v>Critical</v>
      </c>
      <c r="Y10" s="118">
        <v>3</v>
      </c>
      <c r="Z10" s="165">
        <v>45107</v>
      </c>
      <c r="AA10" s="164">
        <v>45048</v>
      </c>
      <c r="AB10" s="119">
        <f ca="1">IF(Risks[[#This Row],[Target Mitigation Date]]="","",Risks[[#This Row],[Target Mitigation Date]]-TODAY())</f>
        <v>-82</v>
      </c>
      <c r="AC10" s="120" t="str">
        <f ca="1">IF(Risks[[#This Row],[Target Mitigation Date]]="","",IF(Risks[[#This Row],[Days until target date]]&gt;0,"No","Yes"))</f>
        <v>Yes</v>
      </c>
      <c r="AD10" s="166" t="s">
        <v>653</v>
      </c>
      <c r="AE10" s="158" t="s">
        <v>184</v>
      </c>
      <c r="AF10" s="165" t="s">
        <v>144</v>
      </c>
      <c r="AG10" s="165" t="s">
        <v>146</v>
      </c>
      <c r="AH10" s="101">
        <v>3</v>
      </c>
      <c r="AI10" s="165">
        <v>45107</v>
      </c>
      <c r="AJ10" s="125" t="str">
        <f ca="1">IF(ISBLANK(Risks[[#This Row],[Target completion date]]),"",IF(Risks[[#This Row],[Target completion date]]&lt;TODAY(),"Yes","No"))</f>
        <v>Yes</v>
      </c>
      <c r="AK10" s="158"/>
      <c r="AL10" s="165"/>
      <c r="AM10" s="165"/>
      <c r="AN10" s="101"/>
      <c r="AO10" s="165"/>
      <c r="AP10" s="125" t="str">
        <f ca="1">IF(ISBLANK(Risks[[#This Row],[Target completion date6]]),"",IF(Risks[[#This Row],[Target completion date6]]&lt;TODAY(),"Yes","No"))</f>
        <v/>
      </c>
      <c r="AQ10" s="158"/>
      <c r="AR10" s="165"/>
      <c r="AS10" s="165"/>
      <c r="AT10" s="101"/>
      <c r="AU10" s="165"/>
      <c r="AV10" s="125" t="str">
        <f ca="1">IF(ISBLANK(Risks[[#This Row],[Target completion date7]]),"",IF(Risks[[#This Row],[Target completion date7]]&lt;TODAY(),"Yes","No"))</f>
        <v/>
      </c>
    </row>
    <row r="11" spans="1:48" ht="384" x14ac:dyDescent="0.25">
      <c r="A11" s="101" t="s">
        <v>696</v>
      </c>
      <c r="B11" s="155"/>
      <c r="C11" s="162" t="s">
        <v>185</v>
      </c>
      <c r="D11" s="165">
        <v>44659</v>
      </c>
      <c r="E11" s="163" t="s">
        <v>144</v>
      </c>
      <c r="F11" s="163" t="s">
        <v>186</v>
      </c>
      <c r="G11" s="163" t="s">
        <v>146</v>
      </c>
      <c r="H11" s="163" t="s">
        <v>43</v>
      </c>
      <c r="I11" s="164" t="s">
        <v>147</v>
      </c>
      <c r="J11" s="163" t="s">
        <v>187</v>
      </c>
      <c r="K11" s="163" t="s">
        <v>188</v>
      </c>
      <c r="L11" s="163" t="s">
        <v>189</v>
      </c>
      <c r="M11" s="164" t="s">
        <v>190</v>
      </c>
      <c r="N11" s="164" t="s">
        <v>182</v>
      </c>
      <c r="O11" s="163" t="s">
        <v>154</v>
      </c>
      <c r="P11" s="163" t="s">
        <v>153</v>
      </c>
      <c r="Q11" s="124" t="str">
        <f>IFERROR(INDEX(Data_Risks!$L$11:$P$15,MATCH(Risks[[#This Row],[Likelihood (L)]],Data_Risks!$K$11:$K$15,0),MATCH(Risks[[#This Row],[Impact (I)]],Data_Risks!$L$10:$P$10,0)),"")</f>
        <v>Critical</v>
      </c>
      <c r="R11" s="163" t="s">
        <v>154</v>
      </c>
      <c r="S11" s="101" t="s">
        <v>173</v>
      </c>
      <c r="T11" s="163" t="s">
        <v>155</v>
      </c>
      <c r="U11" s="163" t="s">
        <v>191</v>
      </c>
      <c r="V11" s="163" t="s">
        <v>192</v>
      </c>
      <c r="W11" s="163" t="s">
        <v>153</v>
      </c>
      <c r="X11" s="124" t="str">
        <f>IFERROR(INDEX(Data_Risks!$L$11:$P$15,MATCH(Risks[[#This Row],[Residual Likelihood (L)]],Data_Risks!$K$11:$K$15,0),MATCH(Risks[[#This Row],[Residual Impact (I)]],Data_Risks!$L$10:$P$10,0)),"")</f>
        <v>Moderate</v>
      </c>
      <c r="Y11" s="118">
        <v>1</v>
      </c>
      <c r="Z11" s="165">
        <v>45077</v>
      </c>
      <c r="AA11" s="166"/>
      <c r="AB11" s="119">
        <f ca="1">IF(Risks[[#This Row],[Target Mitigation Date]]="","",Risks[[#This Row],[Target Mitigation Date]]-TODAY())</f>
        <v>-112</v>
      </c>
      <c r="AC11" s="120" t="str">
        <f ca="1">IF(Risks[[#This Row],[Target Mitigation Date]]="","",IF(Risks[[#This Row],[Days until target date]]&gt;0,"No","Yes"))</f>
        <v>Yes</v>
      </c>
      <c r="AD11" s="166" t="s">
        <v>629</v>
      </c>
      <c r="AE11" s="165" t="s">
        <v>193</v>
      </c>
      <c r="AF11" s="165" t="s">
        <v>144</v>
      </c>
      <c r="AG11" s="165" t="s">
        <v>146</v>
      </c>
      <c r="AH11" s="101">
        <v>1</v>
      </c>
      <c r="AI11" s="165">
        <v>45077</v>
      </c>
      <c r="AJ11" s="125" t="str">
        <f ca="1">IF(ISBLANK(Risks[[#This Row],[Target completion date]]),"",IF(Risks[[#This Row],[Target completion date]]&lt;TODAY(),"Yes","No"))</f>
        <v>Yes</v>
      </c>
      <c r="AK11" s="165" t="s">
        <v>194</v>
      </c>
      <c r="AL11" s="165" t="s">
        <v>144</v>
      </c>
      <c r="AM11" s="165" t="s">
        <v>197</v>
      </c>
      <c r="AN11" s="101">
        <v>1</v>
      </c>
      <c r="AO11" s="165">
        <v>44804</v>
      </c>
      <c r="AP11" s="125" t="str">
        <f ca="1">IF(ISBLANK(Risks[[#This Row],[Target completion date6]]),"",IF(Risks[[#This Row],[Target completion date6]]&lt;TODAY(),"Yes","No"))</f>
        <v>Yes</v>
      </c>
      <c r="AQ11" s="165"/>
      <c r="AR11" s="165"/>
      <c r="AS11" s="165"/>
      <c r="AT11" s="101"/>
      <c r="AU11" s="165"/>
      <c r="AV11" s="125" t="str">
        <f ca="1">IF(ISBLANK(Risks[[#This Row],[Target completion date7]]),"",IF(Risks[[#This Row],[Target completion date7]]&lt;TODAY(),"Yes","No"))</f>
        <v/>
      </c>
    </row>
    <row r="12" spans="1:48" ht="204" x14ac:dyDescent="0.25">
      <c r="A12" s="101" t="s">
        <v>697</v>
      </c>
      <c r="B12" s="155"/>
      <c r="C12" s="162" t="s">
        <v>195</v>
      </c>
      <c r="D12" s="165">
        <v>44659</v>
      </c>
      <c r="E12" s="163" t="s">
        <v>144</v>
      </c>
      <c r="F12" s="163" t="s">
        <v>196</v>
      </c>
      <c r="G12" s="163" t="s">
        <v>197</v>
      </c>
      <c r="H12" s="163" t="s">
        <v>34</v>
      </c>
      <c r="I12" s="164" t="s">
        <v>147</v>
      </c>
      <c r="J12" s="163" t="s">
        <v>198</v>
      </c>
      <c r="K12" s="163" t="s">
        <v>199</v>
      </c>
      <c r="L12" s="163" t="s">
        <v>200</v>
      </c>
      <c r="M12" s="164"/>
      <c r="N12" s="164" t="s">
        <v>152</v>
      </c>
      <c r="O12" s="163" t="s">
        <v>154</v>
      </c>
      <c r="P12" s="163" t="s">
        <v>153</v>
      </c>
      <c r="Q12" s="124" t="str">
        <f>IFERROR(INDEX(Data_Risks!$L$11:$P$15,MATCH(Risks[[#This Row],[Likelihood (L)]],Data_Risks!$K$11:$K$15,0),MATCH(Risks[[#This Row],[Impact (I)]],Data_Risks!$L$10:$P$10,0)),"")</f>
        <v>Critical</v>
      </c>
      <c r="R12" s="163" t="s">
        <v>154</v>
      </c>
      <c r="S12" s="101"/>
      <c r="T12" s="163" t="s">
        <v>155</v>
      </c>
      <c r="U12" s="163" t="s">
        <v>201</v>
      </c>
      <c r="V12" s="163" t="s">
        <v>28</v>
      </c>
      <c r="W12" s="163" t="s">
        <v>154</v>
      </c>
      <c r="X12" s="124" t="str">
        <f>IFERROR(INDEX(Data_Risks!$L$11:$P$15,MATCH(Risks[[#This Row],[Residual Likelihood (L)]],Data_Risks!$K$11:$K$15,0),MATCH(Risks[[#This Row],[Residual Impact (I)]],Data_Risks!$L$10:$P$10,0)),"")</f>
        <v>Moderate</v>
      </c>
      <c r="Y12" s="118">
        <v>1</v>
      </c>
      <c r="Z12" s="165">
        <v>45016</v>
      </c>
      <c r="AA12" s="164">
        <v>44873</v>
      </c>
      <c r="AB12" s="119">
        <f ca="1">IF(Risks[[#This Row],[Target Mitigation Date]]="","",Risks[[#This Row],[Target Mitigation Date]]-TODAY())</f>
        <v>-173</v>
      </c>
      <c r="AC12" s="120" t="str">
        <f ca="1">IF(Risks[[#This Row],[Target Mitigation Date]]="","",IF(Risks[[#This Row],[Days until target date]]&gt;0,"No","Yes"))</f>
        <v>Yes</v>
      </c>
      <c r="AD12" s="166" t="s">
        <v>202</v>
      </c>
      <c r="AE12" s="165" t="s">
        <v>203</v>
      </c>
      <c r="AF12" s="165" t="s">
        <v>196</v>
      </c>
      <c r="AG12" s="165" t="s">
        <v>197</v>
      </c>
      <c r="AH12" s="101">
        <v>1</v>
      </c>
      <c r="AI12" s="165"/>
      <c r="AJ12" s="125" t="str">
        <f ca="1">IF(ISBLANK(Risks[[#This Row],[Target completion date]]),"",IF(Risks[[#This Row],[Target completion date]]&lt;TODAY(),"Yes","No"))</f>
        <v/>
      </c>
      <c r="AK12" s="165" t="s">
        <v>204</v>
      </c>
      <c r="AL12" s="165" t="s">
        <v>196</v>
      </c>
      <c r="AM12" s="165" t="s">
        <v>197</v>
      </c>
      <c r="AN12" s="101">
        <v>2</v>
      </c>
      <c r="AO12" s="165"/>
      <c r="AP12" s="125" t="str">
        <f ca="1">IF(ISBLANK(Risks[[#This Row],[Target completion date6]]),"",IF(Risks[[#This Row],[Target completion date6]]&lt;TODAY(),"Yes","No"))</f>
        <v/>
      </c>
      <c r="AQ12" s="165" t="s">
        <v>205</v>
      </c>
      <c r="AR12" s="165" t="s">
        <v>196</v>
      </c>
      <c r="AS12" s="165" t="s">
        <v>197</v>
      </c>
      <c r="AT12" s="101">
        <v>1</v>
      </c>
      <c r="AU12" s="165"/>
      <c r="AV12" s="125" t="str">
        <f ca="1">IF(ISBLANK(Risks[[#This Row],[Target completion date7]]),"",IF(Risks[[#This Row],[Target completion date7]]&lt;TODAY(),"Yes","No"))</f>
        <v/>
      </c>
    </row>
    <row r="13" spans="1:48" ht="144" x14ac:dyDescent="0.25">
      <c r="A13" s="101" t="s">
        <v>698</v>
      </c>
      <c r="B13" s="155"/>
      <c r="C13" s="162" t="s">
        <v>206</v>
      </c>
      <c r="D13" s="165">
        <v>44693</v>
      </c>
      <c r="E13" s="163" t="s">
        <v>144</v>
      </c>
      <c r="F13" s="163" t="s">
        <v>196</v>
      </c>
      <c r="G13" s="163" t="s">
        <v>197</v>
      </c>
      <c r="H13" s="163" t="s">
        <v>34</v>
      </c>
      <c r="I13" s="164" t="s">
        <v>207</v>
      </c>
      <c r="J13" s="247" t="s">
        <v>208</v>
      </c>
      <c r="K13" s="247" t="s">
        <v>209</v>
      </c>
      <c r="L13" s="247" t="s">
        <v>210</v>
      </c>
      <c r="M13" s="164"/>
      <c r="N13" s="164" t="s">
        <v>152</v>
      </c>
      <c r="O13" s="163" t="s">
        <v>152</v>
      </c>
      <c r="P13" s="163" t="s">
        <v>153</v>
      </c>
      <c r="Q13" s="124" t="str">
        <f>IFERROR(INDEX(Data_Risks!$L$11:$P$15,MATCH(Risks[[#This Row],[Likelihood (L)]],Data_Risks!$K$11:$K$15,0),MATCH(Risks[[#This Row],[Impact (I)]],Data_Risks!$L$10:$P$10,0)),"")</f>
        <v>Critical</v>
      </c>
      <c r="R13" s="163" t="s">
        <v>164</v>
      </c>
      <c r="S13" s="101"/>
      <c r="T13" s="163" t="s">
        <v>155</v>
      </c>
      <c r="U13" s="163" t="s">
        <v>615</v>
      </c>
      <c r="V13" s="163" t="s">
        <v>154</v>
      </c>
      <c r="W13" s="163" t="s">
        <v>152</v>
      </c>
      <c r="X13" s="124" t="str">
        <f>IFERROR(INDEX(Data_Risks!$L$11:$P$15,MATCH(Risks[[#This Row],[Residual Likelihood (L)]],Data_Risks!$K$11:$K$15,0),MATCH(Risks[[#This Row],[Residual Impact (I)]],Data_Risks!$L$10:$P$10,0)),"")</f>
        <v>Severe</v>
      </c>
      <c r="Y13" s="118">
        <v>1</v>
      </c>
      <c r="Z13" s="165">
        <v>45016</v>
      </c>
      <c r="AA13" s="164">
        <v>44873</v>
      </c>
      <c r="AB13" s="119">
        <f ca="1">IF(Risks[[#This Row],[Target Mitigation Date]]="","",Risks[[#This Row],[Target Mitigation Date]]-TODAY())</f>
        <v>-173</v>
      </c>
      <c r="AC13" s="120" t="str">
        <f ca="1">IF(Risks[[#This Row],[Target Mitigation Date]]="","",IF(Risks[[#This Row],[Days until target date]]&gt;0,"No","Yes"))</f>
        <v>Yes</v>
      </c>
      <c r="AD13" s="166" t="s">
        <v>202</v>
      </c>
      <c r="AE13" s="165" t="s">
        <v>211</v>
      </c>
      <c r="AF13" s="165" t="s">
        <v>196</v>
      </c>
      <c r="AG13" s="165" t="s">
        <v>197</v>
      </c>
      <c r="AH13" s="101">
        <v>1</v>
      </c>
      <c r="AI13" s="165"/>
      <c r="AJ13" s="125" t="str">
        <f ca="1">IF(ISBLANK(Risks[[#This Row],[Target completion date]]),"",IF(Risks[[#This Row],[Target completion date]]&lt;TODAY(),"Yes","No"))</f>
        <v/>
      </c>
      <c r="AK13" s="165"/>
      <c r="AL13" s="165"/>
      <c r="AM13" s="165"/>
      <c r="AN13" s="101"/>
      <c r="AO13" s="165"/>
      <c r="AP13" s="125" t="str">
        <f ca="1">IF(ISBLANK(Risks[[#This Row],[Target completion date6]]),"",IF(Risks[[#This Row],[Target completion date6]]&lt;TODAY(),"Yes","No"))</f>
        <v/>
      </c>
      <c r="AQ13" s="165"/>
      <c r="AR13" s="165"/>
      <c r="AS13" s="165"/>
      <c r="AT13" s="101"/>
      <c r="AU13" s="165"/>
      <c r="AV13" s="125" t="str">
        <f ca="1">IF(ISBLANK(Risks[[#This Row],[Target completion date7]]),"",IF(Risks[[#This Row],[Target completion date7]]&lt;TODAY(),"Yes","No"))</f>
        <v/>
      </c>
    </row>
    <row r="14" spans="1:48" ht="360" x14ac:dyDescent="0.25">
      <c r="A14" s="101" t="s">
        <v>699</v>
      </c>
      <c r="B14" s="155"/>
      <c r="C14" s="162" t="s">
        <v>212</v>
      </c>
      <c r="D14" s="165">
        <v>44726</v>
      </c>
      <c r="E14" s="163" t="s">
        <v>145</v>
      </c>
      <c r="F14" s="163" t="s">
        <v>145</v>
      </c>
      <c r="G14" s="163" t="s">
        <v>197</v>
      </c>
      <c r="H14" s="163" t="s">
        <v>37</v>
      </c>
      <c r="I14" s="164" t="s">
        <v>207</v>
      </c>
      <c r="J14" s="163" t="s">
        <v>213</v>
      </c>
      <c r="K14" s="163" t="s">
        <v>214</v>
      </c>
      <c r="L14" s="163" t="s">
        <v>215</v>
      </c>
      <c r="M14" s="164"/>
      <c r="N14" s="164" t="s">
        <v>152</v>
      </c>
      <c r="O14" s="163" t="s">
        <v>152</v>
      </c>
      <c r="P14" s="163" t="s">
        <v>152</v>
      </c>
      <c r="Q14" s="124" t="str">
        <f>IFERROR(INDEX(Data_Risks!$L$11:$P$15,MATCH(Risks[[#This Row],[Likelihood (L)]],Data_Risks!$K$11:$K$15,0),MATCH(Risks[[#This Row],[Impact (I)]],Data_Risks!$L$10:$P$10,0)),"")</f>
        <v>Critical</v>
      </c>
      <c r="R14" s="163" t="s">
        <v>154</v>
      </c>
      <c r="S14" s="101" t="s">
        <v>146</v>
      </c>
      <c r="T14" s="163" t="s">
        <v>165</v>
      </c>
      <c r="U14" s="163" t="s">
        <v>216</v>
      </c>
      <c r="V14" s="163" t="s">
        <v>154</v>
      </c>
      <c r="W14" s="163" t="s">
        <v>153</v>
      </c>
      <c r="X14" s="124" t="str">
        <f>IFERROR(INDEX(Data_Risks!$L$11:$P$15,MATCH(Risks[[#This Row],[Residual Likelihood (L)]],Data_Risks!$K$11:$K$15,0),MATCH(Risks[[#This Row],[Residual Impact (I)]],Data_Risks!$L$10:$P$10,0)),"")</f>
        <v>Critical</v>
      </c>
      <c r="Y14" s="118">
        <v>3</v>
      </c>
      <c r="Z14" s="165">
        <v>45046</v>
      </c>
      <c r="AA14" s="164">
        <v>45048</v>
      </c>
      <c r="AB14" s="119">
        <f ca="1">IF(Risks[[#This Row],[Target Mitigation Date]]="","",Risks[[#This Row],[Target Mitigation Date]]-TODAY())</f>
        <v>-143</v>
      </c>
      <c r="AC14" s="120" t="str">
        <f ca="1">IF(Risks[[#This Row],[Target Mitigation Date]]="","",IF(Risks[[#This Row],[Days until target date]]&gt;0,"No","Yes"))</f>
        <v>Yes</v>
      </c>
      <c r="AD14" s="166" t="s">
        <v>630</v>
      </c>
      <c r="AE14" s="165" t="s">
        <v>607</v>
      </c>
      <c r="AF14" s="165" t="s">
        <v>145</v>
      </c>
      <c r="AG14" s="165" t="s">
        <v>197</v>
      </c>
      <c r="AH14" s="101">
        <v>2</v>
      </c>
      <c r="AI14" s="165">
        <v>44873</v>
      </c>
      <c r="AJ14" s="125" t="str">
        <f ca="1">IF(ISBLANK(Risks[[#This Row],[Target completion date]]),"",IF(Risks[[#This Row],[Target completion date]]&lt;TODAY(),"Yes","No"))</f>
        <v>Yes</v>
      </c>
      <c r="AK14" s="165"/>
      <c r="AL14" s="165"/>
      <c r="AM14" s="165"/>
      <c r="AN14" s="101"/>
      <c r="AO14" s="165"/>
      <c r="AP14" s="125" t="str">
        <f ca="1">IF(ISBLANK(Risks[[#This Row],[Target completion date6]]),"",IF(Risks[[#This Row],[Target completion date6]]&lt;TODAY(),"Yes","No"))</f>
        <v/>
      </c>
      <c r="AQ14" s="165"/>
      <c r="AR14" s="165"/>
      <c r="AS14" s="165"/>
      <c r="AT14" s="101"/>
      <c r="AU14" s="165"/>
      <c r="AV14" s="125" t="str">
        <f ca="1">IF(ISBLANK(Risks[[#This Row],[Target completion date7]]),"",IF(Risks[[#This Row],[Target completion date7]]&lt;TODAY(),"Yes","No"))</f>
        <v/>
      </c>
    </row>
    <row r="15" spans="1:48" ht="60" x14ac:dyDescent="0.25">
      <c r="A15" s="101" t="s">
        <v>700</v>
      </c>
      <c r="B15" s="155"/>
      <c r="C15" s="162" t="s">
        <v>217</v>
      </c>
      <c r="D15" s="165">
        <v>44726</v>
      </c>
      <c r="E15" s="163" t="s">
        <v>218</v>
      </c>
      <c r="F15" s="163" t="s">
        <v>168</v>
      </c>
      <c r="G15" s="163" t="s">
        <v>197</v>
      </c>
      <c r="H15" s="163" t="s">
        <v>40</v>
      </c>
      <c r="I15" s="164" t="s">
        <v>219</v>
      </c>
      <c r="J15" s="163" t="s">
        <v>220</v>
      </c>
      <c r="K15" s="163" t="s">
        <v>221</v>
      </c>
      <c r="L15" s="163" t="s">
        <v>222</v>
      </c>
      <c r="M15" s="164"/>
      <c r="N15" s="164" t="s">
        <v>28</v>
      </c>
      <c r="O15" s="163" t="s">
        <v>152</v>
      </c>
      <c r="P15" s="163" t="s">
        <v>152</v>
      </c>
      <c r="Q15" s="124" t="str">
        <f>IFERROR(INDEX(Data_Risks!$L$11:$P$15,MATCH(Risks[[#This Row],[Likelihood (L)]],Data_Risks!$K$11:$K$15,0),MATCH(Risks[[#This Row],[Impact (I)]],Data_Risks!$L$10:$P$10,0)),"")</f>
        <v>Critical</v>
      </c>
      <c r="R15" s="163" t="s">
        <v>223</v>
      </c>
      <c r="S15" s="101" t="s">
        <v>173</v>
      </c>
      <c r="T15" s="163" t="s">
        <v>165</v>
      </c>
      <c r="U15" s="163" t="s">
        <v>224</v>
      </c>
      <c r="V15" s="163" t="s">
        <v>28</v>
      </c>
      <c r="W15" s="163" t="s">
        <v>152</v>
      </c>
      <c r="X15" s="124" t="str">
        <f>IFERROR(INDEX(Data_Risks!$L$11:$P$15,MATCH(Risks[[#This Row],[Residual Likelihood (L)]],Data_Risks!$K$11:$K$15,0),MATCH(Risks[[#This Row],[Residual Impact (I)]],Data_Risks!$L$10:$P$10,0)),"")</f>
        <v>Moderate</v>
      </c>
      <c r="Y15" s="118">
        <v>1</v>
      </c>
      <c r="Z15" s="165">
        <v>45016</v>
      </c>
      <c r="AA15" s="166"/>
      <c r="AB15" s="119">
        <f ca="1">IF(Risks[[#This Row],[Target Mitigation Date]]="","",Risks[[#This Row],[Target Mitigation Date]]-TODAY())</f>
        <v>-173</v>
      </c>
      <c r="AC15" s="120" t="str">
        <f ca="1">IF(Risks[[#This Row],[Target Mitigation Date]]="","",IF(Risks[[#This Row],[Days until target date]]&gt;0,"No","Yes"))</f>
        <v>Yes</v>
      </c>
      <c r="AD15" s="166" t="s">
        <v>225</v>
      </c>
      <c r="AE15" s="165"/>
      <c r="AF15" s="165"/>
      <c r="AG15" s="165"/>
      <c r="AH15" s="101"/>
      <c r="AI15" s="165"/>
      <c r="AJ15" s="125" t="str">
        <f ca="1">IF(ISBLANK(Risks[[#This Row],[Target completion date]]),"",IF(Risks[[#This Row],[Target completion date]]&lt;TODAY(),"Yes","No"))</f>
        <v/>
      </c>
      <c r="AK15" s="165"/>
      <c r="AL15" s="165"/>
      <c r="AM15" s="165"/>
      <c r="AN15" s="101"/>
      <c r="AO15" s="165"/>
      <c r="AP15" s="125" t="str">
        <f ca="1">IF(ISBLANK(Risks[[#This Row],[Target completion date6]]),"",IF(Risks[[#This Row],[Target completion date6]]&lt;TODAY(),"Yes","No"))</f>
        <v/>
      </c>
      <c r="AQ15" s="165"/>
      <c r="AR15" s="165"/>
      <c r="AS15" s="165"/>
      <c r="AT15" s="101"/>
      <c r="AU15" s="165"/>
      <c r="AV15" s="125" t="str">
        <f ca="1">IF(ISBLANK(Risks[[#This Row],[Target completion date7]]),"",IF(Risks[[#This Row],[Target completion date7]]&lt;TODAY(),"Yes","No"))</f>
        <v/>
      </c>
    </row>
    <row r="16" spans="1:48" ht="195.75" customHeight="1" x14ac:dyDescent="0.25">
      <c r="A16" s="101" t="s">
        <v>701</v>
      </c>
      <c r="B16" s="155"/>
      <c r="C16" s="162" t="s">
        <v>678</v>
      </c>
      <c r="D16" s="192">
        <v>44803</v>
      </c>
      <c r="E16" s="163" t="s">
        <v>168</v>
      </c>
      <c r="F16" s="163" t="s">
        <v>168</v>
      </c>
      <c r="G16" s="163" t="s">
        <v>146</v>
      </c>
      <c r="H16" s="163" t="s">
        <v>40</v>
      </c>
      <c r="I16" s="164" t="s">
        <v>207</v>
      </c>
      <c r="J16" s="163" t="s">
        <v>226</v>
      </c>
      <c r="K16" s="163" t="s">
        <v>227</v>
      </c>
      <c r="L16" s="163" t="s">
        <v>228</v>
      </c>
      <c r="M16" s="164" t="s">
        <v>229</v>
      </c>
      <c r="N16" s="164" t="s">
        <v>152</v>
      </c>
      <c r="O16" s="163" t="s">
        <v>154</v>
      </c>
      <c r="P16" s="163" t="s">
        <v>153</v>
      </c>
      <c r="Q16" s="124" t="str">
        <f>IFERROR(INDEX(Data_Risks!$L$11:$P$15,MATCH(Risks[[#This Row],[Likelihood (L)]],Data_Risks!$K$11:$K$15,0),MATCH(Risks[[#This Row],[Impact (I)]],Data_Risks!$L$10:$P$10,0)),"")</f>
        <v>Critical</v>
      </c>
      <c r="R16" s="163" t="s">
        <v>164</v>
      </c>
      <c r="S16" s="101" t="s">
        <v>230</v>
      </c>
      <c r="T16" s="163" t="s">
        <v>155</v>
      </c>
      <c r="U16" s="163" t="s">
        <v>614</v>
      </c>
      <c r="V16" s="163" t="s">
        <v>154</v>
      </c>
      <c r="W16" s="163" t="s">
        <v>152</v>
      </c>
      <c r="X16" s="124" t="str">
        <f>IFERROR(INDEX(Data_Risks!$L$11:$P$15,MATCH(Risks[[#This Row],[Residual Likelihood (L)]],Data_Risks!$K$11:$K$15,0),MATCH(Risks[[#This Row],[Residual Impact (I)]],Data_Risks!$L$10:$P$10,0)),"")</f>
        <v>Severe</v>
      </c>
      <c r="Y16" s="124">
        <v>2</v>
      </c>
      <c r="Z16" s="165">
        <v>45230</v>
      </c>
      <c r="AA16" s="166"/>
      <c r="AB16" s="243">
        <f ca="1">IF(Risks[[#This Row],[Target Mitigation Date]]="","",Risks[[#This Row],[Target Mitigation Date]]-TODAY())</f>
        <v>41</v>
      </c>
      <c r="AC16" s="244" t="str">
        <f ca="1">IF(Risks[[#This Row],[Target Mitigation Date]]="","",IF(Risks[[#This Row],[Days until target date]]&gt;0,"No","Yes"))</f>
        <v>No</v>
      </c>
      <c r="AD16" s="215" t="s">
        <v>631</v>
      </c>
      <c r="AE16" s="165"/>
      <c r="AF16" s="165"/>
      <c r="AG16" s="165"/>
      <c r="AH16" s="124"/>
      <c r="AI16" s="165"/>
      <c r="AJ16" s="245" t="str">
        <f ca="1">IF(ISBLANK(Risks[[#This Row],[Target completion date]]),"",IF(Risks[[#This Row],[Target completion date]]&lt;TODAY(),"Yes","No"))</f>
        <v/>
      </c>
      <c r="AK16" s="165"/>
      <c r="AL16" s="165"/>
      <c r="AM16" s="165"/>
      <c r="AN16" s="163"/>
      <c r="AO16" s="165"/>
      <c r="AP16" s="245" t="str">
        <f ca="1">IF(ISBLANK(Risks[[#This Row],[Target completion date6]]),"",IF(Risks[[#This Row],[Target completion date6]]&lt;TODAY(),"Yes","No"))</f>
        <v/>
      </c>
      <c r="AQ16" s="165"/>
      <c r="AR16" s="165"/>
      <c r="AS16" s="165"/>
      <c r="AT16" s="163"/>
      <c r="AU16" s="165"/>
      <c r="AV16" s="245" t="str">
        <f ca="1">IF(ISBLANK(Risks[[#This Row],[Target completion date7]]),"",IF(Risks[[#This Row],[Target completion date7]]&lt;TODAY(),"Yes","No"))</f>
        <v/>
      </c>
    </row>
    <row r="17" spans="1:48" ht="409.5" x14ac:dyDescent="0.25">
      <c r="A17" s="101" t="s">
        <v>702</v>
      </c>
      <c r="B17" s="155"/>
      <c r="C17" s="162" t="s">
        <v>679</v>
      </c>
      <c r="D17" s="192">
        <v>44844</v>
      </c>
      <c r="E17" s="163" t="s">
        <v>231</v>
      </c>
      <c r="F17" s="163" t="s">
        <v>231</v>
      </c>
      <c r="G17" s="163" t="s">
        <v>146</v>
      </c>
      <c r="H17" s="163" t="s">
        <v>47</v>
      </c>
      <c r="I17" s="164" t="s">
        <v>232</v>
      </c>
      <c r="J17" s="163" t="s">
        <v>233</v>
      </c>
      <c r="K17" s="163" t="s">
        <v>234</v>
      </c>
      <c r="L17" s="163" t="s">
        <v>235</v>
      </c>
      <c r="M17" s="164" t="s">
        <v>236</v>
      </c>
      <c r="N17" s="164" t="s">
        <v>182</v>
      </c>
      <c r="O17" s="163" t="s">
        <v>152</v>
      </c>
      <c r="P17" s="163" t="s">
        <v>154</v>
      </c>
      <c r="Q17" s="124" t="str">
        <f>IFERROR(INDEX(Data_Risks!$L$11:$P$15,MATCH(Risks[[#This Row],[Likelihood (L)]],Data_Risks!$K$11:$K$15,0),MATCH(Risks[[#This Row],[Impact (I)]],Data_Risks!$L$10:$P$10,0)),"")</f>
        <v>Severe</v>
      </c>
      <c r="R17" s="163" t="s">
        <v>223</v>
      </c>
      <c r="S17" s="101" t="s">
        <v>230</v>
      </c>
      <c r="T17" s="163" t="s">
        <v>165</v>
      </c>
      <c r="U17" s="163" t="s">
        <v>237</v>
      </c>
      <c r="V17" s="163" t="s">
        <v>152</v>
      </c>
      <c r="W17" s="163" t="s">
        <v>28</v>
      </c>
      <c r="X17" s="124" t="str">
        <f>IFERROR(INDEX(Data_Risks!$L$11:$P$15,MATCH(Risks[[#This Row],[Residual Likelihood (L)]],Data_Risks!$K$11:$K$15,0),MATCH(Risks[[#This Row],[Residual Impact (I)]],Data_Risks!$L$10:$P$10,0)),"")</f>
        <v>Moderate</v>
      </c>
      <c r="Y17" s="118">
        <v>1</v>
      </c>
      <c r="Z17" s="165">
        <v>45382</v>
      </c>
      <c r="AA17" s="166"/>
      <c r="AB17" s="119">
        <f ca="1">IF(Risks[[#This Row],[Target Mitigation Date]]="","",Risks[[#This Row],[Target Mitigation Date]]-TODAY())</f>
        <v>193</v>
      </c>
      <c r="AC17" s="120" t="str">
        <f ca="1">IF(Risks[[#This Row],[Target Mitigation Date]]="","",IF(Risks[[#This Row],[Days until target date]]&gt;0,"No","Yes"))</f>
        <v>No</v>
      </c>
      <c r="AD17" s="215" t="s">
        <v>632</v>
      </c>
      <c r="AE17" s="165"/>
      <c r="AF17" s="165"/>
      <c r="AG17" s="165"/>
      <c r="AH17" s="118"/>
      <c r="AI17" s="165"/>
      <c r="AJ17" s="125" t="str">
        <f ca="1">IF(ISBLANK(Risks[[#This Row],[Target completion date]]),"",IF(Risks[[#This Row],[Target completion date]]&lt;TODAY(),"Yes","No"))</f>
        <v/>
      </c>
      <c r="AK17" s="165"/>
      <c r="AL17" s="165"/>
      <c r="AM17" s="165"/>
      <c r="AN17" s="163"/>
      <c r="AO17" s="165"/>
      <c r="AP17" s="125" t="str">
        <f ca="1">IF(ISBLANK(Risks[[#This Row],[Target completion date6]]),"",IF(Risks[[#This Row],[Target completion date6]]&lt;TODAY(),"Yes","No"))</f>
        <v/>
      </c>
      <c r="AQ17" s="165"/>
      <c r="AR17" s="165"/>
      <c r="AS17" s="165"/>
      <c r="AT17" s="163"/>
      <c r="AU17" s="165"/>
      <c r="AV17" s="125" t="str">
        <f ca="1">IF(ISBLANK(Risks[[#This Row],[Target completion date7]]),"",IF(Risks[[#This Row],[Target completion date7]]&lt;TODAY(),"Yes","No"))</f>
        <v/>
      </c>
    </row>
    <row r="18" spans="1:48" ht="168" x14ac:dyDescent="0.25">
      <c r="A18" s="101" t="s">
        <v>703</v>
      </c>
      <c r="B18" s="155"/>
      <c r="C18" s="260" t="s">
        <v>680</v>
      </c>
      <c r="D18" s="197">
        <v>44854</v>
      </c>
      <c r="E18" s="101" t="s">
        <v>144</v>
      </c>
      <c r="F18" s="163" t="s">
        <v>196</v>
      </c>
      <c r="G18" s="101" t="s">
        <v>146</v>
      </c>
      <c r="H18" s="101" t="s">
        <v>44</v>
      </c>
      <c r="I18" s="156"/>
      <c r="J18" s="101" t="s">
        <v>238</v>
      </c>
      <c r="K18" s="101" t="s">
        <v>239</v>
      </c>
      <c r="L18" s="101" t="s">
        <v>240</v>
      </c>
      <c r="M18" s="156"/>
      <c r="N18" s="164" t="s">
        <v>28</v>
      </c>
      <c r="O18" s="101" t="s">
        <v>28</v>
      </c>
      <c r="P18" s="101" t="s">
        <v>28</v>
      </c>
      <c r="Q18" s="124" t="str">
        <f>IFERROR(INDEX(Data_Risks!$L$11:$P$15,MATCH(Risks[[#This Row],[Likelihood (L)]],Data_Risks!$K$11:$K$15,0),MATCH(Risks[[#This Row],[Impact (I)]],Data_Risks!$L$10:$P$10,0)),"")</f>
        <v>Moderate</v>
      </c>
      <c r="R18" s="101" t="s">
        <v>223</v>
      </c>
      <c r="S18" s="101" t="s">
        <v>241</v>
      </c>
      <c r="T18" s="101" t="s">
        <v>155</v>
      </c>
      <c r="U18" s="101" t="s">
        <v>242</v>
      </c>
      <c r="V18" s="101" t="s">
        <v>28</v>
      </c>
      <c r="W18" s="101" t="s">
        <v>28</v>
      </c>
      <c r="X18" s="123" t="str">
        <f>IFERROR(INDEX(Data_Risks!$L$11:$P$15,MATCH(Risks[[#This Row],[Residual Likelihood (L)]],Data_Risks!$K$11:$K$15,0),MATCH(Risks[[#This Row],[Residual Impact (I)]],Data_Risks!$L$10:$P$10,0)),"")</f>
        <v>Moderate</v>
      </c>
      <c r="Y18" s="102">
        <v>1</v>
      </c>
      <c r="Z18" s="158">
        <v>45016</v>
      </c>
      <c r="AA18" s="159"/>
      <c r="AB18" s="121"/>
      <c r="AC18" s="262"/>
      <c r="AD18" s="163" t="s">
        <v>243</v>
      </c>
      <c r="AE18" s="158"/>
      <c r="AF18" s="158"/>
      <c r="AG18" s="158"/>
      <c r="AH18" s="255"/>
      <c r="AI18" s="158"/>
      <c r="AJ18" s="125"/>
      <c r="AK18" s="158"/>
      <c r="AL18" s="158"/>
      <c r="AM18" s="158"/>
      <c r="AN18" s="101"/>
      <c r="AO18" s="158"/>
      <c r="AP18" s="125"/>
      <c r="AQ18" s="158"/>
      <c r="AR18" s="158"/>
      <c r="AS18" s="158"/>
      <c r="AT18" s="101"/>
      <c r="AU18" s="158"/>
      <c r="AV18" s="125"/>
    </row>
    <row r="19" spans="1:48" ht="72" x14ac:dyDescent="0.25">
      <c r="A19" s="101" t="s">
        <v>704</v>
      </c>
      <c r="B19" s="155"/>
      <c r="C19" s="260" t="s">
        <v>681</v>
      </c>
      <c r="D19" s="197">
        <v>44854</v>
      </c>
      <c r="E19" s="101" t="s">
        <v>144</v>
      </c>
      <c r="F19" s="163" t="s">
        <v>178</v>
      </c>
      <c r="G19" s="101" t="s">
        <v>146</v>
      </c>
      <c r="H19" s="101" t="s">
        <v>44</v>
      </c>
      <c r="I19" s="156"/>
      <c r="J19" s="101" t="s">
        <v>244</v>
      </c>
      <c r="K19" s="101" t="s">
        <v>245</v>
      </c>
      <c r="L19" s="101" t="s">
        <v>246</v>
      </c>
      <c r="M19" s="156"/>
      <c r="N19" s="164" t="s">
        <v>28</v>
      </c>
      <c r="O19" s="101" t="s">
        <v>28</v>
      </c>
      <c r="P19" s="101" t="s">
        <v>154</v>
      </c>
      <c r="Q19" s="124" t="str">
        <f>IFERROR(INDEX(Data_Risks!$L$11:$P$15,MATCH(Risks[[#This Row],[Likelihood (L)]],Data_Risks!$K$11:$K$15,0),MATCH(Risks[[#This Row],[Impact (I)]],Data_Risks!$L$10:$P$10,0)),"")</f>
        <v>Moderate</v>
      </c>
      <c r="R19" s="101"/>
      <c r="S19" s="101" t="s">
        <v>146</v>
      </c>
      <c r="T19" s="101" t="s">
        <v>155</v>
      </c>
      <c r="U19" s="101" t="s">
        <v>247</v>
      </c>
      <c r="V19" s="101" t="s">
        <v>28</v>
      </c>
      <c r="W19" s="101" t="s">
        <v>154</v>
      </c>
      <c r="X19" s="123" t="str">
        <f>IFERROR(INDEX(Data_Risks!$L$11:$P$15,MATCH(Risks[[#This Row],[Residual Likelihood (L)]],Data_Risks!$K$11:$K$15,0),MATCH(Risks[[#This Row],[Residual Impact (I)]],Data_Risks!$L$10:$P$10,0)),"")</f>
        <v>Moderate</v>
      </c>
      <c r="Y19" s="102">
        <v>1</v>
      </c>
      <c r="Z19" s="158"/>
      <c r="AA19" s="159"/>
      <c r="AB19" s="121"/>
      <c r="AC19" s="262"/>
      <c r="AD19" s="254"/>
      <c r="AE19" s="158"/>
      <c r="AF19" s="158"/>
      <c r="AG19" s="158"/>
      <c r="AH19" s="255"/>
      <c r="AI19" s="158"/>
      <c r="AJ19" s="125"/>
      <c r="AK19" s="158"/>
      <c r="AL19" s="158"/>
      <c r="AM19" s="158"/>
      <c r="AN19" s="101"/>
      <c r="AO19" s="158"/>
      <c r="AP19" s="125"/>
      <c r="AQ19" s="158"/>
      <c r="AR19" s="158"/>
      <c r="AS19" s="158"/>
      <c r="AT19" s="101"/>
      <c r="AU19" s="158"/>
      <c r="AV19" s="125"/>
    </row>
    <row r="20" spans="1:48" ht="84" x14ac:dyDescent="0.25">
      <c r="A20" s="101" t="s">
        <v>705</v>
      </c>
      <c r="B20" s="155"/>
      <c r="C20" s="260" t="s">
        <v>248</v>
      </c>
      <c r="D20" s="197">
        <v>44854</v>
      </c>
      <c r="E20" s="101" t="s">
        <v>144</v>
      </c>
      <c r="F20" s="163" t="s">
        <v>178</v>
      </c>
      <c r="G20" s="101" t="s">
        <v>197</v>
      </c>
      <c r="H20" s="101" t="s">
        <v>44</v>
      </c>
      <c r="I20" s="156"/>
      <c r="J20" s="101" t="s">
        <v>249</v>
      </c>
      <c r="K20" s="101" t="s">
        <v>250</v>
      </c>
      <c r="L20" s="101" t="s">
        <v>251</v>
      </c>
      <c r="M20" s="156"/>
      <c r="N20" s="164" t="s">
        <v>28</v>
      </c>
      <c r="O20" s="101" t="s">
        <v>154</v>
      </c>
      <c r="P20" s="101" t="s">
        <v>152</v>
      </c>
      <c r="Q20" s="124" t="str">
        <f>IFERROR(INDEX(Data_Risks!$L$11:$P$15,MATCH(Risks[[#This Row],[Likelihood (L)]],Data_Risks!$K$11:$K$15,0),MATCH(Risks[[#This Row],[Impact (I)]],Data_Risks!$L$10:$P$10,0)),"")</f>
        <v>Severe</v>
      </c>
      <c r="R20" s="101"/>
      <c r="S20" s="101" t="s">
        <v>146</v>
      </c>
      <c r="T20" s="101" t="s">
        <v>155</v>
      </c>
      <c r="U20" s="101" t="s">
        <v>252</v>
      </c>
      <c r="V20" s="101" t="s">
        <v>154</v>
      </c>
      <c r="W20" s="101" t="s">
        <v>152</v>
      </c>
      <c r="X20" s="123" t="str">
        <f>IFERROR(INDEX(Data_Risks!$L$11:$P$15,MATCH(Risks[[#This Row],[Residual Likelihood (L)]],Data_Risks!$K$11:$K$15,0),MATCH(Risks[[#This Row],[Residual Impact (I)]],Data_Risks!$L$10:$P$10,0)),"")</f>
        <v>Severe</v>
      </c>
      <c r="Y20" s="102">
        <v>2</v>
      </c>
      <c r="Z20" s="158"/>
      <c r="AA20" s="159"/>
      <c r="AB20" s="121"/>
      <c r="AC20" s="262"/>
      <c r="AD20" s="254" t="s">
        <v>640</v>
      </c>
      <c r="AE20" s="158"/>
      <c r="AF20" s="158"/>
      <c r="AG20" s="158"/>
      <c r="AH20" s="255"/>
      <c r="AI20" s="158"/>
      <c r="AJ20" s="125"/>
      <c r="AK20" s="158"/>
      <c r="AL20" s="158"/>
      <c r="AM20" s="158"/>
      <c r="AN20" s="101"/>
      <c r="AO20" s="158"/>
      <c r="AP20" s="125"/>
      <c r="AQ20" s="158"/>
      <c r="AR20" s="158"/>
      <c r="AS20" s="158"/>
      <c r="AT20" s="101"/>
      <c r="AU20" s="158"/>
      <c r="AV20" s="125"/>
    </row>
    <row r="21" spans="1:48" ht="156" x14ac:dyDescent="0.25">
      <c r="A21" s="101" t="s">
        <v>706</v>
      </c>
      <c r="B21" s="155"/>
      <c r="C21" s="260" t="s">
        <v>682</v>
      </c>
      <c r="D21" s="197">
        <v>44854</v>
      </c>
      <c r="E21" s="101" t="s">
        <v>144</v>
      </c>
      <c r="F21" s="163" t="s">
        <v>253</v>
      </c>
      <c r="G21" s="101" t="s">
        <v>146</v>
      </c>
      <c r="H21" s="101" t="s">
        <v>39</v>
      </c>
      <c r="I21" s="156"/>
      <c r="J21" s="101" t="s">
        <v>254</v>
      </c>
      <c r="K21" s="101" t="s">
        <v>255</v>
      </c>
      <c r="L21" s="101" t="s">
        <v>256</v>
      </c>
      <c r="M21" s="156"/>
      <c r="N21" s="164" t="s">
        <v>182</v>
      </c>
      <c r="O21" s="101" t="s">
        <v>154</v>
      </c>
      <c r="P21" s="101" t="s">
        <v>152</v>
      </c>
      <c r="Q21" s="124" t="str">
        <f>IFERROR(INDEX(Data_Risks!$L$11:$P$15,MATCH(Risks[[#This Row],[Likelihood (L)]],Data_Risks!$K$11:$K$15,0),MATCH(Risks[[#This Row],[Impact (I)]],Data_Risks!$L$10:$P$10,0)),"")</f>
        <v>Severe</v>
      </c>
      <c r="R21" s="101"/>
      <c r="S21" s="101" t="s">
        <v>241</v>
      </c>
      <c r="T21" s="101" t="s">
        <v>155</v>
      </c>
      <c r="U21" s="101"/>
      <c r="V21" s="101" t="s">
        <v>154</v>
      </c>
      <c r="W21" s="101" t="s">
        <v>152</v>
      </c>
      <c r="X21" s="123" t="str">
        <f>IFERROR(INDEX(Data_Risks!$L$11:$P$15,MATCH(Risks[[#This Row],[Residual Likelihood (L)]],Data_Risks!$K$11:$K$15,0),MATCH(Risks[[#This Row],[Residual Impact (I)]],Data_Risks!$L$10:$P$10,0)),"")</f>
        <v>Severe</v>
      </c>
      <c r="Y21" s="102">
        <v>2</v>
      </c>
      <c r="Z21" s="158"/>
      <c r="AA21" s="159"/>
      <c r="AB21" s="121"/>
      <c r="AC21" s="262"/>
      <c r="AD21" s="254" t="s">
        <v>640</v>
      </c>
      <c r="AE21" s="158"/>
      <c r="AF21" s="158"/>
      <c r="AG21" s="158"/>
      <c r="AH21" s="255"/>
      <c r="AI21" s="158"/>
      <c r="AJ21" s="125"/>
      <c r="AK21" s="158"/>
      <c r="AL21" s="158"/>
      <c r="AM21" s="158"/>
      <c r="AN21" s="101"/>
      <c r="AO21" s="158"/>
      <c r="AP21" s="125"/>
      <c r="AQ21" s="158"/>
      <c r="AR21" s="158"/>
      <c r="AS21" s="158"/>
      <c r="AT21" s="101"/>
      <c r="AU21" s="158"/>
      <c r="AV21" s="125"/>
    </row>
    <row r="22" spans="1:48" ht="60" x14ac:dyDescent="0.25">
      <c r="A22" s="101" t="s">
        <v>707</v>
      </c>
      <c r="B22" s="155"/>
      <c r="C22" s="260" t="s">
        <v>683</v>
      </c>
      <c r="D22" s="197">
        <v>44854</v>
      </c>
      <c r="E22" s="101" t="s">
        <v>144</v>
      </c>
      <c r="F22" s="163" t="s">
        <v>253</v>
      </c>
      <c r="G22" s="101" t="s">
        <v>146</v>
      </c>
      <c r="H22" s="101" t="s">
        <v>39</v>
      </c>
      <c r="I22" s="156"/>
      <c r="J22" s="101" t="s">
        <v>257</v>
      </c>
      <c r="K22" s="101" t="s">
        <v>234</v>
      </c>
      <c r="L22" s="101" t="s">
        <v>258</v>
      </c>
      <c r="M22" s="156"/>
      <c r="N22" s="164" t="s">
        <v>182</v>
      </c>
      <c r="O22" s="101" t="s">
        <v>28</v>
      </c>
      <c r="P22" s="101" t="s">
        <v>28</v>
      </c>
      <c r="Q22" s="124" t="str">
        <f>IFERROR(INDEX(Data_Risks!$L$11:$P$15,MATCH(Risks[[#This Row],[Likelihood (L)]],Data_Risks!$K$11:$K$15,0),MATCH(Risks[[#This Row],[Impact (I)]],Data_Risks!$L$10:$P$10,0)),"")</f>
        <v>Moderate</v>
      </c>
      <c r="R22" s="101"/>
      <c r="S22" s="101" t="s">
        <v>241</v>
      </c>
      <c r="T22" s="101" t="s">
        <v>259</v>
      </c>
      <c r="U22" s="101" t="s">
        <v>147</v>
      </c>
      <c r="V22" s="101" t="s">
        <v>28</v>
      </c>
      <c r="W22" s="101" t="s">
        <v>28</v>
      </c>
      <c r="X22" s="123" t="str">
        <f>IFERROR(INDEX(Data_Risks!$L$11:$P$15,MATCH(Risks[[#This Row],[Residual Likelihood (L)]],Data_Risks!$K$11:$K$15,0),MATCH(Risks[[#This Row],[Residual Impact (I)]],Data_Risks!$L$10:$P$10,0)),"")</f>
        <v>Moderate</v>
      </c>
      <c r="Y22" s="102">
        <v>1</v>
      </c>
      <c r="Z22" s="158"/>
      <c r="AA22" s="159"/>
      <c r="AB22" s="121"/>
      <c r="AC22" s="262"/>
      <c r="AD22" s="254" t="s">
        <v>640</v>
      </c>
      <c r="AE22" s="158"/>
      <c r="AF22" s="158"/>
      <c r="AG22" s="158"/>
      <c r="AH22" s="255"/>
      <c r="AI22" s="158"/>
      <c r="AJ22" s="125"/>
      <c r="AK22" s="158"/>
      <c r="AL22" s="158"/>
      <c r="AM22" s="158"/>
      <c r="AN22" s="101"/>
      <c r="AO22" s="158"/>
      <c r="AP22" s="125"/>
      <c r="AQ22" s="158"/>
      <c r="AR22" s="158"/>
      <c r="AS22" s="158"/>
      <c r="AT22" s="101"/>
      <c r="AU22" s="158"/>
      <c r="AV22" s="125"/>
    </row>
    <row r="23" spans="1:48" ht="60" x14ac:dyDescent="0.25">
      <c r="A23" s="101" t="s">
        <v>708</v>
      </c>
      <c r="B23" s="155"/>
      <c r="C23" s="260" t="s">
        <v>260</v>
      </c>
      <c r="D23" s="197">
        <v>44854</v>
      </c>
      <c r="E23" s="101" t="s">
        <v>144</v>
      </c>
      <c r="F23" s="163" t="s">
        <v>253</v>
      </c>
      <c r="G23" s="101" t="s">
        <v>197</v>
      </c>
      <c r="H23" s="101" t="s">
        <v>39</v>
      </c>
      <c r="I23" s="156"/>
      <c r="J23" s="101" t="s">
        <v>261</v>
      </c>
      <c r="K23" s="101" t="s">
        <v>234</v>
      </c>
      <c r="L23" s="101" t="s">
        <v>262</v>
      </c>
      <c r="M23" s="156"/>
      <c r="N23" s="164" t="s">
        <v>182</v>
      </c>
      <c r="O23" s="101" t="s">
        <v>28</v>
      </c>
      <c r="P23" s="101" t="s">
        <v>28</v>
      </c>
      <c r="Q23" s="124" t="str">
        <f>IFERROR(INDEX(Data_Risks!$L$11:$P$15,MATCH(Risks[[#This Row],[Likelihood (L)]],Data_Risks!$K$11:$K$15,0),MATCH(Risks[[#This Row],[Impact (I)]],Data_Risks!$L$10:$P$10,0)),"")</f>
        <v>Moderate</v>
      </c>
      <c r="R23" s="101"/>
      <c r="S23" s="101" t="s">
        <v>241</v>
      </c>
      <c r="T23" s="101" t="s">
        <v>259</v>
      </c>
      <c r="U23" s="101" t="s">
        <v>147</v>
      </c>
      <c r="V23" s="101" t="s">
        <v>28</v>
      </c>
      <c r="W23" s="101" t="s">
        <v>28</v>
      </c>
      <c r="X23" s="123" t="str">
        <f>IFERROR(INDEX(Data_Risks!$L$11:$P$15,MATCH(Risks[[#This Row],[Residual Likelihood (L)]],Data_Risks!$K$11:$K$15,0),MATCH(Risks[[#This Row],[Residual Impact (I)]],Data_Risks!$L$10:$P$10,0)),"")</f>
        <v>Moderate</v>
      </c>
      <c r="Y23" s="102">
        <v>1</v>
      </c>
      <c r="Z23" s="158"/>
      <c r="AA23" s="159"/>
      <c r="AB23" s="121"/>
      <c r="AC23" s="262"/>
      <c r="AD23" s="254" t="s">
        <v>640</v>
      </c>
      <c r="AE23" s="158"/>
      <c r="AF23" s="158"/>
      <c r="AG23" s="158"/>
      <c r="AH23" s="255"/>
      <c r="AI23" s="158"/>
      <c r="AJ23" s="125"/>
      <c r="AK23" s="158"/>
      <c r="AL23" s="158"/>
      <c r="AM23" s="158"/>
      <c r="AN23" s="101"/>
      <c r="AO23" s="158"/>
      <c r="AP23" s="125"/>
      <c r="AQ23" s="158"/>
      <c r="AR23" s="158"/>
      <c r="AS23" s="158"/>
      <c r="AT23" s="101"/>
      <c r="AU23" s="158"/>
      <c r="AV23" s="125"/>
    </row>
    <row r="24" spans="1:48" ht="60" x14ac:dyDescent="0.25">
      <c r="A24" s="101" t="s">
        <v>709</v>
      </c>
      <c r="B24" s="155"/>
      <c r="C24" s="260" t="s">
        <v>684</v>
      </c>
      <c r="D24" s="197">
        <v>44854</v>
      </c>
      <c r="E24" s="101" t="s">
        <v>144</v>
      </c>
      <c r="F24" s="163" t="s">
        <v>253</v>
      </c>
      <c r="G24" s="101" t="s">
        <v>146</v>
      </c>
      <c r="H24" s="101" t="s">
        <v>39</v>
      </c>
      <c r="I24" s="156"/>
      <c r="J24" s="101" t="s">
        <v>263</v>
      </c>
      <c r="K24" s="101" t="s">
        <v>234</v>
      </c>
      <c r="L24" s="101" t="s">
        <v>262</v>
      </c>
      <c r="M24" s="156"/>
      <c r="N24" s="164" t="s">
        <v>182</v>
      </c>
      <c r="O24" s="101" t="s">
        <v>28</v>
      </c>
      <c r="P24" s="101" t="s">
        <v>28</v>
      </c>
      <c r="Q24" s="124" t="str">
        <f>IFERROR(INDEX(Data_Risks!$L$11:$P$15,MATCH(Risks[[#This Row],[Likelihood (L)]],Data_Risks!$K$11:$K$15,0),MATCH(Risks[[#This Row],[Impact (I)]],Data_Risks!$L$10:$P$10,0)),"")</f>
        <v>Moderate</v>
      </c>
      <c r="R24" s="101"/>
      <c r="S24" s="101" t="s">
        <v>241</v>
      </c>
      <c r="T24" s="101" t="s">
        <v>259</v>
      </c>
      <c r="U24" s="101" t="s">
        <v>147</v>
      </c>
      <c r="V24" s="101" t="s">
        <v>28</v>
      </c>
      <c r="W24" s="101" t="s">
        <v>28</v>
      </c>
      <c r="X24" s="123" t="str">
        <f>IFERROR(INDEX(Data_Risks!$L$11:$P$15,MATCH(Risks[[#This Row],[Residual Likelihood (L)]],Data_Risks!$K$11:$K$15,0),MATCH(Risks[[#This Row],[Residual Impact (I)]],Data_Risks!$L$10:$P$10,0)),"")</f>
        <v>Moderate</v>
      </c>
      <c r="Y24" s="102">
        <v>1</v>
      </c>
      <c r="Z24" s="158"/>
      <c r="AA24" s="159"/>
      <c r="AB24" s="121"/>
      <c r="AC24" s="262"/>
      <c r="AD24" s="254" t="s">
        <v>640</v>
      </c>
      <c r="AE24" s="158"/>
      <c r="AF24" s="158"/>
      <c r="AG24" s="158"/>
      <c r="AH24" s="255"/>
      <c r="AI24" s="158"/>
      <c r="AJ24" s="125"/>
      <c r="AK24" s="158"/>
      <c r="AL24" s="158"/>
      <c r="AM24" s="158"/>
      <c r="AN24" s="101"/>
      <c r="AO24" s="158"/>
      <c r="AP24" s="125"/>
      <c r="AQ24" s="158"/>
      <c r="AR24" s="158"/>
      <c r="AS24" s="158"/>
      <c r="AT24" s="101"/>
      <c r="AU24" s="158"/>
      <c r="AV24" s="125"/>
    </row>
    <row r="25" spans="1:48" ht="60" x14ac:dyDescent="0.25">
      <c r="A25" s="101" t="s">
        <v>710</v>
      </c>
      <c r="B25" s="155"/>
      <c r="C25" s="260" t="s">
        <v>685</v>
      </c>
      <c r="D25" s="197">
        <v>44854</v>
      </c>
      <c r="E25" s="101" t="s">
        <v>144</v>
      </c>
      <c r="F25" s="163" t="s">
        <v>253</v>
      </c>
      <c r="G25" s="101" t="s">
        <v>146</v>
      </c>
      <c r="H25" s="101" t="s">
        <v>39</v>
      </c>
      <c r="I25" s="156"/>
      <c r="J25" s="101" t="s">
        <v>264</v>
      </c>
      <c r="K25" s="101" t="s">
        <v>234</v>
      </c>
      <c r="L25" s="101" t="s">
        <v>265</v>
      </c>
      <c r="M25" s="156"/>
      <c r="N25" s="164" t="s">
        <v>182</v>
      </c>
      <c r="O25" s="101" t="s">
        <v>28</v>
      </c>
      <c r="P25" s="101" t="s">
        <v>28</v>
      </c>
      <c r="Q25" s="124" t="str">
        <f>IFERROR(INDEX(Data_Risks!$L$11:$P$15,MATCH(Risks[[#This Row],[Likelihood (L)]],Data_Risks!$K$11:$K$15,0),MATCH(Risks[[#This Row],[Impact (I)]],Data_Risks!$L$10:$P$10,0)),"")</f>
        <v>Moderate</v>
      </c>
      <c r="R25" s="101"/>
      <c r="S25" s="101" t="s">
        <v>241</v>
      </c>
      <c r="T25" s="101" t="s">
        <v>259</v>
      </c>
      <c r="U25" s="101" t="s">
        <v>147</v>
      </c>
      <c r="V25" s="101" t="s">
        <v>28</v>
      </c>
      <c r="W25" s="101" t="s">
        <v>28</v>
      </c>
      <c r="X25" s="123" t="str">
        <f>IFERROR(INDEX(Data_Risks!$L$11:$P$15,MATCH(Risks[[#This Row],[Residual Likelihood (L)]],Data_Risks!$K$11:$K$15,0),MATCH(Risks[[#This Row],[Residual Impact (I)]],Data_Risks!$L$10:$P$10,0)),"")</f>
        <v>Moderate</v>
      </c>
      <c r="Y25" s="102">
        <v>1</v>
      </c>
      <c r="Z25" s="158"/>
      <c r="AA25" s="159"/>
      <c r="AB25" s="121"/>
      <c r="AC25" s="262"/>
      <c r="AD25" s="254" t="s">
        <v>640</v>
      </c>
      <c r="AE25" s="158"/>
      <c r="AF25" s="158"/>
      <c r="AG25" s="158"/>
      <c r="AH25" s="255"/>
      <c r="AI25" s="158"/>
      <c r="AJ25" s="125"/>
      <c r="AK25" s="158"/>
      <c r="AL25" s="158"/>
      <c r="AM25" s="158"/>
      <c r="AN25" s="101"/>
      <c r="AO25" s="158"/>
      <c r="AP25" s="125"/>
      <c r="AQ25" s="158"/>
      <c r="AR25" s="158"/>
      <c r="AS25" s="158"/>
      <c r="AT25" s="101"/>
      <c r="AU25" s="158"/>
      <c r="AV25" s="125"/>
    </row>
    <row r="26" spans="1:48" ht="60" x14ac:dyDescent="0.25">
      <c r="A26" s="101" t="s">
        <v>711</v>
      </c>
      <c r="B26" s="155"/>
      <c r="C26" s="260" t="s">
        <v>686</v>
      </c>
      <c r="D26" s="197">
        <v>44854</v>
      </c>
      <c r="E26" s="101" t="s">
        <v>144</v>
      </c>
      <c r="F26" s="163" t="s">
        <v>253</v>
      </c>
      <c r="G26" s="101" t="s">
        <v>146</v>
      </c>
      <c r="H26" s="101" t="s">
        <v>39</v>
      </c>
      <c r="I26" s="156"/>
      <c r="J26" s="101" t="s">
        <v>266</v>
      </c>
      <c r="K26" s="101" t="s">
        <v>267</v>
      </c>
      <c r="L26" s="101" t="s">
        <v>268</v>
      </c>
      <c r="M26" s="156"/>
      <c r="N26" s="164" t="s">
        <v>182</v>
      </c>
      <c r="O26" s="101" t="s">
        <v>28</v>
      </c>
      <c r="P26" s="101" t="s">
        <v>154</v>
      </c>
      <c r="Q26" s="124" t="str">
        <f>IFERROR(INDEX(Data_Risks!$L$11:$P$15,MATCH(Risks[[#This Row],[Likelihood (L)]],Data_Risks!$K$11:$K$15,0),MATCH(Risks[[#This Row],[Impact (I)]],Data_Risks!$L$10:$P$10,0)),"")</f>
        <v>Moderate</v>
      </c>
      <c r="R26" s="101"/>
      <c r="S26" s="101" t="s">
        <v>241</v>
      </c>
      <c r="T26" s="101" t="s">
        <v>155</v>
      </c>
      <c r="U26" s="101" t="s">
        <v>269</v>
      </c>
      <c r="V26" s="101" t="s">
        <v>28</v>
      </c>
      <c r="W26" s="101" t="s">
        <v>154</v>
      </c>
      <c r="X26" s="123" t="str">
        <f>IFERROR(INDEX(Data_Risks!$L$11:$P$15,MATCH(Risks[[#This Row],[Residual Likelihood (L)]],Data_Risks!$K$11:$K$15,0),MATCH(Risks[[#This Row],[Residual Impact (I)]],Data_Risks!$L$10:$P$10,0)),"")</f>
        <v>Moderate</v>
      </c>
      <c r="Y26" s="102">
        <v>1</v>
      </c>
      <c r="Z26" s="158"/>
      <c r="AA26" s="159"/>
      <c r="AB26" s="121"/>
      <c r="AC26" s="262"/>
      <c r="AD26" s="254" t="s">
        <v>640</v>
      </c>
      <c r="AE26" s="158"/>
      <c r="AF26" s="158"/>
      <c r="AG26" s="158"/>
      <c r="AH26" s="255"/>
      <c r="AI26" s="158"/>
      <c r="AJ26" s="125"/>
      <c r="AK26" s="158"/>
      <c r="AL26" s="158"/>
      <c r="AM26" s="158"/>
      <c r="AN26" s="101"/>
      <c r="AO26" s="158"/>
      <c r="AP26" s="125"/>
      <c r="AQ26" s="158"/>
      <c r="AR26" s="158"/>
      <c r="AS26" s="158"/>
      <c r="AT26" s="101"/>
      <c r="AU26" s="158"/>
      <c r="AV26" s="125"/>
    </row>
    <row r="27" spans="1:48" ht="60" x14ac:dyDescent="0.25">
      <c r="A27" s="101" t="s">
        <v>712</v>
      </c>
      <c r="B27" s="155"/>
      <c r="C27" s="260" t="s">
        <v>687</v>
      </c>
      <c r="D27" s="197">
        <v>44854</v>
      </c>
      <c r="E27" s="101" t="s">
        <v>144</v>
      </c>
      <c r="F27" s="163" t="s">
        <v>253</v>
      </c>
      <c r="G27" s="101" t="s">
        <v>146</v>
      </c>
      <c r="H27" s="101" t="s">
        <v>39</v>
      </c>
      <c r="I27" s="156"/>
      <c r="J27" s="101" t="s">
        <v>270</v>
      </c>
      <c r="K27" s="101" t="s">
        <v>234</v>
      </c>
      <c r="L27" s="101" t="s">
        <v>271</v>
      </c>
      <c r="M27" s="156"/>
      <c r="N27" s="164" t="s">
        <v>182</v>
      </c>
      <c r="O27" s="101" t="s">
        <v>28</v>
      </c>
      <c r="P27" s="101" t="s">
        <v>154</v>
      </c>
      <c r="Q27" s="124" t="str">
        <f>IFERROR(INDEX(Data_Risks!$L$11:$P$15,MATCH(Risks[[#This Row],[Likelihood (L)]],Data_Risks!$K$11:$K$15,0),MATCH(Risks[[#This Row],[Impact (I)]],Data_Risks!$L$10:$P$10,0)),"")</f>
        <v>Moderate</v>
      </c>
      <c r="R27" s="101"/>
      <c r="S27" s="101" t="s">
        <v>241</v>
      </c>
      <c r="T27" s="101" t="s">
        <v>259</v>
      </c>
      <c r="U27" s="101" t="s">
        <v>272</v>
      </c>
      <c r="V27" s="101" t="s">
        <v>28</v>
      </c>
      <c r="W27" s="101" t="s">
        <v>154</v>
      </c>
      <c r="X27" s="123" t="str">
        <f>IFERROR(INDEX(Data_Risks!$L$11:$P$15,MATCH(Risks[[#This Row],[Residual Likelihood (L)]],Data_Risks!$K$11:$K$15,0),MATCH(Risks[[#This Row],[Residual Impact (I)]],Data_Risks!$L$10:$P$10,0)),"")</f>
        <v>Moderate</v>
      </c>
      <c r="Y27" s="102">
        <v>1</v>
      </c>
      <c r="Z27" s="158"/>
      <c r="AA27" s="159"/>
      <c r="AB27" s="121"/>
      <c r="AC27" s="262"/>
      <c r="AD27" s="254" t="s">
        <v>640</v>
      </c>
      <c r="AE27" s="158"/>
      <c r="AF27" s="158"/>
      <c r="AG27" s="158"/>
      <c r="AH27" s="255"/>
      <c r="AI27" s="158"/>
      <c r="AJ27" s="125"/>
      <c r="AK27" s="158"/>
      <c r="AL27" s="158"/>
      <c r="AM27" s="158"/>
      <c r="AN27" s="101"/>
      <c r="AO27" s="158"/>
      <c r="AP27" s="125"/>
      <c r="AQ27" s="158"/>
      <c r="AR27" s="158"/>
      <c r="AS27" s="158"/>
      <c r="AT27" s="101"/>
      <c r="AU27" s="158"/>
      <c r="AV27" s="125"/>
    </row>
    <row r="28" spans="1:48" ht="204" x14ac:dyDescent="0.25">
      <c r="A28" s="101" t="s">
        <v>713</v>
      </c>
      <c r="B28" s="155"/>
      <c r="C28" s="260" t="s">
        <v>688</v>
      </c>
      <c r="D28" s="197">
        <v>44854</v>
      </c>
      <c r="E28" s="101" t="s">
        <v>144</v>
      </c>
      <c r="F28" s="163" t="s">
        <v>608</v>
      </c>
      <c r="G28" s="101" t="s">
        <v>146</v>
      </c>
      <c r="H28" s="101" t="s">
        <v>34</v>
      </c>
      <c r="I28" s="156"/>
      <c r="J28" s="101" t="s">
        <v>273</v>
      </c>
      <c r="K28" s="101" t="s">
        <v>274</v>
      </c>
      <c r="L28" s="101" t="s">
        <v>275</v>
      </c>
      <c r="M28" s="156"/>
      <c r="N28" s="164" t="s">
        <v>182</v>
      </c>
      <c r="O28" s="101" t="s">
        <v>28</v>
      </c>
      <c r="P28" s="101" t="s">
        <v>154</v>
      </c>
      <c r="Q28" s="124" t="str">
        <f>IFERROR(INDEX(Data_Risks!$L$11:$P$15,MATCH(Risks[[#This Row],[Likelihood (L)]],Data_Risks!$K$11:$K$15,0),MATCH(Risks[[#This Row],[Impact (I)]],Data_Risks!$L$10:$P$10,0)),"")</f>
        <v>Moderate</v>
      </c>
      <c r="R28" s="101"/>
      <c r="S28" s="101" t="s">
        <v>241</v>
      </c>
      <c r="T28" s="101" t="s">
        <v>155</v>
      </c>
      <c r="U28" s="101" t="s">
        <v>276</v>
      </c>
      <c r="V28" s="101" t="s">
        <v>154</v>
      </c>
      <c r="W28" s="101" t="s">
        <v>154</v>
      </c>
      <c r="X28" s="123" t="str">
        <f>IFERROR(INDEX(Data_Risks!$L$11:$P$15,MATCH(Risks[[#This Row],[Residual Likelihood (L)]],Data_Risks!$K$11:$K$15,0),MATCH(Risks[[#This Row],[Residual Impact (I)]],Data_Risks!$L$10:$P$10,0)),"")</f>
        <v>Moderate</v>
      </c>
      <c r="Y28" s="102">
        <v>1</v>
      </c>
      <c r="Z28" s="158">
        <v>45077</v>
      </c>
      <c r="AA28" s="159"/>
      <c r="AB28" s="121"/>
      <c r="AC28" s="262"/>
      <c r="AD28" s="254" t="s">
        <v>633</v>
      </c>
      <c r="AE28" s="158" t="s">
        <v>277</v>
      </c>
      <c r="AF28" s="158" t="s">
        <v>196</v>
      </c>
      <c r="AG28" s="158" t="s">
        <v>197</v>
      </c>
      <c r="AH28" s="255"/>
      <c r="AI28" s="158">
        <v>44869</v>
      </c>
      <c r="AJ28" s="125"/>
      <c r="AK28" s="158" t="s">
        <v>278</v>
      </c>
      <c r="AL28" s="158" t="s">
        <v>196</v>
      </c>
      <c r="AM28" s="158" t="s">
        <v>197</v>
      </c>
      <c r="AN28" s="101">
        <v>2</v>
      </c>
      <c r="AO28" s="158">
        <v>44895</v>
      </c>
      <c r="AP28" s="125"/>
      <c r="AQ28" s="158"/>
      <c r="AR28" s="158"/>
      <c r="AS28" s="158"/>
      <c r="AT28" s="101"/>
      <c r="AU28" s="158"/>
      <c r="AV28" s="125"/>
    </row>
    <row r="29" spans="1:48" ht="409.5" x14ac:dyDescent="0.25">
      <c r="A29" s="101" t="s">
        <v>714</v>
      </c>
      <c r="B29" s="155"/>
      <c r="C29" s="269" t="s">
        <v>279</v>
      </c>
      <c r="D29" s="270">
        <v>44873</v>
      </c>
      <c r="E29" s="267" t="s">
        <v>144</v>
      </c>
      <c r="F29" s="267" t="s">
        <v>608</v>
      </c>
      <c r="G29" s="267" t="s">
        <v>146</v>
      </c>
      <c r="H29" s="267" t="s">
        <v>34</v>
      </c>
      <c r="I29" s="164"/>
      <c r="J29" s="265" t="s">
        <v>280</v>
      </c>
      <c r="K29" s="265" t="s">
        <v>199</v>
      </c>
      <c r="L29" s="265" t="s">
        <v>281</v>
      </c>
      <c r="M29" s="164"/>
      <c r="N29" s="266" t="s">
        <v>282</v>
      </c>
      <c r="O29" s="267" t="s">
        <v>154</v>
      </c>
      <c r="P29" s="267" t="s">
        <v>153</v>
      </c>
      <c r="Q29" s="124" t="str">
        <f>IFERROR(INDEX(Data_Risks!$L$11:$P$15,MATCH(Risks[[#This Row],[Likelihood (L)]],Data_Risks!$K$11:$K$15,0),MATCH(Risks[[#This Row],[Impact (I)]],Data_Risks!$L$10:$P$10,0)),"")</f>
        <v>Critical</v>
      </c>
      <c r="R29" s="267" t="s">
        <v>154</v>
      </c>
      <c r="S29" s="265" t="s">
        <v>230</v>
      </c>
      <c r="T29" s="267" t="s">
        <v>155</v>
      </c>
      <c r="U29" s="265" t="s">
        <v>616</v>
      </c>
      <c r="V29" s="267" t="s">
        <v>154</v>
      </c>
      <c r="W29" s="267" t="s">
        <v>154</v>
      </c>
      <c r="X29" s="124" t="str">
        <f>IFERROR(INDEX(Data_Risks!$L$11:$P$15,MATCH(Risks[[#This Row],[Residual Likelihood (L)]],Data_Risks!$K$11:$K$15,0),MATCH(Risks[[#This Row],[Residual Impact (I)]],Data_Risks!$L$10:$P$10,0)),"")</f>
        <v>Moderate</v>
      </c>
      <c r="Y29" s="118">
        <v>1</v>
      </c>
      <c r="Z29" s="268">
        <v>45077</v>
      </c>
      <c r="AA29" s="166"/>
      <c r="AB29" s="119">
        <f ca="1">IF(Risks[[#This Row],[Target Mitigation Date]]="","",Risks[[#This Row],[Target Mitigation Date]]-TODAY())</f>
        <v>-112</v>
      </c>
      <c r="AC29" s="120" t="str">
        <f ca="1">IF(Risks[[#This Row],[Target Mitigation Date]]="","",IF(Risks[[#This Row],[Days until target date]]&gt;0,"No","Yes"))</f>
        <v>Yes</v>
      </c>
      <c r="AD29" s="271" t="s">
        <v>634</v>
      </c>
      <c r="AE29" s="272" t="s">
        <v>205</v>
      </c>
      <c r="AF29" s="272" t="s">
        <v>196</v>
      </c>
      <c r="AG29" s="272" t="s">
        <v>197</v>
      </c>
      <c r="AH29" s="118"/>
      <c r="AI29" s="268">
        <v>44804</v>
      </c>
      <c r="AJ29" s="125" t="str">
        <f ca="1">IF(ISBLANK(Risks[[#This Row],[Target completion date]]),"",IF(Risks[[#This Row],[Target completion date]]&lt;TODAY(),"Yes","No"))</f>
        <v>Yes</v>
      </c>
      <c r="AK29" s="272" t="s">
        <v>283</v>
      </c>
      <c r="AL29" s="272" t="s">
        <v>196</v>
      </c>
      <c r="AM29" s="272" t="s">
        <v>197</v>
      </c>
      <c r="AN29" s="163">
        <v>1</v>
      </c>
      <c r="AO29" s="268">
        <v>44895</v>
      </c>
      <c r="AP29" s="125" t="str">
        <f ca="1">IF(ISBLANK(Risks[[#This Row],[Target completion date6]]),"",IF(Risks[[#This Row],[Target completion date6]]&lt;TODAY(),"Yes","No"))</f>
        <v>Yes</v>
      </c>
      <c r="AQ29" s="272" t="s">
        <v>284</v>
      </c>
      <c r="AR29" s="272" t="s">
        <v>168</v>
      </c>
      <c r="AS29" s="272" t="s">
        <v>197</v>
      </c>
      <c r="AT29" s="163">
        <v>2</v>
      </c>
      <c r="AU29" s="268">
        <v>44895</v>
      </c>
      <c r="AV29" s="125" t="str">
        <f ca="1">IF(ISBLANK(Risks[[#This Row],[Target completion date7]]),"",IF(Risks[[#This Row],[Target completion date7]]&lt;TODAY(),"Yes","No"))</f>
        <v>Yes</v>
      </c>
    </row>
    <row r="30" spans="1:48" ht="409.5" x14ac:dyDescent="0.25">
      <c r="A30" s="101" t="s">
        <v>715</v>
      </c>
      <c r="B30" s="155"/>
      <c r="C30" s="155" t="s">
        <v>689</v>
      </c>
      <c r="D30" s="197">
        <v>44873</v>
      </c>
      <c r="E30" s="101" t="s">
        <v>168</v>
      </c>
      <c r="F30" s="101" t="s">
        <v>168</v>
      </c>
      <c r="G30" s="101" t="s">
        <v>146</v>
      </c>
      <c r="H30" s="101" t="s">
        <v>40</v>
      </c>
      <c r="I30" s="164" t="s">
        <v>232</v>
      </c>
      <c r="J30" s="101" t="s">
        <v>665</v>
      </c>
      <c r="K30" s="101" t="s">
        <v>666</v>
      </c>
      <c r="L30" s="101" t="s">
        <v>667</v>
      </c>
      <c r="M30" s="156" t="s">
        <v>668</v>
      </c>
      <c r="N30" s="266" t="s">
        <v>152</v>
      </c>
      <c r="O30" s="101" t="s">
        <v>152</v>
      </c>
      <c r="P30" s="101" t="s">
        <v>153</v>
      </c>
      <c r="Q30" s="124" t="str">
        <f>IFERROR(INDEX(Data_Risks!$L$11:$P$15,MATCH(Risks[[#This Row],[Likelihood (L)]],Data_Risks!$K$11:$K$15,0),MATCH(Risks[[#This Row],[Impact (I)]],Data_Risks!$L$10:$P$10,0)),"")</f>
        <v>Critical</v>
      </c>
      <c r="R30" s="101" t="s">
        <v>223</v>
      </c>
      <c r="S30" s="101" t="s">
        <v>230</v>
      </c>
      <c r="T30" s="101" t="s">
        <v>155</v>
      </c>
      <c r="U30" s="101" t="s">
        <v>673</v>
      </c>
      <c r="V30" s="101" t="s">
        <v>152</v>
      </c>
      <c r="W30" s="101" t="s">
        <v>152</v>
      </c>
      <c r="X30" s="123" t="str">
        <f>IFERROR(INDEX(Data_Risks!$L$11:$P$15,MATCH(Risks[[#This Row],[Residual Likelihood (L)]],Data_Risks!$K$11:$K$15,0),MATCH(Risks[[#This Row],[Residual Impact (I)]],Data_Risks!$L$10:$P$10,0)),"")</f>
        <v>Critical</v>
      </c>
      <c r="Y30" s="102">
        <v>3</v>
      </c>
      <c r="Z30" s="158">
        <v>45230</v>
      </c>
      <c r="AA30" s="159"/>
      <c r="AB30" s="121">
        <f ca="1">IF(Risks[[#This Row],[Target Mitigation Date]]="","",Risks[[#This Row],[Target Mitigation Date]]-TODAY())</f>
        <v>41</v>
      </c>
      <c r="AC30" s="120" t="str">
        <f ca="1">IF(Risks[[#This Row],[Target Mitigation Date]]="","",IF(Risks[[#This Row],[Days until target date]]&gt;0,"No","Yes"))</f>
        <v>No</v>
      </c>
      <c r="AD30" s="254" t="s">
        <v>671</v>
      </c>
      <c r="AE30" s="158"/>
      <c r="AF30" s="158"/>
      <c r="AG30" s="158"/>
      <c r="AH30" s="118"/>
      <c r="AI30" s="158"/>
      <c r="AJ30" s="122" t="str">
        <f ca="1">IF(ISBLANK(Risks[[#This Row],[Target completion date]]),"",IF(Risks[[#This Row],[Target completion date]]&lt;TODAY(),"Yes","No"))</f>
        <v/>
      </c>
      <c r="AK30" s="158"/>
      <c r="AL30" s="158"/>
      <c r="AM30" s="158"/>
      <c r="AN30" s="101"/>
      <c r="AO30" s="158"/>
      <c r="AP30" s="122" t="str">
        <f ca="1">IF(ISBLANK(Risks[[#This Row],[Target completion date6]]),"",IF(Risks[[#This Row],[Target completion date6]]&lt;TODAY(),"Yes","No"))</f>
        <v/>
      </c>
      <c r="AQ30" s="158"/>
      <c r="AR30" s="158"/>
      <c r="AS30" s="158"/>
      <c r="AT30" s="101"/>
      <c r="AU30" s="158"/>
      <c r="AV30" s="122" t="str">
        <f ca="1">IF(ISBLANK(Risks[[#This Row],[Target completion date7]]),"",IF(Risks[[#This Row],[Target completion date7]]&lt;TODAY(),"Yes","No"))</f>
        <v/>
      </c>
    </row>
    <row r="31" spans="1:48" ht="409.5" x14ac:dyDescent="0.25">
      <c r="A31" s="101" t="s">
        <v>716</v>
      </c>
      <c r="B31" s="155"/>
      <c r="C31" s="155" t="s">
        <v>285</v>
      </c>
      <c r="D31" s="197">
        <v>44881</v>
      </c>
      <c r="E31" s="101" t="s">
        <v>145</v>
      </c>
      <c r="F31" s="101" t="s">
        <v>145</v>
      </c>
      <c r="G31" s="101" t="s">
        <v>197</v>
      </c>
      <c r="H31" s="101" t="s">
        <v>47</v>
      </c>
      <c r="I31" s="164" t="s">
        <v>207</v>
      </c>
      <c r="J31" s="101" t="s">
        <v>286</v>
      </c>
      <c r="K31" s="101" t="s">
        <v>287</v>
      </c>
      <c r="L31" s="101" t="s">
        <v>288</v>
      </c>
      <c r="M31" s="156"/>
      <c r="N31" s="266" t="s">
        <v>152</v>
      </c>
      <c r="O31" s="101" t="s">
        <v>152</v>
      </c>
      <c r="P31" s="101" t="s">
        <v>152</v>
      </c>
      <c r="Q31" s="123" t="str">
        <f>IFERROR(INDEX(Data_Risks!$L$11:$P$15,MATCH(Risks[[#This Row],[Likelihood (L)]],Data_Risks!$K$11:$K$15,0),MATCH(Risks[[#This Row],[Impact (I)]],Data_Risks!$L$10:$P$10,0)),"")</f>
        <v>Critical</v>
      </c>
      <c r="R31" s="101" t="s">
        <v>164</v>
      </c>
      <c r="S31" s="101" t="s">
        <v>230</v>
      </c>
      <c r="T31" s="101" t="s">
        <v>155</v>
      </c>
      <c r="U31" s="101" t="s">
        <v>289</v>
      </c>
      <c r="V31" s="101" t="s">
        <v>28</v>
      </c>
      <c r="W31" s="101" t="s">
        <v>153</v>
      </c>
      <c r="X31" s="123" t="str">
        <f>IFERROR(INDEX(Data_Risks!$L$11:$P$15,MATCH(Risks[[#This Row],[Residual Likelihood (L)]],Data_Risks!$K$11:$K$15,0),MATCH(Risks[[#This Row],[Residual Impact (I)]],Data_Risks!$L$10:$P$10,0)),"")</f>
        <v>Severe</v>
      </c>
      <c r="Y31" s="102">
        <v>2</v>
      </c>
      <c r="Z31" s="158">
        <v>45046</v>
      </c>
      <c r="AA31" s="156">
        <v>45048</v>
      </c>
      <c r="AB31" s="121">
        <f ca="1">IF(Risks[[#This Row],[Target Mitigation Date]]="","",Risks[[#This Row],[Target Mitigation Date]]-TODAY())</f>
        <v>-143</v>
      </c>
      <c r="AC31" s="120" t="str">
        <f ca="1">IF(Risks[[#This Row],[Target Mitigation Date]]="","",IF(Risks[[#This Row],[Days until target date]]&gt;0,"No","Yes"))</f>
        <v>Yes</v>
      </c>
      <c r="AD31" s="254" t="s">
        <v>635</v>
      </c>
      <c r="AE31" s="158"/>
      <c r="AF31" s="158"/>
      <c r="AG31" s="158"/>
      <c r="AH31" s="118"/>
      <c r="AI31" s="158"/>
      <c r="AJ31" s="122" t="str">
        <f ca="1">IF(ISBLANK(Risks[[#This Row],[Target completion date]]),"",IF(Risks[[#This Row],[Target completion date]]&lt;TODAY(),"Yes","No"))</f>
        <v/>
      </c>
      <c r="AK31" s="158"/>
      <c r="AL31" s="158"/>
      <c r="AM31" s="158"/>
      <c r="AN31" s="101"/>
      <c r="AO31" s="158"/>
      <c r="AP31" s="122" t="str">
        <f ca="1">IF(ISBLANK(Risks[[#This Row],[Target completion date6]]),"",IF(Risks[[#This Row],[Target completion date6]]&lt;TODAY(),"Yes","No"))</f>
        <v/>
      </c>
      <c r="AQ31" s="158"/>
      <c r="AR31" s="158"/>
      <c r="AS31" s="158"/>
      <c r="AT31" s="101"/>
      <c r="AU31" s="158"/>
      <c r="AV31" s="122" t="str">
        <f ca="1">IF(ISBLANK(Risks[[#This Row],[Target completion date7]]),"",IF(Risks[[#This Row],[Target completion date7]]&lt;TODAY(),"Yes","No"))</f>
        <v/>
      </c>
    </row>
    <row r="32" spans="1:48" ht="84" x14ac:dyDescent="0.25">
      <c r="A32" s="101" t="s">
        <v>717</v>
      </c>
      <c r="C32" s="155" t="s">
        <v>290</v>
      </c>
      <c r="D32" s="197" t="s">
        <v>291</v>
      </c>
      <c r="E32" s="101" t="s">
        <v>168</v>
      </c>
      <c r="F32" s="101" t="s">
        <v>178</v>
      </c>
      <c r="G32" s="101" t="s">
        <v>197</v>
      </c>
      <c r="H32" s="101" t="s">
        <v>44</v>
      </c>
      <c r="I32" s="164" t="s">
        <v>169</v>
      </c>
      <c r="J32" s="101" t="s">
        <v>292</v>
      </c>
      <c r="K32" s="101" t="s">
        <v>293</v>
      </c>
      <c r="L32" s="101" t="s">
        <v>294</v>
      </c>
      <c r="M32" s="156"/>
      <c r="N32" s="273" t="s">
        <v>152</v>
      </c>
      <c r="O32" s="101" t="s">
        <v>152</v>
      </c>
      <c r="P32" s="101" t="s">
        <v>153</v>
      </c>
      <c r="Q32" s="123" t="str">
        <f>IFERROR(INDEX(Data_Risks!$L$11:$P$15,MATCH(Risks[[#This Row],[Likelihood (L)]],Data_Risks!$K$11:$K$15,0),MATCH(Risks[[#This Row],[Impact (I)]],Data_Risks!$L$10:$P$10,0)),"")</f>
        <v>Critical</v>
      </c>
      <c r="R32" s="101" t="s">
        <v>164</v>
      </c>
      <c r="S32" s="101" t="s">
        <v>230</v>
      </c>
      <c r="T32" s="101" t="s">
        <v>155</v>
      </c>
      <c r="U32" s="101" t="s">
        <v>295</v>
      </c>
      <c r="V32" s="101" t="s">
        <v>154</v>
      </c>
      <c r="W32" s="101" t="s">
        <v>154</v>
      </c>
      <c r="X32" s="123" t="str">
        <f>IFERROR(INDEX(Data_Risks!$L$11:$P$15,MATCH(Risks[[#This Row],[Residual Likelihood (L)]],Data_Risks!$K$11:$K$15,0),MATCH(Risks[[#This Row],[Residual Impact (I)]],Data_Risks!$L$10:$P$10,0)),"")</f>
        <v>Moderate</v>
      </c>
      <c r="Y32" s="102">
        <v>2</v>
      </c>
      <c r="Z32" s="158">
        <v>44957</v>
      </c>
      <c r="AA32" s="159"/>
      <c r="AB32" s="121">
        <f ca="1">IF(Risks[[#This Row],[Target Mitigation Date]]="","",Risks[[#This Row],[Target Mitigation Date]]-TODAY())</f>
        <v>-232</v>
      </c>
      <c r="AC32" s="120" t="str">
        <f ca="1">IF(Risks[[#This Row],[Target Mitigation Date]]="","",IF(Risks[[#This Row],[Days until target date]]&gt;0,"No","Yes"))</f>
        <v>Yes</v>
      </c>
      <c r="AD32" s="254" t="s">
        <v>296</v>
      </c>
      <c r="AE32" s="158"/>
      <c r="AF32" s="158"/>
      <c r="AG32" s="158"/>
      <c r="AH32" s="118"/>
      <c r="AI32" s="158"/>
      <c r="AJ32" s="122" t="str">
        <f ca="1">IF(ISBLANK(Risks[[#This Row],[Target completion date]]),"",IF(Risks[[#This Row],[Target completion date]]&lt;TODAY(),"Yes","No"))</f>
        <v/>
      </c>
      <c r="AK32" s="158"/>
      <c r="AL32" s="158"/>
      <c r="AM32" s="158"/>
      <c r="AN32" s="101"/>
      <c r="AO32" s="158"/>
      <c r="AP32" s="122" t="str">
        <f ca="1">IF(ISBLANK(Risks[[#This Row],[Target completion date6]]),"",IF(Risks[[#This Row],[Target completion date6]]&lt;TODAY(),"Yes","No"))</f>
        <v/>
      </c>
      <c r="AQ32" s="158"/>
      <c r="AR32" s="158"/>
      <c r="AS32" s="158"/>
      <c r="AT32" s="101"/>
      <c r="AU32" s="158"/>
      <c r="AV32" s="122" t="str">
        <f ca="1">IF(ISBLANK(Risks[[#This Row],[Target completion date7]]),"",IF(Risks[[#This Row],[Target completion date7]]&lt;TODAY(),"Yes","No"))</f>
        <v/>
      </c>
    </row>
    <row r="33" spans="1:48" ht="48" x14ac:dyDescent="0.25">
      <c r="A33" s="101" t="s">
        <v>718</v>
      </c>
      <c r="C33" s="155" t="s">
        <v>297</v>
      </c>
      <c r="D33" s="197">
        <v>44894</v>
      </c>
      <c r="E33" s="101" t="s">
        <v>168</v>
      </c>
      <c r="F33" s="101" t="s">
        <v>145</v>
      </c>
      <c r="G33" s="101" t="s">
        <v>197</v>
      </c>
      <c r="H33" s="101" t="s">
        <v>47</v>
      </c>
      <c r="I33" s="164" t="s">
        <v>207</v>
      </c>
      <c r="J33" s="101" t="s">
        <v>298</v>
      </c>
      <c r="K33" s="101"/>
      <c r="L33" s="101"/>
      <c r="M33" s="156"/>
      <c r="N33" s="273"/>
      <c r="O33" s="101" t="s">
        <v>152</v>
      </c>
      <c r="P33" s="101" t="s">
        <v>153</v>
      </c>
      <c r="Q33" s="123" t="str">
        <f>IFERROR(INDEX(Data_Risks!$L$11:$P$15,MATCH(Risks[[#This Row],[Likelihood (L)]],Data_Risks!$K$11:$K$15,0),MATCH(Risks[[#This Row],[Impact (I)]],Data_Risks!$L$10:$P$10,0)),"")</f>
        <v>Critical</v>
      </c>
      <c r="R33" s="101"/>
      <c r="S33" s="101"/>
      <c r="T33" s="101"/>
      <c r="U33" s="101"/>
      <c r="V33" s="101" t="s">
        <v>154</v>
      </c>
      <c r="W33" s="101" t="s">
        <v>152</v>
      </c>
      <c r="X33" s="123" t="str">
        <f>IFERROR(INDEX(Data_Risks!$L$11:$P$15,MATCH(Risks[[#This Row],[Residual Likelihood (L)]],Data_Risks!$K$11:$K$15,0),MATCH(Risks[[#This Row],[Residual Impact (I)]],Data_Risks!$L$10:$P$10,0)),"")</f>
        <v>Severe</v>
      </c>
      <c r="Y33" s="102">
        <v>3</v>
      </c>
      <c r="Z33" s="158">
        <v>45016</v>
      </c>
      <c r="AA33" s="159"/>
      <c r="AB33" s="121">
        <f ca="1">IF(Risks[[#This Row],[Target Mitigation Date]]="","",Risks[[#This Row],[Target Mitigation Date]]-TODAY())</f>
        <v>-173</v>
      </c>
      <c r="AC33" s="120" t="str">
        <f ca="1">IF(Risks[[#This Row],[Target Mitigation Date]]="","",IF(Risks[[#This Row],[Days until target date]]&gt;0,"No","Yes"))</f>
        <v>Yes</v>
      </c>
      <c r="AD33" s="254" t="s">
        <v>299</v>
      </c>
      <c r="AE33" s="158"/>
      <c r="AF33" s="158"/>
      <c r="AG33" s="158"/>
      <c r="AH33" s="118"/>
      <c r="AI33" s="158"/>
      <c r="AJ33" s="122" t="str">
        <f ca="1">IF(ISBLANK(Risks[[#This Row],[Target completion date]]),"",IF(Risks[[#This Row],[Target completion date]]&lt;TODAY(),"Yes","No"))</f>
        <v/>
      </c>
      <c r="AK33" s="158"/>
      <c r="AL33" s="158"/>
      <c r="AM33" s="158"/>
      <c r="AN33" s="101"/>
      <c r="AO33" s="158"/>
      <c r="AP33" s="122" t="str">
        <f ca="1">IF(ISBLANK(Risks[[#This Row],[Target completion date6]]),"",IF(Risks[[#This Row],[Target completion date6]]&lt;TODAY(),"Yes","No"))</f>
        <v/>
      </c>
      <c r="AQ33" s="158"/>
      <c r="AR33" s="158"/>
      <c r="AS33" s="158"/>
      <c r="AT33" s="101"/>
      <c r="AU33" s="158"/>
      <c r="AV33" s="122" t="str">
        <f ca="1">IF(ISBLANK(Risks[[#This Row],[Target completion date7]]),"",IF(Risks[[#This Row],[Target completion date7]]&lt;TODAY(),"Yes","No"))</f>
        <v/>
      </c>
    </row>
    <row r="34" spans="1:48" ht="144" x14ac:dyDescent="0.25">
      <c r="A34" s="101" t="s">
        <v>719</v>
      </c>
      <c r="C34" s="155" t="s">
        <v>300</v>
      </c>
      <c r="D34" s="197">
        <v>44573</v>
      </c>
      <c r="E34" s="101" t="s">
        <v>145</v>
      </c>
      <c r="F34" s="101" t="s">
        <v>145</v>
      </c>
      <c r="G34" s="101" t="s">
        <v>146</v>
      </c>
      <c r="H34" s="101" t="s">
        <v>37</v>
      </c>
      <c r="I34" s="164" t="s">
        <v>207</v>
      </c>
      <c r="J34" s="101" t="s">
        <v>301</v>
      </c>
      <c r="K34" s="101" t="s">
        <v>302</v>
      </c>
      <c r="L34" s="101" t="s">
        <v>303</v>
      </c>
      <c r="M34" s="156"/>
      <c r="N34" s="273" t="s">
        <v>182</v>
      </c>
      <c r="O34" s="101" t="s">
        <v>152</v>
      </c>
      <c r="P34" s="101" t="s">
        <v>152</v>
      </c>
      <c r="Q34" s="123" t="str">
        <f>IFERROR(INDEX(Data_Risks!$L$11:$P$15,MATCH(Risks[[#This Row],[Likelihood (L)]],Data_Risks!$K$11:$K$15,0),MATCH(Risks[[#This Row],[Impact (I)]],Data_Risks!$L$10:$P$10,0)),"")</f>
        <v>Critical</v>
      </c>
      <c r="R34" s="101" t="s">
        <v>164</v>
      </c>
      <c r="S34" s="101" t="s">
        <v>230</v>
      </c>
      <c r="T34" s="101" t="s">
        <v>155</v>
      </c>
      <c r="U34" s="101" t="s">
        <v>304</v>
      </c>
      <c r="V34" s="101" t="s">
        <v>154</v>
      </c>
      <c r="W34" s="101" t="s">
        <v>152</v>
      </c>
      <c r="X34" s="123" t="str">
        <f>IFERROR(INDEX(Data_Risks!$L$11:$P$15,MATCH(Risks[[#This Row],[Residual Likelihood (L)]],Data_Risks!$K$11:$K$15,0),MATCH(Risks[[#This Row],[Residual Impact (I)]],Data_Risks!$L$10:$P$10,0)),"")</f>
        <v>Severe</v>
      </c>
      <c r="Y34" s="102">
        <v>2</v>
      </c>
      <c r="Z34" s="158">
        <v>45230</v>
      </c>
      <c r="AA34" s="159"/>
      <c r="AB34" s="121">
        <f ca="1">IF(Risks[[#This Row],[Target Mitigation Date]]="","",Risks[[#This Row],[Target Mitigation Date]]-TODAY())</f>
        <v>41</v>
      </c>
      <c r="AC34" s="120" t="str">
        <f ca="1">IF(Risks[[#This Row],[Target Mitigation Date]]="","",IF(Risks[[#This Row],[Days until target date]]&gt;0,"No","Yes"))</f>
        <v>No</v>
      </c>
      <c r="AD34" s="254" t="s">
        <v>636</v>
      </c>
      <c r="AE34" s="158"/>
      <c r="AF34" s="158"/>
      <c r="AG34" s="158"/>
      <c r="AH34" s="118"/>
      <c r="AI34" s="158"/>
      <c r="AJ34" s="125" t="str">
        <f ca="1">IF(ISBLANK(Risks[[#This Row],[Target completion date]]),"",IF(Risks[[#This Row],[Target completion date]]&lt;TODAY(),"Yes","No"))</f>
        <v/>
      </c>
      <c r="AK34" s="158"/>
      <c r="AL34" s="158"/>
      <c r="AM34" s="158"/>
      <c r="AN34" s="101"/>
      <c r="AO34" s="158"/>
      <c r="AP34" s="125" t="str">
        <f ca="1">IF(ISBLANK(Risks[[#This Row],[Target completion date6]]),"",IF(Risks[[#This Row],[Target completion date6]]&lt;TODAY(),"Yes","No"))</f>
        <v/>
      </c>
      <c r="AQ34" s="158"/>
      <c r="AR34" s="158"/>
      <c r="AS34" s="158"/>
      <c r="AT34" s="101"/>
      <c r="AU34" s="158"/>
      <c r="AV34" s="125" t="str">
        <f ca="1">IF(ISBLANK(Risks[[#This Row],[Target completion date7]]),"",IF(Risks[[#This Row],[Target completion date7]]&lt;TODAY(),"Yes","No"))</f>
        <v/>
      </c>
    </row>
    <row r="35" spans="1:48" ht="312" x14ac:dyDescent="0.25">
      <c r="A35" s="101" t="s">
        <v>720</v>
      </c>
      <c r="C35" s="155" t="s">
        <v>305</v>
      </c>
      <c r="D35" s="197">
        <v>44724</v>
      </c>
      <c r="E35" s="101" t="s">
        <v>144</v>
      </c>
      <c r="F35" s="101" t="s">
        <v>306</v>
      </c>
      <c r="G35" s="101" t="s">
        <v>197</v>
      </c>
      <c r="H35" s="101" t="s">
        <v>43</v>
      </c>
      <c r="I35" s="164"/>
      <c r="J35" s="101" t="s">
        <v>307</v>
      </c>
      <c r="K35" s="101" t="s">
        <v>308</v>
      </c>
      <c r="L35" s="101" t="s">
        <v>309</v>
      </c>
      <c r="M35" s="156" t="s">
        <v>310</v>
      </c>
      <c r="N35" s="273" t="s">
        <v>182</v>
      </c>
      <c r="O35" s="101" t="s">
        <v>28</v>
      </c>
      <c r="P35" s="101" t="s">
        <v>152</v>
      </c>
      <c r="Q35" s="123" t="str">
        <f>IFERROR(INDEX(Data_Risks!$L$11:$P$15,MATCH(Risks[[#This Row],[Likelihood (L)]],Data_Risks!$K$11:$K$15,0),MATCH(Risks[[#This Row],[Impact (I)]],Data_Risks!$L$10:$P$10,0)),"")</f>
        <v>Moderate</v>
      </c>
      <c r="R35" s="101" t="s">
        <v>164</v>
      </c>
      <c r="S35" s="101" t="s">
        <v>173</v>
      </c>
      <c r="T35" s="101" t="s">
        <v>259</v>
      </c>
      <c r="U35" s="101" t="s">
        <v>311</v>
      </c>
      <c r="V35" s="101" t="s">
        <v>192</v>
      </c>
      <c r="W35" s="101" t="s">
        <v>192</v>
      </c>
      <c r="X35" s="123" t="str">
        <f>IFERROR(INDEX(Data_Risks!$L$11:$P$15,MATCH(Risks[[#This Row],[Residual Likelihood (L)]],Data_Risks!$K$11:$K$15,0),MATCH(Risks[[#This Row],[Residual Impact (I)]],Data_Risks!$L$10:$P$10,0)),"")</f>
        <v>Low</v>
      </c>
      <c r="Y35" s="102">
        <v>1</v>
      </c>
      <c r="Z35" s="158">
        <v>45046</v>
      </c>
      <c r="AA35" s="156">
        <v>45048</v>
      </c>
      <c r="AB35" s="121">
        <f ca="1">IF(Risks[[#This Row],[Target Mitigation Date]]="","",Risks[[#This Row],[Target Mitigation Date]]-TODAY())</f>
        <v>-143</v>
      </c>
      <c r="AC35" s="120" t="str">
        <f ca="1">IF(Risks[[#This Row],[Target Mitigation Date]]="","",IF(Risks[[#This Row],[Days until target date]]&gt;0,"No","Yes"))</f>
        <v>Yes</v>
      </c>
      <c r="AD35" s="254" t="s">
        <v>637</v>
      </c>
      <c r="AE35" s="158"/>
      <c r="AF35" s="158"/>
      <c r="AG35" s="158"/>
      <c r="AH35" s="255"/>
      <c r="AI35" s="158"/>
      <c r="AJ35" s="125" t="str">
        <f ca="1">IF(ISBLANK(Risks[[#This Row],[Target completion date]]),"",IF(Risks[[#This Row],[Target completion date]]&lt;TODAY(),"Yes","No"))</f>
        <v/>
      </c>
      <c r="AK35" s="158"/>
      <c r="AL35" s="158"/>
      <c r="AM35" s="158"/>
      <c r="AN35" s="101"/>
      <c r="AO35" s="158"/>
      <c r="AP35" s="125" t="str">
        <f ca="1">IF(ISBLANK(Risks[[#This Row],[Target completion date6]]),"",IF(Risks[[#This Row],[Target completion date6]]&lt;TODAY(),"Yes","No"))</f>
        <v/>
      </c>
      <c r="AQ35" s="158"/>
      <c r="AR35" s="158"/>
      <c r="AS35" s="158"/>
      <c r="AT35" s="101"/>
      <c r="AU35" s="158"/>
      <c r="AV35" s="125" t="str">
        <f ca="1">IF(ISBLANK(Risks[[#This Row],[Target completion date7]]),"",IF(Risks[[#This Row],[Target completion date7]]&lt;TODAY(),"Yes","No"))</f>
        <v/>
      </c>
    </row>
    <row r="36" spans="1:48" ht="300" x14ac:dyDescent="0.25">
      <c r="A36" s="101" t="s">
        <v>721</v>
      </c>
      <c r="C36" s="274" t="s">
        <v>690</v>
      </c>
      <c r="D36" s="197">
        <v>44907</v>
      </c>
      <c r="E36" s="101" t="s">
        <v>608</v>
      </c>
      <c r="F36" s="101" t="s">
        <v>608</v>
      </c>
      <c r="G36" s="101" t="s">
        <v>146</v>
      </c>
      <c r="H36" s="101" t="s">
        <v>34</v>
      </c>
      <c r="I36" s="164"/>
      <c r="J36" s="275" t="s">
        <v>312</v>
      </c>
      <c r="K36" s="275" t="s">
        <v>313</v>
      </c>
      <c r="L36" s="275" t="s">
        <v>314</v>
      </c>
      <c r="M36" s="156" t="s">
        <v>315</v>
      </c>
      <c r="N36" s="273" t="s">
        <v>152</v>
      </c>
      <c r="O36" s="101" t="s">
        <v>154</v>
      </c>
      <c r="P36" s="101" t="s">
        <v>154</v>
      </c>
      <c r="Q36" s="123" t="str">
        <f>IFERROR(INDEX(Data_Risks!$L$11:$P$15,MATCH(Risks[[#This Row],[Likelihood (L)]],Data_Risks!$K$11:$K$15,0),MATCH(Risks[[#This Row],[Impact (I)]],Data_Risks!$L$10:$P$10,0)),"")</f>
        <v>Moderate</v>
      </c>
      <c r="R36" s="101" t="s">
        <v>164</v>
      </c>
      <c r="S36" s="101" t="s">
        <v>173</v>
      </c>
      <c r="T36" s="101" t="s">
        <v>155</v>
      </c>
      <c r="U36" s="193" t="s">
        <v>316</v>
      </c>
      <c r="V36" s="101" t="s">
        <v>154</v>
      </c>
      <c r="W36" s="101" t="s">
        <v>152</v>
      </c>
      <c r="X36" s="123" t="str">
        <f>IFERROR(INDEX(Data_Risks!$L$11:$P$15,MATCH(Risks[[#This Row],[Residual Likelihood (L)]],Data_Risks!$K$11:$K$15,0),MATCH(Risks[[#This Row],[Residual Impact (I)]],Data_Risks!$L$10:$P$10,0)),"")</f>
        <v>Severe</v>
      </c>
      <c r="Y36" s="102">
        <v>2</v>
      </c>
      <c r="Z36" s="158">
        <v>45077</v>
      </c>
      <c r="AA36" s="159"/>
      <c r="AB36" s="121">
        <f ca="1">IF(Risks[[#This Row],[Target Mitigation Date]]="","",Risks[[#This Row],[Target Mitigation Date]]-TODAY())</f>
        <v>-112</v>
      </c>
      <c r="AC36" s="120" t="str">
        <f ca="1">IF(Risks[[#This Row],[Target Mitigation Date]]="","",IF(Risks[[#This Row],[Days until target date]]&gt;0,"No","Yes"))</f>
        <v>Yes</v>
      </c>
      <c r="AD36" s="254" t="s">
        <v>638</v>
      </c>
      <c r="AE36" s="158" t="s">
        <v>317</v>
      </c>
      <c r="AF36" s="158" t="s">
        <v>196</v>
      </c>
      <c r="AG36" s="158" t="s">
        <v>197</v>
      </c>
      <c r="AH36" s="255"/>
      <c r="AI36" s="158">
        <v>44926</v>
      </c>
      <c r="AJ36" s="125" t="str">
        <f ca="1">IF(ISBLANK(Risks[[#This Row],[Target completion date]]),"",IF(Risks[[#This Row],[Target completion date]]&lt;TODAY(),"Yes","No"))</f>
        <v>Yes</v>
      </c>
      <c r="AK36" s="158"/>
      <c r="AL36" s="158"/>
      <c r="AM36" s="158"/>
      <c r="AN36" s="101"/>
      <c r="AO36" s="158"/>
      <c r="AP36" s="125" t="str">
        <f ca="1">IF(ISBLANK(Risks[[#This Row],[Target completion date6]]),"",IF(Risks[[#This Row],[Target completion date6]]&lt;TODAY(),"Yes","No"))</f>
        <v/>
      </c>
      <c r="AQ36" s="158"/>
      <c r="AR36" s="158"/>
      <c r="AS36" s="158"/>
      <c r="AT36" s="101"/>
      <c r="AU36" s="158"/>
      <c r="AV36" s="125" t="str">
        <f ca="1">IF(ISBLANK(Risks[[#This Row],[Target completion date7]]),"",IF(Risks[[#This Row],[Target completion date7]]&lt;TODAY(),"Yes","No"))</f>
        <v/>
      </c>
    </row>
    <row r="37" spans="1:48" ht="252" x14ac:dyDescent="0.25">
      <c r="A37" s="101" t="s">
        <v>722</v>
      </c>
      <c r="C37" s="155" t="s">
        <v>318</v>
      </c>
      <c r="D37" s="197">
        <v>44964</v>
      </c>
      <c r="E37" s="101" t="s">
        <v>144</v>
      </c>
      <c r="F37" s="101" t="s">
        <v>319</v>
      </c>
      <c r="G37" s="101" t="s">
        <v>197</v>
      </c>
      <c r="H37" s="101" t="s">
        <v>43</v>
      </c>
      <c r="I37" s="164"/>
      <c r="J37" s="155" t="s">
        <v>320</v>
      </c>
      <c r="K37" s="101" t="s">
        <v>321</v>
      </c>
      <c r="L37" s="101" t="s">
        <v>322</v>
      </c>
      <c r="M37" s="156"/>
      <c r="N37" s="273"/>
      <c r="O37" s="101" t="s">
        <v>153</v>
      </c>
      <c r="P37" s="101" t="s">
        <v>152</v>
      </c>
      <c r="Q37" s="123" t="str">
        <f>IFERROR(INDEX(Data_Risks!$L$11:$P$15,MATCH(Risks[[#This Row],[Likelihood (L)]],Data_Risks!$K$11:$K$15,0),MATCH(Risks[[#This Row],[Impact (I)]],Data_Risks!$L$10:$P$10,0)),"")</f>
        <v>Critical</v>
      </c>
      <c r="R37" s="101" t="s">
        <v>164</v>
      </c>
      <c r="S37" s="101" t="s">
        <v>323</v>
      </c>
      <c r="T37" s="101" t="s">
        <v>155</v>
      </c>
      <c r="U37" s="101" t="s">
        <v>324</v>
      </c>
      <c r="V37" s="101" t="s">
        <v>28</v>
      </c>
      <c r="W37" s="101" t="s">
        <v>154</v>
      </c>
      <c r="X37" s="123" t="str">
        <f>IFERROR(INDEX(Data_Risks!$L$11:$P$15,MATCH(Risks[[#This Row],[Residual Likelihood (L)]],Data_Risks!$K$11:$K$15,0),MATCH(Risks[[#This Row],[Residual Impact (I)]],Data_Risks!$L$10:$P$10,0)),"")</f>
        <v>Moderate</v>
      </c>
      <c r="Y37" s="102">
        <v>1</v>
      </c>
      <c r="Z37" s="158">
        <v>45244</v>
      </c>
      <c r="AA37" s="156">
        <v>45048</v>
      </c>
      <c r="AB37" s="121">
        <f ca="1">IF(Risks[[#This Row],[Target Mitigation Date]]="","",Risks[[#This Row],[Target Mitigation Date]]-TODAY())</f>
        <v>55</v>
      </c>
      <c r="AC37" s="120" t="str">
        <f ca="1">IF(Risks[[#This Row],[Target Mitigation Date]]="","",IF(Risks[[#This Row],[Days until target date]]&gt;0,"No","Yes"))</f>
        <v>No</v>
      </c>
      <c r="AD37" s="254" t="s">
        <v>651</v>
      </c>
      <c r="AE37" s="158"/>
      <c r="AF37" s="158"/>
      <c r="AG37" s="158"/>
      <c r="AH37" s="255"/>
      <c r="AI37" s="158"/>
      <c r="AJ37" s="125" t="str">
        <f ca="1">IF(ISBLANK(Risks[[#This Row],[Target completion date]]),"",IF(Risks[[#This Row],[Target completion date]]&lt;TODAY(),"Yes","No"))</f>
        <v/>
      </c>
      <c r="AK37" s="158"/>
      <c r="AL37" s="158"/>
      <c r="AM37" s="158"/>
      <c r="AN37" s="101"/>
      <c r="AO37" s="158"/>
      <c r="AP37" s="125" t="str">
        <f ca="1">IF(ISBLANK(Risks[[#This Row],[Target completion date6]]),"",IF(Risks[[#This Row],[Target completion date6]]&lt;TODAY(),"Yes","No"))</f>
        <v/>
      </c>
      <c r="AQ37" s="158"/>
      <c r="AR37" s="158"/>
      <c r="AS37" s="158"/>
      <c r="AT37" s="101"/>
      <c r="AU37" s="158"/>
      <c r="AV37" s="125" t="str">
        <f ca="1">IF(ISBLANK(Risks[[#This Row],[Target completion date7]]),"",IF(Risks[[#This Row],[Target completion date7]]&lt;TODAY(),"Yes","No"))</f>
        <v/>
      </c>
    </row>
    <row r="38" spans="1:48" ht="24" x14ac:dyDescent="0.25">
      <c r="A38" s="101" t="s">
        <v>723</v>
      </c>
      <c r="C38" s="155" t="s">
        <v>325</v>
      </c>
      <c r="D38" s="197">
        <v>44964</v>
      </c>
      <c r="E38" s="101" t="s">
        <v>144</v>
      </c>
      <c r="F38" s="101" t="str" cm="1">
        <f t="array" ref="F38">_xlfn.IFS(H38="Commercial","Wayne Augur",H38="Data","Simon Freeman", H38="Financial", "Chi Lau", H38="Governance", "Ian Hewett", H38="People", "Stuart McDonagh", H38="Process", "Stuart McDonagh", H38="Technology", "Simon Freeman", H38="","")</f>
        <v/>
      </c>
      <c r="G38" s="101"/>
      <c r="H38" s="101"/>
      <c r="I38" s="164"/>
      <c r="J38" s="101"/>
      <c r="K38" s="101"/>
      <c r="L38" s="101"/>
      <c r="M38" s="156"/>
      <c r="N38" s="273"/>
      <c r="O38" s="101"/>
      <c r="P38" s="101"/>
      <c r="Q38" s="123" t="str">
        <f>IFERROR(INDEX(Data_Risks!$L$11:$P$15,MATCH(Risks[[#This Row],[Likelihood (L)]],Data_Risks!$K$11:$K$15,0),MATCH(Risks[[#This Row],[Impact (I)]],Data_Risks!$L$10:$P$10,0)),"")</f>
        <v/>
      </c>
      <c r="R38" s="101"/>
      <c r="S38" s="101"/>
      <c r="T38" s="101"/>
      <c r="U38" s="101"/>
      <c r="V38" s="101" t="s">
        <v>28</v>
      </c>
      <c r="W38" s="101" t="s">
        <v>28</v>
      </c>
      <c r="X38" s="123" t="str">
        <f>IFERROR(INDEX(Data_Risks!$L$11:$P$15,MATCH(Risks[[#This Row],[Residual Likelihood (L)]],Data_Risks!$K$11:$K$15,0),MATCH(Risks[[#This Row],[Residual Impact (I)]],Data_Risks!$L$10:$P$10,0)),"")</f>
        <v>Moderate</v>
      </c>
      <c r="Y38" s="102">
        <v>1</v>
      </c>
      <c r="Z38" s="158"/>
      <c r="AA38" s="159"/>
      <c r="AB38" s="121" t="str">
        <f ca="1">IF(Risks[[#This Row],[Target Mitigation Date]]="","",Risks[[#This Row],[Target Mitigation Date]]-TODAY())</f>
        <v/>
      </c>
      <c r="AC38" s="120" t="str">
        <f>IF(Risks[[#This Row],[Target Mitigation Date]]="","",IF(Risks[[#This Row],[Days until target date]]&gt;0,"No","Yes"))</f>
        <v/>
      </c>
      <c r="AD38" s="254" t="s">
        <v>326</v>
      </c>
      <c r="AE38" s="158"/>
      <c r="AF38" s="158"/>
      <c r="AG38" s="158"/>
      <c r="AH38" s="255"/>
      <c r="AI38" s="158"/>
      <c r="AJ38" s="125" t="str">
        <f ca="1">IF(ISBLANK(Risks[[#This Row],[Target completion date]]),"",IF(Risks[[#This Row],[Target completion date]]&lt;TODAY(),"Yes","No"))</f>
        <v/>
      </c>
      <c r="AK38" s="158"/>
      <c r="AL38" s="158"/>
      <c r="AM38" s="158"/>
      <c r="AN38" s="101"/>
      <c r="AO38" s="158"/>
      <c r="AP38" s="125" t="str">
        <f ca="1">IF(ISBLANK(Risks[[#This Row],[Target completion date6]]),"",IF(Risks[[#This Row],[Target completion date6]]&lt;TODAY(),"Yes","No"))</f>
        <v/>
      </c>
      <c r="AQ38" s="158"/>
      <c r="AR38" s="158"/>
      <c r="AS38" s="158"/>
      <c r="AT38" s="101"/>
      <c r="AU38" s="158"/>
      <c r="AV38" s="125" t="str">
        <f ca="1">IF(ISBLANK(Risks[[#This Row],[Target completion date7]]),"",IF(Risks[[#This Row],[Target completion date7]]&lt;TODAY(),"Yes","No"))</f>
        <v/>
      </c>
    </row>
    <row r="39" spans="1:48" ht="96" x14ac:dyDescent="0.25">
      <c r="A39" s="101" t="s">
        <v>724</v>
      </c>
      <c r="C39" s="155" t="s">
        <v>327</v>
      </c>
      <c r="D39" s="197">
        <v>44977</v>
      </c>
      <c r="E39" s="101" t="s">
        <v>145</v>
      </c>
      <c r="F39" s="101" t="s">
        <v>145</v>
      </c>
      <c r="G39" s="101" t="s">
        <v>146</v>
      </c>
      <c r="H39" s="101" t="s">
        <v>37</v>
      </c>
      <c r="I39" s="164" t="s">
        <v>232</v>
      </c>
      <c r="J39" s="101" t="s">
        <v>328</v>
      </c>
      <c r="K39" s="101" t="s">
        <v>329</v>
      </c>
      <c r="L39" s="101" t="s">
        <v>330</v>
      </c>
      <c r="M39" s="156"/>
      <c r="N39" s="273"/>
      <c r="O39" s="101" t="s">
        <v>153</v>
      </c>
      <c r="P39" s="101" t="s">
        <v>154</v>
      </c>
      <c r="Q39" s="123" t="str">
        <f>IFERROR(INDEX(Data_Risks!$L$11:$P$15,MATCH(Risks[[#This Row],[Likelihood (L)]],Data_Risks!$K$11:$K$15,0),MATCH(Risks[[#This Row],[Impact (I)]],Data_Risks!$L$10:$P$10,0)),"")</f>
        <v>Critical</v>
      </c>
      <c r="R39" s="101" t="s">
        <v>154</v>
      </c>
      <c r="S39" s="101" t="s">
        <v>323</v>
      </c>
      <c r="T39" s="101" t="s">
        <v>165</v>
      </c>
      <c r="U39" s="101" t="s">
        <v>331</v>
      </c>
      <c r="V39" s="101" t="s">
        <v>152</v>
      </c>
      <c r="W39" s="101" t="s">
        <v>154</v>
      </c>
      <c r="X39" s="123" t="str">
        <f>IFERROR(INDEX(Data_Risks!$L$11:$P$15,MATCH(Risks[[#This Row],[Residual Likelihood (L)]],Data_Risks!$K$11:$K$15,0),MATCH(Risks[[#This Row],[Residual Impact (I)]],Data_Risks!$L$10:$P$10,0)),"")</f>
        <v>Severe</v>
      </c>
      <c r="Y39" s="102">
        <v>2</v>
      </c>
      <c r="Z39" s="158">
        <v>45382</v>
      </c>
      <c r="AA39" s="159"/>
      <c r="AB39" s="121">
        <f ca="1">IF(Risks[[#This Row],[Target Mitigation Date]]="","",Risks[[#This Row],[Target Mitigation Date]]-TODAY())</f>
        <v>193</v>
      </c>
      <c r="AC39" s="120" t="str">
        <f ca="1">IF(Risks[[#This Row],[Target Mitigation Date]]="","",IF(Risks[[#This Row],[Days until target date]]&gt;0,"No","Yes"))</f>
        <v>No</v>
      </c>
      <c r="AD39" s="254" t="s">
        <v>639</v>
      </c>
      <c r="AE39" s="158"/>
      <c r="AF39" s="158"/>
      <c r="AG39" s="158"/>
      <c r="AH39" s="255"/>
      <c r="AI39" s="158"/>
      <c r="AJ39" s="125" t="str">
        <f ca="1">IF(ISBLANK(Risks[[#This Row],[Target completion date]]),"",IF(Risks[[#This Row],[Target completion date]]&lt;TODAY(),"Yes","No"))</f>
        <v/>
      </c>
      <c r="AK39" s="158"/>
      <c r="AL39" s="158"/>
      <c r="AM39" s="158"/>
      <c r="AN39" s="101"/>
      <c r="AO39" s="158"/>
      <c r="AP39" s="125" t="str">
        <f ca="1">IF(ISBLANK(Risks[[#This Row],[Target completion date6]]),"",IF(Risks[[#This Row],[Target completion date6]]&lt;TODAY(),"Yes","No"))</f>
        <v/>
      </c>
      <c r="AQ39" s="158"/>
      <c r="AR39" s="158"/>
      <c r="AS39" s="158"/>
      <c r="AT39" s="101"/>
      <c r="AU39" s="158"/>
      <c r="AV39" s="125" t="str">
        <f ca="1">IF(ISBLANK(Risks[[#This Row],[Target completion date7]]),"",IF(Risks[[#This Row],[Target completion date7]]&lt;TODAY(),"Yes","No"))</f>
        <v/>
      </c>
    </row>
    <row r="40" spans="1:48" ht="156" x14ac:dyDescent="0.25">
      <c r="A40" s="101" t="s">
        <v>725</v>
      </c>
      <c r="C40" s="155" t="s">
        <v>661</v>
      </c>
      <c r="D40" s="197">
        <v>45048</v>
      </c>
      <c r="E40" s="101" t="s">
        <v>168</v>
      </c>
      <c r="F40" s="101" t="s">
        <v>168</v>
      </c>
      <c r="G40" s="101" t="s">
        <v>146</v>
      </c>
      <c r="H40" s="101" t="s">
        <v>40</v>
      </c>
      <c r="I40" s="164" t="s">
        <v>232</v>
      </c>
      <c r="J40" s="101" t="s">
        <v>662</v>
      </c>
      <c r="K40" s="101" t="s">
        <v>669</v>
      </c>
      <c r="L40" s="101" t="s">
        <v>670</v>
      </c>
      <c r="M40" s="156" t="s">
        <v>663</v>
      </c>
      <c r="N40" s="273" t="s">
        <v>152</v>
      </c>
      <c r="O40" s="101" t="s">
        <v>152</v>
      </c>
      <c r="P40" s="101" t="s">
        <v>153</v>
      </c>
      <c r="Q40" s="123" t="str">
        <f>IFERROR(INDEX(Data_Risks!$L$11:$P$15,MATCH(Risks[[#This Row],[Likelihood (L)]],Data_Risks!$K$11:$K$15,0),MATCH(Risks[[#This Row],[Impact (I)]],Data_Risks!$L$10:$P$10,0)),"")</f>
        <v>Critical</v>
      </c>
      <c r="R40" s="101" t="s">
        <v>223</v>
      </c>
      <c r="S40" s="101" t="s">
        <v>230</v>
      </c>
      <c r="T40" s="101" t="s">
        <v>155</v>
      </c>
      <c r="U40" s="101" t="s">
        <v>617</v>
      </c>
      <c r="V40" s="101" t="s">
        <v>152</v>
      </c>
      <c r="W40" s="101" t="s">
        <v>152</v>
      </c>
      <c r="X40" s="123" t="str">
        <f>IFERROR(INDEX(Data_Risks!$L$11:$P$15,MATCH(Risks[[#This Row],[Residual Likelihood (L)]],Data_Risks!$K$11:$K$15,0),MATCH(Risks[[#This Row],[Residual Impact (I)]],Data_Risks!$L$10:$P$10,0)),"")</f>
        <v>Critical</v>
      </c>
      <c r="Y40" s="102">
        <v>3</v>
      </c>
      <c r="Z40" s="158">
        <v>45230</v>
      </c>
      <c r="AA40" s="159"/>
      <c r="AB40" s="121">
        <f ca="1">IF(Risks[[#This Row],[Target Mitigation Date]]="","",Risks[[#This Row],[Target Mitigation Date]]-TODAY())</f>
        <v>41</v>
      </c>
      <c r="AC40" s="120" t="str">
        <f ca="1">IF(Risks[[#This Row],[Target Mitigation Date]]="","",IF(Risks[[#This Row],[Days until target date]]&gt;0,"No","Yes"))</f>
        <v>No</v>
      </c>
      <c r="AD40" s="254" t="s">
        <v>664</v>
      </c>
      <c r="AE40" s="158"/>
      <c r="AF40" s="158"/>
      <c r="AG40" s="158"/>
      <c r="AH40" s="255"/>
      <c r="AI40" s="158"/>
      <c r="AJ40" s="125" t="str">
        <f ca="1">IF(ISBLANK(Risks[[#This Row],[Target completion date]]),"",IF(Risks[[#This Row],[Target completion date]]&lt;TODAY(),"Yes","No"))</f>
        <v/>
      </c>
      <c r="AK40" s="158"/>
      <c r="AL40" s="158"/>
      <c r="AM40" s="158"/>
      <c r="AN40" s="101"/>
      <c r="AO40" s="158"/>
      <c r="AP40" s="125" t="str">
        <f ca="1">IF(ISBLANK(Risks[[#This Row],[Target completion date6]]),"",IF(Risks[[#This Row],[Target completion date6]]&lt;TODAY(),"Yes","No"))</f>
        <v/>
      </c>
      <c r="AQ40" s="158"/>
      <c r="AR40" s="158"/>
      <c r="AS40" s="158"/>
      <c r="AT40" s="101"/>
      <c r="AU40" s="158"/>
      <c r="AV40" s="125" t="str">
        <f ca="1">IF(ISBLANK(Risks[[#This Row],[Target completion date7]]),"",IF(Risks[[#This Row],[Target completion date7]]&lt;TODAY(),"Yes","No"))</f>
        <v/>
      </c>
    </row>
    <row r="41" spans="1:48" ht="12" x14ac:dyDescent="0.25">
      <c r="C41" s="155"/>
      <c r="D41" s="197"/>
      <c r="E41" s="101"/>
      <c r="F41" s="101" t="str" cm="1">
        <f t="array" ref="F41">_xlfn.IFS(H41="Commercial","Wayne Augur",H41="Data","Simon Freeman", H41="Financial", "Chi Lau", H41="Governance", "Ian Hewett", H41="People", "Stuart McDonagh", H41="Process", "Stuart McDonagh", H41="Technology", "Simon Freeman", H41="","")</f>
        <v/>
      </c>
      <c r="G41" s="101"/>
      <c r="H41" s="101"/>
      <c r="I41" s="164"/>
      <c r="J41" s="101"/>
      <c r="K41" s="101"/>
      <c r="L41" s="101"/>
      <c r="M41" s="156"/>
      <c r="N41" s="273"/>
      <c r="O41" s="101"/>
      <c r="P41" s="101"/>
      <c r="Q41" s="123" t="str">
        <f>IFERROR(INDEX(Data_Risks!$L$11:$P$15,MATCH(Risks[[#This Row],[Likelihood (L)]],Data_Risks!$K$11:$K$15,0),MATCH(Risks[[#This Row],[Impact (I)]],Data_Risks!$L$10:$P$10,0)),"")</f>
        <v/>
      </c>
      <c r="R41" s="101"/>
      <c r="S41" s="101"/>
      <c r="T41" s="101"/>
      <c r="U41" s="101"/>
      <c r="V41" s="101"/>
      <c r="W41" s="101"/>
      <c r="X41" s="123" t="str">
        <f>IFERROR(INDEX(Data_Risks!$L$11:$P$15,MATCH(Risks[[#This Row],[Residual Likelihood (L)]],Data_Risks!$K$11:$K$15,0),MATCH(Risks[[#This Row],[Residual Impact (I)]],Data_Risks!$L$10:$P$10,0)),"")</f>
        <v/>
      </c>
      <c r="Y41" s="102"/>
      <c r="Z41" s="158"/>
      <c r="AA41" s="159"/>
      <c r="AB41" s="121" t="str">
        <f ca="1">IF(Risks[[#This Row],[Target Mitigation Date]]="","",Risks[[#This Row],[Target Mitigation Date]]-TODAY())</f>
        <v/>
      </c>
      <c r="AC41" s="120" t="str">
        <f>IF(Risks[[#This Row],[Target Mitigation Date]]="","",IF(Risks[[#This Row],[Days until target date]]&gt;0,"No","Yes"))</f>
        <v/>
      </c>
      <c r="AD41" s="254"/>
      <c r="AE41" s="158"/>
      <c r="AF41" s="158"/>
      <c r="AG41" s="158"/>
      <c r="AH41" s="255"/>
      <c r="AI41" s="158"/>
      <c r="AJ41" s="125" t="str">
        <f ca="1">IF(ISBLANK(Risks[[#This Row],[Target completion date]]),"",IF(Risks[[#This Row],[Target completion date]]&lt;TODAY(),"Yes","No"))</f>
        <v/>
      </c>
      <c r="AK41" s="158"/>
      <c r="AL41" s="158"/>
      <c r="AM41" s="158"/>
      <c r="AN41" s="101"/>
      <c r="AO41" s="158"/>
      <c r="AP41" s="125" t="str">
        <f ca="1">IF(ISBLANK(Risks[[#This Row],[Target completion date6]]),"",IF(Risks[[#This Row],[Target completion date6]]&lt;TODAY(),"Yes","No"))</f>
        <v/>
      </c>
      <c r="AQ41" s="158"/>
      <c r="AR41" s="158"/>
      <c r="AS41" s="158"/>
      <c r="AT41" s="101"/>
      <c r="AU41" s="158"/>
      <c r="AV41" s="125" t="str">
        <f ca="1">IF(ISBLANK(Risks[[#This Row],[Target completion date7]]),"",IF(Risks[[#This Row],[Target completion date7]]&lt;TODAY(),"Yes","No"))</f>
        <v/>
      </c>
    </row>
    <row r="42" spans="1:48" ht="12" x14ac:dyDescent="0.25">
      <c r="C42" s="155"/>
      <c r="D42" s="197"/>
      <c r="E42" s="101"/>
      <c r="F42" s="101" t="str" cm="1">
        <f t="array" ref="F42">_xlfn.IFS(H42="Commercial","Wayne Augur",H42="Data","Simon Freeman", H42="Financial", "Chi Lau", H42="Governance", "Ian Hewett", H42="People", "Stuart McDonagh", H42="Process", "Stuart McDonagh", H42="Technology", "Simon Freeman", H42="","")</f>
        <v/>
      </c>
      <c r="G42" s="101"/>
      <c r="H42" s="101"/>
      <c r="I42" s="164"/>
      <c r="J42" s="101"/>
      <c r="K42" s="101"/>
      <c r="L42" s="101"/>
      <c r="M42" s="156"/>
      <c r="N42" s="273"/>
      <c r="O42" s="101"/>
      <c r="P42" s="101"/>
      <c r="Q42" s="123" t="str">
        <f>IFERROR(INDEX(Data_Risks!$L$11:$P$15,MATCH(Risks[[#This Row],[Likelihood (L)]],Data_Risks!$K$11:$K$15,0),MATCH(Risks[[#This Row],[Impact (I)]],Data_Risks!$L$10:$P$10,0)),"")</f>
        <v/>
      </c>
      <c r="R42" s="101"/>
      <c r="S42" s="101"/>
      <c r="T42" s="101"/>
      <c r="U42" s="101"/>
      <c r="V42" s="101"/>
      <c r="W42" s="101"/>
      <c r="X42" s="123" t="str">
        <f>IFERROR(INDEX(Data_Risks!$L$11:$P$15,MATCH(Risks[[#This Row],[Residual Likelihood (L)]],Data_Risks!$K$11:$K$15,0),MATCH(Risks[[#This Row],[Residual Impact (I)]],Data_Risks!$L$10:$P$10,0)),"")</f>
        <v/>
      </c>
      <c r="Y42" s="102"/>
      <c r="Z42" s="158"/>
      <c r="AA42" s="159"/>
      <c r="AB42" s="121" t="str">
        <f ca="1">IF(Risks[[#This Row],[Target Mitigation Date]]="","",Risks[[#This Row],[Target Mitigation Date]]-TODAY())</f>
        <v/>
      </c>
      <c r="AC42" s="120" t="str">
        <f>IF(Risks[[#This Row],[Target Mitigation Date]]="","",IF(Risks[[#This Row],[Days until target date]]&gt;0,"No","Yes"))</f>
        <v/>
      </c>
      <c r="AD42" s="254"/>
      <c r="AE42" s="158"/>
      <c r="AF42" s="158"/>
      <c r="AG42" s="158"/>
      <c r="AH42" s="255"/>
      <c r="AI42" s="158"/>
      <c r="AJ42" s="125" t="str">
        <f ca="1">IF(ISBLANK(Risks[[#This Row],[Target completion date]]),"",IF(Risks[[#This Row],[Target completion date]]&lt;TODAY(),"Yes","No"))</f>
        <v/>
      </c>
      <c r="AK42" s="158"/>
      <c r="AL42" s="158"/>
      <c r="AM42" s="158"/>
      <c r="AN42" s="101"/>
      <c r="AO42" s="158"/>
      <c r="AP42" s="125" t="str">
        <f ca="1">IF(ISBLANK(Risks[[#This Row],[Target completion date6]]),"",IF(Risks[[#This Row],[Target completion date6]]&lt;TODAY(),"Yes","No"))</f>
        <v/>
      </c>
      <c r="AQ42" s="158"/>
      <c r="AR42" s="158"/>
      <c r="AS42" s="158"/>
      <c r="AT42" s="101"/>
      <c r="AU42" s="158"/>
      <c r="AV42" s="125" t="str">
        <f ca="1">IF(ISBLANK(Risks[[#This Row],[Target completion date7]]),"",IF(Risks[[#This Row],[Target completion date7]]&lt;TODAY(),"Yes","No"))</f>
        <v/>
      </c>
    </row>
    <row r="43" spans="1:48" ht="12" x14ac:dyDescent="0.25">
      <c r="C43" s="155"/>
      <c r="D43" s="197"/>
      <c r="E43" s="101"/>
      <c r="F43" s="101" t="str" cm="1">
        <f t="array" ref="F43">_xlfn.IFS(H43="Commercial","Wayne Augur",H43="Data","Simon Freeman", H43="Financial", "Chi Lau", H43="Governance", "Ian Hewett", H43="People", "Stuart McDonagh", H43="Process", "Stuart McDonagh", H43="Technology", "Simon Freeman", H43="","")</f>
        <v/>
      </c>
      <c r="G43" s="101"/>
      <c r="H43" s="101"/>
      <c r="I43" s="164"/>
      <c r="J43" s="101"/>
      <c r="K43" s="101"/>
      <c r="L43" s="101"/>
      <c r="M43" s="156"/>
      <c r="N43" s="273"/>
      <c r="O43" s="101"/>
      <c r="P43" s="101"/>
      <c r="Q43" s="123" t="str">
        <f>IFERROR(INDEX(Data_Risks!$L$11:$P$15,MATCH(Risks[[#This Row],[Likelihood (L)]],Data_Risks!$K$11:$K$15,0),MATCH(Risks[[#This Row],[Impact (I)]],Data_Risks!$L$10:$P$10,0)),"")</f>
        <v/>
      </c>
      <c r="R43" s="101"/>
      <c r="S43" s="101"/>
      <c r="T43" s="101"/>
      <c r="U43" s="101"/>
      <c r="V43" s="101"/>
      <c r="W43" s="101"/>
      <c r="X43" s="123" t="str">
        <f>IFERROR(INDEX(Data_Risks!$L$11:$P$15,MATCH(Risks[[#This Row],[Residual Likelihood (L)]],Data_Risks!$K$11:$K$15,0),MATCH(Risks[[#This Row],[Residual Impact (I)]],Data_Risks!$L$10:$P$10,0)),"")</f>
        <v/>
      </c>
      <c r="Y43" s="102"/>
      <c r="Z43" s="158"/>
      <c r="AA43" s="159"/>
      <c r="AB43" s="121" t="str">
        <f ca="1">IF(Risks[[#This Row],[Target Mitigation Date]]="","",Risks[[#This Row],[Target Mitigation Date]]-TODAY())</f>
        <v/>
      </c>
      <c r="AC43" s="120" t="str">
        <f>IF(Risks[[#This Row],[Target Mitigation Date]]="","",IF(Risks[[#This Row],[Days until target date]]&gt;0,"No","Yes"))</f>
        <v/>
      </c>
      <c r="AD43" s="254"/>
      <c r="AE43" s="158"/>
      <c r="AF43" s="158"/>
      <c r="AG43" s="158"/>
      <c r="AH43" s="255"/>
      <c r="AI43" s="158"/>
      <c r="AJ43" s="125" t="str">
        <f ca="1">IF(ISBLANK(Risks[[#This Row],[Target completion date]]),"",IF(Risks[[#This Row],[Target completion date]]&lt;TODAY(),"Yes","No"))</f>
        <v/>
      </c>
      <c r="AK43" s="158"/>
      <c r="AL43" s="158"/>
      <c r="AM43" s="158"/>
      <c r="AN43" s="101"/>
      <c r="AO43" s="158"/>
      <c r="AP43" s="125" t="str">
        <f ca="1">IF(ISBLANK(Risks[[#This Row],[Target completion date6]]),"",IF(Risks[[#This Row],[Target completion date6]]&lt;TODAY(),"Yes","No"))</f>
        <v/>
      </c>
      <c r="AQ43" s="158"/>
      <c r="AR43" s="158"/>
      <c r="AS43" s="158"/>
      <c r="AT43" s="101"/>
      <c r="AU43" s="158"/>
      <c r="AV43" s="125" t="str">
        <f ca="1">IF(ISBLANK(Risks[[#This Row],[Target completion date7]]),"",IF(Risks[[#This Row],[Target completion date7]]&lt;TODAY(),"Yes","No"))</f>
        <v/>
      </c>
    </row>
    <row r="44" spans="1:48" ht="12" x14ac:dyDescent="0.25">
      <c r="C44" s="155"/>
      <c r="D44" s="197"/>
      <c r="E44" s="101"/>
      <c r="F44" s="101" t="str" cm="1">
        <f t="array" ref="F44">_xlfn.IFS(H44="Commercial","Wayne Augur",H44="Data","Simon Freeman", H44="Financial", "Chi Lau", H44="Governance", "Ian Hewett", H44="People", "Stuart McDonagh", H44="Process", "Stuart McDonagh", H44="Technology", "Simon Freeman", H44="","")</f>
        <v/>
      </c>
      <c r="G44" s="101"/>
      <c r="H44" s="101"/>
      <c r="I44" s="164"/>
      <c r="J44" s="101"/>
      <c r="K44" s="101"/>
      <c r="L44" s="101"/>
      <c r="M44" s="156"/>
      <c r="N44" s="273"/>
      <c r="O44" s="101"/>
      <c r="P44" s="101"/>
      <c r="Q44" s="123" t="str">
        <f>IFERROR(INDEX(Data_Risks!$L$11:$P$15,MATCH(Risks[[#This Row],[Likelihood (L)]],Data_Risks!$K$11:$K$15,0),MATCH(Risks[[#This Row],[Impact (I)]],Data_Risks!$L$10:$P$10,0)),"")</f>
        <v/>
      </c>
      <c r="R44" s="101"/>
      <c r="S44" s="101"/>
      <c r="T44" s="101"/>
      <c r="U44" s="101"/>
      <c r="V44" s="101"/>
      <c r="W44" s="101"/>
      <c r="X44" s="123" t="str">
        <f>IFERROR(INDEX(Data_Risks!$L$11:$P$15,MATCH(Risks[[#This Row],[Residual Likelihood (L)]],Data_Risks!$K$11:$K$15,0),MATCH(Risks[[#This Row],[Residual Impact (I)]],Data_Risks!$L$10:$P$10,0)),"")</f>
        <v/>
      </c>
      <c r="Y44" s="102"/>
      <c r="Z44" s="158"/>
      <c r="AA44" s="159"/>
      <c r="AB44" s="121" t="str">
        <f ca="1">IF(Risks[[#This Row],[Target Mitigation Date]]="","",Risks[[#This Row],[Target Mitigation Date]]-TODAY())</f>
        <v/>
      </c>
      <c r="AC44" s="120" t="str">
        <f>IF(Risks[[#This Row],[Target Mitigation Date]]="","",IF(Risks[[#This Row],[Days until target date]]&gt;0,"No","Yes"))</f>
        <v/>
      </c>
      <c r="AD44" s="254"/>
      <c r="AE44" s="158"/>
      <c r="AF44" s="158"/>
      <c r="AG44" s="158"/>
      <c r="AH44" s="255"/>
      <c r="AI44" s="158"/>
      <c r="AJ44" s="125" t="str">
        <f ca="1">IF(ISBLANK(Risks[[#This Row],[Target completion date]]),"",IF(Risks[[#This Row],[Target completion date]]&lt;TODAY(),"Yes","No"))</f>
        <v/>
      </c>
      <c r="AK44" s="158"/>
      <c r="AL44" s="158"/>
      <c r="AM44" s="158"/>
      <c r="AN44" s="101"/>
      <c r="AO44" s="158"/>
      <c r="AP44" s="125" t="str">
        <f ca="1">IF(ISBLANK(Risks[[#This Row],[Target completion date6]]),"",IF(Risks[[#This Row],[Target completion date6]]&lt;TODAY(),"Yes","No"))</f>
        <v/>
      </c>
      <c r="AQ44" s="158"/>
      <c r="AR44" s="158"/>
      <c r="AS44" s="158"/>
      <c r="AT44" s="101"/>
      <c r="AU44" s="158"/>
      <c r="AV44" s="125" t="str">
        <f ca="1">IF(ISBLANK(Risks[[#This Row],[Target completion date7]]),"",IF(Risks[[#This Row],[Target completion date7]]&lt;TODAY(),"Yes","No"))</f>
        <v/>
      </c>
    </row>
    <row r="45" spans="1:48" ht="12" x14ac:dyDescent="0.25">
      <c r="C45" s="155"/>
      <c r="D45" s="197"/>
      <c r="E45" s="101"/>
      <c r="F45" s="101" t="str" cm="1">
        <f t="array" ref="F45">_xlfn.IFS(H45="Commercial","Wayne Augur",H45="Data","Simon Freeman", H45="Financial", "Chi Lau", H45="Governance", "Ian Hewett", H45="People", "Stuart McDonagh", H45="Process", "Stuart McDonagh", H45="Technology", "Simon Freeman", H45="","")</f>
        <v/>
      </c>
      <c r="G45" s="101"/>
      <c r="H45" s="101"/>
      <c r="I45" s="164"/>
      <c r="J45" s="101"/>
      <c r="K45" s="101"/>
      <c r="L45" s="101"/>
      <c r="M45" s="156"/>
      <c r="N45" s="273"/>
      <c r="O45" s="101"/>
      <c r="P45" s="101"/>
      <c r="Q45" s="123" t="str">
        <f>IFERROR(INDEX(Data_Risks!$L$11:$P$15,MATCH(Risks[[#This Row],[Likelihood (L)]],Data_Risks!$K$11:$K$15,0),MATCH(Risks[[#This Row],[Impact (I)]],Data_Risks!$L$10:$P$10,0)),"")</f>
        <v/>
      </c>
      <c r="R45" s="101"/>
      <c r="S45" s="101"/>
      <c r="T45" s="101"/>
      <c r="U45" s="101"/>
      <c r="V45" s="101"/>
      <c r="W45" s="101"/>
      <c r="X45" s="123" t="str">
        <f>IFERROR(INDEX(Data_Risks!$L$11:$P$15,MATCH(Risks[[#This Row],[Residual Likelihood (L)]],Data_Risks!$K$11:$K$15,0),MATCH(Risks[[#This Row],[Residual Impact (I)]],Data_Risks!$L$10:$P$10,0)),"")</f>
        <v/>
      </c>
      <c r="Y45" s="102"/>
      <c r="Z45" s="158"/>
      <c r="AA45" s="159"/>
      <c r="AB45" s="121" t="str">
        <f ca="1">IF(Risks[[#This Row],[Target Mitigation Date]]="","",Risks[[#This Row],[Target Mitigation Date]]-TODAY())</f>
        <v/>
      </c>
      <c r="AC45" s="120" t="str">
        <f>IF(Risks[[#This Row],[Target Mitigation Date]]="","",IF(Risks[[#This Row],[Days until target date]]&gt;0,"No","Yes"))</f>
        <v/>
      </c>
      <c r="AD45" s="254"/>
      <c r="AE45" s="158"/>
      <c r="AF45" s="158"/>
      <c r="AG45" s="158"/>
      <c r="AH45" s="255"/>
      <c r="AI45" s="158"/>
      <c r="AJ45" s="125" t="str">
        <f ca="1">IF(ISBLANK(Risks[[#This Row],[Target completion date]]),"",IF(Risks[[#This Row],[Target completion date]]&lt;TODAY(),"Yes","No"))</f>
        <v/>
      </c>
      <c r="AK45" s="158"/>
      <c r="AL45" s="158"/>
      <c r="AM45" s="158"/>
      <c r="AN45" s="101"/>
      <c r="AO45" s="158"/>
      <c r="AP45" s="125" t="str">
        <f ca="1">IF(ISBLANK(Risks[[#This Row],[Target completion date6]]),"",IF(Risks[[#This Row],[Target completion date6]]&lt;TODAY(),"Yes","No"))</f>
        <v/>
      </c>
      <c r="AQ45" s="158"/>
      <c r="AR45" s="158"/>
      <c r="AS45" s="158"/>
      <c r="AT45" s="101"/>
      <c r="AU45" s="158"/>
      <c r="AV45" s="125" t="str">
        <f ca="1">IF(ISBLANK(Risks[[#This Row],[Target completion date7]]),"",IF(Risks[[#This Row],[Target completion date7]]&lt;TODAY(),"Yes","No"))</f>
        <v/>
      </c>
    </row>
    <row r="46" spans="1:48" ht="12" x14ac:dyDescent="0.25">
      <c r="C46" s="155"/>
      <c r="D46" s="197"/>
      <c r="E46" s="101"/>
      <c r="F46" s="101" t="str" cm="1">
        <f t="array" ref="F46">_xlfn.IFS(H46="Commercial","Wayne Augur",H46="Data","Simon Freeman", H46="Financial", "Chi Lau", H46="Governance", "Ian Hewett", H46="People", "Stuart McDonagh", H46="Process", "Stuart McDonagh", H46="Technology", "Simon Freeman", H46="","")</f>
        <v/>
      </c>
      <c r="G46" s="101"/>
      <c r="H46" s="101"/>
      <c r="I46" s="164"/>
      <c r="J46" s="101"/>
      <c r="K46" s="101"/>
      <c r="L46" s="101"/>
      <c r="M46" s="156"/>
      <c r="N46" s="273"/>
      <c r="O46" s="101"/>
      <c r="P46" s="101"/>
      <c r="Q46" s="123" t="str">
        <f>IFERROR(INDEX(Data_Risks!$L$11:$P$15,MATCH(Risks[[#This Row],[Likelihood (L)]],Data_Risks!$K$11:$K$15,0),MATCH(Risks[[#This Row],[Impact (I)]],Data_Risks!$L$10:$P$10,0)),"")</f>
        <v/>
      </c>
      <c r="R46" s="101"/>
      <c r="S46" s="101"/>
      <c r="T46" s="101"/>
      <c r="U46" s="101"/>
      <c r="V46" s="101"/>
      <c r="W46" s="101"/>
      <c r="X46" s="123" t="str">
        <f>IFERROR(INDEX(Data_Risks!$L$11:$P$15,MATCH(Risks[[#This Row],[Residual Likelihood (L)]],Data_Risks!$K$11:$K$15,0),MATCH(Risks[[#This Row],[Residual Impact (I)]],Data_Risks!$L$10:$P$10,0)),"")</f>
        <v/>
      </c>
      <c r="Y46" s="102"/>
      <c r="Z46" s="158"/>
      <c r="AA46" s="159"/>
      <c r="AB46" s="121" t="str">
        <f ca="1">IF(Risks[[#This Row],[Target Mitigation Date]]="","",Risks[[#This Row],[Target Mitigation Date]]-TODAY())</f>
        <v/>
      </c>
      <c r="AC46" s="120" t="str">
        <f>IF(Risks[[#This Row],[Target Mitigation Date]]="","",IF(Risks[[#This Row],[Days until target date]]&gt;0,"No","Yes"))</f>
        <v/>
      </c>
      <c r="AD46" s="254"/>
      <c r="AE46" s="158"/>
      <c r="AF46" s="158"/>
      <c r="AG46" s="158"/>
      <c r="AH46" s="255"/>
      <c r="AI46" s="158"/>
      <c r="AJ46" s="125" t="str">
        <f ca="1">IF(ISBLANK(Risks[[#This Row],[Target completion date]]),"",IF(Risks[[#This Row],[Target completion date]]&lt;TODAY(),"Yes","No"))</f>
        <v/>
      </c>
      <c r="AK46" s="158"/>
      <c r="AL46" s="158"/>
      <c r="AM46" s="158"/>
      <c r="AN46" s="101"/>
      <c r="AO46" s="158"/>
      <c r="AP46" s="125" t="str">
        <f ca="1">IF(ISBLANK(Risks[[#This Row],[Target completion date6]]),"",IF(Risks[[#This Row],[Target completion date6]]&lt;TODAY(),"Yes","No"))</f>
        <v/>
      </c>
      <c r="AQ46" s="158"/>
      <c r="AR46" s="158"/>
      <c r="AS46" s="158"/>
      <c r="AT46" s="101"/>
      <c r="AU46" s="158"/>
      <c r="AV46" s="125" t="str">
        <f ca="1">IF(ISBLANK(Risks[[#This Row],[Target completion date7]]),"",IF(Risks[[#This Row],[Target completion date7]]&lt;TODAY(),"Yes","No"))</f>
        <v/>
      </c>
    </row>
    <row r="47" spans="1:48" ht="12" x14ac:dyDescent="0.25">
      <c r="C47" s="155"/>
      <c r="D47" s="197"/>
      <c r="E47" s="101"/>
      <c r="F47" s="101" t="str" cm="1">
        <f t="array" ref="F47">_xlfn.IFS(H47="Commercial","Wayne Augur",H47="Data","Simon Freeman", H47="Financial", "Chi Lau", H47="Governance", "Ian Hewett", H47="People", "Stuart McDonagh", H47="Process", "Stuart McDonagh", H47="Technology", "Simon Freeman", H47="","")</f>
        <v/>
      </c>
      <c r="G47" s="101"/>
      <c r="H47" s="101"/>
      <c r="I47" s="164"/>
      <c r="J47" s="101"/>
      <c r="K47" s="101"/>
      <c r="L47" s="101"/>
      <c r="M47" s="156"/>
      <c r="N47" s="273"/>
      <c r="O47" s="101"/>
      <c r="P47" s="101"/>
      <c r="Q47" s="123" t="str">
        <f>IFERROR(INDEX(Data_Risks!$L$11:$P$15,MATCH(Risks[[#This Row],[Likelihood (L)]],Data_Risks!$K$11:$K$15,0),MATCH(Risks[[#This Row],[Impact (I)]],Data_Risks!$L$10:$P$10,0)),"")</f>
        <v/>
      </c>
      <c r="R47" s="101"/>
      <c r="S47" s="101"/>
      <c r="T47" s="101"/>
      <c r="U47" s="101"/>
      <c r="V47" s="101"/>
      <c r="W47" s="101"/>
      <c r="X47" s="123" t="str">
        <f>IFERROR(INDEX(Data_Risks!$L$11:$P$15,MATCH(Risks[[#This Row],[Residual Likelihood (L)]],Data_Risks!$K$11:$K$15,0),MATCH(Risks[[#This Row],[Residual Impact (I)]],Data_Risks!$L$10:$P$10,0)),"")</f>
        <v/>
      </c>
      <c r="Y47" s="102"/>
      <c r="Z47" s="158"/>
      <c r="AA47" s="159"/>
      <c r="AB47" s="121" t="str">
        <f ca="1">IF(Risks[[#This Row],[Target Mitigation Date]]="","",Risks[[#This Row],[Target Mitigation Date]]-TODAY())</f>
        <v/>
      </c>
      <c r="AC47" s="120" t="str">
        <f>IF(Risks[[#This Row],[Target Mitigation Date]]="","",IF(Risks[[#This Row],[Days until target date]]&gt;0,"No","Yes"))</f>
        <v/>
      </c>
      <c r="AD47" s="254"/>
      <c r="AE47" s="158"/>
      <c r="AF47" s="158"/>
      <c r="AG47" s="158"/>
      <c r="AH47" s="255"/>
      <c r="AI47" s="158"/>
      <c r="AJ47" s="125" t="str">
        <f ca="1">IF(ISBLANK(Risks[[#This Row],[Target completion date]]),"",IF(Risks[[#This Row],[Target completion date]]&lt;TODAY(),"Yes","No"))</f>
        <v/>
      </c>
      <c r="AK47" s="158"/>
      <c r="AL47" s="158"/>
      <c r="AM47" s="158"/>
      <c r="AN47" s="101"/>
      <c r="AO47" s="158"/>
      <c r="AP47" s="125" t="str">
        <f ca="1">IF(ISBLANK(Risks[[#This Row],[Target completion date6]]),"",IF(Risks[[#This Row],[Target completion date6]]&lt;TODAY(),"Yes","No"))</f>
        <v/>
      </c>
      <c r="AQ47" s="158"/>
      <c r="AR47" s="158"/>
      <c r="AS47" s="158"/>
      <c r="AT47" s="101"/>
      <c r="AU47" s="158"/>
      <c r="AV47" s="125" t="str">
        <f ca="1">IF(ISBLANK(Risks[[#This Row],[Target completion date7]]),"",IF(Risks[[#This Row],[Target completion date7]]&lt;TODAY(),"Yes","No"))</f>
        <v/>
      </c>
    </row>
    <row r="48" spans="1:48" ht="12" x14ac:dyDescent="0.25">
      <c r="C48" s="155"/>
      <c r="D48" s="197"/>
      <c r="E48" s="101"/>
      <c r="F48" s="101" t="str" cm="1">
        <f t="array" ref="F48">_xlfn.IFS(H48="Commercial","Wayne Augur",H48="Data","Simon Freeman", H48="Financial", "Chi Lau", H48="Governance", "Ian Hewett", H48="People", "Stuart McDonagh", H48="Process", "Stuart McDonagh", H48="Technology", "Simon Freeman", H48="","")</f>
        <v/>
      </c>
      <c r="G48" s="101"/>
      <c r="H48" s="101"/>
      <c r="I48" s="164"/>
      <c r="J48" s="101"/>
      <c r="K48" s="101"/>
      <c r="L48" s="101"/>
      <c r="M48" s="156"/>
      <c r="N48" s="273"/>
      <c r="O48" s="101"/>
      <c r="P48" s="101"/>
      <c r="Q48" s="123" t="str">
        <f>IFERROR(INDEX(Data_Risks!$L$11:$P$15,MATCH(Risks[[#This Row],[Likelihood (L)]],Data_Risks!$K$11:$K$15,0),MATCH(Risks[[#This Row],[Impact (I)]],Data_Risks!$L$10:$P$10,0)),"")</f>
        <v/>
      </c>
      <c r="R48" s="101"/>
      <c r="S48" s="101"/>
      <c r="T48" s="101"/>
      <c r="U48" s="101"/>
      <c r="V48" s="101"/>
      <c r="W48" s="101"/>
      <c r="X48" s="123" t="str">
        <f>IFERROR(INDEX(Data_Risks!$L$11:$P$15,MATCH(Risks[[#This Row],[Residual Likelihood (L)]],Data_Risks!$K$11:$K$15,0),MATCH(Risks[[#This Row],[Residual Impact (I)]],Data_Risks!$L$10:$P$10,0)),"")</f>
        <v/>
      </c>
      <c r="Y48" s="102"/>
      <c r="Z48" s="158"/>
      <c r="AA48" s="159"/>
      <c r="AB48" s="121" t="str">
        <f ca="1">IF(Risks[[#This Row],[Target Mitigation Date]]="","",Risks[[#This Row],[Target Mitigation Date]]-TODAY())</f>
        <v/>
      </c>
      <c r="AC48" s="120" t="str">
        <f>IF(Risks[[#This Row],[Target Mitigation Date]]="","",IF(Risks[[#This Row],[Days until target date]]&gt;0,"No","Yes"))</f>
        <v/>
      </c>
      <c r="AD48" s="254"/>
      <c r="AE48" s="158"/>
      <c r="AF48" s="158"/>
      <c r="AG48" s="158"/>
      <c r="AH48" s="255"/>
      <c r="AI48" s="158"/>
      <c r="AJ48" s="125" t="str">
        <f ca="1">IF(ISBLANK(Risks[[#This Row],[Target completion date]]),"",IF(Risks[[#This Row],[Target completion date]]&lt;TODAY(),"Yes","No"))</f>
        <v/>
      </c>
      <c r="AK48" s="158"/>
      <c r="AL48" s="158"/>
      <c r="AM48" s="158"/>
      <c r="AN48" s="101"/>
      <c r="AO48" s="158"/>
      <c r="AP48" s="125" t="str">
        <f ca="1">IF(ISBLANK(Risks[[#This Row],[Target completion date6]]),"",IF(Risks[[#This Row],[Target completion date6]]&lt;TODAY(),"Yes","No"))</f>
        <v/>
      </c>
      <c r="AQ48" s="158"/>
      <c r="AR48" s="158"/>
      <c r="AS48" s="158"/>
      <c r="AT48" s="101"/>
      <c r="AU48" s="158"/>
      <c r="AV48" s="125" t="str">
        <f ca="1">IF(ISBLANK(Risks[[#This Row],[Target completion date7]]),"",IF(Risks[[#This Row],[Target completion date7]]&lt;TODAY(),"Yes","No"))</f>
        <v/>
      </c>
    </row>
    <row r="49" spans="3:48" ht="12" x14ac:dyDescent="0.25">
      <c r="C49" s="155"/>
      <c r="D49" s="197"/>
      <c r="E49" s="101"/>
      <c r="F49" s="101" t="str" cm="1">
        <f t="array" ref="F49">_xlfn.IFS(H49="Commercial","Wayne Augur",H49="Data","Simon Freeman", H49="Financial", "Chi Lau", H49="Governance", "Ian Hewett", H49="People", "Stuart McDonagh", H49="Process", "Stuart McDonagh", H49="Technology", "Simon Freeman", H49="","")</f>
        <v/>
      </c>
      <c r="G49" s="101"/>
      <c r="H49" s="101"/>
      <c r="I49" s="164"/>
      <c r="J49" s="101"/>
      <c r="K49" s="101"/>
      <c r="L49" s="101"/>
      <c r="M49" s="156"/>
      <c r="N49" s="273"/>
      <c r="O49" s="101"/>
      <c r="P49" s="101"/>
      <c r="Q49" s="123" t="str">
        <f>IFERROR(INDEX(Data_Risks!$L$11:$P$15,MATCH(Risks[[#This Row],[Likelihood (L)]],Data_Risks!$K$11:$K$15,0),MATCH(Risks[[#This Row],[Impact (I)]],Data_Risks!$L$10:$P$10,0)),"")</f>
        <v/>
      </c>
      <c r="R49" s="101"/>
      <c r="S49" s="101"/>
      <c r="T49" s="101"/>
      <c r="U49" s="101"/>
      <c r="V49" s="101"/>
      <c r="W49" s="101"/>
      <c r="X49" s="123" t="str">
        <f>IFERROR(INDEX(Data_Risks!$L$11:$P$15,MATCH(Risks[[#This Row],[Residual Likelihood (L)]],Data_Risks!$K$11:$K$15,0),MATCH(Risks[[#This Row],[Residual Impact (I)]],Data_Risks!$L$10:$P$10,0)),"")</f>
        <v/>
      </c>
      <c r="Y49" s="102"/>
      <c r="Z49" s="158"/>
      <c r="AA49" s="159"/>
      <c r="AB49" s="121" t="str">
        <f ca="1">IF(Risks[[#This Row],[Target Mitigation Date]]="","",Risks[[#This Row],[Target Mitigation Date]]-TODAY())</f>
        <v/>
      </c>
      <c r="AC49" s="120" t="str">
        <f>IF(Risks[[#This Row],[Target Mitigation Date]]="","",IF(Risks[[#This Row],[Days until target date]]&gt;0,"No","Yes"))</f>
        <v/>
      </c>
      <c r="AD49" s="254"/>
      <c r="AE49" s="158"/>
      <c r="AF49" s="158"/>
      <c r="AG49" s="158"/>
      <c r="AH49" s="255"/>
      <c r="AI49" s="158"/>
      <c r="AJ49" s="125" t="str">
        <f ca="1">IF(ISBLANK(Risks[[#This Row],[Target completion date]]),"",IF(Risks[[#This Row],[Target completion date]]&lt;TODAY(),"Yes","No"))</f>
        <v/>
      </c>
      <c r="AK49" s="158"/>
      <c r="AL49" s="158"/>
      <c r="AM49" s="158"/>
      <c r="AN49" s="101"/>
      <c r="AO49" s="158"/>
      <c r="AP49" s="125" t="str">
        <f ca="1">IF(ISBLANK(Risks[[#This Row],[Target completion date6]]),"",IF(Risks[[#This Row],[Target completion date6]]&lt;TODAY(),"Yes","No"))</f>
        <v/>
      </c>
      <c r="AQ49" s="158"/>
      <c r="AR49" s="158"/>
      <c r="AS49" s="158"/>
      <c r="AT49" s="101"/>
      <c r="AU49" s="158"/>
      <c r="AV49" s="125" t="str">
        <f ca="1">IF(ISBLANK(Risks[[#This Row],[Target completion date7]]),"",IF(Risks[[#This Row],[Target completion date7]]&lt;TODAY(),"Yes","No"))</f>
        <v/>
      </c>
    </row>
    <row r="50" spans="3:48" ht="12" x14ac:dyDescent="0.25">
      <c r="C50" s="155"/>
      <c r="D50" s="197"/>
      <c r="E50" s="101"/>
      <c r="F50" s="101" t="str" cm="1">
        <f t="array" ref="F50">_xlfn.IFS(H50="Commercial","Wayne Augur",H50="Data","Simon Freeman", H50="Financial", "Chi Lau", H50="Governance", "Ian Hewett", H50="People", "Stuart McDonagh", H50="Process", "Stuart McDonagh", H50="Technology", "Simon Freeman", H50="","")</f>
        <v/>
      </c>
      <c r="G50" s="101"/>
      <c r="H50" s="101"/>
      <c r="I50" s="164"/>
      <c r="J50" s="101"/>
      <c r="K50" s="101"/>
      <c r="L50" s="101"/>
      <c r="M50" s="156"/>
      <c r="N50" s="273"/>
      <c r="O50" s="101"/>
      <c r="P50" s="101"/>
      <c r="Q50" s="123" t="str">
        <f>IFERROR(INDEX(Data_Risks!$L$11:$P$15,MATCH(Risks[[#This Row],[Likelihood (L)]],Data_Risks!$K$11:$K$15,0),MATCH(Risks[[#This Row],[Impact (I)]],Data_Risks!$L$10:$P$10,0)),"")</f>
        <v/>
      </c>
      <c r="R50" s="101"/>
      <c r="S50" s="101"/>
      <c r="T50" s="101"/>
      <c r="U50" s="101"/>
      <c r="V50" s="101"/>
      <c r="W50" s="101"/>
      <c r="X50" s="123" t="str">
        <f>IFERROR(INDEX(Data_Risks!$L$11:$P$15,MATCH(Risks[[#This Row],[Residual Likelihood (L)]],Data_Risks!$K$11:$K$15,0),MATCH(Risks[[#This Row],[Residual Impact (I)]],Data_Risks!$L$10:$P$10,0)),"")</f>
        <v/>
      </c>
      <c r="Y50" s="102"/>
      <c r="Z50" s="158"/>
      <c r="AA50" s="159"/>
      <c r="AB50" s="121" t="str">
        <f ca="1">IF(Risks[[#This Row],[Target Mitigation Date]]="","",Risks[[#This Row],[Target Mitigation Date]]-TODAY())</f>
        <v/>
      </c>
      <c r="AC50" s="120" t="str">
        <f>IF(Risks[[#This Row],[Target Mitigation Date]]="","",IF(Risks[[#This Row],[Days until target date]]&gt;0,"No","Yes"))</f>
        <v/>
      </c>
      <c r="AD50" s="254"/>
      <c r="AE50" s="158"/>
      <c r="AF50" s="158"/>
      <c r="AG50" s="158"/>
      <c r="AH50" s="255"/>
      <c r="AI50" s="158"/>
      <c r="AJ50" s="125" t="str">
        <f ca="1">IF(ISBLANK(Risks[[#This Row],[Target completion date]]),"",IF(Risks[[#This Row],[Target completion date]]&lt;TODAY(),"Yes","No"))</f>
        <v/>
      </c>
      <c r="AK50" s="158"/>
      <c r="AL50" s="158"/>
      <c r="AM50" s="158"/>
      <c r="AN50" s="101"/>
      <c r="AO50" s="158"/>
      <c r="AP50" s="125" t="str">
        <f ca="1">IF(ISBLANK(Risks[[#This Row],[Target completion date6]]),"",IF(Risks[[#This Row],[Target completion date6]]&lt;TODAY(),"Yes","No"))</f>
        <v/>
      </c>
      <c r="AQ50" s="158"/>
      <c r="AR50" s="158"/>
      <c r="AS50" s="158"/>
      <c r="AT50" s="101"/>
      <c r="AU50" s="158"/>
      <c r="AV50" s="125" t="str">
        <f ca="1">IF(ISBLANK(Risks[[#This Row],[Target completion date7]]),"",IF(Risks[[#This Row],[Target completion date7]]&lt;TODAY(),"Yes","No"))</f>
        <v/>
      </c>
    </row>
    <row r="51" spans="3:48" ht="12" x14ac:dyDescent="0.25">
      <c r="C51" s="155" t="s">
        <v>609</v>
      </c>
      <c r="D51" s="197"/>
      <c r="E51" s="101"/>
      <c r="F51" s="101" t="str" cm="1">
        <f t="array" ref="F51">_xlfn.IFS(H51="Commercial","Wayne Augur",H51="Data","Simon Freeman", H51="Financial", "Chi Lau", H51="Governance", "Ian Hewett", H51="People", "Stuart McDonagh", H51="Process", "Stuart McDonagh", H51="Technology", "Simon Freeman", H51="","")</f>
        <v/>
      </c>
      <c r="G51" s="101"/>
      <c r="H51" s="101"/>
      <c r="I51" s="164"/>
      <c r="J51" s="101"/>
      <c r="K51" s="101"/>
      <c r="L51" s="101"/>
      <c r="M51" s="156"/>
      <c r="N51" s="273"/>
      <c r="O51" s="101"/>
      <c r="P51" s="101"/>
      <c r="Q51" s="123" t="str">
        <f>IFERROR(INDEX(Data_Risks!$L$11:$P$15,MATCH(Risks[[#This Row],[Likelihood (L)]],Data_Risks!$K$11:$K$15,0),MATCH(Risks[[#This Row],[Impact (I)]],Data_Risks!$L$10:$P$10,0)),"")</f>
        <v/>
      </c>
      <c r="R51" s="101"/>
      <c r="S51" s="101"/>
      <c r="T51" s="101"/>
      <c r="U51" s="101"/>
      <c r="V51" s="101"/>
      <c r="W51" s="101"/>
      <c r="X51" s="123" t="str">
        <f>IFERROR(INDEX(Data_Risks!$L$11:$P$15,MATCH(Risks[[#This Row],[Residual Likelihood (L)]],Data_Risks!$K$11:$K$15,0),MATCH(Risks[[#This Row],[Residual Impact (I)]],Data_Risks!$L$10:$P$10,0)),"")</f>
        <v/>
      </c>
      <c r="Y51" s="102"/>
      <c r="Z51" s="158"/>
      <c r="AA51" s="159"/>
      <c r="AB51" s="121" t="str">
        <f ca="1">IF(Risks[[#This Row],[Target Mitigation Date]]="","",Risks[[#This Row],[Target Mitigation Date]]-TODAY())</f>
        <v/>
      </c>
      <c r="AC51" s="120" t="str">
        <f>IF(Risks[[#This Row],[Target Mitigation Date]]="","",IF(Risks[[#This Row],[Days until target date]]&gt;0,"No","Yes"))</f>
        <v/>
      </c>
      <c r="AD51" s="254"/>
      <c r="AE51" s="158"/>
      <c r="AF51" s="158"/>
      <c r="AG51" s="158"/>
      <c r="AH51" s="255"/>
      <c r="AI51" s="158"/>
      <c r="AJ51" s="122" t="str">
        <f ca="1">IF(ISBLANK(Risks[[#This Row],[Target completion date]]),"",IF(Risks[[#This Row],[Target completion date]]&lt;TODAY(),"Yes","No"))</f>
        <v/>
      </c>
      <c r="AK51" s="158"/>
      <c r="AL51" s="158"/>
      <c r="AM51" s="158"/>
      <c r="AN51" s="101"/>
      <c r="AO51" s="158"/>
      <c r="AP51" s="122" t="str">
        <f ca="1">IF(ISBLANK(Risks[[#This Row],[Target completion date6]]),"",IF(Risks[[#This Row],[Target completion date6]]&lt;TODAY(),"Yes","No"))</f>
        <v/>
      </c>
      <c r="AQ51" s="158"/>
      <c r="AR51" s="158"/>
      <c r="AS51" s="158"/>
      <c r="AT51" s="101"/>
      <c r="AU51" s="158"/>
      <c r="AV51" s="122" t="str">
        <f ca="1">IF(ISBLANK(Risks[[#This Row],[Target completion date7]]),"",IF(Risks[[#This Row],[Target completion date7]]&lt;TODAY(),"Yes","No"))</f>
        <v/>
      </c>
    </row>
  </sheetData>
  <sheetProtection formatCells="0" formatColumns="0" formatRows="0" insertColumns="0" insertRows="0" insertHyperlinks="0" deleteColumns="0" deleteRows="0" sort="0" autoFilter="0" pivotTables="0"/>
  <mergeCells count="5">
    <mergeCell ref="O5:Q5"/>
    <mergeCell ref="V5:X5"/>
    <mergeCell ref="AE5:AJ5"/>
    <mergeCell ref="AK5:AP5"/>
    <mergeCell ref="AQ5:AV5"/>
  </mergeCells>
  <phoneticPr fontId="18" type="noConversion"/>
  <conditionalFormatting sqref="B30:B31">
    <cfRule type="expression" dxfId="258" priority="536">
      <formula>AND(#REF!&lt;&gt;"Closed",#REF!&lt;=0)</formula>
    </cfRule>
    <cfRule type="expression" dxfId="257" priority="537">
      <formula>AND(#REF!&lt;&gt;"Closed",#REF!&lt;=7)</formula>
    </cfRule>
  </conditionalFormatting>
  <conditionalFormatting sqref="B29">
    <cfRule type="expression" dxfId="256" priority="17">
      <formula>AND($G29&lt;&gt;"Closed",$AB29&lt;=0)</formula>
    </cfRule>
    <cfRule type="expression" dxfId="255" priority="18">
      <formula>AND($G29&lt;&gt;"Closed",$AB29&lt;=7)</formula>
    </cfRule>
  </conditionalFormatting>
  <conditionalFormatting sqref="A41:B63 B32:B40">
    <cfRule type="expression" dxfId="254" priority="466">
      <formula>AND($G56&lt;&gt;"Closed",$AB56&lt;=0)</formula>
    </cfRule>
    <cfRule type="expression" dxfId="253" priority="467">
      <formula>AND($G56&lt;&gt;"Closed",$AB56&lt;=7)</formula>
    </cfRule>
  </conditionalFormatting>
  <conditionalFormatting sqref="B9:I17 A7:AG8 B18:AT28 C29:I35 C52:AT87 D36:I37 J9:AD10 J11:AG12 J15:AG15 J16:AT17 M36:T36 M13:AG14 M29:AT35 M37:AT51 S8:S17 V36:AD36 AF9:AG10 AF36:AT36 AH7:AH51 AI9:AJ10 AI7:AM8 AI11:AM15 AL9:AM10 AN7:AN51 AO9:AP10 AO7:AS8 AO11:AS15 AR9:AS10 AT7:AT51 C38:I51 A9:A40">
    <cfRule type="expression" dxfId="252" priority="67">
      <formula>AND($G7&lt;&gt;"Closed",$AB7&lt;=0)</formula>
    </cfRule>
    <cfRule type="expression" dxfId="251" priority="70">
      <formula>AND($G7&lt;&gt;"Closed",$AB7&lt;=7)</formula>
    </cfRule>
  </conditionalFormatting>
  <conditionalFormatting sqref="C36">
    <cfRule type="expression" dxfId="250" priority="13">
      <formula>AND($U36&lt;=0,$G36&lt;&gt;"Closed")</formula>
    </cfRule>
    <cfRule type="expression" dxfId="249" priority="14">
      <formula>AND($U36&lt;=7,$G36&lt;&gt;"Closed")</formula>
    </cfRule>
  </conditionalFormatting>
  <conditionalFormatting sqref="C37">
    <cfRule type="expression" dxfId="248" priority="1">
      <formula>AND($G37&lt;&gt;"Closed",$AB37&lt;=0)</formula>
    </cfRule>
    <cfRule type="expression" dxfId="247" priority="2">
      <formula>AND($G37&lt;&gt;"Closed",$AB37&lt;=7)</formula>
    </cfRule>
  </conditionalFormatting>
  <conditionalFormatting sqref="J37">
    <cfRule type="expression" dxfId="246" priority="3">
      <formula>AND($G37&lt;&gt;"Closed",$AB37&lt;=0)</formula>
    </cfRule>
    <cfRule type="expression" dxfId="245" priority="4">
      <formula>AND($G37&lt;&gt;"Closed",$AB37&lt;=7)</formula>
    </cfRule>
  </conditionalFormatting>
  <conditionalFormatting sqref="J36:K36">
    <cfRule type="expression" dxfId="244" priority="11">
      <formula>AND($U36&lt;=0,$G36&lt;&gt;"Closed")</formula>
    </cfRule>
    <cfRule type="expression" dxfId="243" priority="12">
      <formula>AND($U36&lt;=7,$G36&lt;&gt;"Closed")</formula>
    </cfRule>
  </conditionalFormatting>
  <conditionalFormatting sqref="J14:L14">
    <cfRule type="expression" dxfId="242" priority="21">
      <formula>AND($G14&lt;&gt;"Closed",$AB14&lt;=0)</formula>
    </cfRule>
    <cfRule type="expression" dxfId="241" priority="22">
      <formula>AND($G14&lt;&gt;"Closed",$AB14&lt;=7)</formula>
    </cfRule>
  </conditionalFormatting>
  <conditionalFormatting sqref="L36">
    <cfRule type="expression" dxfId="240" priority="9">
      <formula>AND($U36&lt;=0,$G36&lt;&gt;"Closed")</formula>
    </cfRule>
    <cfRule type="expression" dxfId="239" priority="10">
      <formula>AND($U36&lt;=7,$G36&lt;&gt;"Closed")</formula>
    </cfRule>
  </conditionalFormatting>
  <conditionalFormatting sqref="Q1:S4 Q7:S1048576 R6:S6 X7:Y1048576 AH7:AH51 AN7:AN51 AT7:AT51">
    <cfRule type="containsText" dxfId="238" priority="214" operator="containsText" text="Moderate">
      <formula>NOT(ISERROR(SEARCH("Moderate",Q1)))</formula>
    </cfRule>
    <cfRule type="containsText" dxfId="237" priority="215" operator="containsText" text="critical">
      <formula>NOT(ISERROR(SEARCH("critical",Q1)))</formula>
    </cfRule>
    <cfRule type="containsText" dxfId="236" priority="216" operator="containsText" text="severe">
      <formula>NOT(ISERROR(SEARCH("severe",Q1)))</formula>
    </cfRule>
  </conditionalFormatting>
  <conditionalFormatting sqref="Q7:S1048576 R6:S6 X7:Y1048576 AH7:AH51 AN7:AN51 AT7:AT51">
    <cfRule type="containsText" dxfId="235" priority="217" operator="containsText" text="severe">
      <formula>NOT(ISERROR(SEARCH("severe",Q6)))</formula>
    </cfRule>
  </conditionalFormatting>
  <conditionalFormatting sqref="U36">
    <cfRule type="expression" dxfId="234" priority="7">
      <formula>AND($U36&lt;=0,$G36&lt;&gt;"Closed")</formula>
    </cfRule>
    <cfRule type="expression" dxfId="233" priority="8">
      <formula>AND($U36&lt;=7,$G36&lt;&gt;"Closed")</formula>
    </cfRule>
  </conditionalFormatting>
  <conditionalFormatting sqref="X1:Y4">
    <cfRule type="containsText" dxfId="232" priority="206" operator="containsText" text="Moderate">
      <formula>NOT(ISERROR(SEARCH("Moderate",X1)))</formula>
    </cfRule>
    <cfRule type="containsText" dxfId="231" priority="207" operator="containsText" text="critical">
      <formula>NOT(ISERROR(SEARCH("critical",X1)))</formula>
    </cfRule>
    <cfRule type="containsText" dxfId="230" priority="208" operator="containsText" text="severe">
      <formula>NOT(ISERROR(SEARCH("severe",X1)))</formula>
    </cfRule>
  </conditionalFormatting>
  <conditionalFormatting sqref="Y1:Y5 Y7:Y1048576 AH7:AH51 AN1:AN5 AN7:AN1048576 AT1:AT5 AT7:AT1048576">
    <cfRule type="cellIs" dxfId="229" priority="203" operator="equal">
      <formula>3</formula>
    </cfRule>
    <cfRule type="cellIs" dxfId="228" priority="204" operator="equal">
      <formula>2</formula>
    </cfRule>
    <cfRule type="cellIs" dxfId="227" priority="205" operator="equal">
      <formula>1</formula>
    </cfRule>
  </conditionalFormatting>
  <conditionalFormatting sqref="AE10 AK10 AQ10">
    <cfRule type="expression" dxfId="226" priority="415">
      <formula>AND($G9&lt;&gt;"Closed",$AB9&lt;=0)</formula>
    </cfRule>
    <cfRule type="expression" dxfId="225" priority="416">
      <formula>AND($G9&lt;&gt;"Closed",$AB9&lt;=7)</formula>
    </cfRule>
  </conditionalFormatting>
  <conditionalFormatting sqref="AE36">
    <cfRule type="expression" dxfId="224" priority="5">
      <formula>AND($U36&lt;=0,$G36&lt;&gt;"Closed")</formula>
    </cfRule>
    <cfRule type="expression" dxfId="223" priority="6">
      <formula>AND($U36&lt;=7,$G36&lt;&gt;"Closed")</formula>
    </cfRule>
  </conditionalFormatting>
  <conditionalFormatting sqref="AH1:AH5 AH16:AH1048576">
    <cfRule type="cellIs" dxfId="222" priority="60" operator="equal">
      <formula>3</formula>
    </cfRule>
    <cfRule type="cellIs" dxfId="221" priority="61" operator="equal">
      <formula>2</formula>
    </cfRule>
    <cfRule type="cellIs" dxfId="220" priority="62" operator="equal">
      <formula>1</formula>
    </cfRule>
  </conditionalFormatting>
  <dataValidations count="1">
    <dataValidation type="textLength" operator="lessThanOrEqual" allowBlank="1" showInputMessage="1" showErrorMessage="1" errorTitle="Char limit 2000" sqref="AD7:AD65525" xr:uid="{00000000-0002-0000-0200-000000000000}">
      <formula1>2000</formula1>
    </dataValidation>
  </dataValidations>
  <pageMargins left="0.7" right="0.7" top="0.78740157499999996" bottom="0.78740157499999996" header="0.3" footer="0.3"/>
  <pageSetup paperSize="9" scale="59" orientation="landscape" r:id="rId1"/>
  <legacyDrawing r:id="rId2"/>
  <tableParts count="1">
    <tablePart r:id="rId3"/>
  </tableParts>
  <extLst>
    <ext xmlns:x14="http://schemas.microsoft.com/office/spreadsheetml/2009/9/main" uri="{CCE6A557-97BC-4b89-ADB6-D9C93CAAB3DF}">
      <x14:dataValidations xmlns:xm="http://schemas.microsoft.com/office/excel/2006/main" count="24">
        <x14:dataValidation type="list" allowBlank="1" showInputMessage="1" showErrorMessage="1" xr:uid="{00000000-0002-0000-0200-000009000000}">
          <x14:formula1>
            <xm:f>Data_Risks!$J$3:$J$5</xm:f>
          </x14:formula1>
          <xm:sqref>O8309:O1048576 V8309:V1048576</xm:sqref>
        </x14:dataValidation>
        <x14:dataValidation type="list" allowBlank="1" showInputMessage="1" showErrorMessage="1" xr:uid="{00000000-0002-0000-0200-00000A000000}">
          <x14:formula1>
            <xm:f>Data_Risks!$K$3:$K$5</xm:f>
          </x14:formula1>
          <xm:sqref>P8310:P1048576 W8310:W1048576</xm:sqref>
        </x14:dataValidation>
        <x14:dataValidation type="list" allowBlank="1" showInputMessage="1" showErrorMessage="1" xr:uid="{EC77EF7C-54C5-4ECA-9333-539B0A905AA5}">
          <x14:formula1>
            <xm:f>Data_Issues!$N$3:$N$6</xm:f>
          </x14:formula1>
          <xm:sqref>T7:T9</xm:sqref>
        </x14:dataValidation>
        <x14:dataValidation type="textLength" operator="lessThanOrEqual" allowBlank="1" showInputMessage="1" showErrorMessage="1" xr:uid="{00000000-0002-0000-0200-000005000000}">
          <x14:formula1>
            <xm:f>Data_Risks!$E$3</xm:f>
          </x14:formula1>
          <xm:sqref>J7:K12 J52:K1048576 J15:K28</xm:sqref>
        </x14:dataValidation>
        <x14:dataValidation type="textLength" operator="lessThanOrEqual" allowBlank="1" showInputMessage="1" showErrorMessage="1" errorTitle="Char limit 1000" xr:uid="{00000000-0002-0000-0200-000006000000}">
          <x14:formula1>
            <xm:f>Data_Risks!$F$3</xm:f>
          </x14:formula1>
          <xm:sqref>L7:L12 L52:L1048576 L15:L28</xm:sqref>
        </x14:dataValidation>
        <x14:dataValidation type="list" allowBlank="1" showInputMessage="1" showErrorMessage="1" xr:uid="{474112B8-BCDA-4DE1-819A-CAF68F5A9BD3}">
          <x14:formula1>
            <xm:f>Data_Risks!$L$3:$L$5</xm:f>
          </x14:formula1>
          <xm:sqref>S52:S1048576 R7:R1048576</xm:sqref>
        </x14:dataValidation>
        <x14:dataValidation type="list" allowBlank="1" showInputMessage="1" showErrorMessage="1" xr:uid="{287B64FA-A8C3-4872-A0C6-CCCBBE76D0B8}">
          <x14:formula1>
            <xm:f>Data_Risks!$T$3:$T$7</xm:f>
          </x14:formula1>
          <xm:sqref>S7:S51</xm:sqref>
        </x14:dataValidation>
        <x14:dataValidation type="list" allowBlank="1" showInputMessage="1" showErrorMessage="1" xr:uid="{00000000-0002-0000-0200-00000B000000}">
          <x14:formula1>
            <xm:f>Data_Risks!#REF!</xm:f>
          </x14:formula1>
          <xm:sqref>X16:X1048576</xm:sqref>
        </x14:dataValidation>
        <x14:dataValidation type="textLength" operator="lessThanOrEqual" allowBlank="1" showInputMessage="1" showErrorMessage="1" xr:uid="{00000000-0002-0000-0200-000001000000}">
          <x14:formula1>
            <xm:f>Data_Risks!$A$3</xm:f>
          </x14:formula1>
          <xm:sqref>C7:C35 J37 C37:C1048576</xm:sqref>
        </x14:dataValidation>
        <x14:dataValidation type="list" allowBlank="1" showInputMessage="1" showErrorMessage="1" xr:uid="{00000000-0002-0000-0200-000002000000}">
          <x14:formula1>
            <xm:f>Data_Risks!$B$3:$B$4</xm:f>
          </x14:formula1>
          <xm:sqref>G7:G1048576</xm:sqref>
        </x14:dataValidation>
        <x14:dataValidation type="textLength" operator="lessThanOrEqual" allowBlank="1" showInputMessage="1" showErrorMessage="1" xr:uid="{00000000-0002-0000-0200-00000C000000}">
          <x14:formula1>
            <xm:f>Data_Risks!$N$3</xm:f>
          </x14:formula1>
          <xm:sqref>U7:U35 U37:U1048576</xm:sqref>
        </x14:dataValidation>
        <x14:dataValidation type="list" allowBlank="1" showInputMessage="1" showErrorMessage="1" xr:uid="{00000000-0002-0000-0200-00000D000000}">
          <x14:formula1>
            <xm:f>Data_Risks!$Q$3:$Q$6</xm:f>
          </x14:formula1>
          <xm:sqref>T7:T1048576</xm:sqref>
        </x14:dataValidation>
        <x14:dataValidation type="list" allowBlank="1" showInputMessage="1" showErrorMessage="1" xr:uid="{627C85E0-68F8-48D5-9729-821320319E69}">
          <x14:formula1>
            <xm:f>Data_Risks!$J$3:$J$7</xm:f>
          </x14:formula1>
          <xm:sqref>O7:O8308 V7:V8308</xm:sqref>
        </x14:dataValidation>
        <x14:dataValidation type="list" allowBlank="1" showInputMessage="1" showErrorMessage="1" xr:uid="{437D5D8A-2B22-43F3-9753-C8AEA1A0AA99}">
          <x14:formula1>
            <xm:f>Data_Risks!$K$3:$K$7</xm:f>
          </x14:formula1>
          <xm:sqref>P7:P8309 W7:W8309</xm:sqref>
        </x14:dataValidation>
        <x14:dataValidation type="list" allowBlank="1" showInputMessage="1" showErrorMessage="1" xr:uid="{06CD55C4-55AF-4A30-82FD-FF1678878FE8}">
          <x14:formula1>
            <xm:f>Data_Risks!$M$3:$M$5</xm:f>
          </x14:formula1>
          <xm:sqref>Y7:Y1048576</xm:sqref>
        </x14:dataValidation>
        <x14:dataValidation type="list" allowBlank="1" showInputMessage="1" showErrorMessage="1" xr:uid="{17D0A9EE-459F-422B-922C-5235F3657348}">
          <x14:formula1>
            <xm:f>Data_Risks!$R$3:$R$5</xm:f>
          </x14:formula1>
          <xm:sqref>AT7:AT1048576 AH7:AH1048576 AN7:AN1048576</xm:sqref>
        </x14:dataValidation>
        <x14:dataValidation type="list" allowBlank="1" showInputMessage="1" showErrorMessage="1" xr:uid="{70097499-56BA-4C39-999F-D9AB424920EF}">
          <x14:formula1>
            <xm:f>Data_Risks!$S$3:$S$4</xm:f>
          </x14:formula1>
          <xm:sqref>AM7:AM1048576 AG7:AG1048576 AS7:AS1048576</xm:sqref>
        </x14:dataValidation>
        <x14:dataValidation type="textLength" operator="lessThanOrEqual" allowBlank="1" showInputMessage="1" showErrorMessage="1" xr:uid="{B89D02F2-A895-5944-BE1C-DEA4C109AEBD}">
          <x14:formula1>
            <xm:f>Data_Issues!$A$3</xm:f>
          </x14:formula1>
          <xm:sqref>C36</xm:sqref>
        </x14:dataValidation>
        <x14:dataValidation type="textLength" operator="lessThanOrEqual" allowBlank="1" showInputMessage="1" showErrorMessage="1" xr:uid="{A7951CEA-7BE7-8745-AF4D-39E6C9FC2C89}">
          <x14:formula1>
            <xm:f>Data_Issues!$F$3</xm:f>
          </x14:formula1>
          <xm:sqref>J36:K36</xm:sqref>
        </x14:dataValidation>
        <x14:dataValidation type="textLength" operator="lessThanOrEqual" allowBlank="1" showInputMessage="1" showErrorMessage="1" errorTitle="Char limit 1000" xr:uid="{B629369D-9F3E-7043-AF0B-72E260901D99}">
          <x14:formula1>
            <xm:f>Data_Issues!$G$3</xm:f>
          </x14:formula1>
          <xm:sqref>L36</xm:sqref>
        </x14:dataValidation>
        <x14:dataValidation type="textLength" operator="lessThanOrEqual" allowBlank="1" showInputMessage="1" showErrorMessage="1" xr:uid="{2814D790-4696-F742-A729-ED10B915C0A4}">
          <x14:formula1>
            <xm:f>Data_Issues!$K$3</xm:f>
          </x14:formula1>
          <xm:sqref>U36</xm:sqref>
        </x14:dataValidation>
        <x14:dataValidation type="list" allowBlank="1" showInputMessage="1" showErrorMessage="1" xr:uid="{00000000-0002-0000-0200-000003000000}">
          <x14:formula1>
            <xm:f>Data_Risks!$C$3:$C$23</xm:f>
          </x14:formula1>
          <xm:sqref>H8310:H1048576</xm:sqref>
        </x14:dataValidation>
        <x14:dataValidation type="list" allowBlank="1" showInputMessage="1" showErrorMessage="1" xr:uid="{0E8F660D-8584-4258-BBE1-5CD6B5E86AED}">
          <x14:formula1>
            <xm:f>Data_Risks!$C$3:$C$11</xm:f>
          </x14:formula1>
          <xm:sqref>H7:H8309</xm:sqref>
        </x14:dataValidation>
        <x14:dataValidation type="list" allowBlank="1" showInputMessage="1" showErrorMessage="1" xr:uid="{79F06956-167F-47B1-AD1A-62037D090C51}">
          <x14:formula1>
            <xm:f>Data_Risks!$I$3:$I$10</xm:f>
          </x14:formula1>
          <xm:sqref>I7:I1048576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3"/>
  <dimension ref="A1:AO1451"/>
  <sheetViews>
    <sheetView topLeftCell="A19" zoomScale="110" zoomScaleNormal="110" workbookViewId="0">
      <pane xSplit="1" topLeftCell="F1" activePane="topRight" state="frozen"/>
      <selection activeCell="A12" sqref="A12"/>
      <selection pane="topRight" activeCell="Q20" sqref="Q20"/>
    </sheetView>
  </sheetViews>
  <sheetFormatPr defaultColWidth="11.42578125" defaultRowHeight="15" customHeight="1" outlineLevelRow="1" outlineLevelCol="1" x14ac:dyDescent="0.25"/>
  <cols>
    <col min="1" max="1" width="17.7109375" style="200" customWidth="1" outlineLevel="1"/>
    <col min="2" max="2" width="6" style="258" customWidth="1" outlineLevel="1"/>
    <col min="3" max="3" width="30.7109375" style="201" customWidth="1"/>
    <col min="4" max="4" width="10.42578125" style="202" customWidth="1" outlineLevel="1"/>
    <col min="5" max="6" width="13.42578125" style="45" customWidth="1"/>
    <col min="7" max="7" width="8.42578125" style="45" bestFit="1" customWidth="1"/>
    <col min="8" max="8" width="12.42578125" style="45" bestFit="1" customWidth="1"/>
    <col min="9" max="9" width="10" style="169" customWidth="1" outlineLevel="1"/>
    <col min="10" max="10" width="27.85546875" style="45" customWidth="1"/>
    <col min="11" max="11" width="28.42578125" style="45" customWidth="1"/>
    <col min="12" max="12" width="14.28515625" style="45" bestFit="1" customWidth="1"/>
    <col min="13" max="13" width="13.140625" style="45" bestFit="1" customWidth="1"/>
    <col min="14" max="14" width="9" style="45" customWidth="1"/>
    <col min="15" max="15" width="10.140625" style="45" customWidth="1"/>
    <col min="16" max="16" width="11.85546875" style="45" bestFit="1" customWidth="1"/>
    <col min="17" max="17" width="30.7109375" style="45" customWidth="1"/>
    <col min="18" max="18" width="19.42578125" style="45" customWidth="1" outlineLevel="1"/>
    <col min="19" max="19" width="11.85546875" style="169" bestFit="1" customWidth="1"/>
    <col min="20" max="20" width="10.85546875" style="200" customWidth="1" outlineLevel="1"/>
    <col min="21" max="21" width="13.42578125" style="46" customWidth="1" outlineLevel="1"/>
    <col min="22" max="22" width="11.42578125" style="46" customWidth="1" outlineLevel="1"/>
    <col min="23" max="23" width="30.7109375" style="203" customWidth="1"/>
    <col min="24" max="24" width="13.42578125" style="170" customWidth="1"/>
    <col min="25" max="41" width="11.42578125" style="170"/>
    <col min="42" max="16384" width="11.42578125" style="60"/>
  </cols>
  <sheetData>
    <row r="1" spans="1:41" ht="4.5" hidden="1" customHeight="1" outlineLevel="1" thickBot="1" x14ac:dyDescent="0.3">
      <c r="A1" s="172"/>
      <c r="B1" s="256"/>
      <c r="C1" s="58"/>
      <c r="D1" s="173"/>
      <c r="E1" s="174"/>
      <c r="F1" s="174"/>
      <c r="G1" s="174"/>
      <c r="H1" s="174"/>
      <c r="I1" s="130"/>
      <c r="J1" s="174"/>
      <c r="K1" s="174"/>
      <c r="L1" s="58"/>
      <c r="M1" s="58"/>
      <c r="N1" s="174"/>
      <c r="O1" s="174"/>
      <c r="P1" s="174"/>
      <c r="Q1" s="174"/>
      <c r="R1" s="58"/>
      <c r="S1" s="175"/>
      <c r="T1" s="172"/>
      <c r="U1" s="60"/>
      <c r="V1" s="60"/>
      <c r="W1" s="172"/>
      <c r="X1" s="132"/>
      <c r="Y1" s="132"/>
      <c r="Z1" s="132"/>
      <c r="AA1" s="132"/>
      <c r="AB1" s="132"/>
      <c r="AC1" s="132"/>
      <c r="AD1" s="132"/>
      <c r="AE1" s="132"/>
      <c r="AF1" s="132"/>
      <c r="AG1" s="132"/>
      <c r="AH1" s="132"/>
      <c r="AI1" s="132"/>
      <c r="AJ1" s="132"/>
      <c r="AK1" s="132"/>
      <c r="AL1" s="132"/>
      <c r="AM1" s="132"/>
      <c r="AN1" s="132"/>
      <c r="AO1" s="132"/>
    </row>
    <row r="2" spans="1:41" s="10" customFormat="1" ht="168.75" hidden="1" outlineLevel="1" thickBot="1" x14ac:dyDescent="0.3">
      <c r="A2" s="63" t="s">
        <v>332</v>
      </c>
      <c r="B2" s="63" t="s">
        <v>56</v>
      </c>
      <c r="C2" s="63" t="s">
        <v>333</v>
      </c>
      <c r="D2" s="176" t="s">
        <v>334</v>
      </c>
      <c r="E2" s="63" t="s">
        <v>335</v>
      </c>
      <c r="F2" s="63" t="s">
        <v>336</v>
      </c>
      <c r="G2" s="63" t="s">
        <v>337</v>
      </c>
      <c r="H2" s="63" t="s">
        <v>338</v>
      </c>
      <c r="I2" s="133" t="s">
        <v>339</v>
      </c>
      <c r="J2" s="63" t="s">
        <v>340</v>
      </c>
      <c r="K2" s="63" t="s">
        <v>341</v>
      </c>
      <c r="L2" s="63" t="s">
        <v>68</v>
      </c>
      <c r="M2" s="63" t="s">
        <v>342</v>
      </c>
      <c r="N2" s="63" t="s">
        <v>343</v>
      </c>
      <c r="O2" s="63" t="s">
        <v>344</v>
      </c>
      <c r="P2" s="63" t="s">
        <v>345</v>
      </c>
      <c r="Q2" s="63" t="s">
        <v>346</v>
      </c>
      <c r="R2" s="63" t="s">
        <v>347</v>
      </c>
      <c r="S2" s="63" t="s">
        <v>348</v>
      </c>
      <c r="T2" s="63" t="s">
        <v>349</v>
      </c>
      <c r="U2" s="63" t="s">
        <v>350</v>
      </c>
      <c r="V2" s="177" t="s">
        <v>351</v>
      </c>
      <c r="W2" s="178" t="s">
        <v>352</v>
      </c>
      <c r="X2" s="136" t="s">
        <v>85</v>
      </c>
      <c r="Y2" s="136" t="s">
        <v>86</v>
      </c>
      <c r="Z2" s="133" t="s">
        <v>87</v>
      </c>
      <c r="AA2" s="136" t="s">
        <v>88</v>
      </c>
      <c r="AB2" s="136" t="s">
        <v>89</v>
      </c>
      <c r="AC2" s="136" t="s">
        <v>90</v>
      </c>
      <c r="AD2" s="136" t="s">
        <v>85</v>
      </c>
      <c r="AE2" s="136" t="s">
        <v>86</v>
      </c>
      <c r="AF2" s="179" t="s">
        <v>87</v>
      </c>
      <c r="AG2" s="180" t="s">
        <v>88</v>
      </c>
      <c r="AH2" s="136" t="s">
        <v>89</v>
      </c>
      <c r="AI2" s="136" t="s">
        <v>90</v>
      </c>
      <c r="AJ2" s="136" t="s">
        <v>85</v>
      </c>
      <c r="AK2" s="136" t="s">
        <v>86</v>
      </c>
      <c r="AL2" s="137" t="s">
        <v>87</v>
      </c>
      <c r="AM2" s="136" t="s">
        <v>88</v>
      </c>
      <c r="AN2" s="136" t="s">
        <v>89</v>
      </c>
      <c r="AO2" s="136" t="s">
        <v>90</v>
      </c>
    </row>
    <row r="3" spans="1:41" s="54" customFormat="1" ht="3.75" hidden="1" customHeight="1" outlineLevel="1" x14ac:dyDescent="0.25">
      <c r="D3" s="181"/>
      <c r="I3" s="139"/>
      <c r="X3" s="139"/>
      <c r="Y3" s="139"/>
      <c r="Z3" s="139"/>
      <c r="AA3" s="139"/>
      <c r="AB3" s="139"/>
      <c r="AC3" s="139"/>
      <c r="AD3" s="139"/>
      <c r="AE3" s="139"/>
      <c r="AF3" s="139"/>
      <c r="AG3" s="139"/>
      <c r="AH3" s="139"/>
      <c r="AI3" s="139"/>
      <c r="AJ3" s="139"/>
      <c r="AK3" s="139"/>
      <c r="AL3" s="139"/>
      <c r="AM3" s="139"/>
      <c r="AN3" s="139"/>
      <c r="AO3" s="139"/>
    </row>
    <row r="4" spans="1:41" s="54" customFormat="1" ht="3.75" hidden="1" customHeight="1" outlineLevel="1" thickBot="1" x14ac:dyDescent="0.3">
      <c r="A4" s="70"/>
      <c r="B4" s="70"/>
      <c r="C4" s="70"/>
      <c r="D4" s="182"/>
      <c r="E4" s="70"/>
      <c r="F4" s="70"/>
      <c r="G4" s="70"/>
      <c r="H4" s="70"/>
      <c r="I4" s="141"/>
      <c r="J4" s="70"/>
      <c r="K4" s="70"/>
      <c r="L4" s="70"/>
      <c r="M4" s="70"/>
      <c r="N4" s="70"/>
      <c r="O4" s="70"/>
      <c r="P4" s="70"/>
      <c r="Q4" s="70"/>
      <c r="R4" s="70"/>
      <c r="S4" s="70"/>
      <c r="T4" s="70"/>
      <c r="U4" s="70"/>
      <c r="V4" s="70"/>
      <c r="W4" s="70"/>
      <c r="X4" s="141"/>
      <c r="Y4" s="141"/>
      <c r="Z4" s="141"/>
      <c r="AA4" s="141"/>
      <c r="AB4" s="141"/>
      <c r="AC4" s="141"/>
      <c r="AD4" s="141"/>
      <c r="AE4" s="141"/>
      <c r="AF4" s="141"/>
      <c r="AG4" s="141"/>
      <c r="AH4" s="141"/>
      <c r="AI4" s="141"/>
      <c r="AJ4" s="141"/>
      <c r="AK4" s="141"/>
      <c r="AL4" s="141"/>
      <c r="AM4" s="141"/>
      <c r="AN4" s="141"/>
      <c r="AO4" s="141"/>
    </row>
    <row r="5" spans="1:41" ht="12" collapsed="1" x14ac:dyDescent="0.25">
      <c r="A5" s="58"/>
      <c r="B5" s="58"/>
      <c r="C5" s="58"/>
      <c r="D5" s="183"/>
      <c r="E5" s="58"/>
      <c r="F5" s="58"/>
      <c r="G5" s="58"/>
      <c r="H5" s="58"/>
      <c r="I5" s="143"/>
      <c r="J5" s="58"/>
      <c r="K5" s="58"/>
      <c r="L5" s="60"/>
      <c r="M5" s="54"/>
      <c r="N5" s="58"/>
      <c r="O5" s="58"/>
      <c r="P5" s="58"/>
      <c r="Q5" s="58"/>
      <c r="R5" s="54"/>
      <c r="S5" s="58"/>
      <c r="T5" s="58"/>
      <c r="U5" s="60"/>
      <c r="V5" s="60"/>
      <c r="W5" s="58"/>
      <c r="X5" s="373" t="s">
        <v>93</v>
      </c>
      <c r="Y5" s="374"/>
      <c r="Z5" s="374"/>
      <c r="AA5" s="374"/>
      <c r="AB5" s="374"/>
      <c r="AC5" s="375"/>
      <c r="AD5" s="373" t="s">
        <v>94</v>
      </c>
      <c r="AE5" s="374"/>
      <c r="AF5" s="374"/>
      <c r="AG5" s="374"/>
      <c r="AH5" s="374"/>
      <c r="AI5" s="375"/>
      <c r="AJ5" s="373" t="s">
        <v>95</v>
      </c>
      <c r="AK5" s="374"/>
      <c r="AL5" s="374"/>
      <c r="AM5" s="374"/>
      <c r="AN5" s="374"/>
      <c r="AO5" s="375"/>
    </row>
    <row r="6" spans="1:41" s="20" customFormat="1" ht="36.75" thickBot="1" x14ac:dyDescent="0.3">
      <c r="A6" s="184" t="s">
        <v>353</v>
      </c>
      <c r="B6" s="185" t="s">
        <v>354</v>
      </c>
      <c r="C6" s="185" t="s">
        <v>355</v>
      </c>
      <c r="D6" s="18" t="s">
        <v>99</v>
      </c>
      <c r="E6" s="184" t="s">
        <v>100</v>
      </c>
      <c r="F6" s="184" t="s">
        <v>101</v>
      </c>
      <c r="G6" s="184" t="s">
        <v>102</v>
      </c>
      <c r="H6" s="184" t="s">
        <v>356</v>
      </c>
      <c r="I6" s="148" t="s">
        <v>104</v>
      </c>
      <c r="J6" s="184" t="s">
        <v>105</v>
      </c>
      <c r="K6" s="184" t="s">
        <v>107</v>
      </c>
      <c r="L6" s="184" t="s">
        <v>357</v>
      </c>
      <c r="M6" s="184" t="s">
        <v>111</v>
      </c>
      <c r="N6" s="184" t="s">
        <v>33</v>
      </c>
      <c r="O6" s="184" t="s">
        <v>358</v>
      </c>
      <c r="P6" s="184" t="s">
        <v>610</v>
      </c>
      <c r="Q6" s="184" t="s">
        <v>359</v>
      </c>
      <c r="R6" s="184" t="s">
        <v>115</v>
      </c>
      <c r="S6" s="186" t="s">
        <v>360</v>
      </c>
      <c r="T6" s="187" t="s">
        <v>122</v>
      </c>
      <c r="U6" s="188" t="s">
        <v>361</v>
      </c>
      <c r="V6" s="188" t="s">
        <v>124</v>
      </c>
      <c r="W6" s="187" t="s">
        <v>125</v>
      </c>
      <c r="X6" s="151" t="s">
        <v>126</v>
      </c>
      <c r="Y6" s="151" t="s">
        <v>127</v>
      </c>
      <c r="Z6" s="151" t="s">
        <v>128</v>
      </c>
      <c r="AA6" s="149" t="s">
        <v>129</v>
      </c>
      <c r="AB6" s="151" t="s">
        <v>130</v>
      </c>
      <c r="AC6" s="149" t="s">
        <v>131</v>
      </c>
      <c r="AD6" s="151" t="s">
        <v>132</v>
      </c>
      <c r="AE6" s="151" t="s">
        <v>133</v>
      </c>
      <c r="AF6" s="151" t="s">
        <v>134</v>
      </c>
      <c r="AG6" s="149" t="s">
        <v>362</v>
      </c>
      <c r="AH6" s="151" t="s">
        <v>136</v>
      </c>
      <c r="AI6" s="149" t="s">
        <v>137</v>
      </c>
      <c r="AJ6" s="151" t="s">
        <v>138</v>
      </c>
      <c r="AK6" s="151" t="s">
        <v>139</v>
      </c>
      <c r="AL6" s="151" t="s">
        <v>140</v>
      </c>
      <c r="AM6" s="149" t="s">
        <v>363</v>
      </c>
      <c r="AN6" s="151" t="s">
        <v>142</v>
      </c>
      <c r="AO6" s="189" t="s">
        <v>143</v>
      </c>
    </row>
    <row r="7" spans="1:41" s="195" customFormat="1" ht="165.6" hidden="1" customHeight="1" outlineLevel="1" x14ac:dyDescent="0.25">
      <c r="A7" s="190" t="s">
        <v>364</v>
      </c>
      <c r="B7" s="257"/>
      <c r="C7" s="191" t="s">
        <v>365</v>
      </c>
      <c r="D7" s="192">
        <v>44593</v>
      </c>
      <c r="E7" s="103" t="s">
        <v>232</v>
      </c>
      <c r="F7" s="103" t="str" cm="1">
        <f t="array" ref="F7">_xlfn.IFS(H7="Commercial","Wayne Augur",H7="Data","Simon Freeman", H7="Financial", "Chi Lau", H7="Governance", "Ian Hewett", H7="People", "Stuart McDonagh", H7="Process", "Stuart McDonagh", H7="Technology", "Simon Freeman", H7="","")</f>
        <v>Simon Freeman</v>
      </c>
      <c r="G7" s="103" t="s">
        <v>197</v>
      </c>
      <c r="H7" s="103" t="s">
        <v>47</v>
      </c>
      <c r="I7" s="156" t="s">
        <v>207</v>
      </c>
      <c r="J7" s="103" t="s">
        <v>366</v>
      </c>
      <c r="K7" s="103" t="s">
        <v>367</v>
      </c>
      <c r="L7" s="103"/>
      <c r="M7" s="193" t="s">
        <v>153</v>
      </c>
      <c r="N7" s="103" t="s">
        <v>153</v>
      </c>
      <c r="O7" s="103" t="str">
        <f>IFERROR(INDEX(Data_Issues!$J$11:$M$14,MATCH(Issues[[#This Row],[Priority]],Data_Issues!$I$11:$I$14,0),MATCH(Issues[[#This Row],[Impact (I)]],Data_Issues!$J$10:$M$10,0)),"")</f>
        <v>Critical</v>
      </c>
      <c r="P7" s="103">
        <v>3</v>
      </c>
      <c r="Q7" s="103" t="s">
        <v>368</v>
      </c>
      <c r="R7" s="193" t="s">
        <v>165</v>
      </c>
      <c r="S7" s="165">
        <v>44635</v>
      </c>
      <c r="T7" s="263">
        <v>44572</v>
      </c>
      <c r="U7" s="94">
        <f ca="1">IF(Issues[[#This Row],[Target Resolution Date]]="","",Issues[[#This Row],[Target Resolution Date]]-TODAY())</f>
        <v>-554</v>
      </c>
      <c r="V7" s="27" t="str">
        <f ca="1">IF(Issues[[#This Row],[Target Resolution Date]]="","",IF(Issues!$U7&gt;0,"No","Yes"))</f>
        <v>Yes</v>
      </c>
      <c r="W7" s="194" t="s">
        <v>369</v>
      </c>
      <c r="X7" s="158" t="s">
        <v>370</v>
      </c>
      <c r="Y7" s="158" t="s">
        <v>145</v>
      </c>
      <c r="Z7" s="158" t="s">
        <v>197</v>
      </c>
      <c r="AA7" s="122"/>
      <c r="AB7" s="158"/>
      <c r="AC7" s="171" t="str">
        <f ca="1">IF(ISBLANK(Issues[[#This Row],[Target completion date]]),"",IF(Issues[[#This Row],[Target completion date]]&lt;TODAY(),"Yes","No"))</f>
        <v/>
      </c>
      <c r="AD7" s="158" t="s">
        <v>371</v>
      </c>
      <c r="AE7" s="158" t="s">
        <v>145</v>
      </c>
      <c r="AF7" s="158" t="s">
        <v>197</v>
      </c>
      <c r="AG7" s="122"/>
      <c r="AH7" s="158"/>
      <c r="AI7" s="122" t="str">
        <f ca="1">IF(ISBLANK(Issues[[#This Row],[Target completion date6]]),"",IF(Issues[[#This Row],[Target completion date6]]&lt;TODAY(),"Yes","No"))</f>
        <v/>
      </c>
      <c r="AJ7" s="158" t="s">
        <v>372</v>
      </c>
      <c r="AK7" s="158" t="s">
        <v>145</v>
      </c>
      <c r="AL7" s="158" t="s">
        <v>197</v>
      </c>
      <c r="AM7" s="122"/>
      <c r="AN7" s="104"/>
      <c r="AO7" s="104" t="str">
        <f ca="1">IF(ISBLANK(Issues[[#This Row],[Target completion date7]]),"",IF(Issues[[#This Row],[Target completion date7]]&lt;TODAY(),"Yes","No"))</f>
        <v/>
      </c>
    </row>
    <row r="8" spans="1:41" s="46" customFormat="1" ht="409.5" outlineLevel="1" x14ac:dyDescent="0.25">
      <c r="A8" s="101" t="s">
        <v>373</v>
      </c>
      <c r="B8" s="162"/>
      <c r="C8" s="191" t="s">
        <v>374</v>
      </c>
      <c r="D8" s="192">
        <v>44614</v>
      </c>
      <c r="E8" s="103" t="s">
        <v>375</v>
      </c>
      <c r="F8" s="103" t="str" cm="1">
        <f t="array" ref="F8">_xlfn.IFS(H8="Commercial","Wayne Augur",H8="Data","Simon Freeman", H8="Financial", "Chi Lau", H8="Governance", "Ian Hewett", H8="People", "Stuart McDonagh", H8="Process", "Stuart McDonagh", H8="Technology", "Simon Freeman", H8="","")</f>
        <v>Ian Hewett</v>
      </c>
      <c r="G8" s="103" t="s">
        <v>146</v>
      </c>
      <c r="H8" s="103" t="s">
        <v>40</v>
      </c>
      <c r="I8" s="156" t="s">
        <v>376</v>
      </c>
      <c r="J8" s="103" t="s">
        <v>377</v>
      </c>
      <c r="K8" s="103" t="s">
        <v>378</v>
      </c>
      <c r="L8" s="103" t="s">
        <v>28</v>
      </c>
      <c r="M8" s="103" t="s">
        <v>379</v>
      </c>
      <c r="N8" s="103" t="s">
        <v>154</v>
      </c>
      <c r="O8" s="103" t="str">
        <f>IFERROR(INDEX(Data_Issues!$J$11:$M$14,MATCH(Issues[[#This Row],[Priority]],Data_Issues!$I$11:$I$14,0),MATCH(Issues[[#This Row],[Impact (I)]],Data_Issues!$J$10:$M$10,0)),"")</f>
        <v>Severe</v>
      </c>
      <c r="P8" s="103">
        <v>2</v>
      </c>
      <c r="Q8" s="103" t="s">
        <v>618</v>
      </c>
      <c r="R8" s="103" t="s">
        <v>165</v>
      </c>
      <c r="S8" s="165">
        <v>45107</v>
      </c>
      <c r="T8" s="194"/>
      <c r="U8" s="94">
        <f ca="1">IF(Issues[[#This Row],[Target Resolution Date]]="","",Issues[[#This Row],[Target Resolution Date]]-TODAY())</f>
        <v>-82</v>
      </c>
      <c r="V8" s="94" t="str">
        <f ca="1">IF(Issues[[#This Row],[Target Resolution Date]]="","",IF(Issues!$U8&gt;0,"No","Yes"))</f>
        <v>Yes</v>
      </c>
      <c r="W8" s="194" t="s">
        <v>641</v>
      </c>
      <c r="X8" s="158" t="s">
        <v>380</v>
      </c>
      <c r="Y8" s="158" t="s">
        <v>168</v>
      </c>
      <c r="Z8" s="158" t="s">
        <v>197</v>
      </c>
      <c r="AA8" s="122">
        <v>2</v>
      </c>
      <c r="AB8" s="158">
        <v>45016</v>
      </c>
      <c r="AC8" s="171" t="str">
        <f ca="1">IF(ISBLANK(Issues[[#This Row],[Target completion date]]),"",IF(Issues[[#This Row],[Target completion date]]&lt;TODAY(),"Yes","No"))</f>
        <v>Yes</v>
      </c>
      <c r="AD8" s="158" t="s">
        <v>381</v>
      </c>
      <c r="AE8" s="158" t="s">
        <v>232</v>
      </c>
      <c r="AF8" s="158" t="s">
        <v>146</v>
      </c>
      <c r="AG8" s="122">
        <v>2</v>
      </c>
      <c r="AH8" s="158">
        <v>45107</v>
      </c>
      <c r="AI8" s="122" t="str">
        <f ca="1">IF(ISBLANK(Issues[[#This Row],[Target completion date6]]),"",IF(Issues[[#This Row],[Target completion date6]]&lt;TODAY(),"Yes","No"))</f>
        <v>Yes</v>
      </c>
      <c r="AJ8" s="158" t="s">
        <v>382</v>
      </c>
      <c r="AK8" s="158" t="s">
        <v>232</v>
      </c>
      <c r="AL8" s="158" t="s">
        <v>197</v>
      </c>
      <c r="AM8" s="122">
        <v>2</v>
      </c>
      <c r="AN8" s="158">
        <v>45046</v>
      </c>
      <c r="AO8" s="158" t="str">
        <f ca="1">IF(ISBLANK(Issues[[#This Row],[Target completion date7]]),"",IF(Issues[[#This Row],[Target completion date7]]&lt;TODAY(),"Yes","No"))</f>
        <v>Yes</v>
      </c>
    </row>
    <row r="9" spans="1:41" s="46" customFormat="1" ht="216" outlineLevel="1" x14ac:dyDescent="0.25">
      <c r="A9" s="101" t="s">
        <v>383</v>
      </c>
      <c r="B9" s="162"/>
      <c r="C9" s="191" t="s">
        <v>384</v>
      </c>
      <c r="D9" s="192">
        <v>44614</v>
      </c>
      <c r="E9" s="103" t="s">
        <v>375</v>
      </c>
      <c r="F9" s="103" t="str" cm="1">
        <f t="array" ref="F9">_xlfn.IFS(H9="Commercial","Wayne Augur",H9="Data","Simon Freeman", H9="Financial", "Chi Lau", H9="Governance", "Ian Hewett", H9="People", "Stuart McDonagh", H9="Process", "Stuart McDonagh", H9="Technology", "Simon Freeman", H9="","")</f>
        <v>Ian Hewett</v>
      </c>
      <c r="G9" s="103" t="s">
        <v>146</v>
      </c>
      <c r="H9" s="103" t="s">
        <v>40</v>
      </c>
      <c r="I9" s="156" t="s">
        <v>623</v>
      </c>
      <c r="J9" s="103" t="s">
        <v>619</v>
      </c>
      <c r="K9" s="103" t="s">
        <v>385</v>
      </c>
      <c r="L9" s="103" t="s">
        <v>182</v>
      </c>
      <c r="M9" s="103" t="s">
        <v>379</v>
      </c>
      <c r="N9" s="103" t="s">
        <v>379</v>
      </c>
      <c r="O9" s="103" t="str">
        <f>IFERROR(INDEX(Data_Issues!$J$11:$M$14,MATCH(Issues[[#This Row],[Priority]],Data_Issues!$I$11:$I$14,0),MATCH(Issues[[#This Row],[Impact (I)]],Data_Issues!$J$10:$M$10,0)),"")</f>
        <v>Critical</v>
      </c>
      <c r="P9" s="103">
        <v>3</v>
      </c>
      <c r="Q9" s="103" t="s">
        <v>620</v>
      </c>
      <c r="R9" s="103" t="s">
        <v>165</v>
      </c>
      <c r="S9" s="165">
        <v>45107</v>
      </c>
      <c r="T9" s="194"/>
      <c r="U9" s="246">
        <f ca="1">IF(Issues[[#This Row],[Target Resolution Date]]="","",Issues[[#This Row],[Target Resolution Date]]-TODAY())</f>
        <v>-82</v>
      </c>
      <c r="V9" s="94" t="str">
        <f ca="1">IF(Issues[[#This Row],[Target Resolution Date]]="","",IF(Issues!$U9&gt;0,"No","Yes"))</f>
        <v>Yes</v>
      </c>
      <c r="W9" s="194" t="s">
        <v>642</v>
      </c>
      <c r="X9" s="158"/>
      <c r="Y9" s="158"/>
      <c r="Z9" s="158"/>
      <c r="AA9" s="122"/>
      <c r="AB9" s="158"/>
      <c r="AC9" s="171" t="str">
        <f ca="1">IF(ISBLANK(Issues[[#This Row],[Target completion date]]),"",IF(Issues[[#This Row],[Target completion date]]&lt;TODAY(),"Yes","No"))</f>
        <v/>
      </c>
      <c r="AD9" s="158"/>
      <c r="AE9" s="158"/>
      <c r="AF9" s="158"/>
      <c r="AG9" s="122"/>
      <c r="AH9" s="158"/>
      <c r="AI9" s="122" t="str">
        <f ca="1">IF(ISBLANK(Issues[[#This Row],[Target completion date6]]),"",IF(Issues[[#This Row],[Target completion date6]]&lt;TODAY(),"Yes","No"))</f>
        <v/>
      </c>
      <c r="AJ9" s="158"/>
      <c r="AK9" s="158"/>
      <c r="AL9" s="158"/>
      <c r="AM9" s="122"/>
      <c r="AN9" s="165"/>
      <c r="AO9" s="165" t="str">
        <f ca="1">IF(ISBLANK(Issues[[#This Row],[Target completion date7]]),"",IF(Issues[[#This Row],[Target completion date7]]&lt;TODAY(),"Yes","No"))</f>
        <v/>
      </c>
    </row>
    <row r="10" spans="1:41" s="46" customFormat="1" ht="324" outlineLevel="1" x14ac:dyDescent="0.25">
      <c r="A10" s="101" t="s">
        <v>386</v>
      </c>
      <c r="B10" s="155"/>
      <c r="C10" s="196" t="s">
        <v>384</v>
      </c>
      <c r="D10" s="197">
        <v>44726</v>
      </c>
      <c r="E10" s="193" t="s">
        <v>375</v>
      </c>
      <c r="F10" s="193" t="str" cm="1">
        <f t="array" ref="F10">_xlfn.IFS(H10="Commercial","Wayne Augur",H10="Data","Simon Freeman", H10="Financial", "Chi Lau", H10="Governance", "Ian Hewett", H10="People", "Stuart McDonagh", H10="Process", "Stuart McDonagh", H10="Technology", "Simon Freeman", H10="","")</f>
        <v>Ian Hewett</v>
      </c>
      <c r="G10" s="193" t="s">
        <v>146</v>
      </c>
      <c r="H10" s="193" t="s">
        <v>40</v>
      </c>
      <c r="I10" s="164" t="s">
        <v>207</v>
      </c>
      <c r="J10" s="193" t="s">
        <v>621</v>
      </c>
      <c r="K10" s="198" t="s">
        <v>387</v>
      </c>
      <c r="L10" s="198" t="s">
        <v>28</v>
      </c>
      <c r="M10" s="193" t="s">
        <v>379</v>
      </c>
      <c r="N10" s="193" t="s">
        <v>154</v>
      </c>
      <c r="O10" s="103" t="str">
        <f>IFERROR(INDEX(Data_Issues!$J$11:$M$14,MATCH(Issues[[#This Row],[Priority]],Data_Issues!$I$11:$I$14,0),MATCH(Issues[[#This Row],[Impact (I)]],Data_Issues!$J$10:$M$10,0)),"")</f>
        <v>Severe</v>
      </c>
      <c r="P10" s="193">
        <v>2</v>
      </c>
      <c r="Q10" s="193" t="s">
        <v>622</v>
      </c>
      <c r="R10" s="193" t="s">
        <v>165</v>
      </c>
      <c r="S10" s="158">
        <v>45107</v>
      </c>
      <c r="T10" s="199"/>
      <c r="U10" s="100">
        <f ca="1">IF(Issues[[#This Row],[Target Resolution Date]]="","",Issues[[#This Row],[Target Resolution Date]]-TODAY())</f>
        <v>-82</v>
      </c>
      <c r="V10" s="27" t="str">
        <f ca="1">IF(Issues[[#This Row],[Target Resolution Date]]="","",IF(Issues!$U10&gt;0,"No","Yes"))</f>
        <v>Yes</v>
      </c>
      <c r="W10" s="194" t="s">
        <v>643</v>
      </c>
      <c r="X10" s="158" t="s">
        <v>388</v>
      </c>
      <c r="Y10" s="158" t="s">
        <v>389</v>
      </c>
      <c r="Z10" s="158" t="s">
        <v>146</v>
      </c>
      <c r="AA10" s="122">
        <v>2</v>
      </c>
      <c r="AB10" s="158">
        <v>45107</v>
      </c>
      <c r="AC10" s="171" t="str">
        <f ca="1">IF(ISBLANK(Issues[[#This Row],[Target completion date]]),"",IF(Issues[[#This Row],[Target completion date]]&lt;TODAY(),"Yes","No"))</f>
        <v>Yes</v>
      </c>
      <c r="AD10" s="158" t="s">
        <v>390</v>
      </c>
      <c r="AE10" s="158" t="s">
        <v>168</v>
      </c>
      <c r="AF10" s="158" t="s">
        <v>146</v>
      </c>
      <c r="AG10" s="122">
        <v>2</v>
      </c>
      <c r="AH10" s="158">
        <v>45107</v>
      </c>
      <c r="AI10" s="122" t="str">
        <f ca="1">IF(ISBLANK(Issues[[#This Row],[Target completion date6]]),"",IF(Issues[[#This Row],[Target completion date6]]&lt;TODAY(),"Yes","No"))</f>
        <v>Yes</v>
      </c>
      <c r="AJ10" s="158" t="s">
        <v>391</v>
      </c>
      <c r="AK10" s="158" t="s">
        <v>392</v>
      </c>
      <c r="AL10" s="158" t="s">
        <v>197</v>
      </c>
      <c r="AM10" s="122"/>
      <c r="AN10" s="158"/>
      <c r="AO10" s="158" t="str">
        <f ca="1">IF(ISBLANK(Issues[[#This Row],[Target completion date7]]),"",IF(Issues[[#This Row],[Target completion date7]]&lt;TODAY(),"Yes","No"))</f>
        <v/>
      </c>
    </row>
    <row r="11" spans="1:41" ht="84" hidden="1" outlineLevel="1" x14ac:dyDescent="0.25">
      <c r="A11" s="101" t="s">
        <v>393</v>
      </c>
      <c r="B11" s="162"/>
      <c r="C11" s="191" t="s">
        <v>394</v>
      </c>
      <c r="D11" s="192">
        <v>44742</v>
      </c>
      <c r="E11" s="103" t="s">
        <v>168</v>
      </c>
      <c r="F11" s="103" t="str" cm="1">
        <f t="array" ref="F11">_xlfn.IFS(H11="Commercial","Wayne Augur",H11="Data","Simon Freeman", H11="Financial", "Chi Lau", H11="Governance", "Ian Hewett", H11="People", "Stuart McDonagh", H11="Process", "Stuart McDonagh", H11="Technology", "Simon Freeman", H11="","")</f>
        <v>Stuart McDonagh</v>
      </c>
      <c r="G11" s="103" t="s">
        <v>197</v>
      </c>
      <c r="H11" s="103" t="s">
        <v>44</v>
      </c>
      <c r="I11" s="164" t="s">
        <v>147</v>
      </c>
      <c r="J11" s="103" t="s">
        <v>395</v>
      </c>
      <c r="K11" s="103" t="s">
        <v>396</v>
      </c>
      <c r="L11" s="103"/>
      <c r="M11" s="103" t="s">
        <v>153</v>
      </c>
      <c r="N11" s="103" t="s">
        <v>153</v>
      </c>
      <c r="O11" s="103" t="str">
        <f>IFERROR(INDEX(Data_Issues!$J$11:$M$14,MATCH(Issues[[#This Row],[Priority]],Data_Issues!$I$11:$I$14,0),MATCH(Issues[[#This Row],[Impact (I)]],Data_Issues!$J$10:$M$10,0)),"")</f>
        <v>Critical</v>
      </c>
      <c r="P11" s="103">
        <v>1</v>
      </c>
      <c r="Q11" s="103" t="s">
        <v>397</v>
      </c>
      <c r="R11" s="103" t="s">
        <v>155</v>
      </c>
      <c r="S11" s="165">
        <v>44834</v>
      </c>
      <c r="T11" s="263">
        <v>44844</v>
      </c>
      <c r="U11" s="246">
        <f ca="1">IF(Issues[[#This Row],[Target Resolution Date]]="","",Issues[[#This Row],[Target Resolution Date]]-TODAY())</f>
        <v>-355</v>
      </c>
      <c r="V11" s="94" t="str">
        <f ca="1">IF(Issues[[#This Row],[Target Resolution Date]]="","",IF(Issues!$U11&gt;0,"No","Yes"))</f>
        <v>Yes</v>
      </c>
      <c r="W11" s="233" t="s">
        <v>398</v>
      </c>
      <c r="X11" s="165" t="s">
        <v>399</v>
      </c>
      <c r="Y11" s="165" t="s">
        <v>168</v>
      </c>
      <c r="Z11" s="165" t="s">
        <v>197</v>
      </c>
      <c r="AA11" s="125">
        <v>1</v>
      </c>
      <c r="AB11" s="165">
        <v>44834</v>
      </c>
      <c r="AC11" s="234" t="str">
        <f ca="1">IF(ISBLANK(Issues[[#This Row],[Target completion date]]),"",IF(Issues[[#This Row],[Target completion date]]&lt;TODAY(),"Yes","No"))</f>
        <v>Yes</v>
      </c>
      <c r="AD11" s="165" t="s">
        <v>400</v>
      </c>
      <c r="AE11" s="165" t="s">
        <v>168</v>
      </c>
      <c r="AF11" s="165" t="s">
        <v>197</v>
      </c>
      <c r="AG11" s="125">
        <v>1</v>
      </c>
      <c r="AH11" s="165">
        <v>44895</v>
      </c>
      <c r="AI11" s="125" t="str">
        <f ca="1">IF(ISBLANK(Issues[[#This Row],[Target completion date6]]),"",IF(Issues[[#This Row],[Target completion date6]]&lt;TODAY(),"Yes","No"))</f>
        <v>Yes</v>
      </c>
      <c r="AJ11" s="165"/>
      <c r="AK11" s="165"/>
      <c r="AL11" s="165"/>
      <c r="AM11" s="125"/>
      <c r="AN11" s="165"/>
      <c r="AO11" s="165" t="str">
        <f ca="1">IF(ISBLANK(Issues[[#This Row],[Target completion date7]]),"",IF(Issues[[#This Row],[Target completion date7]]&lt;TODAY(),"Yes","No"))</f>
        <v/>
      </c>
    </row>
    <row r="12" spans="1:41" ht="409.5" outlineLevel="1" x14ac:dyDescent="0.25">
      <c r="A12" s="101" t="s">
        <v>401</v>
      </c>
      <c r="B12" s="155"/>
      <c r="C12" s="196" t="s">
        <v>402</v>
      </c>
      <c r="D12" s="197">
        <v>44659</v>
      </c>
      <c r="E12" s="193" t="s">
        <v>624</v>
      </c>
      <c r="F12" s="193" t="s">
        <v>403</v>
      </c>
      <c r="G12" s="193" t="s">
        <v>146</v>
      </c>
      <c r="H12" s="193" t="s">
        <v>39</v>
      </c>
      <c r="I12" s="156" t="s">
        <v>623</v>
      </c>
      <c r="J12" s="193" t="s">
        <v>404</v>
      </c>
      <c r="K12" s="193" t="s">
        <v>612</v>
      </c>
      <c r="L12" s="193" t="s">
        <v>152</v>
      </c>
      <c r="M12" s="193" t="s">
        <v>154</v>
      </c>
      <c r="N12" s="193" t="s">
        <v>379</v>
      </c>
      <c r="O12" s="103" t="str">
        <f>IFERROR(INDEX(Data_Issues!$J$11:$M$14,MATCH(Issues[[#This Row],[Priority]],Data_Issues!$I$11:$I$14,0),MATCH(Issues[[#This Row],[Impact (I)]],Data_Issues!$J$10:$M$10,0)),"")</f>
        <v>Severe</v>
      </c>
      <c r="P12" s="193">
        <v>2</v>
      </c>
      <c r="Q12" s="193" t="s">
        <v>625</v>
      </c>
      <c r="R12" s="193" t="s">
        <v>165</v>
      </c>
      <c r="S12" s="158">
        <v>45107</v>
      </c>
      <c r="T12" s="199"/>
      <c r="U12" s="246">
        <f ca="1">IF(Issues[[#This Row],[Target Resolution Date]]="","",Issues[[#This Row],[Target Resolution Date]]-TODAY())</f>
        <v>-82</v>
      </c>
      <c r="V12" s="27" t="str">
        <f ca="1">IF(Issues[[#This Row],[Target Resolution Date]]="","",IF(Issues!$U12&gt;0,"No","Yes"))</f>
        <v>Yes</v>
      </c>
      <c r="W12" s="233" t="s">
        <v>644</v>
      </c>
      <c r="X12" s="158"/>
      <c r="Y12" s="158"/>
      <c r="Z12" s="158"/>
      <c r="AA12" s="122"/>
      <c r="AB12" s="158"/>
      <c r="AC12" s="171" t="str">
        <f ca="1">IF(ISBLANK(Issues[[#This Row],[Target completion date]]),"",IF(Issues[[#This Row],[Target completion date]]&lt;TODAY(),"Yes","No"))</f>
        <v/>
      </c>
      <c r="AD12" s="158"/>
      <c r="AE12" s="158"/>
      <c r="AF12" s="158"/>
      <c r="AG12" s="122"/>
      <c r="AH12" s="158"/>
      <c r="AI12" s="122" t="str">
        <f ca="1">IF(ISBLANK(Issues[[#This Row],[Target completion date6]]),"",IF(Issues[[#This Row],[Target completion date6]]&lt;TODAY(),"Yes","No"))</f>
        <v/>
      </c>
      <c r="AJ12" s="158"/>
      <c r="AK12" s="158"/>
      <c r="AL12" s="158"/>
      <c r="AM12" s="122"/>
      <c r="AN12" s="158"/>
      <c r="AO12" s="158" t="str">
        <f ca="1">IF(ISBLANK(Issues[[#This Row],[Target completion date7]]),"",IF(Issues[[#This Row],[Target completion date7]]&lt;TODAY(),"Yes","No"))</f>
        <v/>
      </c>
    </row>
    <row r="13" spans="1:41" ht="84" hidden="1" outlineLevel="1" x14ac:dyDescent="0.25">
      <c r="A13" s="101" t="s">
        <v>405</v>
      </c>
      <c r="B13" s="155"/>
      <c r="C13" s="196" t="s">
        <v>406</v>
      </c>
      <c r="D13" s="197">
        <v>44722</v>
      </c>
      <c r="E13" s="193" t="s">
        <v>407</v>
      </c>
      <c r="F13" s="193" t="str" cm="1">
        <f t="array" ref="F13">_xlfn.IFS(H13="Commercial","Wayne Augur",H13="Data","Simon Freeman", H13="Financial", "Chi Lau", H13="Governance", "Ian Hewett", H13="People", "Stuart McDonagh", H13="Process", "Stuart McDonagh", H13="Technology", "Simon Freeman", H13="","")</f>
        <v>Ian Hewett</v>
      </c>
      <c r="G13" s="193" t="s">
        <v>197</v>
      </c>
      <c r="H13" s="193" t="s">
        <v>40</v>
      </c>
      <c r="I13" s="156" t="s">
        <v>207</v>
      </c>
      <c r="J13" s="193" t="s">
        <v>408</v>
      </c>
      <c r="K13" s="193" t="s">
        <v>409</v>
      </c>
      <c r="L13" s="193"/>
      <c r="M13" s="193" t="s">
        <v>153</v>
      </c>
      <c r="N13" s="193" t="s">
        <v>379</v>
      </c>
      <c r="O13" s="103" t="str">
        <f>IFERROR(INDEX(Data_Issues!$J$11:$M$14,MATCH(Issues[[#This Row],[Priority]],Data_Issues!$I$11:$I$14,0),MATCH(Issues[[#This Row],[Impact (I)]],Data_Issues!$J$10:$M$10,0)),"")</f>
        <v>Critical</v>
      </c>
      <c r="P13" s="193">
        <v>2</v>
      </c>
      <c r="Q13" s="193" t="s">
        <v>410</v>
      </c>
      <c r="R13" s="193" t="s">
        <v>155</v>
      </c>
      <c r="S13" s="158"/>
      <c r="T13" s="264">
        <v>44572</v>
      </c>
      <c r="U13" s="246" t="str">
        <f ca="1">IF(Issues[[#This Row],[Target Resolution Date]]="","",Issues[[#This Row],[Target Resolution Date]]-TODAY())</f>
        <v/>
      </c>
      <c r="V13" s="27" t="str">
        <f>IF(Issues[[#This Row],[Target Resolution Date]]="","",IF(Issues!$U13&gt;0,"No","Yes"))</f>
        <v/>
      </c>
      <c r="W13" s="233" t="s">
        <v>411</v>
      </c>
      <c r="X13" s="158"/>
      <c r="Y13" s="158"/>
      <c r="Z13" s="158"/>
      <c r="AA13" s="122"/>
      <c r="AB13" s="158"/>
      <c r="AC13" s="171" t="str">
        <f ca="1">IF(ISBLANK(Issues[[#This Row],[Target completion date]]),"",IF(Issues[[#This Row],[Target completion date]]&lt;TODAY(),"Yes","No"))</f>
        <v/>
      </c>
      <c r="AD13" s="158"/>
      <c r="AE13" s="158"/>
      <c r="AF13" s="158"/>
      <c r="AG13" s="122"/>
      <c r="AH13" s="158"/>
      <c r="AI13" s="122" t="str">
        <f ca="1">IF(ISBLANK(Issues[[#This Row],[Target completion date6]]),"",IF(Issues[[#This Row],[Target completion date6]]&lt;TODAY(),"Yes","No"))</f>
        <v/>
      </c>
      <c r="AJ13" s="158"/>
      <c r="AK13" s="158"/>
      <c r="AL13" s="158"/>
      <c r="AM13" s="122"/>
      <c r="AN13" s="158"/>
      <c r="AO13" s="158" t="str">
        <f ca="1">IF(ISBLANK(Issues[[#This Row],[Target completion date7]]),"",IF(Issues[[#This Row],[Target completion date7]]&lt;TODAY(),"Yes","No"))</f>
        <v/>
      </c>
    </row>
    <row r="14" spans="1:41" ht="409.5" hidden="1" x14ac:dyDescent="0.25">
      <c r="A14" s="101" t="s">
        <v>412</v>
      </c>
      <c r="B14" s="155"/>
      <c r="C14" s="196" t="s">
        <v>413</v>
      </c>
      <c r="D14" s="197">
        <v>44784</v>
      </c>
      <c r="E14" s="193" t="s">
        <v>145</v>
      </c>
      <c r="F14" s="193" t="str" cm="1">
        <f t="array" ref="F14">_xlfn.IFS(H14="Commercial","Wayne Augur",H14="Data","Simon Freeman", H14="Financial", "Chi Lau", H14="Governance", "Ian Hewett", H14="People", "Stuart McDonagh", H14="Process", "Stuart McDonagh", H14="Technology", "Simon Freeman", H14="","")</f>
        <v>Simon Freeman</v>
      </c>
      <c r="G14" s="193" t="s">
        <v>197</v>
      </c>
      <c r="H14" s="193" t="s">
        <v>36</v>
      </c>
      <c r="I14" s="156" t="s">
        <v>232</v>
      </c>
      <c r="J14" s="193" t="s">
        <v>414</v>
      </c>
      <c r="K14" s="193" t="s">
        <v>415</v>
      </c>
      <c r="L14" s="45" t="s">
        <v>152</v>
      </c>
      <c r="M14" s="193" t="s">
        <v>379</v>
      </c>
      <c r="N14" s="193" t="s">
        <v>379</v>
      </c>
      <c r="O14" s="103" t="str">
        <f>IFERROR(INDEX(Data_Issues!$J$11:$M$14,MATCH(Issues[[#This Row],[Priority]],Data_Issues!$I$11:$I$14,0),MATCH(Issues[[#This Row],[Impact (I)]],Data_Issues!$J$10:$M$10,0)),"")</f>
        <v>Critical</v>
      </c>
      <c r="P14" s="193">
        <v>3</v>
      </c>
      <c r="Q14" s="193" t="s">
        <v>416</v>
      </c>
      <c r="R14" s="193" t="s">
        <v>155</v>
      </c>
      <c r="S14" s="158">
        <v>45046</v>
      </c>
      <c r="T14" s="264">
        <v>45048</v>
      </c>
      <c r="U14" s="246">
        <f ca="1">IF(Issues[[#This Row],[Target Resolution Date]]="","",Issues[[#This Row],[Target Resolution Date]]-TODAY())</f>
        <v>-143</v>
      </c>
      <c r="V14" s="27" t="str">
        <f ca="1">IF(Issues[[#This Row],[Target Resolution Date]]="","",IF(Issues!$U14&gt;0,"No","Yes"))</f>
        <v>Yes</v>
      </c>
      <c r="W14" s="203" t="s">
        <v>645</v>
      </c>
      <c r="X14" s="158"/>
      <c r="Y14" s="158"/>
      <c r="Z14" s="158"/>
      <c r="AA14" s="122"/>
      <c r="AB14" s="158"/>
      <c r="AC14" s="171" t="str">
        <f ca="1">IF(ISBLANK(Issues[[#This Row],[Target completion date]]),"",IF(Issues[[#This Row],[Target completion date]]&lt;TODAY(),"Yes","No"))</f>
        <v/>
      </c>
      <c r="AD14" s="158"/>
      <c r="AE14" s="158"/>
      <c r="AF14" s="158"/>
      <c r="AG14" s="122"/>
      <c r="AH14" s="158"/>
      <c r="AI14" s="122" t="str">
        <f ca="1">IF(ISBLANK(Issues[[#This Row],[Target completion date6]]),"",IF(Issues[[#This Row],[Target completion date6]]&lt;TODAY(),"Yes","No"))</f>
        <v/>
      </c>
      <c r="AJ14" s="158"/>
      <c r="AK14" s="158"/>
      <c r="AL14" s="158"/>
      <c r="AM14" s="122"/>
      <c r="AN14" s="158"/>
      <c r="AO14" s="158" t="str">
        <f ca="1">IF(ISBLANK(Issues[[#This Row],[Target completion date7]]),"",IF(Issues[[#This Row],[Target completion date7]]&lt;TODAY(),"Yes","No"))</f>
        <v/>
      </c>
    </row>
    <row r="15" spans="1:41" ht="240" x14ac:dyDescent="0.25">
      <c r="A15" s="101" t="s">
        <v>417</v>
      </c>
      <c r="B15" s="155"/>
      <c r="C15" s="196" t="s">
        <v>418</v>
      </c>
      <c r="D15" s="197">
        <v>44935</v>
      </c>
      <c r="E15" s="193" t="s">
        <v>419</v>
      </c>
      <c r="F15" s="193" t="str" cm="1">
        <f t="array" ref="F15">_xlfn.IFS(H15="Commercial","Wayne Augur",H15="Data","Simon Freeman", H15="Financial", "Chi Lau", H15="Governance", "Ian Hewett", H15="People", "Stuart McDonagh", H15="Process", "Stuart McDonagh", H15="Technology", "Simon Freeman", H15="","")</f>
        <v>Simon Freeman</v>
      </c>
      <c r="G15" s="193" t="s">
        <v>146</v>
      </c>
      <c r="H15" s="193" t="s">
        <v>36</v>
      </c>
      <c r="I15" s="156" t="s">
        <v>232</v>
      </c>
      <c r="J15" s="193" t="s">
        <v>420</v>
      </c>
      <c r="K15" s="193" t="s">
        <v>421</v>
      </c>
      <c r="L15" s="45" t="s">
        <v>154</v>
      </c>
      <c r="M15" s="193" t="s">
        <v>154</v>
      </c>
      <c r="N15" s="193" t="s">
        <v>154</v>
      </c>
      <c r="O15" s="103" t="str">
        <f>IFERROR(INDEX(Data_Issues!$J$11:$M$14,MATCH(Issues[[#This Row],[Priority]],Data_Issues!$I$11:$I$14,0),MATCH(Issues[[#This Row],[Impact (I)]],Data_Issues!$J$10:$M$10,0)),"")</f>
        <v>Severe</v>
      </c>
      <c r="P15" s="193">
        <v>2</v>
      </c>
      <c r="Q15" s="193" t="s">
        <v>422</v>
      </c>
      <c r="R15" s="193" t="s">
        <v>155</v>
      </c>
      <c r="S15" s="158">
        <v>45138</v>
      </c>
      <c r="T15" s="199"/>
      <c r="U15" s="246">
        <f ca="1">IF(Issues[[#This Row],[Target Resolution Date]]="","",Issues[[#This Row],[Target Resolution Date]]-TODAY())</f>
        <v>-51</v>
      </c>
      <c r="V15" s="27" t="str">
        <f ca="1">IF(Issues[[#This Row],[Target Resolution Date]]="","",IF(Issues!$U15&gt;0,"No","Yes"))</f>
        <v>Yes</v>
      </c>
      <c r="W15" s="203" t="s">
        <v>646</v>
      </c>
      <c r="X15" s="158"/>
      <c r="Y15" s="158"/>
      <c r="Z15" s="158"/>
      <c r="AA15" s="125"/>
      <c r="AB15" s="158"/>
      <c r="AC15" s="234" t="str">
        <f ca="1">IF(ISBLANK(Issues[[#This Row],[Target completion date]]),"",IF(Issues[[#This Row],[Target completion date]]&lt;TODAY(),"Yes","No"))</f>
        <v/>
      </c>
      <c r="AD15" s="158"/>
      <c r="AE15" s="158"/>
      <c r="AF15" s="158"/>
      <c r="AG15" s="125"/>
      <c r="AH15" s="158"/>
      <c r="AI15" s="125" t="str">
        <f ca="1">IF(ISBLANK(Issues[[#This Row],[Target completion date6]]),"",IF(Issues[[#This Row],[Target completion date6]]&lt;TODAY(),"Yes","No"))</f>
        <v/>
      </c>
      <c r="AJ15" s="158"/>
      <c r="AK15" s="158"/>
      <c r="AL15" s="158"/>
      <c r="AM15" s="125"/>
      <c r="AN15" s="158"/>
      <c r="AO15" s="158" t="str">
        <f ca="1">IF(ISBLANK(Issues[[#This Row],[Target completion date7]]),"",IF(Issues[[#This Row],[Target completion date7]]&lt;TODAY(),"Yes","No"))</f>
        <v/>
      </c>
    </row>
    <row r="16" spans="1:41" ht="192" x14ac:dyDescent="0.25">
      <c r="A16" s="101" t="s">
        <v>423</v>
      </c>
      <c r="B16" s="155"/>
      <c r="C16" s="196" t="s">
        <v>424</v>
      </c>
      <c r="D16" s="197">
        <v>44935</v>
      </c>
      <c r="E16" s="193" t="s">
        <v>419</v>
      </c>
      <c r="F16" s="193" t="str" cm="1">
        <f t="array" ref="F16">_xlfn.IFS(H16="Commercial","Wayne Augur",H16="Data","Simon Freeman", H16="Financial", "Chi Lau", H16="Governance", "Ian Hewett", H16="People", "Stuart McDonagh", H16="Process", "Stuart McDonagh", H16="Technology", "Simon Freeman", H16="","")</f>
        <v>Simon Freeman</v>
      </c>
      <c r="G16" s="193" t="s">
        <v>146</v>
      </c>
      <c r="H16" s="193" t="s">
        <v>36</v>
      </c>
      <c r="I16" s="156"/>
      <c r="J16" s="193" t="s">
        <v>425</v>
      </c>
      <c r="K16" s="193" t="s">
        <v>426</v>
      </c>
      <c r="L16" s="45" t="s">
        <v>28</v>
      </c>
      <c r="M16" s="193" t="s">
        <v>379</v>
      </c>
      <c r="N16" s="193" t="s">
        <v>379</v>
      </c>
      <c r="O16" s="103" t="str">
        <f>IFERROR(INDEX(Data_Issues!$J$11:$M$14,MATCH(Issues[[#This Row],[Priority]],Data_Issues!$I$11:$I$14,0),MATCH(Issues[[#This Row],[Impact (I)]],Data_Issues!$J$10:$M$10,0)),"")</f>
        <v>Critical</v>
      </c>
      <c r="P16" s="193">
        <v>3</v>
      </c>
      <c r="Q16" s="193" t="s">
        <v>427</v>
      </c>
      <c r="R16" s="193" t="s">
        <v>155</v>
      </c>
      <c r="S16" s="158">
        <v>45138</v>
      </c>
      <c r="T16" s="199"/>
      <c r="U16" s="246">
        <f ca="1">IF(Issues[[#This Row],[Target Resolution Date]]="","",Issues[[#This Row],[Target Resolution Date]]-TODAY())</f>
        <v>-51</v>
      </c>
      <c r="V16" s="27" t="str">
        <f ca="1">IF(Issues[[#This Row],[Target Resolution Date]]="","",IF(Issues!$U16&gt;0,"No","Yes"))</f>
        <v>Yes</v>
      </c>
      <c r="W16" s="203" t="s">
        <v>611</v>
      </c>
      <c r="X16" s="158"/>
      <c r="Y16" s="158"/>
      <c r="Z16" s="158"/>
      <c r="AA16" s="125"/>
      <c r="AB16" s="158"/>
      <c r="AC16" s="234" t="str">
        <f ca="1">IF(ISBLANK(Issues[[#This Row],[Target completion date]]),"",IF(Issues[[#This Row],[Target completion date]]&lt;TODAY(),"Yes","No"))</f>
        <v/>
      </c>
      <c r="AD16" s="158"/>
      <c r="AE16" s="158"/>
      <c r="AF16" s="158"/>
      <c r="AG16" s="125"/>
      <c r="AH16" s="158"/>
      <c r="AI16" s="125" t="str">
        <f ca="1">IF(ISBLANK(Issues[[#This Row],[Target completion date6]]),"",IF(Issues[[#This Row],[Target completion date6]]&lt;TODAY(),"Yes","No"))</f>
        <v/>
      </c>
      <c r="AJ16" s="158"/>
      <c r="AK16" s="158"/>
      <c r="AL16" s="158"/>
      <c r="AM16" s="125"/>
      <c r="AN16" s="158"/>
      <c r="AO16" s="158" t="str">
        <f ca="1">IF(ISBLANK(Issues[[#This Row],[Target completion date7]]),"",IF(Issues[[#This Row],[Target completion date7]]&lt;TODAY(),"Yes","No"))</f>
        <v/>
      </c>
    </row>
    <row r="17" spans="1:41" ht="192" hidden="1" x14ac:dyDescent="0.25">
      <c r="A17" s="101" t="s">
        <v>428</v>
      </c>
      <c r="B17" s="155">
        <v>89508</v>
      </c>
      <c r="C17" s="196" t="s">
        <v>429</v>
      </c>
      <c r="D17" s="197">
        <v>44959</v>
      </c>
      <c r="E17" s="193" t="s">
        <v>430</v>
      </c>
      <c r="F17" s="193" t="s">
        <v>144</v>
      </c>
      <c r="G17" s="193" t="s">
        <v>197</v>
      </c>
      <c r="H17" s="193" t="s">
        <v>43</v>
      </c>
      <c r="I17" s="156"/>
      <c r="J17" s="193" t="s">
        <v>431</v>
      </c>
      <c r="K17" s="193" t="s">
        <v>432</v>
      </c>
      <c r="L17" s="45" t="s">
        <v>28</v>
      </c>
      <c r="M17" s="193" t="s">
        <v>154</v>
      </c>
      <c r="N17" s="193" t="s">
        <v>154</v>
      </c>
      <c r="O17" s="103" t="str">
        <f>IFERROR(INDEX(Data_Issues!$J$11:$M$14,MATCH(Issues[[#This Row],[Priority]],Data_Issues!$I$11:$I$14,0),MATCH(Issues[[#This Row],[Impact (I)]],Data_Issues!$J$10:$M$10,0)),"")</f>
        <v>Severe</v>
      </c>
      <c r="P17" s="193">
        <v>2</v>
      </c>
      <c r="Q17" s="193" t="s">
        <v>433</v>
      </c>
      <c r="R17" s="193" t="s">
        <v>155</v>
      </c>
      <c r="S17" s="158">
        <v>44967</v>
      </c>
      <c r="T17" s="264">
        <v>44992</v>
      </c>
      <c r="U17" s="246">
        <f ca="1">IF(Issues[[#This Row],[Target Resolution Date]]="","",Issues[[#This Row],[Target Resolution Date]]-TODAY())</f>
        <v>-222</v>
      </c>
      <c r="V17" s="27" t="str">
        <f ca="1">IF(Issues[[#This Row],[Target Resolution Date]]="","",IF(Issues!$U17&gt;0,"No","Yes"))</f>
        <v>Yes</v>
      </c>
      <c r="W17" s="203" t="s">
        <v>434</v>
      </c>
      <c r="X17" s="158"/>
      <c r="Y17" s="158"/>
      <c r="Z17" s="158"/>
      <c r="AA17" s="125"/>
      <c r="AB17" s="158"/>
      <c r="AC17" s="234" t="str">
        <f ca="1">IF(ISBLANK(Issues[[#This Row],[Target completion date]]),"",IF(Issues[[#This Row],[Target completion date]]&lt;TODAY(),"Yes","No"))</f>
        <v/>
      </c>
      <c r="AD17" s="158"/>
      <c r="AE17" s="158"/>
      <c r="AF17" s="158"/>
      <c r="AG17" s="125"/>
      <c r="AH17" s="158"/>
      <c r="AI17" s="125" t="str">
        <f ca="1">IF(ISBLANK(Issues[[#This Row],[Target completion date6]]),"",IF(Issues[[#This Row],[Target completion date6]]&lt;TODAY(),"Yes","No"))</f>
        <v/>
      </c>
      <c r="AJ17" s="158"/>
      <c r="AK17" s="158"/>
      <c r="AL17" s="158"/>
      <c r="AM17" s="125"/>
      <c r="AN17" s="158"/>
      <c r="AO17" s="158" t="str">
        <f ca="1">IF(ISBLANK(Issues[[#This Row],[Target completion date7]]),"",IF(Issues[[#This Row],[Target completion date7]]&lt;TODAY(),"Yes","No"))</f>
        <v/>
      </c>
    </row>
    <row r="18" spans="1:41" ht="180" x14ac:dyDescent="0.25">
      <c r="A18" s="101" t="s">
        <v>647</v>
      </c>
      <c r="B18" s="155"/>
      <c r="C18" s="196" t="s">
        <v>318</v>
      </c>
      <c r="D18" s="197">
        <v>45048</v>
      </c>
      <c r="E18" s="193" t="s">
        <v>144</v>
      </c>
      <c r="F18" s="193" t="s">
        <v>319</v>
      </c>
      <c r="G18" s="193" t="s">
        <v>146</v>
      </c>
      <c r="H18" s="193" t="s">
        <v>43</v>
      </c>
      <c r="I18" s="156"/>
      <c r="J18" s="193" t="s">
        <v>649</v>
      </c>
      <c r="K18" s="193" t="s">
        <v>322</v>
      </c>
      <c r="L18" s="45" t="s">
        <v>28</v>
      </c>
      <c r="M18" s="193" t="s">
        <v>28</v>
      </c>
      <c r="N18" s="193" t="s">
        <v>154</v>
      </c>
      <c r="O18" s="103" t="str">
        <f>IFERROR(INDEX(Data_Issues!$J$11:$M$14,MATCH(Issues[[#This Row],[Priority]],Data_Issues!$I$11:$I$14,0),MATCH(Issues[[#This Row],[Impact (I)]],Data_Issues!$J$10:$M$10,0)),"")</f>
        <v>Moderate</v>
      </c>
      <c r="P18" s="193">
        <v>1</v>
      </c>
      <c r="Q18" s="193" t="s">
        <v>650</v>
      </c>
      <c r="R18" s="193" t="s">
        <v>155</v>
      </c>
      <c r="S18" s="158">
        <v>45244</v>
      </c>
      <c r="T18" s="199"/>
      <c r="U18" s="246">
        <f ca="1">IF(Issues[[#This Row],[Target Resolution Date]]="","",Issues[[#This Row],[Target Resolution Date]]-TODAY())</f>
        <v>55</v>
      </c>
      <c r="V18" s="27" t="str">
        <f ca="1">IF(Issues[[#This Row],[Target Resolution Date]]="","",IF(Issues!$U18&gt;0,"No","Yes"))</f>
        <v>No</v>
      </c>
      <c r="W18" s="203" t="s">
        <v>648</v>
      </c>
      <c r="X18" s="158"/>
      <c r="Y18" s="158"/>
      <c r="Z18" s="158"/>
      <c r="AA18" s="125"/>
      <c r="AB18" s="158"/>
      <c r="AC18" s="234" t="str">
        <f ca="1">IF(ISBLANK(Issues[[#This Row],[Target completion date]]),"",IF(Issues[[#This Row],[Target completion date]]&lt;TODAY(),"Yes","No"))</f>
        <v/>
      </c>
      <c r="AD18" s="158"/>
      <c r="AE18" s="158"/>
      <c r="AF18" s="158"/>
      <c r="AG18" s="125"/>
      <c r="AH18" s="158"/>
      <c r="AI18" s="125" t="str">
        <f ca="1">IF(ISBLANK(Issues[[#This Row],[Target completion date6]]),"",IF(Issues[[#This Row],[Target completion date6]]&lt;TODAY(),"Yes","No"))</f>
        <v/>
      </c>
      <c r="AJ18" s="158"/>
      <c r="AK18" s="158"/>
      <c r="AL18" s="158"/>
      <c r="AM18" s="125"/>
      <c r="AN18" s="158"/>
      <c r="AO18" s="158" t="str">
        <f ca="1">IF(ISBLANK(Issues[[#This Row],[Target completion date7]]),"",IF(Issues[[#This Row],[Target completion date7]]&lt;TODAY(),"Yes","No"))</f>
        <v/>
      </c>
    </row>
    <row r="19" spans="1:41" ht="288" x14ac:dyDescent="0.25">
      <c r="A19" s="101" t="s">
        <v>652</v>
      </c>
      <c r="B19" s="155"/>
      <c r="C19" s="196" t="s">
        <v>177</v>
      </c>
      <c r="D19" s="197">
        <v>45048</v>
      </c>
      <c r="E19" s="193" t="s">
        <v>144</v>
      </c>
      <c r="F19" s="193" t="s">
        <v>144</v>
      </c>
      <c r="G19" s="193" t="s">
        <v>146</v>
      </c>
      <c r="H19" s="193" t="s">
        <v>44</v>
      </c>
      <c r="I19" s="156"/>
      <c r="J19" s="193" t="s">
        <v>672</v>
      </c>
      <c r="K19" s="193" t="s">
        <v>655</v>
      </c>
      <c r="M19" s="193" t="s">
        <v>153</v>
      </c>
      <c r="N19" s="193" t="s">
        <v>153</v>
      </c>
      <c r="O19" s="103" t="str">
        <f>IFERROR(INDEX(Data_Issues!$J$11:$M$14,MATCH(Issues[[#This Row],[Priority]],Data_Issues!$I$11:$I$14,0),MATCH(Issues[[#This Row],[Impact (I)]],Data_Issues!$J$10:$M$10,0)),"")</f>
        <v>Critical</v>
      </c>
      <c r="P19" s="193">
        <v>3</v>
      </c>
      <c r="Q19" s="193" t="s">
        <v>183</v>
      </c>
      <c r="R19" s="193" t="s">
        <v>155</v>
      </c>
      <c r="S19" s="158">
        <v>45107</v>
      </c>
      <c r="T19" s="199"/>
      <c r="U19" s="246">
        <f ca="1">IF(Issues[[#This Row],[Target Resolution Date]]="","",Issues[[#This Row],[Target Resolution Date]]-TODAY())</f>
        <v>-82</v>
      </c>
      <c r="V19" s="27" t="str">
        <f ca="1">IF(Issues[[#This Row],[Target Resolution Date]]="","",IF(Issues!$U19&gt;0,"No","Yes"))</f>
        <v>Yes</v>
      </c>
      <c r="W19" s="203" t="s">
        <v>654</v>
      </c>
      <c r="X19" s="158"/>
      <c r="Y19" s="158"/>
      <c r="Z19" s="158"/>
      <c r="AA19" s="125"/>
      <c r="AB19" s="158"/>
      <c r="AC19" s="234" t="str">
        <f ca="1">IF(ISBLANK(Issues[[#This Row],[Target completion date]]),"",IF(Issues[[#This Row],[Target completion date]]&lt;TODAY(),"Yes","No"))</f>
        <v/>
      </c>
      <c r="AD19" s="158"/>
      <c r="AE19" s="158"/>
      <c r="AF19" s="158"/>
      <c r="AG19" s="125"/>
      <c r="AH19" s="158"/>
      <c r="AI19" s="125" t="str">
        <f ca="1">IF(ISBLANK(Issues[[#This Row],[Target completion date6]]),"",IF(Issues[[#This Row],[Target completion date6]]&lt;TODAY(),"Yes","No"))</f>
        <v/>
      </c>
      <c r="AJ19" s="158"/>
      <c r="AK19" s="158"/>
      <c r="AL19" s="158"/>
      <c r="AM19" s="125"/>
      <c r="AN19" s="158"/>
      <c r="AO19" s="158" t="str">
        <f ca="1">IF(ISBLANK(Issues[[#This Row],[Target completion date7]]),"",IF(Issues[[#This Row],[Target completion date7]]&lt;TODAY(),"Yes","No"))</f>
        <v/>
      </c>
    </row>
    <row r="20" spans="1:41" ht="132" x14ac:dyDescent="0.25">
      <c r="A20" s="101" t="s">
        <v>656</v>
      </c>
      <c r="B20" s="155"/>
      <c r="C20" s="196" t="s">
        <v>657</v>
      </c>
      <c r="D20" s="197">
        <v>45048</v>
      </c>
      <c r="E20" s="193" t="s">
        <v>658</v>
      </c>
      <c r="F20" s="193" t="s">
        <v>658</v>
      </c>
      <c r="G20" s="193" t="s">
        <v>146</v>
      </c>
      <c r="H20" s="193" t="s">
        <v>39</v>
      </c>
      <c r="I20" s="156"/>
      <c r="J20" s="193" t="s">
        <v>660</v>
      </c>
      <c r="K20" s="193" t="s">
        <v>659</v>
      </c>
      <c r="M20" s="193" t="s">
        <v>379</v>
      </c>
      <c r="N20" s="193" t="s">
        <v>379</v>
      </c>
      <c r="O20" s="103" t="str">
        <f>IFERROR(INDEX(Data_Issues!$J$11:$M$14,MATCH(Issues[[#This Row],[Priority]],Data_Issues!$I$11:$I$14,0),MATCH(Issues[[#This Row],[Impact (I)]],Data_Issues!$J$10:$M$10,0)),"")</f>
        <v>Critical</v>
      </c>
      <c r="P20" s="193">
        <v>3</v>
      </c>
      <c r="Q20" s="193" t="s">
        <v>674</v>
      </c>
      <c r="R20" s="193" t="s">
        <v>155</v>
      </c>
      <c r="S20" s="158">
        <v>45107</v>
      </c>
      <c r="T20" s="199"/>
      <c r="U20" s="246">
        <f ca="1">IF(Issues[[#This Row],[Target Resolution Date]]="","",Issues[[#This Row],[Target Resolution Date]]-TODAY())</f>
        <v>-82</v>
      </c>
      <c r="V20" s="27" t="str">
        <f ca="1">IF(Issues[[#This Row],[Target Resolution Date]]="","",IF(Issues!$U20&gt;0,"No","Yes"))</f>
        <v>Yes</v>
      </c>
      <c r="X20" s="158"/>
      <c r="Y20" s="158"/>
      <c r="Z20" s="158"/>
      <c r="AA20" s="125"/>
      <c r="AB20" s="158"/>
      <c r="AC20" s="234" t="str">
        <f ca="1">IF(ISBLANK(Issues[[#This Row],[Target completion date]]),"",IF(Issues[[#This Row],[Target completion date]]&lt;TODAY(),"Yes","No"))</f>
        <v/>
      </c>
      <c r="AD20" s="158"/>
      <c r="AE20" s="158"/>
      <c r="AF20" s="158"/>
      <c r="AG20" s="125"/>
      <c r="AH20" s="158"/>
      <c r="AI20" s="125" t="str">
        <f ca="1">IF(ISBLANK(Issues[[#This Row],[Target completion date6]]),"",IF(Issues[[#This Row],[Target completion date6]]&lt;TODAY(),"Yes","No"))</f>
        <v/>
      </c>
      <c r="AJ20" s="158"/>
      <c r="AK20" s="158"/>
      <c r="AL20" s="158"/>
      <c r="AM20" s="125"/>
      <c r="AN20" s="158"/>
      <c r="AO20" s="158" t="str">
        <f ca="1">IF(ISBLANK(Issues[[#This Row],[Target completion date7]]),"",IF(Issues[[#This Row],[Target completion date7]]&lt;TODAY(),"Yes","No"))</f>
        <v/>
      </c>
    </row>
    <row r="21" spans="1:41" ht="15" hidden="1" customHeight="1" x14ac:dyDescent="0.25">
      <c r="A21" s="101"/>
      <c r="B21" s="155"/>
      <c r="C21" s="196"/>
      <c r="D21" s="197"/>
      <c r="E21" s="193"/>
      <c r="F21" s="193" t="str" cm="1">
        <f t="array" ref="F21">_xlfn.IFS(H21="Commercial","Wayne Augur",H21="Data","Simon Freeman", H21="Financial", "Chi Lau", H21="Governance", "Ian Hewett", H21="People", "Stuart McDonagh", H21="Process", "Stuart McDonagh", H21="Technology", "Simon Freeman", H21="","")</f>
        <v/>
      </c>
      <c r="G21" s="193"/>
      <c r="H21" s="193"/>
      <c r="I21" s="156"/>
      <c r="J21" s="193"/>
      <c r="K21" s="193"/>
      <c r="M21" s="193"/>
      <c r="N21" s="193"/>
      <c r="O21" s="103" t="str">
        <f>IFERROR(INDEX(Data_Issues!$J$11:$M$14,MATCH(Issues[[#This Row],[Priority]],Data_Issues!$I$11:$I$14,0),MATCH(Issues[[#This Row],[Impact (I)]],Data_Issues!$J$10:$M$10,0)),"")</f>
        <v/>
      </c>
      <c r="P21" s="193"/>
      <c r="Q21" s="193"/>
      <c r="R21" s="193"/>
      <c r="S21" s="158"/>
      <c r="T21" s="199"/>
      <c r="U21" s="246" t="str">
        <f ca="1">IF(Issues[[#This Row],[Target Resolution Date]]="","",Issues[[#This Row],[Target Resolution Date]]-TODAY())</f>
        <v/>
      </c>
      <c r="V21" s="27" t="str">
        <f>IF(Issues[[#This Row],[Target Resolution Date]]="","",IF(Issues!$U21&gt;0,"No","Yes"))</f>
        <v/>
      </c>
      <c r="X21" s="158"/>
      <c r="Y21" s="158"/>
      <c r="Z21" s="158"/>
      <c r="AA21" s="125"/>
      <c r="AB21" s="158"/>
      <c r="AC21" s="234" t="str">
        <f ca="1">IF(ISBLANK(Issues[[#This Row],[Target completion date]]),"",IF(Issues[[#This Row],[Target completion date]]&lt;TODAY(),"Yes","No"))</f>
        <v/>
      </c>
      <c r="AD21" s="158"/>
      <c r="AE21" s="158"/>
      <c r="AF21" s="158"/>
      <c r="AG21" s="125"/>
      <c r="AH21" s="158"/>
      <c r="AI21" s="125" t="str">
        <f ca="1">IF(ISBLANK(Issues[[#This Row],[Target completion date6]]),"",IF(Issues[[#This Row],[Target completion date6]]&lt;TODAY(),"Yes","No"))</f>
        <v/>
      </c>
      <c r="AJ21" s="158"/>
      <c r="AK21" s="158"/>
      <c r="AL21" s="158"/>
      <c r="AM21" s="125"/>
      <c r="AN21" s="158"/>
      <c r="AO21" s="158" t="str">
        <f ca="1">IF(ISBLANK(Issues[[#This Row],[Target completion date7]]),"",IF(Issues[[#This Row],[Target completion date7]]&lt;TODAY(),"Yes","No"))</f>
        <v/>
      </c>
    </row>
    <row r="22" spans="1:41" ht="15" hidden="1" customHeight="1" x14ac:dyDescent="0.25">
      <c r="A22" s="101"/>
      <c r="B22" s="155"/>
      <c r="C22" s="196"/>
      <c r="D22" s="197"/>
      <c r="E22" s="193"/>
      <c r="F22" s="193" t="str" cm="1">
        <f t="array" ref="F22">_xlfn.IFS(H22="Commercial","Wayne Augur",H22="Data","Simon Freeman", H22="Financial", "Chi Lau", H22="Governance", "Ian Hewett", H22="People", "Stuart McDonagh", H22="Process", "Stuart McDonagh", H22="Technology", "Simon Freeman", H22="","")</f>
        <v/>
      </c>
      <c r="G22" s="193"/>
      <c r="H22" s="193"/>
      <c r="I22" s="156"/>
      <c r="J22" s="193"/>
      <c r="K22" s="193"/>
      <c r="M22" s="193"/>
      <c r="N22" s="193"/>
      <c r="O22" s="103" t="str">
        <f>IFERROR(INDEX(Data_Issues!$J$11:$M$14,MATCH(Issues[[#This Row],[Priority]],Data_Issues!$I$11:$I$14,0),MATCH(Issues[[#This Row],[Impact (I)]],Data_Issues!$J$10:$M$10,0)),"")</f>
        <v/>
      </c>
      <c r="P22" s="193"/>
      <c r="Q22" s="193"/>
      <c r="R22" s="193"/>
      <c r="S22" s="158"/>
      <c r="T22" s="199"/>
      <c r="U22" s="246" t="str">
        <f ca="1">IF(Issues[[#This Row],[Target Resolution Date]]="","",Issues[[#This Row],[Target Resolution Date]]-TODAY())</f>
        <v/>
      </c>
      <c r="V22" s="27" t="str">
        <f>IF(Issues[[#This Row],[Target Resolution Date]]="","",IF(Issues!$U22&gt;0,"No","Yes"))</f>
        <v/>
      </c>
      <c r="X22" s="158"/>
      <c r="Y22" s="158"/>
      <c r="Z22" s="158"/>
      <c r="AA22" s="125"/>
      <c r="AB22" s="158"/>
      <c r="AC22" s="234" t="str">
        <f ca="1">IF(ISBLANK(Issues[[#This Row],[Target completion date]]),"",IF(Issues[[#This Row],[Target completion date]]&lt;TODAY(),"Yes","No"))</f>
        <v/>
      </c>
      <c r="AD22" s="158"/>
      <c r="AE22" s="158"/>
      <c r="AF22" s="158"/>
      <c r="AG22" s="125"/>
      <c r="AH22" s="158"/>
      <c r="AI22" s="125" t="str">
        <f ca="1">IF(ISBLANK(Issues[[#This Row],[Target completion date6]]),"",IF(Issues[[#This Row],[Target completion date6]]&lt;TODAY(),"Yes","No"))</f>
        <v/>
      </c>
      <c r="AJ22" s="158"/>
      <c r="AK22" s="158"/>
      <c r="AL22" s="158"/>
      <c r="AM22" s="125"/>
      <c r="AN22" s="158"/>
      <c r="AO22" s="158" t="str">
        <f ca="1">IF(ISBLANK(Issues[[#This Row],[Target completion date7]]),"",IF(Issues[[#This Row],[Target completion date7]]&lt;TODAY(),"Yes","No"))</f>
        <v/>
      </c>
    </row>
    <row r="23" spans="1:41" ht="15" hidden="1" customHeight="1" x14ac:dyDescent="0.25">
      <c r="A23" s="101"/>
      <c r="B23" s="155"/>
      <c r="C23" s="196"/>
      <c r="D23" s="197"/>
      <c r="E23" s="193"/>
      <c r="F23" s="193" t="str" cm="1">
        <f t="array" ref="F23">_xlfn.IFS(H23="Commercial","Wayne Augur",H23="Data","Simon Freeman", H23="Financial", "Chi Lau", H23="Governance", "Ian Hewett", H23="People", "Stuart McDonagh", H23="Process", "Stuart McDonagh", H23="Technology", "Simon Freeman", H23="","")</f>
        <v/>
      </c>
      <c r="G23" s="193"/>
      <c r="H23" s="193"/>
      <c r="I23" s="156"/>
      <c r="J23" s="193"/>
      <c r="K23" s="193"/>
      <c r="M23" s="193"/>
      <c r="N23" s="193"/>
      <c r="O23" s="103" t="str">
        <f>IFERROR(INDEX(Data_Issues!$J$11:$M$14,MATCH(Issues[[#This Row],[Priority]],Data_Issues!$I$11:$I$14,0),MATCH(Issues[[#This Row],[Impact (I)]],Data_Issues!$J$10:$M$10,0)),"")</f>
        <v/>
      </c>
      <c r="P23" s="193"/>
      <c r="Q23" s="193"/>
      <c r="R23" s="193"/>
      <c r="S23" s="158"/>
      <c r="T23" s="199"/>
      <c r="U23" s="246" t="str">
        <f ca="1">IF(Issues[[#This Row],[Target Resolution Date]]="","",Issues[[#This Row],[Target Resolution Date]]-TODAY())</f>
        <v/>
      </c>
      <c r="V23" s="27" t="str">
        <f>IF(Issues[[#This Row],[Target Resolution Date]]="","",IF(Issues!$U23&gt;0,"No","Yes"))</f>
        <v/>
      </c>
      <c r="X23" s="158"/>
      <c r="Y23" s="158"/>
      <c r="Z23" s="158"/>
      <c r="AA23" s="125"/>
      <c r="AB23" s="158"/>
      <c r="AC23" s="234" t="str">
        <f ca="1">IF(ISBLANK(Issues[[#This Row],[Target completion date]]),"",IF(Issues[[#This Row],[Target completion date]]&lt;TODAY(),"Yes","No"))</f>
        <v/>
      </c>
      <c r="AD23" s="158"/>
      <c r="AE23" s="158"/>
      <c r="AF23" s="158"/>
      <c r="AG23" s="125"/>
      <c r="AH23" s="158"/>
      <c r="AI23" s="125" t="str">
        <f ca="1">IF(ISBLANK(Issues[[#This Row],[Target completion date6]]),"",IF(Issues[[#This Row],[Target completion date6]]&lt;TODAY(),"Yes","No"))</f>
        <v/>
      </c>
      <c r="AJ23" s="158"/>
      <c r="AK23" s="158"/>
      <c r="AL23" s="158"/>
      <c r="AM23" s="125"/>
      <c r="AN23" s="158"/>
      <c r="AO23" s="158" t="str">
        <f ca="1">IF(ISBLANK(Issues[[#This Row],[Target completion date7]]),"",IF(Issues[[#This Row],[Target completion date7]]&lt;TODAY(),"Yes","No"))</f>
        <v/>
      </c>
    </row>
    <row r="24" spans="1:41" ht="15" hidden="1" customHeight="1" x14ac:dyDescent="0.25">
      <c r="A24" s="101"/>
      <c r="B24" s="155"/>
      <c r="C24" s="196"/>
      <c r="D24" s="197"/>
      <c r="E24" s="193"/>
      <c r="F24" s="193" t="str" cm="1">
        <f t="array" ref="F24">_xlfn.IFS(H24="Commercial","Wayne Augur",H24="Data","Simon Freeman", H24="Financial", "Chi Lau", H24="Governance", "Ian Hewett", H24="People", "Stuart McDonagh", H24="Process", "Stuart McDonagh", H24="Technology", "Simon Freeman", H24="","")</f>
        <v/>
      </c>
      <c r="G24" s="193"/>
      <c r="H24" s="193"/>
      <c r="I24" s="156"/>
      <c r="J24" s="193"/>
      <c r="K24" s="193"/>
      <c r="M24" s="193"/>
      <c r="N24" s="193"/>
      <c r="O24" s="103" t="str">
        <f>IFERROR(INDEX(Data_Issues!$J$11:$M$14,MATCH(Issues[[#This Row],[Priority]],Data_Issues!$I$11:$I$14,0),MATCH(Issues[[#This Row],[Impact (I)]],Data_Issues!$J$10:$M$10,0)),"")</f>
        <v/>
      </c>
      <c r="P24" s="193"/>
      <c r="Q24" s="193"/>
      <c r="R24" s="193"/>
      <c r="S24" s="158"/>
      <c r="T24" s="199"/>
      <c r="U24" s="246" t="str">
        <f ca="1">IF(Issues[[#This Row],[Target Resolution Date]]="","",Issues[[#This Row],[Target Resolution Date]]-TODAY())</f>
        <v/>
      </c>
      <c r="V24" s="27" t="str">
        <f>IF(Issues[[#This Row],[Target Resolution Date]]="","",IF(Issues!$U24&gt;0,"No","Yes"))</f>
        <v/>
      </c>
      <c r="X24" s="158"/>
      <c r="Y24" s="158"/>
      <c r="Z24" s="158"/>
      <c r="AA24" s="125"/>
      <c r="AB24" s="158"/>
      <c r="AC24" s="234" t="str">
        <f ca="1">IF(ISBLANK(Issues[[#This Row],[Target completion date]]),"",IF(Issues[[#This Row],[Target completion date]]&lt;TODAY(),"Yes","No"))</f>
        <v/>
      </c>
      <c r="AD24" s="158"/>
      <c r="AE24" s="158"/>
      <c r="AF24" s="158"/>
      <c r="AG24" s="125"/>
      <c r="AH24" s="158"/>
      <c r="AI24" s="125" t="str">
        <f ca="1">IF(ISBLANK(Issues[[#This Row],[Target completion date6]]),"",IF(Issues[[#This Row],[Target completion date6]]&lt;TODAY(),"Yes","No"))</f>
        <v/>
      </c>
      <c r="AJ24" s="158"/>
      <c r="AK24" s="158"/>
      <c r="AL24" s="158"/>
      <c r="AM24" s="125"/>
      <c r="AN24" s="158"/>
      <c r="AO24" s="158" t="str">
        <f ca="1">IF(ISBLANK(Issues[[#This Row],[Target completion date7]]),"",IF(Issues[[#This Row],[Target completion date7]]&lt;TODAY(),"Yes","No"))</f>
        <v/>
      </c>
    </row>
    <row r="25" spans="1:41" ht="15" hidden="1" customHeight="1" x14ac:dyDescent="0.25">
      <c r="A25" s="101"/>
      <c r="B25" s="155"/>
      <c r="C25" s="196"/>
      <c r="D25" s="197"/>
      <c r="E25" s="193"/>
      <c r="F25" s="193" t="str" cm="1">
        <f t="array" ref="F25">_xlfn.IFS(H25="Commercial","Wayne Augur",H25="Data","Simon Freeman", H25="Financial", "Chi Lau", H25="Governance", "Ian Hewett", H25="People", "Stuart McDonagh", H25="Process", "Stuart McDonagh", H25="Technology", "Simon Freeman", H25="","")</f>
        <v/>
      </c>
      <c r="G25" s="193"/>
      <c r="H25" s="193"/>
      <c r="I25" s="156"/>
      <c r="J25" s="193"/>
      <c r="K25" s="193"/>
      <c r="M25" s="193"/>
      <c r="N25" s="193"/>
      <c r="O25" s="103" t="str">
        <f>IFERROR(INDEX(Data_Issues!$J$11:$M$14,MATCH(Issues[[#This Row],[Priority]],Data_Issues!$I$11:$I$14,0),MATCH(Issues[[#This Row],[Impact (I)]],Data_Issues!$J$10:$M$10,0)),"")</f>
        <v/>
      </c>
      <c r="P25" s="193"/>
      <c r="Q25" s="193"/>
      <c r="R25" s="193"/>
      <c r="S25" s="158"/>
      <c r="T25" s="199"/>
      <c r="U25" s="246" t="str">
        <f ca="1">IF(Issues[[#This Row],[Target Resolution Date]]="","",Issues[[#This Row],[Target Resolution Date]]-TODAY())</f>
        <v/>
      </c>
      <c r="V25" s="27" t="str">
        <f>IF(Issues[[#This Row],[Target Resolution Date]]="","",IF(Issues!$U25&gt;0,"No","Yes"))</f>
        <v/>
      </c>
      <c r="X25" s="158"/>
      <c r="Y25" s="158"/>
      <c r="Z25" s="158"/>
      <c r="AA25" s="125"/>
      <c r="AB25" s="158"/>
      <c r="AC25" s="234" t="str">
        <f ca="1">IF(ISBLANK(Issues[[#This Row],[Target completion date]]),"",IF(Issues[[#This Row],[Target completion date]]&lt;TODAY(),"Yes","No"))</f>
        <v/>
      </c>
      <c r="AD25" s="158"/>
      <c r="AE25" s="158"/>
      <c r="AF25" s="158"/>
      <c r="AG25" s="125"/>
      <c r="AH25" s="158"/>
      <c r="AI25" s="125" t="str">
        <f ca="1">IF(ISBLANK(Issues[[#This Row],[Target completion date6]]),"",IF(Issues[[#This Row],[Target completion date6]]&lt;TODAY(),"Yes","No"))</f>
        <v/>
      </c>
      <c r="AJ25" s="158"/>
      <c r="AK25" s="158"/>
      <c r="AL25" s="158"/>
      <c r="AM25" s="125"/>
      <c r="AN25" s="158"/>
      <c r="AO25" s="158" t="str">
        <f ca="1">IF(ISBLANK(Issues[[#This Row],[Target completion date7]]),"",IF(Issues[[#This Row],[Target completion date7]]&lt;TODAY(),"Yes","No"))</f>
        <v/>
      </c>
    </row>
    <row r="26" spans="1:41" ht="15" hidden="1" customHeight="1" x14ac:dyDescent="0.25">
      <c r="A26" s="101"/>
      <c r="B26" s="155"/>
      <c r="C26" s="196"/>
      <c r="D26" s="197"/>
      <c r="E26" s="193"/>
      <c r="F26" s="193" t="str" cm="1">
        <f t="array" ref="F26">_xlfn.IFS(H26="Commercial","Wayne Augur",H26="Data","Simon Freeman", H26="Financial", "Chi Lau", H26="Governance", "Ian Hewett", H26="People", "Stuart McDonagh", H26="Process", "Stuart McDonagh", H26="Technology", "Simon Freeman", H26="","")</f>
        <v/>
      </c>
      <c r="G26" s="193"/>
      <c r="H26" s="193"/>
      <c r="I26" s="156"/>
      <c r="J26" s="193"/>
      <c r="K26" s="193"/>
      <c r="M26" s="193"/>
      <c r="N26" s="193"/>
      <c r="O26" s="103" t="str">
        <f>IFERROR(INDEX(Data_Issues!$J$11:$M$14,MATCH(Issues[[#This Row],[Priority]],Data_Issues!$I$11:$I$14,0),MATCH(Issues[[#This Row],[Impact (I)]],Data_Issues!$J$10:$M$10,0)),"")</f>
        <v/>
      </c>
      <c r="P26" s="193"/>
      <c r="Q26" s="193"/>
      <c r="R26" s="193"/>
      <c r="S26" s="158"/>
      <c r="T26" s="199"/>
      <c r="U26" s="246" t="str">
        <f ca="1">IF(Issues[[#This Row],[Target Resolution Date]]="","",Issues[[#This Row],[Target Resolution Date]]-TODAY())</f>
        <v/>
      </c>
      <c r="V26" s="27" t="str">
        <f>IF(Issues[[#This Row],[Target Resolution Date]]="","",IF(Issues!$U26&gt;0,"No","Yes"))</f>
        <v/>
      </c>
      <c r="X26" s="158"/>
      <c r="Y26" s="158"/>
      <c r="Z26" s="158"/>
      <c r="AA26" s="125"/>
      <c r="AB26" s="158"/>
      <c r="AC26" s="234" t="str">
        <f ca="1">IF(ISBLANK(Issues[[#This Row],[Target completion date]]),"",IF(Issues[[#This Row],[Target completion date]]&lt;TODAY(),"Yes","No"))</f>
        <v/>
      </c>
      <c r="AD26" s="158"/>
      <c r="AE26" s="158"/>
      <c r="AF26" s="158"/>
      <c r="AG26" s="125"/>
      <c r="AH26" s="158"/>
      <c r="AI26" s="125" t="str">
        <f ca="1">IF(ISBLANK(Issues[[#This Row],[Target completion date6]]),"",IF(Issues[[#This Row],[Target completion date6]]&lt;TODAY(),"Yes","No"))</f>
        <v/>
      </c>
      <c r="AJ26" s="158"/>
      <c r="AK26" s="158"/>
      <c r="AL26" s="158"/>
      <c r="AM26" s="125"/>
      <c r="AN26" s="158"/>
      <c r="AO26" s="158" t="str">
        <f ca="1">IF(ISBLANK(Issues[[#This Row],[Target completion date7]]),"",IF(Issues[[#This Row],[Target completion date7]]&lt;TODAY(),"Yes","No"))</f>
        <v/>
      </c>
    </row>
    <row r="27" spans="1:41" ht="15" hidden="1" customHeight="1" x14ac:dyDescent="0.25">
      <c r="A27" s="101"/>
      <c r="B27" s="155"/>
      <c r="C27" s="196"/>
      <c r="D27" s="197"/>
      <c r="E27" s="193"/>
      <c r="F27" s="193" t="str" cm="1">
        <f t="array" ref="F27">_xlfn.IFS(H27="Commercial","Wayne Augur",H27="Data","Simon Freeman", H27="Financial", "Chi Lau", H27="Governance", "Ian Hewett", H27="People", "Stuart McDonagh", H27="Process", "Stuart McDonagh", H27="Technology", "Simon Freeman", H27="","")</f>
        <v/>
      </c>
      <c r="G27" s="193"/>
      <c r="H27" s="193"/>
      <c r="I27" s="156"/>
      <c r="J27" s="193"/>
      <c r="K27" s="193"/>
      <c r="M27" s="193"/>
      <c r="N27" s="193"/>
      <c r="O27" s="103" t="str">
        <f>IFERROR(INDEX(Data_Issues!$J$11:$M$14,MATCH(Issues[[#This Row],[Priority]],Data_Issues!$I$11:$I$14,0),MATCH(Issues[[#This Row],[Impact (I)]],Data_Issues!$J$10:$M$10,0)),"")</f>
        <v/>
      </c>
      <c r="P27" s="193"/>
      <c r="Q27" s="193"/>
      <c r="R27" s="193"/>
      <c r="S27" s="158"/>
      <c r="T27" s="199"/>
      <c r="U27" s="246" t="str">
        <f ca="1">IF(Issues[[#This Row],[Target Resolution Date]]="","",Issues[[#This Row],[Target Resolution Date]]-TODAY())</f>
        <v/>
      </c>
      <c r="V27" s="27" t="str">
        <f>IF(Issues[[#This Row],[Target Resolution Date]]="","",IF(Issues!$U27&gt;0,"No","Yes"))</f>
        <v/>
      </c>
      <c r="X27" s="158"/>
      <c r="Y27" s="158"/>
      <c r="Z27" s="158"/>
      <c r="AA27" s="125"/>
      <c r="AB27" s="158"/>
      <c r="AC27" s="234" t="str">
        <f ca="1">IF(ISBLANK(Issues[[#This Row],[Target completion date]]),"",IF(Issues[[#This Row],[Target completion date]]&lt;TODAY(),"Yes","No"))</f>
        <v/>
      </c>
      <c r="AD27" s="158"/>
      <c r="AE27" s="158"/>
      <c r="AF27" s="158"/>
      <c r="AG27" s="125"/>
      <c r="AH27" s="158"/>
      <c r="AI27" s="125" t="str">
        <f ca="1">IF(ISBLANK(Issues[[#This Row],[Target completion date6]]),"",IF(Issues[[#This Row],[Target completion date6]]&lt;TODAY(),"Yes","No"))</f>
        <v/>
      </c>
      <c r="AJ27" s="158"/>
      <c r="AK27" s="158"/>
      <c r="AL27" s="158"/>
      <c r="AM27" s="125"/>
      <c r="AN27" s="158"/>
      <c r="AO27" s="158" t="str">
        <f ca="1">IF(ISBLANK(Issues[[#This Row],[Target completion date7]]),"",IF(Issues[[#This Row],[Target completion date7]]&lt;TODAY(),"Yes","No"))</f>
        <v/>
      </c>
    </row>
    <row r="28" spans="1:41" ht="15" hidden="1" customHeight="1" x14ac:dyDescent="0.25">
      <c r="A28" s="101"/>
      <c r="B28" s="155"/>
      <c r="C28" s="196"/>
      <c r="D28" s="197"/>
      <c r="E28" s="193"/>
      <c r="F28" s="193" t="str" cm="1">
        <f t="array" ref="F28">_xlfn.IFS(H28="Commercial","Wayne Augur",H28="Data","Simon Freeman", H28="Financial", "Chi Lau", H28="Governance", "Ian Hewett", H28="People", "Stuart McDonagh", H28="Process", "Stuart McDonagh", H28="Technology", "Simon Freeman", H28="","")</f>
        <v/>
      </c>
      <c r="G28" s="193"/>
      <c r="H28" s="193"/>
      <c r="I28" s="156"/>
      <c r="J28" s="193"/>
      <c r="K28" s="193"/>
      <c r="M28" s="193"/>
      <c r="N28" s="193"/>
      <c r="O28" s="103" t="str">
        <f>IFERROR(INDEX(Data_Issues!$J$11:$M$14,MATCH(Issues[[#This Row],[Priority]],Data_Issues!$I$11:$I$14,0),MATCH(Issues[[#This Row],[Impact (I)]],Data_Issues!$J$10:$M$10,0)),"")</f>
        <v/>
      </c>
      <c r="P28" s="193"/>
      <c r="Q28" s="193"/>
      <c r="R28" s="193"/>
      <c r="S28" s="158"/>
      <c r="T28" s="199"/>
      <c r="U28" s="246" t="str">
        <f ca="1">IF(Issues[[#This Row],[Target Resolution Date]]="","",Issues[[#This Row],[Target Resolution Date]]-TODAY())</f>
        <v/>
      </c>
      <c r="V28" s="27" t="str">
        <f>IF(Issues[[#This Row],[Target Resolution Date]]="","",IF(Issues!$U28&gt;0,"No","Yes"))</f>
        <v/>
      </c>
      <c r="X28" s="158"/>
      <c r="Y28" s="158"/>
      <c r="Z28" s="158"/>
      <c r="AA28" s="125"/>
      <c r="AB28" s="158"/>
      <c r="AC28" s="234" t="str">
        <f ca="1">IF(ISBLANK(Issues[[#This Row],[Target completion date]]),"",IF(Issues[[#This Row],[Target completion date]]&lt;TODAY(),"Yes","No"))</f>
        <v/>
      </c>
      <c r="AD28" s="158"/>
      <c r="AE28" s="158"/>
      <c r="AF28" s="158"/>
      <c r="AG28" s="125"/>
      <c r="AH28" s="158"/>
      <c r="AI28" s="125" t="str">
        <f ca="1">IF(ISBLANK(Issues[[#This Row],[Target completion date6]]),"",IF(Issues[[#This Row],[Target completion date6]]&lt;TODAY(),"Yes","No"))</f>
        <v/>
      </c>
      <c r="AJ28" s="158"/>
      <c r="AK28" s="158"/>
      <c r="AL28" s="158"/>
      <c r="AM28" s="125"/>
      <c r="AN28" s="158"/>
      <c r="AO28" s="158" t="str">
        <f ca="1">IF(ISBLANK(Issues[[#This Row],[Target completion date7]]),"",IF(Issues[[#This Row],[Target completion date7]]&lt;TODAY(),"Yes","No"))</f>
        <v/>
      </c>
    </row>
    <row r="29" spans="1:41" ht="15" hidden="1" customHeight="1" x14ac:dyDescent="0.25">
      <c r="A29" s="101"/>
      <c r="B29" s="155"/>
      <c r="C29" s="196"/>
      <c r="D29" s="197"/>
      <c r="E29" s="193"/>
      <c r="F29" s="193" t="str" cm="1">
        <f t="array" ref="F29">_xlfn.IFS(H29="Commercial","Wayne Augur",H29="Data","Simon Freeman", H29="Financial", "Chi Lau", H29="Governance", "Ian Hewett", H29="People", "Stuart McDonagh", H29="Process", "Stuart McDonagh", H29="Technology", "Simon Freeman", H29="","")</f>
        <v/>
      </c>
      <c r="G29" s="193"/>
      <c r="H29" s="193"/>
      <c r="I29" s="156"/>
      <c r="J29" s="193"/>
      <c r="K29" s="193"/>
      <c r="M29" s="193"/>
      <c r="N29" s="193"/>
      <c r="O29" s="103" t="str">
        <f>IFERROR(INDEX(Data_Issues!$J$11:$M$14,MATCH(Issues[[#This Row],[Priority]],Data_Issues!$I$11:$I$14,0),MATCH(Issues[[#This Row],[Impact (I)]],Data_Issues!$J$10:$M$10,0)),"")</f>
        <v/>
      </c>
      <c r="P29" s="193"/>
      <c r="Q29" s="193"/>
      <c r="R29" s="193"/>
      <c r="S29" s="158"/>
      <c r="T29" s="199"/>
      <c r="U29" s="246" t="str">
        <f ca="1">IF(Issues[[#This Row],[Target Resolution Date]]="","",Issues[[#This Row],[Target Resolution Date]]-TODAY())</f>
        <v/>
      </c>
      <c r="V29" s="27" t="str">
        <f>IF(Issues[[#This Row],[Target Resolution Date]]="","",IF(Issues!$U29&gt;0,"No","Yes"))</f>
        <v/>
      </c>
      <c r="X29" s="158"/>
      <c r="Y29" s="158"/>
      <c r="Z29" s="158"/>
      <c r="AA29" s="125"/>
      <c r="AB29" s="158"/>
      <c r="AC29" s="234" t="str">
        <f ca="1">IF(ISBLANK(Issues[[#This Row],[Target completion date]]),"",IF(Issues[[#This Row],[Target completion date]]&lt;TODAY(),"Yes","No"))</f>
        <v/>
      </c>
      <c r="AD29" s="158"/>
      <c r="AE29" s="158"/>
      <c r="AF29" s="158"/>
      <c r="AG29" s="125"/>
      <c r="AH29" s="158"/>
      <c r="AI29" s="125" t="str">
        <f ca="1">IF(ISBLANK(Issues[[#This Row],[Target completion date6]]),"",IF(Issues[[#This Row],[Target completion date6]]&lt;TODAY(),"Yes","No"))</f>
        <v/>
      </c>
      <c r="AJ29" s="158"/>
      <c r="AK29" s="158"/>
      <c r="AL29" s="158"/>
      <c r="AM29" s="125"/>
      <c r="AN29" s="158"/>
      <c r="AO29" s="158" t="str">
        <f ca="1">IF(ISBLANK(Issues[[#This Row],[Target completion date7]]),"",IF(Issues[[#This Row],[Target completion date7]]&lt;TODAY(),"Yes","No"))</f>
        <v/>
      </c>
    </row>
    <row r="30" spans="1:41" ht="15" hidden="1" customHeight="1" x14ac:dyDescent="0.25">
      <c r="A30" s="101"/>
      <c r="B30" s="155"/>
      <c r="C30" s="196"/>
      <c r="D30" s="197"/>
      <c r="E30" s="193"/>
      <c r="F30" s="193" t="str" cm="1">
        <f t="array" ref="F30">_xlfn.IFS(H30="Commercial","Wayne Augur",H30="Data","Simon Freeman", H30="Financial", "Chi Lau", H30="Governance", "Ian Hewett", H30="People", "Stuart McDonagh", H30="Process", "Stuart McDonagh", H30="Technology", "Simon Freeman", H30="","")</f>
        <v/>
      </c>
      <c r="G30" s="193"/>
      <c r="H30" s="193"/>
      <c r="I30" s="156"/>
      <c r="J30" s="193"/>
      <c r="K30" s="193"/>
      <c r="M30" s="193"/>
      <c r="N30" s="193"/>
      <c r="O30" s="103" t="str">
        <f>IFERROR(INDEX(Data_Issues!$J$11:$M$14,MATCH(Issues[[#This Row],[Priority]],Data_Issues!$I$11:$I$14,0),MATCH(Issues[[#This Row],[Impact (I)]],Data_Issues!$J$10:$M$10,0)),"")</f>
        <v/>
      </c>
      <c r="P30" s="193"/>
      <c r="Q30" s="193"/>
      <c r="R30" s="193"/>
      <c r="S30" s="158"/>
      <c r="T30" s="199"/>
      <c r="U30" s="246" t="str">
        <f ca="1">IF(Issues[[#This Row],[Target Resolution Date]]="","",Issues[[#This Row],[Target Resolution Date]]-TODAY())</f>
        <v/>
      </c>
      <c r="V30" s="27" t="str">
        <f>IF(Issues[[#This Row],[Target Resolution Date]]="","",IF(Issues!$U30&gt;0,"No","Yes"))</f>
        <v/>
      </c>
      <c r="X30" s="158"/>
      <c r="Y30" s="158"/>
      <c r="Z30" s="158"/>
      <c r="AA30" s="125"/>
      <c r="AB30" s="158"/>
      <c r="AC30" s="234" t="str">
        <f ca="1">IF(ISBLANK(Issues[[#This Row],[Target completion date]]),"",IF(Issues[[#This Row],[Target completion date]]&lt;TODAY(),"Yes","No"))</f>
        <v/>
      </c>
      <c r="AD30" s="158"/>
      <c r="AE30" s="158"/>
      <c r="AF30" s="158"/>
      <c r="AG30" s="125"/>
      <c r="AH30" s="158"/>
      <c r="AI30" s="125" t="str">
        <f ca="1">IF(ISBLANK(Issues[[#This Row],[Target completion date6]]),"",IF(Issues[[#This Row],[Target completion date6]]&lt;TODAY(),"Yes","No"))</f>
        <v/>
      </c>
      <c r="AJ30" s="158"/>
      <c r="AK30" s="158"/>
      <c r="AL30" s="158"/>
      <c r="AM30" s="125"/>
      <c r="AN30" s="158"/>
      <c r="AO30" s="158" t="str">
        <f ca="1">IF(ISBLANK(Issues[[#This Row],[Target completion date7]]),"",IF(Issues[[#This Row],[Target completion date7]]&lt;TODAY(),"Yes","No"))</f>
        <v/>
      </c>
    </row>
    <row r="31" spans="1:41" ht="15" hidden="1" customHeight="1" x14ac:dyDescent="0.25">
      <c r="A31" s="101"/>
      <c r="B31" s="155"/>
      <c r="C31" s="196"/>
      <c r="D31" s="197"/>
      <c r="E31" s="193"/>
      <c r="F31" s="193" t="str" cm="1">
        <f t="array" ref="F31">_xlfn.IFS(H31="Commercial","Wayne Augur",H31="Data","Simon Freeman", H31="Financial", "Chi Lau", H31="Governance", "Ian Hewett", H31="People", "Stuart McDonagh", H31="Process", "Stuart McDonagh", H31="Technology", "Simon Freeman", H31="","")</f>
        <v/>
      </c>
      <c r="G31" s="193"/>
      <c r="H31" s="193"/>
      <c r="I31" s="156"/>
      <c r="J31" s="193"/>
      <c r="K31" s="193"/>
      <c r="M31" s="193"/>
      <c r="N31" s="193"/>
      <c r="O31" s="103" t="str">
        <f>IFERROR(INDEX(Data_Issues!$J$11:$M$14,MATCH(Issues[[#This Row],[Priority]],Data_Issues!$I$11:$I$14,0),MATCH(Issues[[#This Row],[Impact (I)]],Data_Issues!$J$10:$M$10,0)),"")</f>
        <v/>
      </c>
      <c r="P31" s="193"/>
      <c r="Q31" s="193"/>
      <c r="R31" s="193"/>
      <c r="S31" s="158"/>
      <c r="T31" s="199"/>
      <c r="U31" s="246" t="str">
        <f ca="1">IF(Issues[[#This Row],[Target Resolution Date]]="","",Issues[[#This Row],[Target Resolution Date]]-TODAY())</f>
        <v/>
      </c>
      <c r="V31" s="27" t="str">
        <f>IF(Issues[[#This Row],[Target Resolution Date]]="","",IF(Issues!$U31&gt;0,"No","Yes"))</f>
        <v/>
      </c>
      <c r="X31" s="158"/>
      <c r="Y31" s="158"/>
      <c r="Z31" s="158"/>
      <c r="AA31" s="125"/>
      <c r="AB31" s="158"/>
      <c r="AC31" s="234" t="str">
        <f ca="1">IF(ISBLANK(Issues[[#This Row],[Target completion date]]),"",IF(Issues[[#This Row],[Target completion date]]&lt;TODAY(),"Yes","No"))</f>
        <v/>
      </c>
      <c r="AD31" s="158"/>
      <c r="AE31" s="158"/>
      <c r="AF31" s="158"/>
      <c r="AG31" s="125"/>
      <c r="AH31" s="158"/>
      <c r="AI31" s="125" t="str">
        <f ca="1">IF(ISBLANK(Issues[[#This Row],[Target completion date6]]),"",IF(Issues[[#This Row],[Target completion date6]]&lt;TODAY(),"Yes","No"))</f>
        <v/>
      </c>
      <c r="AJ31" s="158"/>
      <c r="AK31" s="158"/>
      <c r="AL31" s="158"/>
      <c r="AM31" s="125"/>
      <c r="AN31" s="158"/>
      <c r="AO31" s="158" t="str">
        <f ca="1">IF(ISBLANK(Issues[[#This Row],[Target completion date7]]),"",IF(Issues[[#This Row],[Target completion date7]]&lt;TODAY(),"Yes","No"))</f>
        <v/>
      </c>
    </row>
    <row r="32" spans="1:41" ht="15" hidden="1" customHeight="1" x14ac:dyDescent="0.25">
      <c r="A32" s="101"/>
      <c r="B32" s="155"/>
      <c r="C32" s="196"/>
      <c r="D32" s="197"/>
      <c r="E32" s="193"/>
      <c r="F32" s="193" t="str" cm="1">
        <f t="array" ref="F32">_xlfn.IFS(H32="Commercial","Wayne Augur",H32="Data","Simon Freeman", H32="Financial", "Chi Lau", H32="Governance", "Ian Hewett", H32="People", "Stuart McDonagh", H32="Process", "Stuart McDonagh", H32="Technology", "Simon Freeman", H32="","")</f>
        <v/>
      </c>
      <c r="G32" s="193"/>
      <c r="H32" s="193"/>
      <c r="I32" s="156"/>
      <c r="J32" s="193"/>
      <c r="K32" s="193"/>
      <c r="M32" s="193"/>
      <c r="N32" s="193"/>
      <c r="O32" s="103" t="str">
        <f>IFERROR(INDEX(Data_Issues!$J$11:$M$14,MATCH(Issues[[#This Row],[Priority]],Data_Issues!$I$11:$I$14,0),MATCH(Issues[[#This Row],[Impact (I)]],Data_Issues!$J$10:$M$10,0)),"")</f>
        <v/>
      </c>
      <c r="P32" s="193"/>
      <c r="Q32" s="193"/>
      <c r="R32" s="193"/>
      <c r="S32" s="158"/>
      <c r="T32" s="199"/>
      <c r="U32" s="246" t="str">
        <f ca="1">IF(Issues[[#This Row],[Target Resolution Date]]="","",Issues[[#This Row],[Target Resolution Date]]-TODAY())</f>
        <v/>
      </c>
      <c r="V32" s="27" t="str">
        <f>IF(Issues[[#This Row],[Target Resolution Date]]="","",IF(Issues!$U32&gt;0,"No","Yes"))</f>
        <v/>
      </c>
      <c r="X32" s="158"/>
      <c r="Y32" s="158"/>
      <c r="Z32" s="158"/>
      <c r="AA32" s="125"/>
      <c r="AB32" s="158"/>
      <c r="AC32" s="234" t="str">
        <f ca="1">IF(ISBLANK(Issues[[#This Row],[Target completion date]]),"",IF(Issues[[#This Row],[Target completion date]]&lt;TODAY(),"Yes","No"))</f>
        <v/>
      </c>
      <c r="AD32" s="158"/>
      <c r="AE32" s="158"/>
      <c r="AF32" s="158"/>
      <c r="AG32" s="125"/>
      <c r="AH32" s="158"/>
      <c r="AI32" s="125" t="str">
        <f ca="1">IF(ISBLANK(Issues[[#This Row],[Target completion date6]]),"",IF(Issues[[#This Row],[Target completion date6]]&lt;TODAY(),"Yes","No"))</f>
        <v/>
      </c>
      <c r="AJ32" s="158"/>
      <c r="AK32" s="158"/>
      <c r="AL32" s="158"/>
      <c r="AM32" s="125"/>
      <c r="AN32" s="158"/>
      <c r="AO32" s="158" t="str">
        <f ca="1">IF(ISBLANK(Issues[[#This Row],[Target completion date7]]),"",IF(Issues[[#This Row],[Target completion date7]]&lt;TODAY(),"Yes","No"))</f>
        <v/>
      </c>
    </row>
    <row r="33" spans="1:41" ht="15" hidden="1" customHeight="1" x14ac:dyDescent="0.25">
      <c r="A33" s="101"/>
      <c r="B33" s="155"/>
      <c r="C33" s="196"/>
      <c r="D33" s="197"/>
      <c r="E33" s="193"/>
      <c r="F33" s="193" t="str" cm="1">
        <f t="array" ref="F33">_xlfn.IFS(H33="Commercial","Wayne Augur",H33="Data","Simon Freeman", H33="Financial", "Chi Lau", H33="Governance", "Ian Hewett", H33="People", "Stuart McDonagh", H33="Process", "Stuart McDonagh", H33="Technology", "Simon Freeman", H33="","")</f>
        <v/>
      </c>
      <c r="G33" s="193"/>
      <c r="H33" s="193"/>
      <c r="I33" s="156"/>
      <c r="J33" s="193"/>
      <c r="K33" s="193"/>
      <c r="M33" s="193"/>
      <c r="N33" s="193"/>
      <c r="O33" s="103" t="str">
        <f>IFERROR(INDEX(Data_Issues!$J$11:$M$14,MATCH(Issues[[#This Row],[Priority]],Data_Issues!$I$11:$I$14,0),MATCH(Issues[[#This Row],[Impact (I)]],Data_Issues!$J$10:$M$10,0)),"")</f>
        <v/>
      </c>
      <c r="P33" s="193"/>
      <c r="Q33" s="193"/>
      <c r="R33" s="193"/>
      <c r="S33" s="158"/>
      <c r="T33" s="199"/>
      <c r="U33" s="246" t="str">
        <f ca="1">IF(Issues[[#This Row],[Target Resolution Date]]="","",Issues[[#This Row],[Target Resolution Date]]-TODAY())</f>
        <v/>
      </c>
      <c r="V33" s="27" t="str">
        <f>IF(Issues[[#This Row],[Target Resolution Date]]="","",IF(Issues!$U33&gt;0,"No","Yes"))</f>
        <v/>
      </c>
      <c r="X33" s="158"/>
      <c r="Y33" s="158"/>
      <c r="Z33" s="158"/>
      <c r="AA33" s="125"/>
      <c r="AB33" s="158"/>
      <c r="AC33" s="234" t="str">
        <f ca="1">IF(ISBLANK(Issues[[#This Row],[Target completion date]]),"",IF(Issues[[#This Row],[Target completion date]]&lt;TODAY(),"Yes","No"))</f>
        <v/>
      </c>
      <c r="AD33" s="158"/>
      <c r="AE33" s="158"/>
      <c r="AF33" s="158"/>
      <c r="AG33" s="125"/>
      <c r="AH33" s="158"/>
      <c r="AI33" s="125" t="str">
        <f ca="1">IF(ISBLANK(Issues[[#This Row],[Target completion date6]]),"",IF(Issues[[#This Row],[Target completion date6]]&lt;TODAY(),"Yes","No"))</f>
        <v/>
      </c>
      <c r="AJ33" s="158"/>
      <c r="AK33" s="158"/>
      <c r="AL33" s="158"/>
      <c r="AM33" s="125"/>
      <c r="AN33" s="158"/>
      <c r="AO33" s="158" t="str">
        <f ca="1">IF(ISBLANK(Issues[[#This Row],[Target completion date7]]),"",IF(Issues[[#This Row],[Target completion date7]]&lt;TODAY(),"Yes","No"))</f>
        <v/>
      </c>
    </row>
    <row r="34" spans="1:41" ht="15" hidden="1" customHeight="1" x14ac:dyDescent="0.25">
      <c r="A34" s="101"/>
      <c r="B34" s="155"/>
      <c r="C34" s="196"/>
      <c r="D34" s="197"/>
      <c r="E34" s="193"/>
      <c r="F34" s="193" t="str" cm="1">
        <f t="array" ref="F34">_xlfn.IFS(H34="Commercial","Wayne Augur",H34="Data","Simon Freeman", H34="Financial", "Chi Lau", H34="Governance", "Ian Hewett", H34="People", "Stuart McDonagh", H34="Process", "Stuart McDonagh", H34="Technology", "Simon Freeman", H34="","")</f>
        <v/>
      </c>
      <c r="G34" s="193"/>
      <c r="H34" s="193"/>
      <c r="I34" s="156"/>
      <c r="J34" s="193"/>
      <c r="K34" s="193"/>
      <c r="M34" s="193"/>
      <c r="N34" s="193"/>
      <c r="O34" s="103" t="str">
        <f>IFERROR(INDEX(Data_Issues!$J$11:$M$14,MATCH(Issues[[#This Row],[Priority]],Data_Issues!$I$11:$I$14,0),MATCH(Issues[[#This Row],[Impact (I)]],Data_Issues!$J$10:$M$10,0)),"")</f>
        <v/>
      </c>
      <c r="P34" s="193"/>
      <c r="Q34" s="193"/>
      <c r="R34" s="193"/>
      <c r="S34" s="158"/>
      <c r="T34" s="199"/>
      <c r="U34" s="246" t="str">
        <f ca="1">IF(Issues[[#This Row],[Target Resolution Date]]="","",Issues[[#This Row],[Target Resolution Date]]-TODAY())</f>
        <v/>
      </c>
      <c r="V34" s="27" t="str">
        <f>IF(Issues[[#This Row],[Target Resolution Date]]="","",IF(Issues!$U34&gt;0,"No","Yes"))</f>
        <v/>
      </c>
      <c r="X34" s="158"/>
      <c r="Y34" s="158"/>
      <c r="Z34" s="158"/>
      <c r="AA34" s="122"/>
      <c r="AB34" s="158"/>
      <c r="AC34" s="171" t="str">
        <f ca="1">IF(ISBLANK(Issues[[#This Row],[Target completion date]]),"",IF(Issues[[#This Row],[Target completion date]]&lt;TODAY(),"Yes","No"))</f>
        <v/>
      </c>
      <c r="AD34" s="158"/>
      <c r="AE34" s="158"/>
      <c r="AF34" s="158"/>
      <c r="AG34" s="122"/>
      <c r="AH34" s="158"/>
      <c r="AI34" s="122" t="str">
        <f ca="1">IF(ISBLANK(Issues[[#This Row],[Target completion date6]]),"",IF(Issues[[#This Row],[Target completion date6]]&lt;TODAY(),"Yes","No"))</f>
        <v/>
      </c>
      <c r="AJ34" s="158"/>
      <c r="AK34" s="158"/>
      <c r="AL34" s="158"/>
      <c r="AM34" s="122"/>
      <c r="AN34" s="158"/>
      <c r="AO34" s="158" t="str">
        <f ca="1">IF(ISBLANK(Issues[[#This Row],[Target completion date7]]),"",IF(Issues[[#This Row],[Target completion date7]]&lt;TODAY(),"Yes","No"))</f>
        <v/>
      </c>
    </row>
    <row r="35" spans="1:41" ht="15" customHeight="1" x14ac:dyDescent="0.25">
      <c r="X35" s="204"/>
      <c r="Y35" s="204"/>
      <c r="Z35" s="204"/>
      <c r="AA35" s="204"/>
      <c r="AB35" s="204"/>
      <c r="AC35" s="204"/>
      <c r="AD35" s="204"/>
      <c r="AE35" s="204"/>
      <c r="AF35" s="204"/>
      <c r="AG35" s="204"/>
      <c r="AH35" s="204"/>
      <c r="AI35" s="204"/>
      <c r="AJ35" s="204"/>
      <c r="AK35" s="204"/>
      <c r="AL35" s="204"/>
      <c r="AM35" s="204"/>
      <c r="AN35" s="204"/>
      <c r="AO35" s="204"/>
    </row>
    <row r="36" spans="1:41" ht="15" customHeight="1" x14ac:dyDescent="0.25">
      <c r="X36" s="204"/>
      <c r="Y36" s="204"/>
      <c r="Z36" s="204"/>
      <c r="AA36" s="204"/>
      <c r="AB36" s="204"/>
      <c r="AC36" s="204"/>
      <c r="AD36" s="204"/>
      <c r="AE36" s="204"/>
      <c r="AF36" s="204"/>
      <c r="AG36" s="204"/>
      <c r="AH36" s="204"/>
      <c r="AI36" s="204"/>
      <c r="AJ36" s="204"/>
      <c r="AK36" s="204"/>
      <c r="AL36" s="204"/>
      <c r="AM36" s="204"/>
      <c r="AN36" s="204"/>
      <c r="AO36" s="204"/>
    </row>
    <row r="37" spans="1:41" ht="15" customHeight="1" x14ac:dyDescent="0.25">
      <c r="X37" s="204"/>
      <c r="Y37" s="204"/>
      <c r="Z37" s="204"/>
      <c r="AA37" s="204"/>
      <c r="AB37" s="204"/>
      <c r="AC37" s="204"/>
      <c r="AD37" s="204"/>
      <c r="AE37" s="204"/>
      <c r="AF37" s="204"/>
      <c r="AG37" s="204"/>
      <c r="AH37" s="204"/>
      <c r="AI37" s="204"/>
      <c r="AJ37" s="204"/>
      <c r="AK37" s="204"/>
      <c r="AL37" s="204"/>
      <c r="AM37" s="204"/>
      <c r="AN37" s="204"/>
      <c r="AO37" s="204"/>
    </row>
    <row r="38" spans="1:41" ht="15" customHeight="1" x14ac:dyDescent="0.25">
      <c r="X38" s="204"/>
      <c r="Y38" s="204"/>
      <c r="Z38" s="204"/>
      <c r="AA38" s="204"/>
      <c r="AB38" s="204"/>
      <c r="AC38" s="204"/>
      <c r="AD38" s="204"/>
      <c r="AE38" s="204"/>
      <c r="AF38" s="204"/>
      <c r="AG38" s="204"/>
      <c r="AH38" s="204"/>
      <c r="AI38" s="204"/>
      <c r="AJ38" s="204"/>
      <c r="AK38" s="204"/>
      <c r="AL38" s="204"/>
      <c r="AM38" s="204"/>
      <c r="AN38" s="204"/>
      <c r="AO38" s="204"/>
    </row>
    <row r="39" spans="1:41" ht="15" customHeight="1" x14ac:dyDescent="0.25">
      <c r="X39" s="204"/>
      <c r="Y39" s="204"/>
      <c r="Z39" s="204"/>
      <c r="AA39" s="204"/>
      <c r="AB39" s="204"/>
      <c r="AC39" s="204"/>
      <c r="AD39" s="204"/>
      <c r="AE39" s="204"/>
      <c r="AF39" s="204"/>
      <c r="AG39" s="204"/>
      <c r="AH39" s="204"/>
      <c r="AI39" s="204"/>
      <c r="AJ39" s="204"/>
      <c r="AK39" s="204"/>
      <c r="AL39" s="204"/>
      <c r="AM39" s="204"/>
      <c r="AN39" s="204"/>
      <c r="AO39" s="204"/>
    </row>
    <row r="40" spans="1:41" ht="15" customHeight="1" x14ac:dyDescent="0.25">
      <c r="X40" s="204"/>
      <c r="Y40" s="204"/>
      <c r="Z40" s="204"/>
      <c r="AA40" s="204"/>
      <c r="AB40" s="204"/>
      <c r="AC40" s="204"/>
      <c r="AD40" s="204"/>
      <c r="AE40" s="204"/>
      <c r="AF40" s="204"/>
      <c r="AG40" s="204"/>
      <c r="AH40" s="204"/>
      <c r="AI40" s="204"/>
      <c r="AJ40" s="204"/>
      <c r="AK40" s="204"/>
      <c r="AL40" s="204"/>
      <c r="AM40" s="204"/>
      <c r="AN40" s="204"/>
      <c r="AO40" s="204"/>
    </row>
    <row r="41" spans="1:41" ht="15" customHeight="1" x14ac:dyDescent="0.25">
      <c r="X41" s="204"/>
      <c r="Y41" s="204"/>
      <c r="Z41" s="204"/>
      <c r="AA41" s="204"/>
      <c r="AB41" s="204"/>
      <c r="AC41" s="204"/>
      <c r="AD41" s="204"/>
      <c r="AE41" s="204"/>
      <c r="AF41" s="204"/>
      <c r="AG41" s="204"/>
      <c r="AH41" s="204"/>
      <c r="AI41" s="204"/>
      <c r="AJ41" s="204"/>
      <c r="AK41" s="204"/>
      <c r="AL41" s="204"/>
      <c r="AM41" s="204"/>
      <c r="AN41" s="204"/>
      <c r="AO41" s="204"/>
    </row>
    <row r="42" spans="1:41" ht="15" customHeight="1" x14ac:dyDescent="0.25">
      <c r="X42" s="204"/>
      <c r="Y42" s="204"/>
      <c r="Z42" s="204"/>
      <c r="AA42" s="204"/>
      <c r="AB42" s="204"/>
      <c r="AC42" s="204"/>
      <c r="AD42" s="204"/>
      <c r="AE42" s="204"/>
      <c r="AF42" s="204"/>
      <c r="AG42" s="204"/>
      <c r="AH42" s="204"/>
      <c r="AI42" s="204"/>
      <c r="AJ42" s="204"/>
      <c r="AK42" s="204"/>
      <c r="AL42" s="204"/>
      <c r="AM42" s="204"/>
      <c r="AN42" s="204"/>
      <c r="AO42" s="204"/>
    </row>
    <row r="43" spans="1:41" ht="15" customHeight="1" x14ac:dyDescent="0.25">
      <c r="X43" s="204"/>
      <c r="Y43" s="204"/>
      <c r="Z43" s="204"/>
      <c r="AA43" s="204"/>
      <c r="AB43" s="204"/>
      <c r="AC43" s="204"/>
      <c r="AD43" s="204"/>
      <c r="AE43" s="204"/>
      <c r="AF43" s="204"/>
      <c r="AG43" s="204"/>
      <c r="AH43" s="204"/>
      <c r="AI43" s="204"/>
      <c r="AJ43" s="204"/>
      <c r="AK43" s="204"/>
      <c r="AL43" s="204"/>
      <c r="AM43" s="204"/>
      <c r="AN43" s="204"/>
      <c r="AO43" s="204"/>
    </row>
    <row r="44" spans="1:41" ht="15" customHeight="1" x14ac:dyDescent="0.25">
      <c r="X44" s="204"/>
      <c r="Y44" s="204"/>
      <c r="Z44" s="204"/>
      <c r="AA44" s="204"/>
      <c r="AB44" s="204"/>
      <c r="AC44" s="204"/>
      <c r="AD44" s="204"/>
      <c r="AE44" s="204"/>
      <c r="AF44" s="204"/>
      <c r="AG44" s="204"/>
      <c r="AH44" s="204"/>
      <c r="AI44" s="204"/>
      <c r="AJ44" s="204"/>
      <c r="AK44" s="204"/>
      <c r="AL44" s="204"/>
      <c r="AM44" s="204"/>
      <c r="AN44" s="204"/>
      <c r="AO44" s="204"/>
    </row>
    <row r="45" spans="1:41" ht="15" customHeight="1" x14ac:dyDescent="0.25">
      <c r="X45" s="204"/>
      <c r="Y45" s="204"/>
      <c r="Z45" s="204"/>
      <c r="AA45" s="204"/>
      <c r="AB45" s="204"/>
      <c r="AC45" s="204"/>
      <c r="AD45" s="204"/>
      <c r="AE45" s="204"/>
      <c r="AF45" s="204"/>
      <c r="AG45" s="204"/>
      <c r="AH45" s="204"/>
      <c r="AI45" s="204"/>
      <c r="AJ45" s="204"/>
      <c r="AK45" s="204"/>
      <c r="AL45" s="204"/>
      <c r="AM45" s="204"/>
      <c r="AN45" s="204"/>
      <c r="AO45" s="204"/>
    </row>
    <row r="46" spans="1:41" ht="15" customHeight="1" x14ac:dyDescent="0.25">
      <c r="X46" s="204"/>
      <c r="Y46" s="204"/>
      <c r="Z46" s="204"/>
      <c r="AA46" s="204"/>
      <c r="AB46" s="204"/>
      <c r="AC46" s="204"/>
      <c r="AD46" s="204"/>
      <c r="AE46" s="204"/>
      <c r="AF46" s="204"/>
      <c r="AG46" s="204"/>
      <c r="AH46" s="204"/>
      <c r="AI46" s="204"/>
      <c r="AJ46" s="204"/>
      <c r="AK46" s="204"/>
      <c r="AL46" s="204"/>
      <c r="AM46" s="204"/>
      <c r="AN46" s="204"/>
      <c r="AO46" s="204"/>
    </row>
    <row r="47" spans="1:41" ht="15" customHeight="1" x14ac:dyDescent="0.25">
      <c r="X47" s="204"/>
      <c r="Y47" s="204"/>
      <c r="Z47" s="204"/>
      <c r="AA47" s="204"/>
      <c r="AB47" s="204"/>
      <c r="AC47" s="204"/>
      <c r="AD47" s="204"/>
      <c r="AE47" s="204"/>
      <c r="AF47" s="204"/>
      <c r="AG47" s="204"/>
      <c r="AH47" s="204"/>
      <c r="AI47" s="204"/>
      <c r="AJ47" s="204"/>
      <c r="AK47" s="204"/>
      <c r="AL47" s="204"/>
      <c r="AM47" s="204"/>
      <c r="AN47" s="204"/>
      <c r="AO47" s="204"/>
    </row>
    <row r="48" spans="1:41" ht="15" customHeight="1" x14ac:dyDescent="0.25">
      <c r="X48" s="204"/>
      <c r="Y48" s="204"/>
      <c r="Z48" s="204"/>
      <c r="AA48" s="204"/>
      <c r="AB48" s="204"/>
      <c r="AC48" s="204"/>
      <c r="AD48" s="204"/>
      <c r="AE48" s="204"/>
      <c r="AF48" s="204"/>
      <c r="AG48" s="204"/>
      <c r="AH48" s="204"/>
      <c r="AI48" s="204"/>
      <c r="AJ48" s="204"/>
      <c r="AK48" s="204"/>
      <c r="AL48" s="204"/>
      <c r="AM48" s="204"/>
      <c r="AN48" s="204"/>
      <c r="AO48" s="204"/>
    </row>
    <row r="49" spans="24:41" ht="15" customHeight="1" x14ac:dyDescent="0.25">
      <c r="X49" s="204"/>
      <c r="Y49" s="204"/>
      <c r="Z49" s="204"/>
      <c r="AA49" s="204"/>
      <c r="AB49" s="204"/>
      <c r="AC49" s="204"/>
      <c r="AD49" s="204"/>
      <c r="AE49" s="204"/>
      <c r="AF49" s="204"/>
      <c r="AG49" s="204"/>
      <c r="AH49" s="204"/>
      <c r="AI49" s="204"/>
      <c r="AJ49" s="204"/>
      <c r="AK49" s="204"/>
      <c r="AL49" s="204"/>
      <c r="AM49" s="204"/>
      <c r="AN49" s="204"/>
      <c r="AO49" s="204"/>
    </row>
    <row r="50" spans="24:41" ht="15" customHeight="1" x14ac:dyDescent="0.25">
      <c r="X50" s="204"/>
      <c r="Y50" s="204"/>
      <c r="Z50" s="204"/>
      <c r="AA50" s="204"/>
      <c r="AB50" s="204"/>
      <c r="AC50" s="204"/>
      <c r="AD50" s="204"/>
      <c r="AE50" s="204"/>
      <c r="AF50" s="204"/>
      <c r="AG50" s="204"/>
      <c r="AH50" s="204"/>
      <c r="AI50" s="204"/>
      <c r="AJ50" s="204"/>
      <c r="AK50" s="204"/>
      <c r="AL50" s="204"/>
      <c r="AM50" s="204"/>
      <c r="AN50" s="204"/>
      <c r="AO50" s="204"/>
    </row>
    <row r="51" spans="24:41" ht="15" customHeight="1" x14ac:dyDescent="0.25">
      <c r="X51" s="204"/>
      <c r="Y51" s="204"/>
      <c r="Z51" s="204"/>
      <c r="AA51" s="204"/>
      <c r="AB51" s="204"/>
      <c r="AC51" s="204"/>
      <c r="AD51" s="204"/>
      <c r="AE51" s="204"/>
      <c r="AF51" s="204"/>
      <c r="AG51" s="204"/>
      <c r="AH51" s="204"/>
      <c r="AI51" s="204"/>
      <c r="AJ51" s="204"/>
      <c r="AK51" s="204"/>
      <c r="AL51" s="204"/>
      <c r="AM51" s="204"/>
      <c r="AN51" s="204"/>
      <c r="AO51" s="204"/>
    </row>
    <row r="52" spans="24:41" ht="15" customHeight="1" x14ac:dyDescent="0.25">
      <c r="X52" s="204"/>
      <c r="Y52" s="204"/>
      <c r="Z52" s="204"/>
      <c r="AA52" s="204"/>
      <c r="AB52" s="204"/>
      <c r="AC52" s="204"/>
      <c r="AD52" s="204"/>
      <c r="AE52" s="204"/>
      <c r="AF52" s="204"/>
      <c r="AG52" s="204"/>
      <c r="AH52" s="204"/>
      <c r="AI52" s="204"/>
      <c r="AJ52" s="204"/>
      <c r="AK52" s="204"/>
      <c r="AL52" s="204"/>
      <c r="AM52" s="204"/>
      <c r="AN52" s="204"/>
      <c r="AO52" s="204"/>
    </row>
    <row r="53" spans="24:41" ht="15" customHeight="1" x14ac:dyDescent="0.25">
      <c r="X53" s="204"/>
      <c r="Y53" s="204"/>
      <c r="Z53" s="204"/>
      <c r="AA53" s="204"/>
      <c r="AB53" s="204"/>
      <c r="AC53" s="204"/>
      <c r="AD53" s="204"/>
      <c r="AE53" s="204"/>
      <c r="AF53" s="204"/>
      <c r="AG53" s="204"/>
      <c r="AH53" s="204"/>
      <c r="AI53" s="204"/>
      <c r="AJ53" s="204"/>
      <c r="AK53" s="204"/>
      <c r="AL53" s="204"/>
      <c r="AM53" s="204"/>
      <c r="AN53" s="204"/>
      <c r="AO53" s="204"/>
    </row>
    <row r="54" spans="24:41" ht="15" customHeight="1" x14ac:dyDescent="0.25">
      <c r="X54" s="204"/>
      <c r="Y54" s="204"/>
      <c r="Z54" s="204"/>
      <c r="AA54" s="204"/>
      <c r="AB54" s="204"/>
      <c r="AC54" s="204"/>
      <c r="AD54" s="204"/>
      <c r="AE54" s="204"/>
      <c r="AF54" s="204"/>
      <c r="AG54" s="204"/>
      <c r="AH54" s="204"/>
      <c r="AI54" s="204"/>
      <c r="AJ54" s="204"/>
      <c r="AK54" s="204"/>
      <c r="AL54" s="204"/>
      <c r="AM54" s="204"/>
      <c r="AN54" s="204"/>
      <c r="AO54" s="204"/>
    </row>
    <row r="55" spans="24:41" ht="15" customHeight="1" x14ac:dyDescent="0.25">
      <c r="X55" s="204"/>
      <c r="Y55" s="204"/>
      <c r="Z55" s="204"/>
      <c r="AA55" s="204"/>
      <c r="AB55" s="204"/>
      <c r="AC55" s="204"/>
      <c r="AD55" s="204"/>
      <c r="AE55" s="204"/>
      <c r="AF55" s="204"/>
      <c r="AG55" s="204"/>
      <c r="AH55" s="204"/>
      <c r="AI55" s="204"/>
      <c r="AJ55" s="204"/>
      <c r="AK55" s="204"/>
      <c r="AL55" s="204"/>
      <c r="AM55" s="204"/>
      <c r="AN55" s="204"/>
      <c r="AO55" s="204"/>
    </row>
    <row r="56" spans="24:41" ht="15" customHeight="1" x14ac:dyDescent="0.25">
      <c r="X56" s="204"/>
      <c r="Y56" s="204"/>
      <c r="Z56" s="204"/>
      <c r="AA56" s="204"/>
      <c r="AB56" s="204"/>
      <c r="AC56" s="204"/>
      <c r="AD56" s="204"/>
      <c r="AE56" s="204"/>
      <c r="AF56" s="204"/>
      <c r="AG56" s="204"/>
      <c r="AH56" s="204"/>
      <c r="AI56" s="204"/>
      <c r="AJ56" s="204"/>
      <c r="AK56" s="204"/>
      <c r="AL56" s="204"/>
      <c r="AM56" s="204"/>
      <c r="AN56" s="204"/>
      <c r="AO56" s="204"/>
    </row>
    <row r="57" spans="24:41" ht="15" customHeight="1" x14ac:dyDescent="0.25">
      <c r="X57" s="204"/>
      <c r="Y57" s="204"/>
      <c r="Z57" s="204"/>
      <c r="AA57" s="204"/>
      <c r="AB57" s="204"/>
      <c r="AC57" s="204"/>
      <c r="AD57" s="204"/>
      <c r="AE57" s="204"/>
      <c r="AF57" s="204"/>
      <c r="AG57" s="204"/>
      <c r="AH57" s="204"/>
      <c r="AI57" s="204"/>
      <c r="AJ57" s="204"/>
      <c r="AK57" s="204"/>
      <c r="AL57" s="204"/>
      <c r="AM57" s="204"/>
      <c r="AN57" s="204"/>
      <c r="AO57" s="204"/>
    </row>
    <row r="58" spans="24:41" ht="15" customHeight="1" x14ac:dyDescent="0.25">
      <c r="X58" s="204"/>
      <c r="Y58" s="204"/>
      <c r="Z58" s="204"/>
      <c r="AA58" s="204"/>
      <c r="AB58" s="204"/>
      <c r="AC58" s="204"/>
      <c r="AD58" s="204"/>
      <c r="AE58" s="204"/>
      <c r="AF58" s="204"/>
      <c r="AG58" s="204"/>
      <c r="AH58" s="204"/>
      <c r="AI58" s="204"/>
      <c r="AJ58" s="204"/>
      <c r="AK58" s="204"/>
      <c r="AL58" s="204"/>
      <c r="AM58" s="204"/>
      <c r="AN58" s="204"/>
      <c r="AO58" s="204"/>
    </row>
    <row r="59" spans="24:41" ht="15" customHeight="1" x14ac:dyDescent="0.25">
      <c r="X59" s="204"/>
      <c r="Y59" s="204"/>
      <c r="Z59" s="204"/>
      <c r="AA59" s="204"/>
      <c r="AB59" s="204"/>
      <c r="AC59" s="204"/>
      <c r="AD59" s="204"/>
      <c r="AE59" s="204"/>
      <c r="AF59" s="204"/>
      <c r="AG59" s="204"/>
      <c r="AH59" s="204"/>
      <c r="AI59" s="204"/>
      <c r="AJ59" s="204"/>
      <c r="AK59" s="204"/>
      <c r="AL59" s="204"/>
      <c r="AM59" s="204"/>
      <c r="AN59" s="204"/>
      <c r="AO59" s="204"/>
    </row>
    <row r="60" spans="24:41" ht="15" customHeight="1" x14ac:dyDescent="0.25">
      <c r="X60" s="204"/>
      <c r="Y60" s="204"/>
      <c r="Z60" s="204"/>
      <c r="AA60" s="204"/>
      <c r="AB60" s="204"/>
      <c r="AC60" s="204"/>
      <c r="AD60" s="204"/>
      <c r="AE60" s="204"/>
      <c r="AF60" s="204"/>
      <c r="AG60" s="204"/>
      <c r="AH60" s="204"/>
      <c r="AI60" s="204"/>
      <c r="AJ60" s="204"/>
      <c r="AK60" s="204"/>
      <c r="AL60" s="204"/>
      <c r="AM60" s="204"/>
      <c r="AN60" s="204"/>
      <c r="AO60" s="204"/>
    </row>
    <row r="61" spans="24:41" ht="15" customHeight="1" x14ac:dyDescent="0.25">
      <c r="X61" s="204"/>
      <c r="Y61" s="204"/>
      <c r="Z61" s="204"/>
      <c r="AA61" s="204"/>
      <c r="AB61" s="204"/>
      <c r="AC61" s="204"/>
      <c r="AD61" s="204"/>
      <c r="AE61" s="204"/>
      <c r="AF61" s="204"/>
      <c r="AG61" s="204"/>
      <c r="AH61" s="204"/>
      <c r="AI61" s="204"/>
      <c r="AJ61" s="204"/>
      <c r="AK61" s="204"/>
      <c r="AL61" s="204"/>
      <c r="AM61" s="204"/>
      <c r="AN61" s="204"/>
      <c r="AO61" s="204"/>
    </row>
    <row r="62" spans="24:41" ht="15" customHeight="1" x14ac:dyDescent="0.25">
      <c r="X62" s="204"/>
      <c r="Y62" s="204"/>
      <c r="Z62" s="204"/>
      <c r="AA62" s="204"/>
      <c r="AB62" s="204"/>
      <c r="AC62" s="204"/>
      <c r="AD62" s="204"/>
      <c r="AE62" s="204"/>
      <c r="AF62" s="204"/>
      <c r="AG62" s="204"/>
      <c r="AH62" s="204"/>
      <c r="AI62" s="204"/>
      <c r="AJ62" s="204"/>
      <c r="AK62" s="204"/>
      <c r="AL62" s="204"/>
      <c r="AM62" s="204"/>
      <c r="AN62" s="204"/>
      <c r="AO62" s="204"/>
    </row>
    <row r="63" spans="24:41" ht="15" customHeight="1" x14ac:dyDescent="0.25">
      <c r="X63" s="204"/>
      <c r="Y63" s="204"/>
      <c r="Z63" s="204"/>
      <c r="AA63" s="204"/>
      <c r="AB63" s="204"/>
      <c r="AC63" s="204"/>
      <c r="AD63" s="204"/>
      <c r="AE63" s="204"/>
      <c r="AF63" s="204"/>
      <c r="AG63" s="204"/>
      <c r="AH63" s="204"/>
      <c r="AI63" s="204"/>
      <c r="AJ63" s="204"/>
      <c r="AK63" s="204"/>
      <c r="AL63" s="204"/>
      <c r="AM63" s="204"/>
      <c r="AN63" s="204"/>
      <c r="AO63" s="204"/>
    </row>
    <row r="64" spans="24:41" ht="15" customHeight="1" x14ac:dyDescent="0.25">
      <c r="X64" s="204"/>
      <c r="Y64" s="204"/>
      <c r="Z64" s="204"/>
      <c r="AA64" s="204"/>
      <c r="AB64" s="204"/>
      <c r="AC64" s="204"/>
      <c r="AD64" s="204"/>
      <c r="AE64" s="204"/>
      <c r="AF64" s="204"/>
      <c r="AG64" s="204"/>
      <c r="AH64" s="204"/>
      <c r="AI64" s="204"/>
      <c r="AJ64" s="204"/>
      <c r="AK64" s="204"/>
      <c r="AL64" s="204"/>
      <c r="AM64" s="204"/>
      <c r="AN64" s="204"/>
      <c r="AO64" s="204"/>
    </row>
    <row r="65" spans="24:41" ht="15" customHeight="1" x14ac:dyDescent="0.25">
      <c r="X65" s="204"/>
      <c r="Y65" s="204"/>
      <c r="Z65" s="204"/>
      <c r="AA65" s="204"/>
      <c r="AB65" s="204"/>
      <c r="AC65" s="204"/>
      <c r="AD65" s="204"/>
      <c r="AE65" s="204"/>
      <c r="AF65" s="204"/>
      <c r="AG65" s="204"/>
      <c r="AH65" s="204"/>
      <c r="AI65" s="204"/>
      <c r="AJ65" s="204"/>
      <c r="AK65" s="204"/>
      <c r="AL65" s="204"/>
      <c r="AM65" s="204"/>
      <c r="AN65" s="204"/>
      <c r="AO65" s="204"/>
    </row>
    <row r="66" spans="24:41" ht="15" customHeight="1" x14ac:dyDescent="0.25">
      <c r="X66" s="204"/>
      <c r="Y66" s="204"/>
      <c r="Z66" s="204"/>
      <c r="AA66" s="204"/>
      <c r="AB66" s="204"/>
      <c r="AC66" s="204"/>
      <c r="AD66" s="204"/>
      <c r="AE66" s="204"/>
      <c r="AF66" s="204"/>
      <c r="AG66" s="204"/>
      <c r="AH66" s="204"/>
      <c r="AI66" s="204"/>
      <c r="AJ66" s="204"/>
      <c r="AK66" s="204"/>
      <c r="AL66" s="204"/>
      <c r="AM66" s="204"/>
      <c r="AN66" s="204"/>
      <c r="AO66" s="204"/>
    </row>
    <row r="67" spans="24:41" ht="15" customHeight="1" x14ac:dyDescent="0.25">
      <c r="X67" s="204"/>
      <c r="Y67" s="204"/>
      <c r="Z67" s="204"/>
      <c r="AA67" s="204"/>
      <c r="AB67" s="204"/>
      <c r="AC67" s="204"/>
      <c r="AD67" s="204"/>
      <c r="AE67" s="204"/>
      <c r="AF67" s="204"/>
      <c r="AG67" s="204"/>
      <c r="AH67" s="204"/>
      <c r="AI67" s="204"/>
      <c r="AJ67" s="204"/>
      <c r="AK67" s="204"/>
      <c r="AL67" s="204"/>
      <c r="AM67" s="204"/>
      <c r="AN67" s="204"/>
      <c r="AO67" s="204"/>
    </row>
    <row r="68" spans="24:41" ht="15" customHeight="1" x14ac:dyDescent="0.25">
      <c r="X68" s="204"/>
      <c r="Y68" s="204"/>
      <c r="Z68" s="204"/>
      <c r="AA68" s="204"/>
      <c r="AB68" s="204"/>
      <c r="AC68" s="204"/>
      <c r="AD68" s="204"/>
      <c r="AE68" s="204"/>
      <c r="AF68" s="204"/>
      <c r="AG68" s="204"/>
      <c r="AH68" s="204"/>
      <c r="AI68" s="204"/>
      <c r="AJ68" s="204"/>
      <c r="AK68" s="204"/>
      <c r="AL68" s="204"/>
      <c r="AM68" s="204"/>
      <c r="AN68" s="204"/>
      <c r="AO68" s="204"/>
    </row>
    <row r="69" spans="24:41" ht="15" customHeight="1" x14ac:dyDescent="0.25">
      <c r="X69" s="204"/>
      <c r="Y69" s="204"/>
      <c r="Z69" s="204"/>
      <c r="AA69" s="204"/>
      <c r="AB69" s="204"/>
      <c r="AC69" s="204"/>
      <c r="AD69" s="204"/>
      <c r="AE69" s="204"/>
      <c r="AF69" s="204"/>
      <c r="AG69" s="204"/>
      <c r="AH69" s="204"/>
      <c r="AI69" s="204"/>
      <c r="AJ69" s="204"/>
      <c r="AK69" s="204"/>
      <c r="AL69" s="204"/>
      <c r="AM69" s="204"/>
      <c r="AN69" s="204"/>
      <c r="AO69" s="204"/>
    </row>
    <row r="70" spans="24:41" ht="15" customHeight="1" x14ac:dyDescent="0.25">
      <c r="X70" s="204"/>
      <c r="Y70" s="204"/>
      <c r="Z70" s="204"/>
      <c r="AA70" s="204"/>
      <c r="AB70" s="204"/>
      <c r="AC70" s="204"/>
      <c r="AD70" s="204"/>
      <c r="AE70" s="204"/>
      <c r="AF70" s="204"/>
      <c r="AG70" s="204"/>
      <c r="AH70" s="204"/>
      <c r="AI70" s="204"/>
      <c r="AJ70" s="204"/>
      <c r="AK70" s="204"/>
      <c r="AL70" s="204"/>
      <c r="AM70" s="204"/>
      <c r="AN70" s="204"/>
      <c r="AO70" s="204"/>
    </row>
    <row r="71" spans="24:41" ht="15" customHeight="1" x14ac:dyDescent="0.25">
      <c r="X71" s="204"/>
      <c r="Y71" s="204"/>
      <c r="Z71" s="204"/>
      <c r="AA71" s="204"/>
      <c r="AB71" s="204"/>
      <c r="AC71" s="204"/>
      <c r="AD71" s="204"/>
      <c r="AE71" s="204"/>
      <c r="AF71" s="204"/>
      <c r="AG71" s="204"/>
      <c r="AH71" s="204"/>
      <c r="AI71" s="204"/>
      <c r="AJ71" s="204"/>
      <c r="AK71" s="204"/>
      <c r="AL71" s="204"/>
      <c r="AM71" s="204"/>
      <c r="AN71" s="204"/>
      <c r="AO71" s="204"/>
    </row>
    <row r="72" spans="24:41" ht="15" customHeight="1" x14ac:dyDescent="0.25">
      <c r="X72" s="204"/>
      <c r="Y72" s="204"/>
      <c r="Z72" s="204"/>
      <c r="AA72" s="204"/>
      <c r="AB72" s="204"/>
      <c r="AC72" s="204"/>
      <c r="AD72" s="204"/>
      <c r="AE72" s="204"/>
      <c r="AF72" s="204"/>
      <c r="AG72" s="204"/>
      <c r="AH72" s="204"/>
      <c r="AI72" s="204"/>
      <c r="AJ72" s="204"/>
      <c r="AK72" s="204"/>
      <c r="AL72" s="204"/>
      <c r="AM72" s="204"/>
      <c r="AN72" s="204"/>
      <c r="AO72" s="204"/>
    </row>
    <row r="73" spans="24:41" ht="15" customHeight="1" x14ac:dyDescent="0.25">
      <c r="X73" s="204"/>
      <c r="Y73" s="204"/>
      <c r="Z73" s="204"/>
      <c r="AA73" s="204"/>
      <c r="AB73" s="204"/>
      <c r="AC73" s="204"/>
      <c r="AD73" s="204"/>
      <c r="AE73" s="204"/>
      <c r="AF73" s="204"/>
      <c r="AG73" s="204"/>
      <c r="AH73" s="204"/>
      <c r="AI73" s="204"/>
      <c r="AJ73" s="204"/>
      <c r="AK73" s="204"/>
      <c r="AL73" s="204"/>
      <c r="AM73" s="204"/>
      <c r="AN73" s="204"/>
      <c r="AO73" s="204"/>
    </row>
    <row r="74" spans="24:41" ht="15" customHeight="1" x14ac:dyDescent="0.25">
      <c r="X74" s="204"/>
      <c r="Y74" s="204"/>
      <c r="Z74" s="204"/>
      <c r="AA74" s="204"/>
      <c r="AB74" s="204"/>
      <c r="AC74" s="204"/>
      <c r="AD74" s="204"/>
      <c r="AE74" s="204"/>
      <c r="AF74" s="204"/>
      <c r="AG74" s="204"/>
      <c r="AH74" s="204"/>
      <c r="AI74" s="204"/>
      <c r="AJ74" s="204"/>
      <c r="AK74" s="204"/>
      <c r="AL74" s="204"/>
      <c r="AM74" s="204"/>
      <c r="AN74" s="204"/>
      <c r="AO74" s="204"/>
    </row>
    <row r="75" spans="24:41" ht="15" customHeight="1" x14ac:dyDescent="0.25">
      <c r="X75" s="204"/>
      <c r="Y75" s="204"/>
      <c r="Z75" s="204"/>
      <c r="AA75" s="204"/>
      <c r="AB75" s="204"/>
      <c r="AC75" s="204"/>
      <c r="AD75" s="204"/>
      <c r="AE75" s="204"/>
      <c r="AF75" s="204"/>
      <c r="AG75" s="204"/>
      <c r="AH75" s="204"/>
      <c r="AI75" s="204"/>
      <c r="AJ75" s="204"/>
      <c r="AK75" s="204"/>
      <c r="AL75" s="204"/>
      <c r="AM75" s="204"/>
      <c r="AN75" s="204"/>
      <c r="AO75" s="204"/>
    </row>
    <row r="76" spans="24:41" ht="15" customHeight="1" x14ac:dyDescent="0.25">
      <c r="X76" s="204"/>
      <c r="Y76" s="204"/>
      <c r="Z76" s="204"/>
      <c r="AA76" s="204"/>
      <c r="AB76" s="204"/>
      <c r="AC76" s="204"/>
      <c r="AD76" s="204"/>
      <c r="AE76" s="204"/>
      <c r="AF76" s="204"/>
      <c r="AG76" s="204"/>
      <c r="AH76" s="204"/>
      <c r="AI76" s="204"/>
      <c r="AJ76" s="204"/>
      <c r="AK76" s="204"/>
      <c r="AL76" s="204"/>
      <c r="AM76" s="204"/>
      <c r="AN76" s="204"/>
      <c r="AO76" s="204"/>
    </row>
    <row r="77" spans="24:41" ht="15" customHeight="1" x14ac:dyDescent="0.25">
      <c r="X77" s="204"/>
      <c r="Y77" s="204"/>
      <c r="Z77" s="204"/>
      <c r="AA77" s="204"/>
      <c r="AB77" s="204"/>
      <c r="AC77" s="204"/>
      <c r="AD77" s="204"/>
      <c r="AE77" s="204"/>
      <c r="AF77" s="204"/>
      <c r="AG77" s="204"/>
      <c r="AH77" s="204"/>
      <c r="AI77" s="204"/>
      <c r="AJ77" s="204"/>
      <c r="AK77" s="204"/>
      <c r="AL77" s="204"/>
      <c r="AM77" s="204"/>
      <c r="AN77" s="204"/>
      <c r="AO77" s="204"/>
    </row>
    <row r="78" spans="24:41" ht="15" customHeight="1" x14ac:dyDescent="0.25">
      <c r="X78" s="204"/>
      <c r="Y78" s="204"/>
      <c r="Z78" s="204"/>
      <c r="AA78" s="204"/>
      <c r="AB78" s="204"/>
      <c r="AC78" s="204"/>
      <c r="AD78" s="204"/>
      <c r="AE78" s="204"/>
      <c r="AF78" s="204"/>
      <c r="AG78" s="204"/>
      <c r="AH78" s="204"/>
      <c r="AI78" s="204"/>
      <c r="AJ78" s="204"/>
      <c r="AK78" s="204"/>
      <c r="AL78" s="204"/>
      <c r="AM78" s="204"/>
      <c r="AN78" s="204"/>
      <c r="AO78" s="204"/>
    </row>
    <row r="79" spans="24:41" ht="15" customHeight="1" x14ac:dyDescent="0.25">
      <c r="X79" s="204"/>
      <c r="Y79" s="204"/>
      <c r="Z79" s="204"/>
      <c r="AA79" s="204"/>
      <c r="AB79" s="204"/>
      <c r="AC79" s="204"/>
      <c r="AD79" s="204"/>
      <c r="AE79" s="204"/>
      <c r="AF79" s="204"/>
      <c r="AG79" s="204"/>
      <c r="AH79" s="204"/>
      <c r="AI79" s="204"/>
      <c r="AJ79" s="204"/>
      <c r="AK79" s="204"/>
      <c r="AL79" s="204"/>
      <c r="AM79" s="204"/>
      <c r="AN79" s="204"/>
      <c r="AO79" s="204"/>
    </row>
    <row r="80" spans="24:41" ht="15" customHeight="1" x14ac:dyDescent="0.25">
      <c r="X80" s="204"/>
      <c r="Y80" s="204"/>
      <c r="Z80" s="204"/>
      <c r="AA80" s="204"/>
      <c r="AB80" s="204"/>
      <c r="AC80" s="204"/>
      <c r="AD80" s="204"/>
      <c r="AE80" s="204"/>
      <c r="AF80" s="204"/>
      <c r="AG80" s="204"/>
      <c r="AH80" s="204"/>
      <c r="AI80" s="204"/>
      <c r="AJ80" s="204"/>
      <c r="AK80" s="204"/>
      <c r="AL80" s="204"/>
      <c r="AM80" s="204"/>
      <c r="AN80" s="204"/>
      <c r="AO80" s="204"/>
    </row>
    <row r="81" spans="24:41" ht="15" customHeight="1" x14ac:dyDescent="0.25">
      <c r="X81" s="204"/>
      <c r="Y81" s="204"/>
      <c r="Z81" s="204"/>
      <c r="AA81" s="204"/>
      <c r="AB81" s="204"/>
      <c r="AC81" s="204"/>
      <c r="AD81" s="204"/>
      <c r="AE81" s="204"/>
      <c r="AF81" s="204"/>
      <c r="AG81" s="204"/>
      <c r="AH81" s="204"/>
      <c r="AI81" s="204"/>
      <c r="AJ81" s="204"/>
      <c r="AK81" s="204"/>
      <c r="AL81" s="204"/>
      <c r="AM81" s="204"/>
      <c r="AN81" s="204"/>
      <c r="AO81" s="204"/>
    </row>
    <row r="82" spans="24:41" ht="15" customHeight="1" x14ac:dyDescent="0.25">
      <c r="X82" s="204"/>
      <c r="Y82" s="204"/>
      <c r="Z82" s="204"/>
      <c r="AA82" s="204"/>
      <c r="AB82" s="204"/>
      <c r="AC82" s="204"/>
      <c r="AD82" s="204"/>
      <c r="AE82" s="204"/>
      <c r="AF82" s="204"/>
      <c r="AG82" s="204"/>
      <c r="AH82" s="204"/>
      <c r="AI82" s="204"/>
      <c r="AJ82" s="204"/>
      <c r="AK82" s="204"/>
      <c r="AL82" s="204"/>
      <c r="AM82" s="204"/>
      <c r="AN82" s="204"/>
      <c r="AO82" s="204"/>
    </row>
    <row r="83" spans="24:41" ht="15" customHeight="1" x14ac:dyDescent="0.25">
      <c r="X83" s="204"/>
      <c r="Y83" s="204"/>
      <c r="Z83" s="204"/>
      <c r="AA83" s="204"/>
      <c r="AB83" s="204"/>
      <c r="AC83" s="204"/>
      <c r="AD83" s="204"/>
      <c r="AE83" s="204"/>
      <c r="AF83" s="204"/>
      <c r="AG83" s="204"/>
      <c r="AH83" s="204"/>
      <c r="AI83" s="204"/>
      <c r="AJ83" s="204"/>
      <c r="AK83" s="204"/>
      <c r="AL83" s="204"/>
      <c r="AM83" s="204"/>
      <c r="AN83" s="204"/>
      <c r="AO83" s="204"/>
    </row>
    <row r="84" spans="24:41" ht="15" customHeight="1" x14ac:dyDescent="0.25">
      <c r="X84" s="204"/>
      <c r="Y84" s="204"/>
      <c r="Z84" s="204"/>
      <c r="AA84" s="204"/>
      <c r="AB84" s="204"/>
      <c r="AC84" s="204"/>
      <c r="AD84" s="204"/>
      <c r="AE84" s="204"/>
      <c r="AF84" s="204"/>
      <c r="AG84" s="204"/>
      <c r="AH84" s="204"/>
      <c r="AI84" s="204"/>
      <c r="AJ84" s="204"/>
      <c r="AK84" s="204"/>
      <c r="AL84" s="204"/>
      <c r="AM84" s="204"/>
      <c r="AN84" s="204"/>
      <c r="AO84" s="204"/>
    </row>
    <row r="85" spans="24:41" ht="15" customHeight="1" x14ac:dyDescent="0.25">
      <c r="X85" s="204"/>
      <c r="Y85" s="204"/>
      <c r="Z85" s="204"/>
      <c r="AA85" s="204"/>
      <c r="AB85" s="204"/>
      <c r="AC85" s="204"/>
      <c r="AD85" s="204"/>
      <c r="AE85" s="204"/>
      <c r="AF85" s="204"/>
      <c r="AG85" s="204"/>
      <c r="AH85" s="204"/>
      <c r="AI85" s="204"/>
      <c r="AJ85" s="204"/>
      <c r="AK85" s="204"/>
      <c r="AL85" s="204"/>
      <c r="AM85" s="204"/>
      <c r="AN85" s="204"/>
      <c r="AO85" s="204"/>
    </row>
    <row r="86" spans="24:41" ht="15" customHeight="1" x14ac:dyDescent="0.25">
      <c r="X86" s="204"/>
      <c r="Y86" s="204"/>
      <c r="Z86" s="204"/>
      <c r="AA86" s="204"/>
      <c r="AB86" s="204"/>
      <c r="AC86" s="204"/>
      <c r="AD86" s="204"/>
      <c r="AE86" s="204"/>
      <c r="AF86" s="204"/>
      <c r="AG86" s="204"/>
      <c r="AH86" s="204"/>
      <c r="AI86" s="204"/>
      <c r="AJ86" s="204"/>
      <c r="AK86" s="204"/>
      <c r="AL86" s="204"/>
      <c r="AM86" s="204"/>
      <c r="AN86" s="204"/>
      <c r="AO86" s="204"/>
    </row>
    <row r="87" spans="24:41" ht="15" customHeight="1" x14ac:dyDescent="0.25">
      <c r="X87" s="204"/>
      <c r="Y87" s="204"/>
      <c r="Z87" s="204"/>
      <c r="AA87" s="204"/>
      <c r="AB87" s="204"/>
      <c r="AC87" s="204"/>
      <c r="AD87" s="204"/>
      <c r="AE87" s="204"/>
      <c r="AF87" s="204"/>
      <c r="AG87" s="204"/>
      <c r="AH87" s="204"/>
      <c r="AI87" s="204"/>
      <c r="AJ87" s="204"/>
      <c r="AK87" s="204"/>
      <c r="AL87" s="204"/>
      <c r="AM87" s="204"/>
      <c r="AN87" s="204"/>
      <c r="AO87" s="204"/>
    </row>
    <row r="88" spans="24:41" ht="15" customHeight="1" x14ac:dyDescent="0.25">
      <c r="X88" s="204"/>
      <c r="Y88" s="204"/>
      <c r="Z88" s="204"/>
      <c r="AA88" s="204"/>
      <c r="AB88" s="204"/>
      <c r="AC88" s="204"/>
      <c r="AD88" s="204"/>
      <c r="AE88" s="204"/>
      <c r="AF88" s="204"/>
      <c r="AG88" s="204"/>
      <c r="AH88" s="204"/>
      <c r="AI88" s="204"/>
      <c r="AJ88" s="204"/>
      <c r="AK88" s="204"/>
      <c r="AL88" s="204"/>
      <c r="AM88" s="204"/>
      <c r="AN88" s="204"/>
      <c r="AO88" s="204"/>
    </row>
    <row r="89" spans="24:41" ht="15" customHeight="1" x14ac:dyDescent="0.25">
      <c r="X89" s="204"/>
      <c r="Y89" s="204"/>
      <c r="Z89" s="204"/>
      <c r="AA89" s="204"/>
      <c r="AB89" s="204"/>
      <c r="AC89" s="204"/>
      <c r="AD89" s="204"/>
      <c r="AE89" s="204"/>
      <c r="AF89" s="204"/>
      <c r="AG89" s="204"/>
      <c r="AH89" s="204"/>
      <c r="AI89" s="204"/>
      <c r="AJ89" s="204"/>
      <c r="AK89" s="204"/>
      <c r="AL89" s="204"/>
      <c r="AM89" s="204"/>
      <c r="AN89" s="204"/>
      <c r="AO89" s="204"/>
    </row>
    <row r="90" spans="24:41" ht="15" customHeight="1" x14ac:dyDescent="0.25">
      <c r="X90" s="204"/>
      <c r="Y90" s="204"/>
      <c r="Z90" s="204"/>
      <c r="AA90" s="204"/>
      <c r="AB90" s="204"/>
      <c r="AC90" s="204"/>
      <c r="AD90" s="204"/>
      <c r="AE90" s="204"/>
      <c r="AF90" s="204"/>
      <c r="AG90" s="204"/>
      <c r="AH90" s="204"/>
      <c r="AI90" s="204"/>
      <c r="AJ90" s="204"/>
      <c r="AK90" s="204"/>
      <c r="AL90" s="204"/>
      <c r="AM90" s="204"/>
      <c r="AN90" s="204"/>
      <c r="AO90" s="204"/>
    </row>
    <row r="91" spans="24:41" ht="15" customHeight="1" x14ac:dyDescent="0.25">
      <c r="X91" s="204"/>
      <c r="Y91" s="204"/>
      <c r="Z91" s="204"/>
      <c r="AA91" s="204"/>
      <c r="AB91" s="204"/>
      <c r="AC91" s="204"/>
      <c r="AD91" s="204"/>
      <c r="AE91" s="204"/>
      <c r="AF91" s="204"/>
      <c r="AG91" s="204"/>
      <c r="AH91" s="204"/>
      <c r="AI91" s="204"/>
      <c r="AJ91" s="204"/>
      <c r="AK91" s="204"/>
      <c r="AL91" s="204"/>
      <c r="AM91" s="204"/>
      <c r="AN91" s="204"/>
      <c r="AO91" s="204"/>
    </row>
    <row r="92" spans="24:41" ht="15" customHeight="1" x14ac:dyDescent="0.25">
      <c r="X92" s="204"/>
      <c r="Y92" s="204"/>
      <c r="Z92" s="204"/>
      <c r="AA92" s="204"/>
      <c r="AB92" s="204"/>
      <c r="AC92" s="204"/>
      <c r="AD92" s="204"/>
      <c r="AE92" s="204"/>
      <c r="AF92" s="204"/>
      <c r="AG92" s="204"/>
      <c r="AH92" s="204"/>
      <c r="AI92" s="204"/>
      <c r="AJ92" s="204"/>
      <c r="AK92" s="204"/>
      <c r="AL92" s="204"/>
      <c r="AM92" s="204"/>
      <c r="AN92" s="204"/>
      <c r="AO92" s="204"/>
    </row>
    <row r="93" spans="24:41" ht="15" customHeight="1" x14ac:dyDescent="0.25">
      <c r="X93" s="204"/>
      <c r="Y93" s="204"/>
      <c r="Z93" s="204"/>
      <c r="AA93" s="204"/>
      <c r="AB93" s="204"/>
      <c r="AC93" s="204"/>
      <c r="AD93" s="204"/>
      <c r="AE93" s="204"/>
      <c r="AF93" s="204"/>
      <c r="AG93" s="204"/>
      <c r="AH93" s="204"/>
      <c r="AI93" s="204"/>
      <c r="AJ93" s="204"/>
      <c r="AK93" s="204"/>
      <c r="AL93" s="204"/>
      <c r="AM93" s="204"/>
      <c r="AN93" s="204"/>
      <c r="AO93" s="204"/>
    </row>
    <row r="94" spans="24:41" ht="15" customHeight="1" x14ac:dyDescent="0.25">
      <c r="X94" s="204"/>
      <c r="Y94" s="204"/>
      <c r="Z94" s="204"/>
      <c r="AA94" s="204"/>
      <c r="AB94" s="204"/>
      <c r="AC94" s="204"/>
      <c r="AD94" s="204"/>
      <c r="AE94" s="204"/>
      <c r="AF94" s="204"/>
      <c r="AG94" s="204"/>
      <c r="AH94" s="204"/>
      <c r="AI94" s="204"/>
      <c r="AJ94" s="204"/>
      <c r="AK94" s="204"/>
      <c r="AL94" s="204"/>
      <c r="AM94" s="204"/>
      <c r="AN94" s="204"/>
      <c r="AO94" s="204"/>
    </row>
    <row r="95" spans="24:41" ht="15" customHeight="1" x14ac:dyDescent="0.25">
      <c r="X95" s="204"/>
      <c r="Y95" s="204"/>
      <c r="Z95" s="204"/>
      <c r="AA95" s="204"/>
      <c r="AB95" s="204"/>
      <c r="AC95" s="204"/>
      <c r="AD95" s="204"/>
      <c r="AE95" s="204"/>
      <c r="AF95" s="204"/>
      <c r="AG95" s="204"/>
      <c r="AH95" s="204"/>
      <c r="AI95" s="204"/>
      <c r="AJ95" s="204"/>
      <c r="AK95" s="204"/>
      <c r="AL95" s="204"/>
      <c r="AM95" s="204"/>
      <c r="AN95" s="204"/>
      <c r="AO95" s="204"/>
    </row>
    <row r="96" spans="24:41" ht="15" customHeight="1" x14ac:dyDescent="0.25">
      <c r="X96" s="204"/>
      <c r="Y96" s="204"/>
      <c r="Z96" s="204"/>
      <c r="AA96" s="204"/>
      <c r="AB96" s="204"/>
      <c r="AC96" s="204"/>
      <c r="AD96" s="204"/>
      <c r="AE96" s="204"/>
      <c r="AF96" s="204"/>
      <c r="AG96" s="204"/>
      <c r="AH96" s="204"/>
      <c r="AI96" s="204"/>
      <c r="AJ96" s="204"/>
      <c r="AK96" s="204"/>
      <c r="AL96" s="204"/>
      <c r="AM96" s="204"/>
      <c r="AN96" s="204"/>
      <c r="AO96" s="204"/>
    </row>
    <row r="97" spans="24:41" ht="15" customHeight="1" x14ac:dyDescent="0.25">
      <c r="X97" s="204"/>
      <c r="Y97" s="204"/>
      <c r="Z97" s="204"/>
      <c r="AA97" s="204"/>
      <c r="AB97" s="204"/>
      <c r="AC97" s="204"/>
      <c r="AD97" s="204"/>
      <c r="AE97" s="204"/>
      <c r="AF97" s="204"/>
      <c r="AG97" s="204"/>
      <c r="AH97" s="204"/>
      <c r="AI97" s="204"/>
      <c r="AJ97" s="204"/>
      <c r="AK97" s="204"/>
      <c r="AL97" s="204"/>
      <c r="AM97" s="204"/>
      <c r="AN97" s="204"/>
      <c r="AO97" s="204"/>
    </row>
    <row r="98" spans="24:41" ht="15" customHeight="1" x14ac:dyDescent="0.25">
      <c r="X98" s="204"/>
      <c r="Y98" s="204"/>
      <c r="Z98" s="204"/>
      <c r="AA98" s="204"/>
      <c r="AB98" s="204"/>
      <c r="AC98" s="204"/>
      <c r="AD98" s="204"/>
      <c r="AE98" s="204"/>
      <c r="AF98" s="204"/>
      <c r="AG98" s="204"/>
      <c r="AH98" s="204"/>
      <c r="AI98" s="204"/>
      <c r="AJ98" s="204"/>
      <c r="AK98" s="204"/>
      <c r="AL98" s="204"/>
      <c r="AM98" s="204"/>
      <c r="AN98" s="204"/>
      <c r="AO98" s="204"/>
    </row>
    <row r="99" spans="24:41" ht="15" customHeight="1" x14ac:dyDescent="0.25">
      <c r="X99" s="204"/>
      <c r="Y99" s="204"/>
      <c r="Z99" s="204"/>
      <c r="AA99" s="204"/>
      <c r="AB99" s="204"/>
      <c r="AC99" s="204"/>
      <c r="AD99" s="204"/>
      <c r="AE99" s="204"/>
      <c r="AF99" s="204"/>
      <c r="AG99" s="204"/>
      <c r="AH99" s="204"/>
      <c r="AI99" s="204"/>
      <c r="AJ99" s="204"/>
      <c r="AK99" s="204"/>
      <c r="AL99" s="204"/>
      <c r="AM99" s="204"/>
      <c r="AN99" s="204"/>
      <c r="AO99" s="204"/>
    </row>
    <row r="100" spans="24:41" ht="15" customHeight="1" x14ac:dyDescent="0.25">
      <c r="X100" s="204"/>
      <c r="Y100" s="204"/>
      <c r="Z100" s="204"/>
      <c r="AA100" s="204"/>
      <c r="AB100" s="204"/>
      <c r="AC100" s="204"/>
      <c r="AD100" s="204"/>
      <c r="AE100" s="204"/>
      <c r="AF100" s="204"/>
      <c r="AG100" s="204"/>
      <c r="AH100" s="204"/>
      <c r="AI100" s="204"/>
      <c r="AJ100" s="204"/>
      <c r="AK100" s="204"/>
      <c r="AL100" s="204"/>
      <c r="AM100" s="204"/>
      <c r="AN100" s="204"/>
      <c r="AO100" s="204"/>
    </row>
    <row r="101" spans="24:41" ht="15" customHeight="1" x14ac:dyDescent="0.25">
      <c r="X101" s="204"/>
      <c r="Y101" s="204"/>
      <c r="Z101" s="204"/>
      <c r="AA101" s="204"/>
      <c r="AB101" s="204"/>
      <c r="AC101" s="204"/>
      <c r="AD101" s="204"/>
      <c r="AE101" s="204"/>
      <c r="AF101" s="204"/>
      <c r="AG101" s="204"/>
      <c r="AH101" s="204"/>
      <c r="AI101" s="204"/>
      <c r="AJ101" s="204"/>
      <c r="AK101" s="204"/>
      <c r="AL101" s="204"/>
      <c r="AM101" s="204"/>
      <c r="AN101" s="204"/>
      <c r="AO101" s="204"/>
    </row>
    <row r="102" spans="24:41" ht="15" customHeight="1" x14ac:dyDescent="0.25">
      <c r="X102" s="204"/>
      <c r="Y102" s="204"/>
      <c r="Z102" s="204"/>
      <c r="AA102" s="204"/>
      <c r="AB102" s="204"/>
      <c r="AC102" s="204"/>
      <c r="AD102" s="204"/>
      <c r="AE102" s="204"/>
      <c r="AF102" s="204"/>
      <c r="AG102" s="204"/>
      <c r="AH102" s="204"/>
      <c r="AI102" s="204"/>
      <c r="AJ102" s="204"/>
      <c r="AK102" s="204"/>
      <c r="AL102" s="204"/>
      <c r="AM102" s="204"/>
      <c r="AN102" s="204"/>
      <c r="AO102" s="204"/>
    </row>
    <row r="103" spans="24:41" ht="15" customHeight="1" x14ac:dyDescent="0.25">
      <c r="X103" s="204"/>
      <c r="Y103" s="204"/>
      <c r="Z103" s="204"/>
      <c r="AA103" s="204"/>
      <c r="AB103" s="204"/>
      <c r="AC103" s="204"/>
      <c r="AD103" s="204"/>
      <c r="AE103" s="204"/>
      <c r="AF103" s="204"/>
      <c r="AG103" s="204"/>
      <c r="AH103" s="204"/>
      <c r="AI103" s="204"/>
      <c r="AJ103" s="204"/>
      <c r="AK103" s="204"/>
      <c r="AL103" s="204"/>
      <c r="AM103" s="204"/>
      <c r="AN103" s="204"/>
      <c r="AO103" s="204"/>
    </row>
    <row r="104" spans="24:41" ht="15" customHeight="1" x14ac:dyDescent="0.25">
      <c r="X104" s="204"/>
      <c r="Y104" s="204"/>
      <c r="Z104" s="204"/>
      <c r="AA104" s="204"/>
      <c r="AB104" s="204"/>
      <c r="AC104" s="204"/>
      <c r="AD104" s="204"/>
      <c r="AE104" s="204"/>
      <c r="AF104" s="204"/>
      <c r="AG104" s="204"/>
      <c r="AH104" s="204"/>
      <c r="AI104" s="204"/>
      <c r="AJ104" s="204"/>
      <c r="AK104" s="204"/>
      <c r="AL104" s="204"/>
      <c r="AM104" s="204"/>
      <c r="AN104" s="204"/>
      <c r="AO104" s="204"/>
    </row>
    <row r="105" spans="24:41" ht="15" customHeight="1" x14ac:dyDescent="0.25">
      <c r="X105" s="204"/>
      <c r="Y105" s="204"/>
      <c r="Z105" s="204"/>
      <c r="AA105" s="204"/>
      <c r="AB105" s="204"/>
      <c r="AC105" s="204"/>
      <c r="AD105" s="204"/>
      <c r="AE105" s="204"/>
      <c r="AF105" s="204"/>
      <c r="AG105" s="204"/>
      <c r="AH105" s="204"/>
      <c r="AI105" s="204"/>
      <c r="AJ105" s="204"/>
      <c r="AK105" s="204"/>
      <c r="AL105" s="204"/>
      <c r="AM105" s="204"/>
      <c r="AN105" s="204"/>
      <c r="AO105" s="204"/>
    </row>
    <row r="106" spans="24:41" ht="15" customHeight="1" x14ac:dyDescent="0.25">
      <c r="X106" s="204"/>
      <c r="Y106" s="204"/>
      <c r="Z106" s="204"/>
      <c r="AA106" s="204"/>
      <c r="AB106" s="204"/>
      <c r="AC106" s="204"/>
      <c r="AD106" s="204"/>
      <c r="AE106" s="204"/>
      <c r="AF106" s="204"/>
      <c r="AG106" s="204"/>
      <c r="AH106" s="204"/>
      <c r="AI106" s="204"/>
      <c r="AJ106" s="204"/>
      <c r="AK106" s="204"/>
      <c r="AL106" s="204"/>
      <c r="AM106" s="204"/>
      <c r="AN106" s="204"/>
      <c r="AO106" s="204"/>
    </row>
    <row r="107" spans="24:41" ht="15" customHeight="1" x14ac:dyDescent="0.25">
      <c r="X107" s="204"/>
      <c r="Y107" s="204"/>
      <c r="Z107" s="204"/>
      <c r="AA107" s="204"/>
      <c r="AB107" s="204"/>
      <c r="AC107" s="204"/>
      <c r="AD107" s="204"/>
      <c r="AE107" s="204"/>
      <c r="AF107" s="204"/>
      <c r="AG107" s="204"/>
      <c r="AH107" s="204"/>
      <c r="AI107" s="204"/>
      <c r="AJ107" s="204"/>
      <c r="AK107" s="204"/>
      <c r="AL107" s="204"/>
      <c r="AM107" s="204"/>
      <c r="AN107" s="204"/>
      <c r="AO107" s="204"/>
    </row>
    <row r="108" spans="24:41" ht="15" customHeight="1" x14ac:dyDescent="0.25">
      <c r="X108" s="204"/>
      <c r="Y108" s="204"/>
      <c r="Z108" s="204"/>
      <c r="AA108" s="204"/>
      <c r="AB108" s="204"/>
      <c r="AC108" s="204"/>
      <c r="AD108" s="204"/>
      <c r="AE108" s="204"/>
      <c r="AF108" s="204"/>
      <c r="AG108" s="204"/>
      <c r="AH108" s="204"/>
      <c r="AI108" s="204"/>
      <c r="AJ108" s="204"/>
      <c r="AK108" s="204"/>
      <c r="AL108" s="204"/>
      <c r="AM108" s="204"/>
      <c r="AN108" s="204"/>
      <c r="AO108" s="204"/>
    </row>
    <row r="109" spans="24:41" ht="15" customHeight="1" x14ac:dyDescent="0.25">
      <c r="X109" s="204"/>
      <c r="Y109" s="204"/>
      <c r="Z109" s="204"/>
      <c r="AA109" s="204"/>
      <c r="AB109" s="204"/>
      <c r="AC109" s="204"/>
      <c r="AD109" s="204"/>
      <c r="AE109" s="204"/>
      <c r="AF109" s="204"/>
      <c r="AG109" s="204"/>
      <c r="AH109" s="204"/>
      <c r="AI109" s="204"/>
      <c r="AJ109" s="204"/>
      <c r="AK109" s="204"/>
      <c r="AL109" s="204"/>
      <c r="AM109" s="204"/>
      <c r="AN109" s="204"/>
      <c r="AO109" s="204"/>
    </row>
    <row r="110" spans="24:41" ht="15" customHeight="1" x14ac:dyDescent="0.25">
      <c r="X110" s="204"/>
      <c r="Y110" s="204"/>
      <c r="Z110" s="204"/>
      <c r="AA110" s="204"/>
      <c r="AB110" s="204"/>
      <c r="AC110" s="204"/>
      <c r="AD110" s="204"/>
      <c r="AE110" s="204"/>
      <c r="AF110" s="204"/>
      <c r="AG110" s="204"/>
      <c r="AH110" s="204"/>
      <c r="AI110" s="204"/>
      <c r="AJ110" s="204"/>
      <c r="AK110" s="204"/>
      <c r="AL110" s="204"/>
      <c r="AM110" s="204"/>
      <c r="AN110" s="204"/>
      <c r="AO110" s="204"/>
    </row>
    <row r="111" spans="24:41" ht="15" customHeight="1" x14ac:dyDescent="0.25">
      <c r="X111" s="204"/>
      <c r="Y111" s="204"/>
      <c r="Z111" s="204"/>
      <c r="AA111" s="204"/>
      <c r="AB111" s="204"/>
      <c r="AC111" s="204"/>
      <c r="AD111" s="204"/>
      <c r="AE111" s="204"/>
      <c r="AF111" s="204"/>
      <c r="AG111" s="204"/>
      <c r="AH111" s="204"/>
      <c r="AI111" s="204"/>
      <c r="AJ111" s="204"/>
      <c r="AK111" s="204"/>
      <c r="AL111" s="204"/>
      <c r="AM111" s="204"/>
      <c r="AN111" s="204"/>
      <c r="AO111" s="204"/>
    </row>
    <row r="112" spans="24:41" ht="15" customHeight="1" x14ac:dyDescent="0.25">
      <c r="X112" s="204"/>
      <c r="Y112" s="204"/>
      <c r="Z112" s="204"/>
      <c r="AA112" s="204"/>
      <c r="AB112" s="204"/>
      <c r="AC112" s="204"/>
      <c r="AD112" s="204"/>
      <c r="AE112" s="204"/>
      <c r="AF112" s="204"/>
      <c r="AG112" s="204"/>
      <c r="AH112" s="204"/>
      <c r="AI112" s="204"/>
      <c r="AJ112" s="204"/>
      <c r="AK112" s="204"/>
      <c r="AL112" s="204"/>
      <c r="AM112" s="204"/>
      <c r="AN112" s="204"/>
      <c r="AO112" s="204"/>
    </row>
    <row r="113" spans="24:41" ht="15" customHeight="1" x14ac:dyDescent="0.25">
      <c r="X113" s="204"/>
      <c r="Y113" s="204"/>
      <c r="Z113" s="204"/>
      <c r="AA113" s="204"/>
      <c r="AB113" s="204"/>
      <c r="AC113" s="204"/>
      <c r="AD113" s="204"/>
      <c r="AE113" s="204"/>
      <c r="AF113" s="204"/>
      <c r="AG113" s="204"/>
      <c r="AH113" s="204"/>
      <c r="AI113" s="204"/>
      <c r="AJ113" s="204"/>
      <c r="AK113" s="204"/>
      <c r="AL113" s="204"/>
      <c r="AM113" s="204"/>
      <c r="AN113" s="204"/>
      <c r="AO113" s="204"/>
    </row>
    <row r="114" spans="24:41" ht="15" customHeight="1" x14ac:dyDescent="0.25">
      <c r="X114" s="204"/>
      <c r="Y114" s="204"/>
      <c r="Z114" s="204"/>
      <c r="AA114" s="204"/>
      <c r="AB114" s="204"/>
      <c r="AC114" s="204"/>
      <c r="AD114" s="204"/>
      <c r="AE114" s="204"/>
      <c r="AF114" s="204"/>
      <c r="AG114" s="204"/>
      <c r="AH114" s="204"/>
      <c r="AI114" s="204"/>
      <c r="AJ114" s="204"/>
      <c r="AK114" s="204"/>
      <c r="AL114" s="204"/>
      <c r="AM114" s="204"/>
      <c r="AN114" s="204"/>
      <c r="AO114" s="204"/>
    </row>
    <row r="115" spans="24:41" ht="15" customHeight="1" x14ac:dyDescent="0.25">
      <c r="X115" s="204"/>
      <c r="Y115" s="204"/>
      <c r="Z115" s="204"/>
      <c r="AA115" s="204"/>
      <c r="AB115" s="204"/>
      <c r="AC115" s="204"/>
      <c r="AD115" s="204"/>
      <c r="AE115" s="204"/>
      <c r="AF115" s="204"/>
      <c r="AG115" s="204"/>
      <c r="AH115" s="204"/>
      <c r="AI115" s="204"/>
      <c r="AJ115" s="204"/>
      <c r="AK115" s="204"/>
      <c r="AL115" s="204"/>
      <c r="AM115" s="204"/>
      <c r="AN115" s="204"/>
      <c r="AO115" s="204"/>
    </row>
    <row r="116" spans="24:41" ht="15" customHeight="1" x14ac:dyDescent="0.25">
      <c r="X116" s="204"/>
      <c r="Y116" s="204"/>
      <c r="Z116" s="204"/>
      <c r="AA116" s="204"/>
      <c r="AB116" s="204"/>
      <c r="AC116" s="204"/>
      <c r="AD116" s="204"/>
      <c r="AE116" s="204"/>
      <c r="AF116" s="204"/>
      <c r="AG116" s="204"/>
      <c r="AH116" s="204"/>
      <c r="AI116" s="204"/>
      <c r="AJ116" s="204"/>
      <c r="AK116" s="204"/>
      <c r="AL116" s="204"/>
      <c r="AM116" s="204"/>
      <c r="AN116" s="204"/>
      <c r="AO116" s="204"/>
    </row>
    <row r="117" spans="24:41" ht="15" customHeight="1" x14ac:dyDescent="0.25">
      <c r="X117" s="204"/>
      <c r="Y117" s="204"/>
      <c r="Z117" s="204"/>
      <c r="AA117" s="204"/>
      <c r="AB117" s="204"/>
      <c r="AC117" s="204"/>
      <c r="AD117" s="204"/>
      <c r="AE117" s="204"/>
      <c r="AF117" s="204"/>
      <c r="AG117" s="204"/>
      <c r="AH117" s="204"/>
      <c r="AI117" s="204"/>
      <c r="AJ117" s="204"/>
      <c r="AK117" s="204"/>
      <c r="AL117" s="204"/>
      <c r="AM117" s="204"/>
      <c r="AN117" s="204"/>
      <c r="AO117" s="204"/>
    </row>
    <row r="118" spans="24:41" ht="15" customHeight="1" x14ac:dyDescent="0.25">
      <c r="X118" s="204"/>
      <c r="Y118" s="204"/>
      <c r="Z118" s="204"/>
      <c r="AA118" s="204"/>
      <c r="AB118" s="204"/>
      <c r="AC118" s="204"/>
      <c r="AD118" s="204"/>
      <c r="AE118" s="204"/>
      <c r="AF118" s="204"/>
      <c r="AG118" s="204"/>
      <c r="AH118" s="204"/>
      <c r="AI118" s="204"/>
      <c r="AJ118" s="204"/>
      <c r="AK118" s="204"/>
      <c r="AL118" s="204"/>
      <c r="AM118" s="204"/>
      <c r="AN118" s="204"/>
      <c r="AO118" s="204"/>
    </row>
    <row r="119" spans="24:41" ht="15" customHeight="1" x14ac:dyDescent="0.25">
      <c r="X119" s="204"/>
      <c r="Y119" s="204"/>
      <c r="Z119" s="204"/>
      <c r="AA119" s="204"/>
      <c r="AB119" s="204"/>
      <c r="AC119" s="204"/>
      <c r="AD119" s="204"/>
      <c r="AE119" s="204"/>
      <c r="AF119" s="204"/>
      <c r="AG119" s="204"/>
      <c r="AH119" s="204"/>
      <c r="AI119" s="204"/>
      <c r="AJ119" s="204"/>
      <c r="AK119" s="204"/>
      <c r="AL119" s="204"/>
      <c r="AM119" s="204"/>
      <c r="AN119" s="204"/>
      <c r="AO119" s="204"/>
    </row>
    <row r="120" spans="24:41" ht="15" customHeight="1" x14ac:dyDescent="0.25">
      <c r="X120" s="204"/>
      <c r="Y120" s="204"/>
      <c r="Z120" s="204"/>
      <c r="AA120" s="204"/>
      <c r="AB120" s="204"/>
      <c r="AC120" s="204"/>
      <c r="AD120" s="204"/>
      <c r="AE120" s="204"/>
      <c r="AF120" s="204"/>
      <c r="AG120" s="204"/>
      <c r="AH120" s="204"/>
      <c r="AI120" s="204"/>
      <c r="AJ120" s="204"/>
      <c r="AK120" s="204"/>
      <c r="AL120" s="204"/>
      <c r="AM120" s="204"/>
      <c r="AN120" s="204"/>
      <c r="AO120" s="204"/>
    </row>
    <row r="121" spans="24:41" ht="15" customHeight="1" x14ac:dyDescent="0.25">
      <c r="X121" s="204"/>
      <c r="Y121" s="204"/>
      <c r="Z121" s="204"/>
      <c r="AA121" s="204"/>
      <c r="AB121" s="204"/>
      <c r="AC121" s="204"/>
      <c r="AD121" s="204"/>
      <c r="AE121" s="204"/>
      <c r="AF121" s="204"/>
      <c r="AG121" s="204"/>
      <c r="AH121" s="204"/>
      <c r="AI121" s="204"/>
      <c r="AJ121" s="204"/>
      <c r="AK121" s="204"/>
      <c r="AL121" s="204"/>
      <c r="AM121" s="204"/>
      <c r="AN121" s="204"/>
      <c r="AO121" s="204"/>
    </row>
    <row r="122" spans="24:41" ht="15" customHeight="1" x14ac:dyDescent="0.25">
      <c r="X122" s="204"/>
      <c r="Y122" s="204"/>
      <c r="Z122" s="204"/>
      <c r="AA122" s="204"/>
      <c r="AB122" s="204"/>
      <c r="AC122" s="204"/>
      <c r="AD122" s="204"/>
      <c r="AE122" s="204"/>
      <c r="AF122" s="204"/>
      <c r="AG122" s="204"/>
      <c r="AH122" s="204"/>
      <c r="AI122" s="204"/>
      <c r="AJ122" s="204"/>
      <c r="AK122" s="204"/>
      <c r="AL122" s="204"/>
      <c r="AM122" s="204"/>
      <c r="AN122" s="204"/>
      <c r="AO122" s="204"/>
    </row>
    <row r="123" spans="24:41" ht="15" customHeight="1" x14ac:dyDescent="0.25">
      <c r="X123" s="204"/>
      <c r="Y123" s="204"/>
      <c r="Z123" s="204"/>
      <c r="AA123" s="204"/>
      <c r="AB123" s="204"/>
      <c r="AC123" s="204"/>
      <c r="AD123" s="204"/>
      <c r="AE123" s="204"/>
      <c r="AF123" s="204"/>
      <c r="AG123" s="204"/>
      <c r="AH123" s="204"/>
      <c r="AI123" s="204"/>
      <c r="AJ123" s="204"/>
      <c r="AK123" s="204"/>
      <c r="AL123" s="204"/>
      <c r="AM123" s="204"/>
      <c r="AN123" s="204"/>
      <c r="AO123" s="204"/>
    </row>
    <row r="124" spans="24:41" ht="15" customHeight="1" x14ac:dyDescent="0.25">
      <c r="X124" s="204"/>
      <c r="Y124" s="204"/>
      <c r="Z124" s="204"/>
      <c r="AA124" s="204"/>
      <c r="AB124" s="204"/>
      <c r="AC124" s="204"/>
      <c r="AD124" s="204"/>
      <c r="AE124" s="204"/>
      <c r="AF124" s="204"/>
      <c r="AG124" s="204"/>
      <c r="AH124" s="204"/>
      <c r="AI124" s="204"/>
      <c r="AJ124" s="204"/>
      <c r="AK124" s="204"/>
      <c r="AL124" s="204"/>
      <c r="AM124" s="204"/>
      <c r="AN124" s="204"/>
      <c r="AO124" s="204"/>
    </row>
    <row r="125" spans="24:41" ht="15" customHeight="1" x14ac:dyDescent="0.25">
      <c r="X125" s="204"/>
      <c r="Y125" s="204"/>
      <c r="Z125" s="204"/>
      <c r="AA125" s="204"/>
      <c r="AB125" s="204"/>
      <c r="AC125" s="204"/>
      <c r="AD125" s="204"/>
      <c r="AE125" s="204"/>
      <c r="AF125" s="204"/>
      <c r="AG125" s="204"/>
      <c r="AH125" s="204"/>
      <c r="AI125" s="204"/>
      <c r="AJ125" s="204"/>
      <c r="AK125" s="204"/>
      <c r="AL125" s="204"/>
      <c r="AM125" s="204"/>
      <c r="AN125" s="204"/>
      <c r="AO125" s="204"/>
    </row>
    <row r="126" spans="24:41" ht="15" customHeight="1" x14ac:dyDescent="0.25">
      <c r="X126" s="204"/>
      <c r="Y126" s="204"/>
      <c r="Z126" s="204"/>
      <c r="AA126" s="204"/>
      <c r="AB126" s="204"/>
      <c r="AC126" s="204"/>
      <c r="AD126" s="204"/>
      <c r="AE126" s="204"/>
      <c r="AF126" s="204"/>
      <c r="AG126" s="204"/>
      <c r="AH126" s="204"/>
      <c r="AI126" s="204"/>
      <c r="AJ126" s="204"/>
      <c r="AK126" s="204"/>
      <c r="AL126" s="204"/>
      <c r="AM126" s="204"/>
      <c r="AN126" s="204"/>
      <c r="AO126" s="204"/>
    </row>
    <row r="127" spans="24:41" ht="15" customHeight="1" x14ac:dyDescent="0.25">
      <c r="X127" s="204"/>
      <c r="Y127" s="204"/>
      <c r="Z127" s="204"/>
      <c r="AA127" s="204"/>
      <c r="AB127" s="204"/>
      <c r="AC127" s="204"/>
      <c r="AD127" s="204"/>
      <c r="AE127" s="204"/>
      <c r="AF127" s="204"/>
      <c r="AG127" s="204"/>
      <c r="AH127" s="204"/>
      <c r="AI127" s="204"/>
      <c r="AJ127" s="204"/>
      <c r="AK127" s="204"/>
      <c r="AL127" s="204"/>
      <c r="AM127" s="204"/>
      <c r="AN127" s="204"/>
      <c r="AO127" s="204"/>
    </row>
    <row r="128" spans="24:41" ht="15" customHeight="1" x14ac:dyDescent="0.25">
      <c r="X128" s="204"/>
      <c r="Y128" s="204"/>
      <c r="Z128" s="204"/>
      <c r="AA128" s="204"/>
      <c r="AB128" s="204"/>
      <c r="AC128" s="204"/>
      <c r="AD128" s="204"/>
      <c r="AE128" s="204"/>
      <c r="AF128" s="204"/>
      <c r="AG128" s="204"/>
      <c r="AH128" s="204"/>
      <c r="AI128" s="204"/>
      <c r="AJ128" s="204"/>
      <c r="AK128" s="204"/>
      <c r="AL128" s="204"/>
      <c r="AM128" s="204"/>
      <c r="AN128" s="204"/>
      <c r="AO128" s="204"/>
    </row>
    <row r="129" spans="24:41" ht="15" customHeight="1" x14ac:dyDescent="0.25">
      <c r="X129" s="204"/>
      <c r="Y129" s="204"/>
      <c r="Z129" s="204"/>
      <c r="AA129" s="204"/>
      <c r="AB129" s="204"/>
      <c r="AC129" s="204"/>
      <c r="AD129" s="204"/>
      <c r="AE129" s="204"/>
      <c r="AF129" s="204"/>
      <c r="AG129" s="204"/>
      <c r="AH129" s="204"/>
      <c r="AI129" s="204"/>
      <c r="AJ129" s="204"/>
      <c r="AK129" s="204"/>
      <c r="AL129" s="204"/>
      <c r="AM129" s="204"/>
      <c r="AN129" s="204"/>
      <c r="AO129" s="204"/>
    </row>
    <row r="130" spans="24:41" ht="15" customHeight="1" x14ac:dyDescent="0.25">
      <c r="X130" s="204"/>
      <c r="Y130" s="204"/>
      <c r="Z130" s="204"/>
      <c r="AA130" s="204"/>
      <c r="AB130" s="204"/>
      <c r="AC130" s="204"/>
      <c r="AD130" s="204"/>
      <c r="AE130" s="204"/>
      <c r="AF130" s="204"/>
      <c r="AG130" s="204"/>
      <c r="AH130" s="204"/>
      <c r="AI130" s="204"/>
      <c r="AJ130" s="204"/>
      <c r="AK130" s="204"/>
      <c r="AL130" s="204"/>
      <c r="AM130" s="204"/>
      <c r="AN130" s="204"/>
      <c r="AO130" s="204"/>
    </row>
    <row r="131" spans="24:41" ht="15" customHeight="1" x14ac:dyDescent="0.25">
      <c r="X131" s="204"/>
      <c r="Y131" s="204"/>
      <c r="Z131" s="204"/>
      <c r="AA131" s="204"/>
      <c r="AB131" s="204"/>
      <c r="AC131" s="204"/>
      <c r="AD131" s="204"/>
      <c r="AE131" s="204"/>
      <c r="AF131" s="204"/>
      <c r="AG131" s="204"/>
      <c r="AH131" s="204"/>
      <c r="AI131" s="204"/>
      <c r="AJ131" s="204"/>
      <c r="AK131" s="204"/>
      <c r="AL131" s="204"/>
      <c r="AM131" s="204"/>
      <c r="AN131" s="204"/>
      <c r="AO131" s="204"/>
    </row>
    <row r="132" spans="24:41" ht="15" customHeight="1" x14ac:dyDescent="0.25">
      <c r="X132" s="204"/>
      <c r="Y132" s="204"/>
      <c r="Z132" s="204"/>
      <c r="AA132" s="204"/>
      <c r="AB132" s="204"/>
      <c r="AC132" s="204"/>
      <c r="AD132" s="204"/>
      <c r="AE132" s="204"/>
      <c r="AF132" s="204"/>
      <c r="AG132" s="204"/>
      <c r="AH132" s="204"/>
      <c r="AI132" s="204"/>
      <c r="AJ132" s="204"/>
      <c r="AK132" s="204"/>
      <c r="AL132" s="204"/>
      <c r="AM132" s="204"/>
      <c r="AN132" s="204"/>
      <c r="AO132" s="204"/>
    </row>
    <row r="133" spans="24:41" ht="15" customHeight="1" x14ac:dyDescent="0.25">
      <c r="X133" s="204"/>
      <c r="Y133" s="204"/>
      <c r="Z133" s="204"/>
      <c r="AA133" s="204"/>
      <c r="AB133" s="204"/>
      <c r="AC133" s="204"/>
      <c r="AD133" s="204"/>
      <c r="AE133" s="204"/>
      <c r="AF133" s="204"/>
      <c r="AG133" s="204"/>
      <c r="AH133" s="204"/>
      <c r="AI133" s="204"/>
      <c r="AJ133" s="204"/>
      <c r="AK133" s="204"/>
      <c r="AL133" s="204"/>
      <c r="AM133" s="204"/>
      <c r="AN133" s="204"/>
      <c r="AO133" s="204"/>
    </row>
    <row r="134" spans="24:41" ht="15" customHeight="1" x14ac:dyDescent="0.25">
      <c r="X134" s="204"/>
      <c r="Y134" s="204"/>
      <c r="Z134" s="204"/>
      <c r="AA134" s="204"/>
      <c r="AB134" s="204"/>
      <c r="AC134" s="204"/>
      <c r="AD134" s="204"/>
      <c r="AE134" s="204"/>
      <c r="AF134" s="204"/>
      <c r="AG134" s="204"/>
      <c r="AH134" s="204"/>
      <c r="AI134" s="204"/>
      <c r="AJ134" s="204"/>
      <c r="AK134" s="204"/>
      <c r="AL134" s="204"/>
      <c r="AM134" s="204"/>
      <c r="AN134" s="204"/>
      <c r="AO134" s="204"/>
    </row>
    <row r="135" spans="24:41" ht="15" customHeight="1" x14ac:dyDescent="0.25">
      <c r="X135" s="204"/>
      <c r="Y135" s="204"/>
      <c r="Z135" s="204"/>
      <c r="AA135" s="204"/>
      <c r="AB135" s="204"/>
      <c r="AC135" s="204"/>
      <c r="AD135" s="204"/>
      <c r="AE135" s="204"/>
      <c r="AF135" s="204"/>
      <c r="AG135" s="204"/>
      <c r="AH135" s="204"/>
      <c r="AI135" s="204"/>
      <c r="AJ135" s="204"/>
      <c r="AK135" s="204"/>
      <c r="AL135" s="204"/>
      <c r="AM135" s="204"/>
      <c r="AN135" s="204"/>
      <c r="AO135" s="204"/>
    </row>
    <row r="136" spans="24:41" ht="15" customHeight="1" x14ac:dyDescent="0.25">
      <c r="X136" s="204"/>
      <c r="Y136" s="204"/>
      <c r="Z136" s="204"/>
      <c r="AA136" s="204"/>
      <c r="AB136" s="204"/>
      <c r="AC136" s="204"/>
      <c r="AD136" s="204"/>
      <c r="AE136" s="204"/>
      <c r="AF136" s="204"/>
      <c r="AG136" s="204"/>
      <c r="AH136" s="204"/>
      <c r="AI136" s="204"/>
      <c r="AJ136" s="204"/>
      <c r="AK136" s="204"/>
      <c r="AL136" s="204"/>
      <c r="AM136" s="204"/>
      <c r="AN136" s="204"/>
      <c r="AO136" s="204"/>
    </row>
    <row r="137" spans="24:41" ht="15" customHeight="1" x14ac:dyDescent="0.25">
      <c r="X137" s="204"/>
      <c r="Y137" s="204"/>
      <c r="Z137" s="204"/>
      <c r="AA137" s="204"/>
      <c r="AB137" s="204"/>
      <c r="AC137" s="204"/>
      <c r="AD137" s="204"/>
      <c r="AE137" s="204"/>
      <c r="AF137" s="204"/>
      <c r="AG137" s="204"/>
      <c r="AH137" s="204"/>
      <c r="AI137" s="204"/>
      <c r="AJ137" s="204"/>
      <c r="AK137" s="204"/>
      <c r="AL137" s="204"/>
      <c r="AM137" s="204"/>
      <c r="AN137" s="204"/>
      <c r="AO137" s="204"/>
    </row>
    <row r="138" spans="24:41" ht="15" customHeight="1" x14ac:dyDescent="0.25">
      <c r="X138" s="204"/>
      <c r="Y138" s="204"/>
      <c r="Z138" s="204"/>
      <c r="AA138" s="204"/>
      <c r="AB138" s="204"/>
      <c r="AC138" s="204"/>
      <c r="AD138" s="204"/>
      <c r="AE138" s="204"/>
      <c r="AF138" s="204"/>
      <c r="AG138" s="204"/>
      <c r="AH138" s="204"/>
      <c r="AI138" s="204"/>
      <c r="AJ138" s="204"/>
      <c r="AK138" s="204"/>
      <c r="AL138" s="204"/>
      <c r="AM138" s="204"/>
      <c r="AN138" s="204"/>
      <c r="AO138" s="204"/>
    </row>
    <row r="139" spans="24:41" ht="15" customHeight="1" x14ac:dyDescent="0.25">
      <c r="X139" s="204"/>
      <c r="Y139" s="204"/>
      <c r="Z139" s="204"/>
      <c r="AA139" s="204"/>
      <c r="AB139" s="204"/>
      <c r="AC139" s="204"/>
      <c r="AD139" s="204"/>
      <c r="AE139" s="204"/>
      <c r="AF139" s="204"/>
      <c r="AG139" s="204"/>
      <c r="AH139" s="204"/>
      <c r="AI139" s="204"/>
      <c r="AJ139" s="204"/>
      <c r="AK139" s="204"/>
      <c r="AL139" s="204"/>
      <c r="AM139" s="204"/>
      <c r="AN139" s="204"/>
      <c r="AO139" s="204"/>
    </row>
    <row r="140" spans="24:41" ht="15" customHeight="1" x14ac:dyDescent="0.25">
      <c r="X140" s="204"/>
      <c r="Y140" s="204"/>
      <c r="Z140" s="204"/>
      <c r="AA140" s="204"/>
      <c r="AB140" s="204"/>
      <c r="AC140" s="204"/>
      <c r="AD140" s="204"/>
      <c r="AE140" s="204"/>
      <c r="AF140" s="204"/>
      <c r="AG140" s="204"/>
      <c r="AH140" s="204"/>
      <c r="AI140" s="204"/>
      <c r="AJ140" s="204"/>
      <c r="AK140" s="204"/>
      <c r="AL140" s="204"/>
      <c r="AM140" s="204"/>
      <c r="AN140" s="204"/>
      <c r="AO140" s="204"/>
    </row>
    <row r="141" spans="24:41" ht="15" customHeight="1" x14ac:dyDescent="0.25">
      <c r="X141" s="204"/>
      <c r="Y141" s="204"/>
      <c r="Z141" s="204"/>
      <c r="AA141" s="204"/>
      <c r="AB141" s="204"/>
      <c r="AC141" s="204"/>
      <c r="AD141" s="204"/>
      <c r="AE141" s="204"/>
      <c r="AF141" s="204"/>
      <c r="AG141" s="204"/>
      <c r="AH141" s="204"/>
      <c r="AI141" s="204"/>
      <c r="AJ141" s="204"/>
      <c r="AK141" s="204"/>
      <c r="AL141" s="204"/>
      <c r="AM141" s="204"/>
      <c r="AN141" s="204"/>
      <c r="AO141" s="204"/>
    </row>
    <row r="142" spans="24:41" ht="15" customHeight="1" x14ac:dyDescent="0.25">
      <c r="X142" s="204"/>
      <c r="Y142" s="204"/>
      <c r="Z142" s="204"/>
      <c r="AA142" s="204"/>
      <c r="AB142" s="204"/>
      <c r="AC142" s="204"/>
      <c r="AD142" s="204"/>
      <c r="AE142" s="204"/>
      <c r="AF142" s="204"/>
      <c r="AG142" s="204"/>
      <c r="AH142" s="204"/>
      <c r="AI142" s="204"/>
      <c r="AJ142" s="204"/>
      <c r="AK142" s="204"/>
      <c r="AL142" s="204"/>
      <c r="AM142" s="204"/>
      <c r="AN142" s="204"/>
      <c r="AO142" s="204"/>
    </row>
    <row r="143" spans="24:41" ht="15" customHeight="1" x14ac:dyDescent="0.25">
      <c r="X143" s="204"/>
      <c r="Y143" s="204"/>
      <c r="Z143" s="204"/>
      <c r="AA143" s="204"/>
      <c r="AB143" s="204"/>
      <c r="AC143" s="204"/>
      <c r="AD143" s="204"/>
      <c r="AE143" s="204"/>
      <c r="AF143" s="204"/>
      <c r="AG143" s="204"/>
      <c r="AH143" s="204"/>
      <c r="AI143" s="204"/>
      <c r="AJ143" s="204"/>
      <c r="AK143" s="204"/>
      <c r="AL143" s="204"/>
      <c r="AM143" s="204"/>
      <c r="AN143" s="204"/>
      <c r="AO143" s="204"/>
    </row>
    <row r="144" spans="24:41" ht="15" customHeight="1" x14ac:dyDescent="0.25">
      <c r="X144" s="204"/>
      <c r="Y144" s="204"/>
      <c r="Z144" s="204"/>
      <c r="AA144" s="204"/>
      <c r="AB144" s="204"/>
      <c r="AC144" s="204"/>
      <c r="AD144" s="204"/>
      <c r="AE144" s="204"/>
      <c r="AF144" s="204"/>
      <c r="AG144" s="204"/>
      <c r="AH144" s="204"/>
      <c r="AI144" s="204"/>
      <c r="AJ144" s="204"/>
      <c r="AK144" s="204"/>
      <c r="AL144" s="204"/>
      <c r="AM144" s="204"/>
      <c r="AN144" s="204"/>
      <c r="AO144" s="204"/>
    </row>
    <row r="145" spans="24:41" ht="15" customHeight="1" x14ac:dyDescent="0.25">
      <c r="X145" s="204"/>
      <c r="Y145" s="204"/>
      <c r="Z145" s="204"/>
      <c r="AA145" s="204"/>
      <c r="AB145" s="204"/>
      <c r="AC145" s="204"/>
      <c r="AD145" s="204"/>
      <c r="AE145" s="204"/>
      <c r="AF145" s="204"/>
      <c r="AG145" s="204"/>
      <c r="AH145" s="204"/>
      <c r="AI145" s="204"/>
      <c r="AJ145" s="204"/>
      <c r="AK145" s="204"/>
      <c r="AL145" s="204"/>
      <c r="AM145" s="204"/>
      <c r="AN145" s="204"/>
      <c r="AO145" s="204"/>
    </row>
    <row r="146" spans="24:41" ht="15" customHeight="1" x14ac:dyDescent="0.25">
      <c r="X146" s="204"/>
      <c r="Y146" s="204"/>
      <c r="Z146" s="204"/>
      <c r="AA146" s="204"/>
      <c r="AB146" s="204"/>
      <c r="AC146" s="204"/>
      <c r="AD146" s="204"/>
      <c r="AE146" s="204"/>
      <c r="AF146" s="204"/>
      <c r="AG146" s="204"/>
      <c r="AH146" s="204"/>
      <c r="AI146" s="204"/>
      <c r="AJ146" s="204"/>
      <c r="AK146" s="204"/>
      <c r="AL146" s="204"/>
      <c r="AM146" s="204"/>
      <c r="AN146" s="204"/>
      <c r="AO146" s="204"/>
    </row>
    <row r="147" spans="24:41" ht="15" customHeight="1" x14ac:dyDescent="0.25">
      <c r="X147" s="204"/>
      <c r="Y147" s="204"/>
      <c r="Z147" s="204"/>
      <c r="AA147" s="204"/>
      <c r="AB147" s="204"/>
      <c r="AC147" s="204"/>
      <c r="AD147" s="204"/>
      <c r="AE147" s="204"/>
      <c r="AF147" s="204"/>
      <c r="AG147" s="204"/>
      <c r="AH147" s="204"/>
      <c r="AI147" s="204"/>
      <c r="AJ147" s="204"/>
      <c r="AK147" s="204"/>
      <c r="AL147" s="204"/>
      <c r="AM147" s="204"/>
      <c r="AN147" s="204"/>
      <c r="AO147" s="204"/>
    </row>
    <row r="148" spans="24:41" ht="15" customHeight="1" x14ac:dyDescent="0.25">
      <c r="X148" s="204"/>
      <c r="Y148" s="204"/>
      <c r="Z148" s="204"/>
      <c r="AA148" s="204"/>
      <c r="AB148" s="204"/>
      <c r="AC148" s="204"/>
      <c r="AD148" s="204"/>
      <c r="AE148" s="204"/>
      <c r="AF148" s="204"/>
      <c r="AG148" s="204"/>
      <c r="AH148" s="204"/>
      <c r="AI148" s="204"/>
      <c r="AJ148" s="204"/>
      <c r="AK148" s="204"/>
      <c r="AL148" s="204"/>
      <c r="AM148" s="204"/>
      <c r="AN148" s="204"/>
      <c r="AO148" s="204"/>
    </row>
    <row r="149" spans="24:41" ht="15" customHeight="1" x14ac:dyDescent="0.25">
      <c r="X149" s="204"/>
      <c r="Y149" s="204"/>
      <c r="Z149" s="204"/>
      <c r="AA149" s="204"/>
      <c r="AB149" s="204"/>
      <c r="AC149" s="204"/>
      <c r="AD149" s="204"/>
      <c r="AE149" s="204"/>
      <c r="AF149" s="204"/>
      <c r="AG149" s="204"/>
      <c r="AH149" s="204"/>
      <c r="AI149" s="204"/>
      <c r="AJ149" s="204"/>
      <c r="AK149" s="204"/>
      <c r="AL149" s="204"/>
      <c r="AM149" s="204"/>
      <c r="AN149" s="204"/>
      <c r="AO149" s="204"/>
    </row>
    <row r="150" spans="24:41" ht="15" customHeight="1" x14ac:dyDescent="0.25">
      <c r="X150" s="204"/>
      <c r="Y150" s="204"/>
      <c r="Z150" s="204"/>
      <c r="AA150" s="204"/>
      <c r="AB150" s="204"/>
      <c r="AC150" s="204"/>
      <c r="AD150" s="204"/>
      <c r="AE150" s="204"/>
      <c r="AF150" s="204"/>
      <c r="AG150" s="204"/>
      <c r="AH150" s="204"/>
      <c r="AI150" s="204"/>
      <c r="AJ150" s="204"/>
      <c r="AK150" s="204"/>
      <c r="AL150" s="204"/>
      <c r="AM150" s="204"/>
      <c r="AN150" s="204"/>
      <c r="AO150" s="204"/>
    </row>
    <row r="151" spans="24:41" ht="15" customHeight="1" x14ac:dyDescent="0.25">
      <c r="X151" s="204"/>
      <c r="Y151" s="204"/>
      <c r="Z151" s="204"/>
      <c r="AA151" s="204"/>
      <c r="AB151" s="204"/>
      <c r="AC151" s="204"/>
      <c r="AD151" s="204"/>
      <c r="AE151" s="204"/>
      <c r="AF151" s="204"/>
      <c r="AG151" s="204"/>
      <c r="AH151" s="204"/>
      <c r="AI151" s="204"/>
      <c r="AJ151" s="204"/>
      <c r="AK151" s="204"/>
      <c r="AL151" s="204"/>
      <c r="AM151" s="204"/>
      <c r="AN151" s="204"/>
      <c r="AO151" s="204"/>
    </row>
    <row r="152" spans="24:41" ht="15" customHeight="1" x14ac:dyDescent="0.25">
      <c r="X152" s="204"/>
      <c r="Y152" s="204"/>
      <c r="Z152" s="204"/>
      <c r="AA152" s="204"/>
      <c r="AB152" s="204"/>
      <c r="AC152" s="204"/>
      <c r="AD152" s="204"/>
      <c r="AE152" s="204"/>
      <c r="AF152" s="204"/>
      <c r="AG152" s="204"/>
      <c r="AH152" s="204"/>
      <c r="AI152" s="204"/>
      <c r="AJ152" s="204"/>
      <c r="AK152" s="204"/>
      <c r="AL152" s="204"/>
      <c r="AM152" s="204"/>
      <c r="AN152" s="204"/>
      <c r="AO152" s="204"/>
    </row>
    <row r="153" spans="24:41" ht="15" customHeight="1" x14ac:dyDescent="0.25">
      <c r="X153" s="204"/>
      <c r="Y153" s="204"/>
      <c r="Z153" s="204"/>
      <c r="AA153" s="204"/>
      <c r="AB153" s="204"/>
      <c r="AC153" s="204"/>
      <c r="AD153" s="204"/>
      <c r="AE153" s="204"/>
      <c r="AF153" s="204"/>
      <c r="AG153" s="204"/>
      <c r="AH153" s="204"/>
      <c r="AI153" s="204"/>
      <c r="AJ153" s="204"/>
      <c r="AK153" s="204"/>
      <c r="AL153" s="204"/>
      <c r="AM153" s="204"/>
      <c r="AN153" s="204"/>
      <c r="AO153" s="204"/>
    </row>
    <row r="154" spans="24:41" ht="15" customHeight="1" x14ac:dyDescent="0.25">
      <c r="X154" s="204"/>
      <c r="Y154" s="204"/>
      <c r="Z154" s="204"/>
      <c r="AA154" s="204"/>
      <c r="AB154" s="204"/>
      <c r="AC154" s="204"/>
      <c r="AD154" s="204"/>
      <c r="AE154" s="204"/>
      <c r="AF154" s="204"/>
      <c r="AG154" s="204"/>
      <c r="AH154" s="204"/>
      <c r="AI154" s="204"/>
      <c r="AJ154" s="204"/>
      <c r="AK154" s="204"/>
      <c r="AL154" s="204"/>
      <c r="AM154" s="204"/>
      <c r="AN154" s="204"/>
      <c r="AO154" s="204"/>
    </row>
    <row r="155" spans="24:41" ht="15" customHeight="1" x14ac:dyDescent="0.25">
      <c r="X155" s="204"/>
      <c r="Y155" s="204"/>
      <c r="Z155" s="204"/>
      <c r="AA155" s="204"/>
      <c r="AB155" s="204"/>
      <c r="AC155" s="204"/>
      <c r="AD155" s="204"/>
      <c r="AE155" s="204"/>
      <c r="AF155" s="204"/>
      <c r="AG155" s="204"/>
      <c r="AH155" s="204"/>
      <c r="AI155" s="204"/>
      <c r="AJ155" s="204"/>
      <c r="AK155" s="204"/>
      <c r="AL155" s="204"/>
      <c r="AM155" s="204"/>
      <c r="AN155" s="204"/>
      <c r="AO155" s="204"/>
    </row>
    <row r="156" spans="24:41" ht="15" customHeight="1" x14ac:dyDescent="0.25">
      <c r="X156" s="204"/>
      <c r="Y156" s="204"/>
      <c r="Z156" s="204"/>
      <c r="AA156" s="204"/>
      <c r="AB156" s="204"/>
      <c r="AC156" s="204"/>
      <c r="AD156" s="204"/>
      <c r="AE156" s="204"/>
      <c r="AF156" s="204"/>
      <c r="AG156" s="204"/>
      <c r="AH156" s="204"/>
      <c r="AI156" s="204"/>
      <c r="AJ156" s="204"/>
      <c r="AK156" s="204"/>
      <c r="AL156" s="204"/>
      <c r="AM156" s="204"/>
      <c r="AN156" s="204"/>
      <c r="AO156" s="204"/>
    </row>
    <row r="157" spans="24:41" ht="15" customHeight="1" x14ac:dyDescent="0.25">
      <c r="X157" s="204"/>
      <c r="Y157" s="204"/>
      <c r="Z157" s="204"/>
      <c r="AA157" s="204"/>
      <c r="AB157" s="204"/>
      <c r="AC157" s="204"/>
      <c r="AD157" s="204"/>
      <c r="AE157" s="204"/>
      <c r="AF157" s="204"/>
      <c r="AG157" s="204"/>
      <c r="AH157" s="204"/>
      <c r="AI157" s="204"/>
      <c r="AJ157" s="204"/>
      <c r="AK157" s="204"/>
      <c r="AL157" s="204"/>
      <c r="AM157" s="204"/>
      <c r="AN157" s="204"/>
      <c r="AO157" s="204"/>
    </row>
    <row r="158" spans="24:41" ht="15" customHeight="1" x14ac:dyDescent="0.25">
      <c r="X158" s="204"/>
      <c r="Y158" s="204"/>
      <c r="Z158" s="204"/>
      <c r="AA158" s="204"/>
      <c r="AB158" s="204"/>
      <c r="AC158" s="204"/>
      <c r="AD158" s="204"/>
      <c r="AE158" s="204"/>
      <c r="AF158" s="204"/>
      <c r="AG158" s="204"/>
      <c r="AH158" s="204"/>
      <c r="AI158" s="204"/>
      <c r="AJ158" s="204"/>
      <c r="AK158" s="204"/>
      <c r="AL158" s="204"/>
      <c r="AM158" s="204"/>
      <c r="AN158" s="204"/>
      <c r="AO158" s="204"/>
    </row>
    <row r="159" spans="24:41" ht="15" customHeight="1" x14ac:dyDescent="0.25">
      <c r="X159" s="204"/>
      <c r="Y159" s="204"/>
      <c r="Z159" s="204"/>
      <c r="AA159" s="204"/>
      <c r="AB159" s="204"/>
      <c r="AC159" s="204"/>
      <c r="AD159" s="204"/>
      <c r="AE159" s="204"/>
      <c r="AF159" s="204"/>
      <c r="AG159" s="204"/>
      <c r="AH159" s="204"/>
      <c r="AI159" s="204"/>
      <c r="AJ159" s="204"/>
      <c r="AK159" s="204"/>
      <c r="AL159" s="204"/>
      <c r="AM159" s="204"/>
      <c r="AN159" s="204"/>
      <c r="AO159" s="204"/>
    </row>
    <row r="160" spans="24:41" ht="15" customHeight="1" x14ac:dyDescent="0.25">
      <c r="X160" s="204"/>
      <c r="Y160" s="204"/>
      <c r="Z160" s="204"/>
      <c r="AA160" s="204"/>
      <c r="AB160" s="204"/>
      <c r="AC160" s="204"/>
      <c r="AD160" s="204"/>
      <c r="AE160" s="204"/>
      <c r="AF160" s="204"/>
      <c r="AG160" s="204"/>
      <c r="AH160" s="204"/>
      <c r="AI160" s="204"/>
      <c r="AJ160" s="204"/>
      <c r="AK160" s="204"/>
      <c r="AL160" s="204"/>
      <c r="AM160" s="204"/>
      <c r="AN160" s="204"/>
      <c r="AO160" s="204"/>
    </row>
    <row r="161" spans="24:41" ht="15" customHeight="1" x14ac:dyDescent="0.25">
      <c r="X161" s="204"/>
      <c r="Y161" s="204"/>
      <c r="Z161" s="204"/>
      <c r="AA161" s="204"/>
      <c r="AB161" s="204"/>
      <c r="AC161" s="204"/>
      <c r="AD161" s="204"/>
      <c r="AE161" s="204"/>
      <c r="AF161" s="204"/>
      <c r="AG161" s="204"/>
      <c r="AH161" s="204"/>
      <c r="AI161" s="204"/>
      <c r="AJ161" s="204"/>
      <c r="AK161" s="204"/>
      <c r="AL161" s="204"/>
      <c r="AM161" s="204"/>
      <c r="AN161" s="204"/>
      <c r="AO161" s="204"/>
    </row>
    <row r="162" spans="24:41" ht="15" customHeight="1" x14ac:dyDescent="0.25">
      <c r="X162" s="204"/>
      <c r="Y162" s="204"/>
      <c r="Z162" s="204"/>
      <c r="AA162" s="204"/>
      <c r="AB162" s="204"/>
      <c r="AC162" s="204"/>
      <c r="AD162" s="204"/>
      <c r="AE162" s="204"/>
      <c r="AF162" s="204"/>
      <c r="AG162" s="204"/>
      <c r="AH162" s="204"/>
      <c r="AI162" s="204"/>
      <c r="AJ162" s="204"/>
      <c r="AK162" s="204"/>
      <c r="AL162" s="204"/>
      <c r="AM162" s="204"/>
      <c r="AN162" s="204"/>
      <c r="AO162" s="204"/>
    </row>
    <row r="163" spans="24:41" ht="15" customHeight="1" x14ac:dyDescent="0.25">
      <c r="X163" s="204"/>
      <c r="Y163" s="204"/>
      <c r="Z163" s="204"/>
      <c r="AA163" s="204"/>
      <c r="AB163" s="204"/>
      <c r="AC163" s="204"/>
      <c r="AD163" s="204"/>
      <c r="AE163" s="204"/>
      <c r="AF163" s="204"/>
      <c r="AG163" s="204"/>
      <c r="AH163" s="204"/>
      <c r="AI163" s="204"/>
      <c r="AJ163" s="204"/>
      <c r="AK163" s="204"/>
      <c r="AL163" s="204"/>
      <c r="AM163" s="204"/>
      <c r="AN163" s="204"/>
      <c r="AO163" s="204"/>
    </row>
    <row r="164" spans="24:41" ht="15" customHeight="1" x14ac:dyDescent="0.25">
      <c r="X164" s="204"/>
      <c r="Y164" s="204"/>
      <c r="Z164" s="204"/>
      <c r="AA164" s="204"/>
      <c r="AB164" s="204"/>
      <c r="AC164" s="204"/>
      <c r="AD164" s="204"/>
      <c r="AE164" s="204"/>
      <c r="AF164" s="204"/>
      <c r="AG164" s="204"/>
      <c r="AH164" s="204"/>
      <c r="AI164" s="204"/>
      <c r="AJ164" s="204"/>
      <c r="AK164" s="204"/>
      <c r="AL164" s="204"/>
      <c r="AM164" s="204"/>
      <c r="AN164" s="204"/>
      <c r="AO164" s="204"/>
    </row>
    <row r="165" spans="24:41" ht="15" customHeight="1" x14ac:dyDescent="0.25">
      <c r="X165" s="204"/>
      <c r="Y165" s="204"/>
      <c r="Z165" s="204"/>
      <c r="AA165" s="204"/>
      <c r="AB165" s="204"/>
      <c r="AC165" s="204"/>
      <c r="AD165" s="204"/>
      <c r="AE165" s="204"/>
      <c r="AF165" s="204"/>
      <c r="AG165" s="204"/>
      <c r="AH165" s="204"/>
      <c r="AI165" s="204"/>
      <c r="AJ165" s="204"/>
      <c r="AK165" s="204"/>
      <c r="AL165" s="204"/>
      <c r="AM165" s="204"/>
      <c r="AN165" s="204"/>
      <c r="AO165" s="204"/>
    </row>
    <row r="166" spans="24:41" ht="15" customHeight="1" x14ac:dyDescent="0.25">
      <c r="X166" s="204"/>
      <c r="Y166" s="204"/>
      <c r="Z166" s="204"/>
      <c r="AA166" s="204"/>
      <c r="AB166" s="204"/>
      <c r="AC166" s="204"/>
      <c r="AD166" s="204"/>
      <c r="AE166" s="204"/>
      <c r="AF166" s="204"/>
      <c r="AG166" s="204"/>
      <c r="AH166" s="204"/>
      <c r="AI166" s="204"/>
      <c r="AJ166" s="204"/>
      <c r="AK166" s="204"/>
      <c r="AL166" s="204"/>
      <c r="AM166" s="204"/>
      <c r="AN166" s="204"/>
      <c r="AO166" s="204"/>
    </row>
    <row r="167" spans="24:41" ht="15" customHeight="1" x14ac:dyDescent="0.25">
      <c r="X167" s="204"/>
      <c r="Y167" s="204"/>
      <c r="Z167" s="204"/>
      <c r="AA167" s="204"/>
      <c r="AB167" s="204"/>
      <c r="AC167" s="204"/>
      <c r="AD167" s="204"/>
      <c r="AE167" s="204"/>
      <c r="AF167" s="204"/>
      <c r="AG167" s="204"/>
      <c r="AH167" s="204"/>
      <c r="AI167" s="204"/>
      <c r="AJ167" s="204"/>
      <c r="AK167" s="204"/>
      <c r="AL167" s="204"/>
      <c r="AM167" s="204"/>
      <c r="AN167" s="204"/>
      <c r="AO167" s="204"/>
    </row>
    <row r="168" spans="24:41" ht="15" customHeight="1" x14ac:dyDescent="0.25">
      <c r="X168" s="204"/>
      <c r="Y168" s="204"/>
      <c r="Z168" s="204"/>
      <c r="AA168" s="204"/>
      <c r="AB168" s="204"/>
      <c r="AC168" s="204"/>
      <c r="AD168" s="204"/>
      <c r="AE168" s="204"/>
      <c r="AF168" s="204"/>
      <c r="AG168" s="204"/>
      <c r="AH168" s="204"/>
      <c r="AI168" s="204"/>
      <c r="AJ168" s="204"/>
      <c r="AK168" s="204"/>
      <c r="AL168" s="204"/>
      <c r="AM168" s="204"/>
      <c r="AN168" s="204"/>
      <c r="AO168" s="204"/>
    </row>
    <row r="169" spans="24:41" ht="15" customHeight="1" x14ac:dyDescent="0.25">
      <c r="X169" s="204"/>
      <c r="Y169" s="204"/>
      <c r="Z169" s="204"/>
      <c r="AA169" s="204"/>
      <c r="AB169" s="204"/>
      <c r="AC169" s="204"/>
      <c r="AD169" s="204"/>
      <c r="AE169" s="204"/>
      <c r="AF169" s="204"/>
      <c r="AG169" s="204"/>
      <c r="AH169" s="204"/>
      <c r="AI169" s="204"/>
      <c r="AJ169" s="204"/>
      <c r="AK169" s="204"/>
      <c r="AL169" s="204"/>
      <c r="AM169" s="204"/>
      <c r="AN169" s="204"/>
      <c r="AO169" s="204"/>
    </row>
    <row r="170" spans="24:41" ht="15" customHeight="1" x14ac:dyDescent="0.25">
      <c r="X170" s="204"/>
      <c r="Y170" s="204"/>
      <c r="Z170" s="204"/>
      <c r="AA170" s="204"/>
      <c r="AB170" s="204"/>
      <c r="AC170" s="204"/>
      <c r="AD170" s="204"/>
      <c r="AE170" s="204"/>
      <c r="AF170" s="204"/>
      <c r="AG170" s="204"/>
      <c r="AH170" s="204"/>
      <c r="AI170" s="204"/>
      <c r="AJ170" s="204"/>
      <c r="AK170" s="204"/>
      <c r="AL170" s="204"/>
      <c r="AM170" s="204"/>
      <c r="AN170" s="204"/>
      <c r="AO170" s="204"/>
    </row>
    <row r="171" spans="24:41" ht="15" customHeight="1" x14ac:dyDescent="0.25">
      <c r="X171" s="204"/>
      <c r="Y171" s="204"/>
      <c r="Z171" s="204"/>
      <c r="AA171" s="204"/>
      <c r="AB171" s="204"/>
      <c r="AC171" s="204"/>
      <c r="AD171" s="204"/>
      <c r="AE171" s="204"/>
      <c r="AF171" s="204"/>
      <c r="AG171" s="204"/>
      <c r="AH171" s="204"/>
      <c r="AI171" s="204"/>
      <c r="AJ171" s="204"/>
      <c r="AK171" s="204"/>
      <c r="AL171" s="204"/>
      <c r="AM171" s="204"/>
      <c r="AN171" s="204"/>
      <c r="AO171" s="204"/>
    </row>
    <row r="172" spans="24:41" ht="15" customHeight="1" x14ac:dyDescent="0.25">
      <c r="X172" s="204"/>
      <c r="Y172" s="204"/>
      <c r="Z172" s="204"/>
      <c r="AA172" s="204"/>
      <c r="AB172" s="204"/>
      <c r="AC172" s="204"/>
      <c r="AD172" s="204"/>
      <c r="AE172" s="204"/>
      <c r="AF172" s="204"/>
      <c r="AG172" s="204"/>
      <c r="AH172" s="204"/>
      <c r="AI172" s="204"/>
      <c r="AJ172" s="204"/>
      <c r="AK172" s="204"/>
      <c r="AL172" s="204"/>
      <c r="AM172" s="204"/>
      <c r="AN172" s="204"/>
      <c r="AO172" s="204"/>
    </row>
    <row r="173" spans="24:41" ht="15" customHeight="1" x14ac:dyDescent="0.25">
      <c r="X173" s="204"/>
      <c r="Y173" s="204"/>
      <c r="Z173" s="204"/>
      <c r="AA173" s="204"/>
      <c r="AB173" s="204"/>
      <c r="AC173" s="204"/>
      <c r="AD173" s="204"/>
      <c r="AE173" s="204"/>
      <c r="AF173" s="204"/>
      <c r="AG173" s="204"/>
      <c r="AH173" s="204"/>
      <c r="AI173" s="204"/>
      <c r="AJ173" s="204"/>
      <c r="AK173" s="204"/>
      <c r="AL173" s="204"/>
      <c r="AM173" s="204"/>
      <c r="AN173" s="204"/>
      <c r="AO173" s="204"/>
    </row>
    <row r="174" spans="24:41" ht="15" customHeight="1" x14ac:dyDescent="0.25">
      <c r="X174" s="204"/>
      <c r="Y174" s="204"/>
      <c r="Z174" s="204"/>
      <c r="AA174" s="204"/>
      <c r="AB174" s="204"/>
      <c r="AC174" s="204"/>
      <c r="AD174" s="204"/>
      <c r="AE174" s="204"/>
      <c r="AF174" s="204"/>
      <c r="AG174" s="204"/>
      <c r="AH174" s="204"/>
      <c r="AI174" s="204"/>
      <c r="AJ174" s="204"/>
      <c r="AK174" s="204"/>
      <c r="AL174" s="204"/>
      <c r="AM174" s="204"/>
      <c r="AN174" s="204"/>
      <c r="AO174" s="204"/>
    </row>
    <row r="175" spans="24:41" ht="15" customHeight="1" x14ac:dyDescent="0.25">
      <c r="X175" s="204"/>
      <c r="Y175" s="204"/>
      <c r="Z175" s="204"/>
      <c r="AA175" s="204"/>
      <c r="AB175" s="204"/>
      <c r="AC175" s="204"/>
      <c r="AD175" s="204"/>
      <c r="AE175" s="204"/>
      <c r="AF175" s="204"/>
      <c r="AG175" s="204"/>
      <c r="AH175" s="204"/>
      <c r="AI175" s="204"/>
      <c r="AJ175" s="204"/>
      <c r="AK175" s="204"/>
      <c r="AL175" s="204"/>
      <c r="AM175" s="204"/>
      <c r="AN175" s="204"/>
      <c r="AO175" s="204"/>
    </row>
    <row r="176" spans="24:41" ht="15" customHeight="1" x14ac:dyDescent="0.25">
      <c r="X176" s="204"/>
      <c r="Y176" s="204"/>
      <c r="Z176" s="204"/>
      <c r="AA176" s="204"/>
      <c r="AB176" s="204"/>
      <c r="AC176" s="204"/>
      <c r="AD176" s="204"/>
      <c r="AE176" s="204"/>
      <c r="AF176" s="204"/>
      <c r="AG176" s="204"/>
      <c r="AH176" s="204"/>
      <c r="AI176" s="204"/>
      <c r="AJ176" s="204"/>
      <c r="AK176" s="204"/>
      <c r="AL176" s="204"/>
      <c r="AM176" s="204"/>
      <c r="AN176" s="204"/>
      <c r="AO176" s="204"/>
    </row>
    <row r="177" spans="24:41" ht="15" customHeight="1" x14ac:dyDescent="0.25">
      <c r="X177" s="204"/>
      <c r="Y177" s="204"/>
      <c r="Z177" s="204"/>
      <c r="AA177" s="204"/>
      <c r="AB177" s="204"/>
      <c r="AC177" s="204"/>
      <c r="AD177" s="204"/>
      <c r="AE177" s="204"/>
      <c r="AF177" s="204"/>
      <c r="AG177" s="204"/>
      <c r="AH177" s="204"/>
      <c r="AI177" s="204"/>
      <c r="AJ177" s="204"/>
      <c r="AK177" s="204"/>
      <c r="AL177" s="204"/>
      <c r="AM177" s="204"/>
      <c r="AN177" s="204"/>
      <c r="AO177" s="204"/>
    </row>
    <row r="178" spans="24:41" ht="15" customHeight="1" x14ac:dyDescent="0.25">
      <c r="X178" s="204"/>
      <c r="Y178" s="204"/>
      <c r="Z178" s="204"/>
      <c r="AA178" s="204"/>
      <c r="AB178" s="204"/>
      <c r="AC178" s="204"/>
      <c r="AD178" s="204"/>
      <c r="AE178" s="204"/>
      <c r="AF178" s="204"/>
      <c r="AG178" s="204"/>
      <c r="AH178" s="204"/>
      <c r="AI178" s="204"/>
      <c r="AJ178" s="204"/>
      <c r="AK178" s="204"/>
      <c r="AL178" s="204"/>
      <c r="AM178" s="204"/>
      <c r="AN178" s="204"/>
      <c r="AO178" s="204"/>
    </row>
    <row r="179" spans="24:41" ht="15" customHeight="1" x14ac:dyDescent="0.25">
      <c r="X179" s="204"/>
      <c r="Y179" s="204"/>
      <c r="Z179" s="204"/>
      <c r="AA179" s="204"/>
      <c r="AB179" s="204"/>
      <c r="AC179" s="204"/>
      <c r="AD179" s="204"/>
      <c r="AE179" s="204"/>
      <c r="AF179" s="204"/>
      <c r="AG179" s="204"/>
      <c r="AH179" s="204"/>
      <c r="AI179" s="204"/>
      <c r="AJ179" s="204"/>
      <c r="AK179" s="204"/>
      <c r="AL179" s="204"/>
      <c r="AM179" s="204"/>
      <c r="AN179" s="204"/>
      <c r="AO179" s="204"/>
    </row>
    <row r="180" spans="24:41" ht="15" customHeight="1" x14ac:dyDescent="0.25">
      <c r="X180" s="204"/>
      <c r="Y180" s="204"/>
      <c r="Z180" s="204"/>
      <c r="AA180" s="204"/>
      <c r="AB180" s="204"/>
      <c r="AC180" s="204"/>
      <c r="AD180" s="204"/>
      <c r="AE180" s="204"/>
      <c r="AF180" s="204"/>
      <c r="AG180" s="204"/>
      <c r="AH180" s="204"/>
      <c r="AI180" s="204"/>
      <c r="AJ180" s="204"/>
      <c r="AK180" s="204"/>
      <c r="AL180" s="204"/>
      <c r="AM180" s="204"/>
      <c r="AN180" s="204"/>
      <c r="AO180" s="204"/>
    </row>
    <row r="181" spans="24:41" ht="15" customHeight="1" x14ac:dyDescent="0.25">
      <c r="X181" s="204"/>
      <c r="Y181" s="204"/>
      <c r="Z181" s="204"/>
      <c r="AA181" s="204"/>
      <c r="AB181" s="204"/>
      <c r="AC181" s="204"/>
      <c r="AD181" s="204"/>
      <c r="AE181" s="204"/>
      <c r="AF181" s="204"/>
      <c r="AG181" s="204"/>
      <c r="AH181" s="204"/>
      <c r="AI181" s="204"/>
      <c r="AJ181" s="204"/>
      <c r="AK181" s="204"/>
      <c r="AL181" s="204"/>
      <c r="AM181" s="204"/>
      <c r="AN181" s="204"/>
      <c r="AO181" s="204"/>
    </row>
    <row r="182" spans="24:41" ht="15" customHeight="1" x14ac:dyDescent="0.25">
      <c r="X182" s="204"/>
      <c r="Y182" s="204"/>
      <c r="Z182" s="204"/>
      <c r="AA182" s="204"/>
      <c r="AB182" s="204"/>
      <c r="AC182" s="204"/>
      <c r="AD182" s="204"/>
      <c r="AE182" s="204"/>
      <c r="AF182" s="204"/>
      <c r="AG182" s="204"/>
      <c r="AH182" s="204"/>
      <c r="AI182" s="204"/>
      <c r="AJ182" s="204"/>
      <c r="AK182" s="204"/>
      <c r="AL182" s="204"/>
      <c r="AM182" s="204"/>
      <c r="AN182" s="204"/>
      <c r="AO182" s="204"/>
    </row>
    <row r="183" spans="24:41" ht="15" customHeight="1" x14ac:dyDescent="0.25">
      <c r="X183" s="204"/>
      <c r="Y183" s="204"/>
      <c r="Z183" s="204"/>
      <c r="AA183" s="204"/>
      <c r="AB183" s="204"/>
      <c r="AC183" s="204"/>
      <c r="AD183" s="204"/>
      <c r="AE183" s="204"/>
      <c r="AF183" s="204"/>
      <c r="AG183" s="204"/>
      <c r="AH183" s="204"/>
      <c r="AI183" s="204"/>
      <c r="AJ183" s="204"/>
      <c r="AK183" s="204"/>
      <c r="AL183" s="204"/>
      <c r="AM183" s="204"/>
      <c r="AN183" s="204"/>
      <c r="AO183" s="204"/>
    </row>
    <row r="184" spans="24:41" ht="15" customHeight="1" x14ac:dyDescent="0.25">
      <c r="X184" s="204"/>
      <c r="Y184" s="204"/>
      <c r="Z184" s="204"/>
      <c r="AA184" s="204"/>
      <c r="AB184" s="204"/>
      <c r="AC184" s="204"/>
      <c r="AD184" s="204"/>
      <c r="AE184" s="204"/>
      <c r="AF184" s="204"/>
      <c r="AG184" s="204"/>
      <c r="AH184" s="204"/>
      <c r="AI184" s="204"/>
      <c r="AJ184" s="204"/>
      <c r="AK184" s="204"/>
      <c r="AL184" s="204"/>
      <c r="AM184" s="204"/>
      <c r="AN184" s="204"/>
      <c r="AO184" s="204"/>
    </row>
    <row r="185" spans="24:41" ht="15" customHeight="1" x14ac:dyDescent="0.25">
      <c r="X185" s="204"/>
      <c r="Y185" s="204"/>
      <c r="Z185" s="204"/>
      <c r="AA185" s="204"/>
      <c r="AB185" s="204"/>
      <c r="AC185" s="204"/>
      <c r="AD185" s="204"/>
      <c r="AE185" s="204"/>
      <c r="AF185" s="204"/>
      <c r="AG185" s="204"/>
      <c r="AH185" s="204"/>
      <c r="AI185" s="204"/>
      <c r="AJ185" s="204"/>
      <c r="AK185" s="204"/>
      <c r="AL185" s="204"/>
      <c r="AM185" s="204"/>
      <c r="AN185" s="204"/>
      <c r="AO185" s="204"/>
    </row>
    <row r="186" spans="24:41" ht="15" customHeight="1" x14ac:dyDescent="0.25">
      <c r="X186" s="204"/>
      <c r="Y186" s="204"/>
      <c r="Z186" s="204"/>
      <c r="AA186" s="204"/>
      <c r="AB186" s="204"/>
      <c r="AC186" s="204"/>
      <c r="AD186" s="204"/>
      <c r="AE186" s="204"/>
      <c r="AF186" s="204"/>
      <c r="AG186" s="204"/>
      <c r="AH186" s="204"/>
      <c r="AI186" s="204"/>
      <c r="AJ186" s="204"/>
      <c r="AK186" s="204"/>
      <c r="AL186" s="204"/>
      <c r="AM186" s="204"/>
      <c r="AN186" s="204"/>
      <c r="AO186" s="204"/>
    </row>
    <row r="187" spans="24:41" ht="15" customHeight="1" x14ac:dyDescent="0.25">
      <c r="X187" s="204"/>
      <c r="Y187" s="204"/>
      <c r="Z187" s="204"/>
      <c r="AA187" s="204"/>
      <c r="AB187" s="204"/>
      <c r="AC187" s="204"/>
      <c r="AD187" s="204"/>
      <c r="AE187" s="204"/>
      <c r="AF187" s="204"/>
      <c r="AG187" s="204"/>
      <c r="AH187" s="204"/>
      <c r="AI187" s="204"/>
      <c r="AJ187" s="204"/>
      <c r="AK187" s="204"/>
      <c r="AL187" s="204"/>
      <c r="AM187" s="204"/>
      <c r="AN187" s="204"/>
      <c r="AO187" s="204"/>
    </row>
    <row r="188" spans="24:41" ht="15" customHeight="1" x14ac:dyDescent="0.25">
      <c r="X188" s="204"/>
      <c r="Y188" s="204"/>
      <c r="Z188" s="204"/>
      <c r="AA188" s="204"/>
      <c r="AB188" s="204"/>
      <c r="AC188" s="204"/>
      <c r="AD188" s="204"/>
      <c r="AE188" s="204"/>
      <c r="AF188" s="204"/>
      <c r="AG188" s="204"/>
      <c r="AH188" s="204"/>
      <c r="AI188" s="204"/>
      <c r="AJ188" s="204"/>
      <c r="AK188" s="204"/>
      <c r="AL188" s="204"/>
      <c r="AM188" s="204"/>
      <c r="AN188" s="204"/>
      <c r="AO188" s="204"/>
    </row>
    <row r="189" spans="24:41" ht="15" customHeight="1" x14ac:dyDescent="0.25">
      <c r="X189" s="204"/>
      <c r="Y189" s="204"/>
      <c r="Z189" s="204"/>
      <c r="AA189" s="204"/>
      <c r="AB189" s="204"/>
      <c r="AC189" s="204"/>
      <c r="AD189" s="204"/>
      <c r="AE189" s="204"/>
      <c r="AF189" s="204"/>
      <c r="AG189" s="204"/>
      <c r="AH189" s="204"/>
      <c r="AI189" s="204"/>
      <c r="AJ189" s="204"/>
      <c r="AK189" s="204"/>
      <c r="AL189" s="204"/>
      <c r="AM189" s="204"/>
      <c r="AN189" s="204"/>
      <c r="AO189" s="204"/>
    </row>
    <row r="190" spans="24:41" ht="15" customHeight="1" x14ac:dyDescent="0.25">
      <c r="X190" s="204"/>
      <c r="Y190" s="204"/>
      <c r="Z190" s="204"/>
      <c r="AA190" s="204"/>
      <c r="AB190" s="204"/>
      <c r="AC190" s="204"/>
      <c r="AD190" s="204"/>
      <c r="AE190" s="204"/>
      <c r="AF190" s="204"/>
      <c r="AG190" s="204"/>
      <c r="AH190" s="204"/>
      <c r="AI190" s="204"/>
      <c r="AJ190" s="204"/>
      <c r="AK190" s="204"/>
      <c r="AL190" s="204"/>
      <c r="AM190" s="204"/>
      <c r="AN190" s="204"/>
      <c r="AO190" s="204"/>
    </row>
    <row r="191" spans="24:41" ht="15" customHeight="1" x14ac:dyDescent="0.25">
      <c r="X191" s="204"/>
      <c r="Y191" s="204"/>
      <c r="Z191" s="204"/>
      <c r="AA191" s="204"/>
      <c r="AB191" s="204"/>
      <c r="AC191" s="204"/>
      <c r="AD191" s="204"/>
      <c r="AE191" s="204"/>
      <c r="AF191" s="204"/>
      <c r="AG191" s="204"/>
      <c r="AH191" s="204"/>
      <c r="AI191" s="204"/>
      <c r="AJ191" s="204"/>
      <c r="AK191" s="204"/>
      <c r="AL191" s="204"/>
      <c r="AM191" s="204"/>
      <c r="AN191" s="204"/>
      <c r="AO191" s="204"/>
    </row>
    <row r="192" spans="24:41" ht="15" customHeight="1" x14ac:dyDescent="0.25">
      <c r="X192" s="204"/>
      <c r="Y192" s="204"/>
      <c r="Z192" s="204"/>
      <c r="AA192" s="204"/>
      <c r="AB192" s="204"/>
      <c r="AC192" s="204"/>
      <c r="AD192" s="204"/>
      <c r="AE192" s="204"/>
      <c r="AF192" s="204"/>
      <c r="AG192" s="204"/>
      <c r="AH192" s="204"/>
      <c r="AI192" s="204"/>
      <c r="AJ192" s="204"/>
      <c r="AK192" s="204"/>
      <c r="AL192" s="204"/>
      <c r="AM192" s="204"/>
      <c r="AN192" s="204"/>
      <c r="AO192" s="204"/>
    </row>
    <row r="193" spans="24:41" ht="15" customHeight="1" x14ac:dyDescent="0.25">
      <c r="X193" s="204"/>
      <c r="Y193" s="204"/>
      <c r="Z193" s="204"/>
      <c r="AA193" s="204"/>
      <c r="AB193" s="204"/>
      <c r="AC193" s="204"/>
      <c r="AD193" s="204"/>
      <c r="AE193" s="204"/>
      <c r="AF193" s="204"/>
      <c r="AG193" s="204"/>
      <c r="AH193" s="204"/>
      <c r="AI193" s="204"/>
      <c r="AJ193" s="204"/>
      <c r="AK193" s="204"/>
      <c r="AL193" s="204"/>
      <c r="AM193" s="204"/>
      <c r="AN193" s="204"/>
      <c r="AO193" s="204"/>
    </row>
    <row r="194" spans="24:41" ht="15" customHeight="1" x14ac:dyDescent="0.25">
      <c r="X194" s="204"/>
      <c r="Y194" s="204"/>
      <c r="Z194" s="204"/>
      <c r="AA194" s="204"/>
      <c r="AB194" s="204"/>
      <c r="AC194" s="204"/>
      <c r="AD194" s="204"/>
      <c r="AE194" s="204"/>
      <c r="AF194" s="204"/>
      <c r="AG194" s="204"/>
      <c r="AH194" s="204"/>
      <c r="AI194" s="204"/>
      <c r="AJ194" s="204"/>
      <c r="AK194" s="204"/>
      <c r="AL194" s="204"/>
      <c r="AM194" s="204"/>
      <c r="AN194" s="204"/>
      <c r="AO194" s="204"/>
    </row>
    <row r="195" spans="24:41" ht="15" customHeight="1" x14ac:dyDescent="0.25">
      <c r="X195" s="204"/>
      <c r="Y195" s="204"/>
      <c r="Z195" s="204"/>
      <c r="AA195" s="204"/>
      <c r="AB195" s="204"/>
      <c r="AC195" s="204"/>
      <c r="AD195" s="204"/>
      <c r="AE195" s="204"/>
      <c r="AF195" s="204"/>
      <c r="AG195" s="204"/>
      <c r="AH195" s="204"/>
      <c r="AI195" s="204"/>
      <c r="AJ195" s="204"/>
      <c r="AK195" s="204"/>
      <c r="AL195" s="204"/>
      <c r="AM195" s="204"/>
      <c r="AN195" s="204"/>
      <c r="AO195" s="204"/>
    </row>
    <row r="196" spans="24:41" ht="15" customHeight="1" x14ac:dyDescent="0.25">
      <c r="X196" s="204"/>
      <c r="Y196" s="204"/>
      <c r="Z196" s="204"/>
      <c r="AA196" s="204"/>
      <c r="AB196" s="204"/>
      <c r="AC196" s="204"/>
      <c r="AD196" s="204"/>
      <c r="AE196" s="204"/>
      <c r="AF196" s="204"/>
      <c r="AG196" s="204"/>
      <c r="AH196" s="204"/>
      <c r="AI196" s="204"/>
      <c r="AJ196" s="204"/>
      <c r="AK196" s="204"/>
      <c r="AL196" s="204"/>
      <c r="AM196" s="204"/>
      <c r="AN196" s="204"/>
      <c r="AO196" s="204"/>
    </row>
    <row r="197" spans="24:41" ht="15" customHeight="1" x14ac:dyDescent="0.25">
      <c r="X197" s="204"/>
      <c r="Y197" s="204"/>
      <c r="Z197" s="204"/>
      <c r="AA197" s="204"/>
      <c r="AB197" s="204"/>
      <c r="AC197" s="204"/>
      <c r="AD197" s="204"/>
      <c r="AE197" s="204"/>
      <c r="AF197" s="204"/>
      <c r="AG197" s="204"/>
      <c r="AH197" s="204"/>
      <c r="AI197" s="204"/>
      <c r="AJ197" s="204"/>
      <c r="AK197" s="204"/>
      <c r="AL197" s="204"/>
      <c r="AM197" s="204"/>
      <c r="AN197" s="204"/>
      <c r="AO197" s="204"/>
    </row>
    <row r="198" spans="24:41" ht="15" customHeight="1" x14ac:dyDescent="0.25">
      <c r="X198" s="204"/>
      <c r="Y198" s="204"/>
      <c r="Z198" s="204"/>
      <c r="AA198" s="204"/>
      <c r="AB198" s="204"/>
      <c r="AC198" s="204"/>
      <c r="AD198" s="204"/>
      <c r="AE198" s="204"/>
      <c r="AF198" s="204"/>
      <c r="AG198" s="204"/>
      <c r="AH198" s="204"/>
      <c r="AI198" s="204"/>
      <c r="AJ198" s="204"/>
      <c r="AK198" s="204"/>
      <c r="AL198" s="204"/>
      <c r="AM198" s="204"/>
      <c r="AN198" s="204"/>
      <c r="AO198" s="204"/>
    </row>
    <row r="199" spans="24:41" ht="15" customHeight="1" x14ac:dyDescent="0.25">
      <c r="X199" s="204"/>
      <c r="Y199" s="204"/>
      <c r="Z199" s="204"/>
      <c r="AA199" s="204"/>
      <c r="AB199" s="204"/>
      <c r="AC199" s="204"/>
      <c r="AD199" s="204"/>
      <c r="AE199" s="204"/>
      <c r="AF199" s="204"/>
      <c r="AG199" s="204"/>
      <c r="AH199" s="204"/>
      <c r="AI199" s="204"/>
      <c r="AJ199" s="204"/>
      <c r="AK199" s="204"/>
      <c r="AL199" s="204"/>
      <c r="AM199" s="204"/>
      <c r="AN199" s="204"/>
      <c r="AO199" s="204"/>
    </row>
    <row r="200" spans="24:41" ht="15" customHeight="1" x14ac:dyDescent="0.25">
      <c r="X200" s="204"/>
      <c r="Y200" s="204"/>
      <c r="Z200" s="204"/>
      <c r="AA200" s="204"/>
      <c r="AB200" s="204"/>
      <c r="AC200" s="204"/>
      <c r="AD200" s="204"/>
      <c r="AE200" s="204"/>
      <c r="AF200" s="204"/>
      <c r="AG200" s="204"/>
      <c r="AH200" s="204"/>
      <c r="AI200" s="204"/>
      <c r="AJ200" s="204"/>
      <c r="AK200" s="204"/>
      <c r="AL200" s="204"/>
      <c r="AM200" s="204"/>
      <c r="AN200" s="204"/>
      <c r="AO200" s="204"/>
    </row>
    <row r="201" spans="24:41" ht="15" customHeight="1" x14ac:dyDescent="0.25">
      <c r="X201" s="204"/>
      <c r="Y201" s="204"/>
      <c r="Z201" s="204"/>
      <c r="AA201" s="204"/>
      <c r="AB201" s="204"/>
      <c r="AC201" s="204"/>
      <c r="AD201" s="204"/>
      <c r="AE201" s="204"/>
      <c r="AF201" s="204"/>
      <c r="AG201" s="204"/>
      <c r="AH201" s="204"/>
      <c r="AI201" s="204"/>
      <c r="AJ201" s="204"/>
      <c r="AK201" s="204"/>
      <c r="AL201" s="204"/>
      <c r="AM201" s="204"/>
      <c r="AN201" s="204"/>
      <c r="AO201" s="204"/>
    </row>
    <row r="202" spans="24:41" ht="15" customHeight="1" x14ac:dyDescent="0.25">
      <c r="X202" s="204"/>
      <c r="Y202" s="204"/>
      <c r="Z202" s="204"/>
      <c r="AA202" s="204"/>
      <c r="AB202" s="204"/>
      <c r="AC202" s="204"/>
      <c r="AD202" s="204"/>
      <c r="AE202" s="204"/>
      <c r="AF202" s="204"/>
      <c r="AG202" s="204"/>
      <c r="AH202" s="204"/>
      <c r="AI202" s="204"/>
      <c r="AJ202" s="204"/>
      <c r="AK202" s="204"/>
      <c r="AL202" s="204"/>
      <c r="AM202" s="204"/>
      <c r="AN202" s="204"/>
      <c r="AO202" s="204"/>
    </row>
    <row r="203" spans="24:41" ht="15" customHeight="1" x14ac:dyDescent="0.25">
      <c r="X203" s="204"/>
      <c r="Y203" s="204"/>
      <c r="Z203" s="204"/>
      <c r="AA203" s="204"/>
      <c r="AB203" s="204"/>
      <c r="AC203" s="204"/>
      <c r="AD203" s="204"/>
      <c r="AE203" s="204"/>
      <c r="AF203" s="204"/>
      <c r="AG203" s="204"/>
      <c r="AH203" s="204"/>
      <c r="AI203" s="204"/>
      <c r="AJ203" s="204"/>
      <c r="AK203" s="204"/>
      <c r="AL203" s="204"/>
      <c r="AM203" s="204"/>
      <c r="AN203" s="204"/>
      <c r="AO203" s="204"/>
    </row>
    <row r="204" spans="24:41" ht="15" customHeight="1" x14ac:dyDescent="0.25">
      <c r="X204" s="204"/>
      <c r="Y204" s="204"/>
      <c r="Z204" s="204"/>
      <c r="AA204" s="204"/>
      <c r="AB204" s="204"/>
      <c r="AC204" s="204"/>
      <c r="AD204" s="204"/>
      <c r="AE204" s="204"/>
      <c r="AF204" s="204"/>
      <c r="AG204" s="204"/>
      <c r="AH204" s="204"/>
      <c r="AI204" s="204"/>
      <c r="AJ204" s="204"/>
      <c r="AK204" s="204"/>
      <c r="AL204" s="204"/>
      <c r="AM204" s="204"/>
      <c r="AN204" s="204"/>
      <c r="AO204" s="204"/>
    </row>
    <row r="205" spans="24:41" ht="15" customHeight="1" x14ac:dyDescent="0.25">
      <c r="X205" s="204"/>
      <c r="Y205" s="204"/>
      <c r="Z205" s="204"/>
      <c r="AA205" s="204"/>
      <c r="AB205" s="204"/>
      <c r="AC205" s="204"/>
      <c r="AD205" s="204"/>
      <c r="AE205" s="204"/>
      <c r="AF205" s="204"/>
      <c r="AG205" s="204"/>
      <c r="AH205" s="204"/>
      <c r="AI205" s="204"/>
      <c r="AJ205" s="204"/>
      <c r="AK205" s="204"/>
      <c r="AL205" s="204"/>
      <c r="AM205" s="204"/>
      <c r="AN205" s="204"/>
      <c r="AO205" s="204"/>
    </row>
    <row r="206" spans="24:41" ht="15" customHeight="1" x14ac:dyDescent="0.25">
      <c r="X206" s="204"/>
      <c r="Y206" s="204"/>
      <c r="Z206" s="204"/>
      <c r="AA206" s="204"/>
      <c r="AB206" s="204"/>
      <c r="AC206" s="204"/>
      <c r="AD206" s="204"/>
      <c r="AE206" s="204"/>
      <c r="AF206" s="204"/>
      <c r="AG206" s="204"/>
      <c r="AH206" s="204"/>
      <c r="AI206" s="204"/>
      <c r="AJ206" s="204"/>
      <c r="AK206" s="204"/>
      <c r="AL206" s="204"/>
      <c r="AM206" s="204"/>
      <c r="AN206" s="204"/>
      <c r="AO206" s="204"/>
    </row>
    <row r="207" spans="24:41" ht="15" customHeight="1" x14ac:dyDescent="0.25">
      <c r="X207" s="204"/>
      <c r="Y207" s="204"/>
      <c r="Z207" s="204"/>
      <c r="AA207" s="204"/>
      <c r="AB207" s="204"/>
      <c r="AC207" s="204"/>
      <c r="AD207" s="204"/>
      <c r="AE207" s="204"/>
      <c r="AF207" s="204"/>
      <c r="AG207" s="204"/>
      <c r="AH207" s="204"/>
      <c r="AI207" s="204"/>
      <c r="AJ207" s="204"/>
      <c r="AK207" s="204"/>
      <c r="AL207" s="204"/>
      <c r="AM207" s="204"/>
      <c r="AN207" s="204"/>
      <c r="AO207" s="204"/>
    </row>
    <row r="208" spans="24:41" ht="15" customHeight="1" x14ac:dyDescent="0.25">
      <c r="X208" s="204"/>
      <c r="Y208" s="204"/>
      <c r="Z208" s="204"/>
      <c r="AA208" s="204"/>
      <c r="AB208" s="204"/>
      <c r="AC208" s="204"/>
      <c r="AD208" s="204"/>
      <c r="AE208" s="204"/>
      <c r="AF208" s="204"/>
      <c r="AG208" s="204"/>
      <c r="AH208" s="204"/>
      <c r="AI208" s="204"/>
      <c r="AJ208" s="204"/>
      <c r="AK208" s="204"/>
      <c r="AL208" s="204"/>
      <c r="AM208" s="204"/>
      <c r="AN208" s="204"/>
      <c r="AO208" s="204"/>
    </row>
    <row r="209" spans="24:41" ht="15" customHeight="1" x14ac:dyDescent="0.25">
      <c r="X209" s="204"/>
      <c r="Y209" s="204"/>
      <c r="Z209" s="204"/>
      <c r="AA209" s="204"/>
      <c r="AB209" s="204"/>
      <c r="AC209" s="204"/>
      <c r="AD209" s="204"/>
      <c r="AE209" s="204"/>
      <c r="AF209" s="204"/>
      <c r="AG209" s="204"/>
      <c r="AH209" s="204"/>
      <c r="AI209" s="204"/>
      <c r="AJ209" s="204"/>
      <c r="AK209" s="204"/>
      <c r="AL209" s="204"/>
      <c r="AM209" s="204"/>
      <c r="AN209" s="204"/>
      <c r="AO209" s="204"/>
    </row>
    <row r="210" spans="24:41" ht="15" customHeight="1" x14ac:dyDescent="0.25">
      <c r="X210" s="204"/>
      <c r="Y210" s="204"/>
      <c r="Z210" s="204"/>
      <c r="AA210" s="204"/>
      <c r="AB210" s="204"/>
      <c r="AC210" s="204"/>
      <c r="AD210" s="204"/>
      <c r="AE210" s="204"/>
      <c r="AF210" s="204"/>
      <c r="AG210" s="204"/>
      <c r="AH210" s="204"/>
      <c r="AI210" s="204"/>
      <c r="AJ210" s="204"/>
      <c r="AK210" s="204"/>
      <c r="AL210" s="204"/>
      <c r="AM210" s="204"/>
      <c r="AN210" s="204"/>
      <c r="AO210" s="204"/>
    </row>
    <row r="211" spans="24:41" ht="15" customHeight="1" x14ac:dyDescent="0.25">
      <c r="X211" s="204"/>
      <c r="Y211" s="204"/>
      <c r="Z211" s="204"/>
      <c r="AA211" s="204"/>
      <c r="AB211" s="204"/>
      <c r="AC211" s="204"/>
      <c r="AD211" s="204"/>
      <c r="AE211" s="204"/>
      <c r="AF211" s="204"/>
      <c r="AG211" s="204"/>
      <c r="AH211" s="204"/>
      <c r="AI211" s="204"/>
      <c r="AJ211" s="204"/>
      <c r="AK211" s="204"/>
      <c r="AL211" s="204"/>
      <c r="AM211" s="204"/>
      <c r="AN211" s="204"/>
      <c r="AO211" s="204"/>
    </row>
    <row r="212" spans="24:41" ht="15" customHeight="1" x14ac:dyDescent="0.25">
      <c r="X212" s="204"/>
      <c r="Y212" s="204"/>
      <c r="Z212" s="204"/>
      <c r="AA212" s="204"/>
      <c r="AB212" s="204"/>
      <c r="AC212" s="204"/>
      <c r="AD212" s="204"/>
      <c r="AE212" s="204"/>
      <c r="AF212" s="204"/>
      <c r="AG212" s="204"/>
      <c r="AH212" s="204"/>
      <c r="AI212" s="204"/>
      <c r="AJ212" s="204"/>
      <c r="AK212" s="204"/>
      <c r="AL212" s="204"/>
      <c r="AM212" s="204"/>
      <c r="AN212" s="204"/>
      <c r="AO212" s="204"/>
    </row>
    <row r="213" spans="24:41" ht="15" customHeight="1" x14ac:dyDescent="0.25">
      <c r="X213" s="204"/>
      <c r="Y213" s="204"/>
      <c r="Z213" s="204"/>
      <c r="AA213" s="204"/>
      <c r="AB213" s="204"/>
      <c r="AC213" s="204"/>
      <c r="AD213" s="204"/>
      <c r="AE213" s="204"/>
      <c r="AF213" s="204"/>
      <c r="AG213" s="204"/>
      <c r="AH213" s="204"/>
      <c r="AI213" s="204"/>
      <c r="AJ213" s="204"/>
      <c r="AK213" s="204"/>
      <c r="AL213" s="204"/>
      <c r="AM213" s="204"/>
      <c r="AN213" s="204"/>
      <c r="AO213" s="204"/>
    </row>
    <row r="214" spans="24:41" ht="15" customHeight="1" x14ac:dyDescent="0.25">
      <c r="X214" s="204"/>
      <c r="Y214" s="204"/>
      <c r="Z214" s="204"/>
      <c r="AA214" s="204"/>
      <c r="AB214" s="204"/>
      <c r="AC214" s="204"/>
      <c r="AD214" s="204"/>
      <c r="AE214" s="204"/>
      <c r="AF214" s="204"/>
      <c r="AG214" s="204"/>
      <c r="AH214" s="204"/>
      <c r="AI214" s="204"/>
      <c r="AJ214" s="204"/>
      <c r="AK214" s="204"/>
      <c r="AL214" s="204"/>
      <c r="AM214" s="204"/>
      <c r="AN214" s="204"/>
      <c r="AO214" s="204"/>
    </row>
    <row r="215" spans="24:41" ht="15" customHeight="1" x14ac:dyDescent="0.25">
      <c r="X215" s="204"/>
      <c r="Y215" s="204"/>
      <c r="Z215" s="204"/>
      <c r="AA215" s="204"/>
      <c r="AB215" s="204"/>
      <c r="AC215" s="204"/>
      <c r="AD215" s="204"/>
      <c r="AE215" s="204"/>
      <c r="AF215" s="204"/>
      <c r="AG215" s="204"/>
      <c r="AH215" s="204"/>
      <c r="AI215" s="204"/>
      <c r="AJ215" s="204"/>
      <c r="AK215" s="204"/>
      <c r="AL215" s="204"/>
      <c r="AM215" s="204"/>
      <c r="AN215" s="204"/>
      <c r="AO215" s="204"/>
    </row>
    <row r="216" spans="24:41" ht="15" customHeight="1" x14ac:dyDescent="0.25">
      <c r="X216" s="204"/>
      <c r="Y216" s="204"/>
      <c r="Z216" s="204"/>
      <c r="AA216" s="204"/>
      <c r="AB216" s="204"/>
      <c r="AC216" s="204"/>
      <c r="AD216" s="204"/>
      <c r="AE216" s="204"/>
      <c r="AF216" s="204"/>
      <c r="AG216" s="204"/>
      <c r="AH216" s="204"/>
      <c r="AI216" s="204"/>
      <c r="AJ216" s="204"/>
      <c r="AK216" s="204"/>
      <c r="AL216" s="204"/>
      <c r="AM216" s="204"/>
      <c r="AN216" s="204"/>
      <c r="AO216" s="204"/>
    </row>
    <row r="217" spans="24:41" ht="15" customHeight="1" x14ac:dyDescent="0.25">
      <c r="X217" s="204"/>
      <c r="Y217" s="204"/>
      <c r="Z217" s="204"/>
      <c r="AA217" s="204"/>
      <c r="AB217" s="204"/>
      <c r="AC217" s="204"/>
      <c r="AD217" s="204"/>
      <c r="AE217" s="204"/>
      <c r="AF217" s="204"/>
      <c r="AG217" s="204"/>
      <c r="AH217" s="204"/>
      <c r="AI217" s="204"/>
      <c r="AJ217" s="204"/>
      <c r="AK217" s="204"/>
      <c r="AL217" s="204"/>
      <c r="AM217" s="204"/>
      <c r="AN217" s="204"/>
      <c r="AO217" s="204"/>
    </row>
    <row r="218" spans="24:41" ht="15" customHeight="1" x14ac:dyDescent="0.25">
      <c r="X218" s="204"/>
      <c r="Y218" s="204"/>
      <c r="Z218" s="204"/>
      <c r="AA218" s="204"/>
      <c r="AB218" s="204"/>
      <c r="AC218" s="204"/>
      <c r="AD218" s="204"/>
      <c r="AE218" s="204"/>
      <c r="AF218" s="204"/>
      <c r="AG218" s="204"/>
      <c r="AH218" s="204"/>
      <c r="AI218" s="204"/>
      <c r="AJ218" s="204"/>
      <c r="AK218" s="204"/>
      <c r="AL218" s="204"/>
      <c r="AM218" s="204"/>
      <c r="AN218" s="204"/>
      <c r="AO218" s="204"/>
    </row>
    <row r="219" spans="24:41" ht="15" customHeight="1" x14ac:dyDescent="0.25">
      <c r="X219" s="204"/>
      <c r="Y219" s="204"/>
      <c r="Z219" s="204"/>
      <c r="AA219" s="204"/>
      <c r="AB219" s="204"/>
      <c r="AC219" s="204"/>
      <c r="AD219" s="204"/>
      <c r="AE219" s="204"/>
      <c r="AF219" s="204"/>
      <c r="AG219" s="204"/>
      <c r="AH219" s="204"/>
      <c r="AI219" s="204"/>
      <c r="AJ219" s="204"/>
      <c r="AK219" s="204"/>
      <c r="AL219" s="204"/>
      <c r="AM219" s="204"/>
      <c r="AN219" s="204"/>
      <c r="AO219" s="204"/>
    </row>
    <row r="220" spans="24:41" ht="15" customHeight="1" x14ac:dyDescent="0.25">
      <c r="X220" s="204"/>
      <c r="Y220" s="204"/>
      <c r="Z220" s="204"/>
      <c r="AA220" s="204"/>
      <c r="AB220" s="204"/>
      <c r="AC220" s="204"/>
      <c r="AD220" s="204"/>
      <c r="AE220" s="204"/>
      <c r="AF220" s="204"/>
      <c r="AG220" s="204"/>
      <c r="AH220" s="204"/>
      <c r="AI220" s="204"/>
      <c r="AJ220" s="204"/>
      <c r="AK220" s="204"/>
      <c r="AL220" s="204"/>
      <c r="AM220" s="204"/>
      <c r="AN220" s="204"/>
      <c r="AO220" s="204"/>
    </row>
    <row r="221" spans="24:41" ht="15" customHeight="1" x14ac:dyDescent="0.25">
      <c r="X221" s="204"/>
      <c r="Y221" s="204"/>
      <c r="Z221" s="204"/>
      <c r="AA221" s="204"/>
      <c r="AB221" s="204"/>
      <c r="AC221" s="204"/>
      <c r="AD221" s="204"/>
      <c r="AE221" s="204"/>
      <c r="AF221" s="204"/>
      <c r="AG221" s="204"/>
      <c r="AH221" s="204"/>
      <c r="AI221" s="204"/>
      <c r="AJ221" s="204"/>
      <c r="AK221" s="204"/>
      <c r="AL221" s="204"/>
      <c r="AM221" s="204"/>
      <c r="AN221" s="204"/>
      <c r="AO221" s="204"/>
    </row>
    <row r="222" spans="24:41" ht="15" customHeight="1" x14ac:dyDescent="0.25">
      <c r="X222" s="204"/>
      <c r="Y222" s="204"/>
      <c r="Z222" s="204"/>
      <c r="AA222" s="204"/>
      <c r="AB222" s="204"/>
      <c r="AC222" s="204"/>
      <c r="AD222" s="204"/>
      <c r="AE222" s="204"/>
      <c r="AF222" s="204"/>
      <c r="AG222" s="204"/>
      <c r="AH222" s="204"/>
      <c r="AI222" s="204"/>
      <c r="AJ222" s="204"/>
      <c r="AK222" s="204"/>
      <c r="AL222" s="204"/>
      <c r="AM222" s="204"/>
      <c r="AN222" s="204"/>
      <c r="AO222" s="204"/>
    </row>
    <row r="223" spans="24:41" ht="15" customHeight="1" x14ac:dyDescent="0.25">
      <c r="X223" s="204"/>
      <c r="Y223" s="204"/>
      <c r="Z223" s="204"/>
      <c r="AA223" s="204"/>
      <c r="AB223" s="204"/>
      <c r="AC223" s="204"/>
      <c r="AD223" s="204"/>
      <c r="AE223" s="204"/>
      <c r="AF223" s="204"/>
      <c r="AG223" s="204"/>
      <c r="AH223" s="204"/>
      <c r="AI223" s="204"/>
      <c r="AJ223" s="204"/>
      <c r="AK223" s="204"/>
      <c r="AL223" s="204"/>
      <c r="AM223" s="204"/>
      <c r="AN223" s="204"/>
      <c r="AO223" s="204"/>
    </row>
    <row r="224" spans="24:41" ht="15" customHeight="1" x14ac:dyDescent="0.25">
      <c r="X224" s="204"/>
      <c r="Y224" s="204"/>
      <c r="Z224" s="204"/>
      <c r="AA224" s="204"/>
      <c r="AB224" s="204"/>
      <c r="AC224" s="204"/>
      <c r="AD224" s="204"/>
      <c r="AE224" s="204"/>
      <c r="AF224" s="204"/>
      <c r="AG224" s="204"/>
      <c r="AH224" s="204"/>
      <c r="AI224" s="204"/>
      <c r="AJ224" s="204"/>
      <c r="AK224" s="204"/>
      <c r="AL224" s="204"/>
      <c r="AM224" s="204"/>
      <c r="AN224" s="204"/>
      <c r="AO224" s="204"/>
    </row>
    <row r="225" spans="24:41" ht="15" customHeight="1" x14ac:dyDescent="0.25">
      <c r="X225" s="204"/>
      <c r="Y225" s="204"/>
      <c r="Z225" s="204"/>
      <c r="AA225" s="204"/>
      <c r="AB225" s="204"/>
      <c r="AC225" s="204"/>
      <c r="AD225" s="204"/>
      <c r="AE225" s="204"/>
      <c r="AF225" s="204"/>
      <c r="AG225" s="204"/>
      <c r="AH225" s="204"/>
      <c r="AI225" s="204"/>
      <c r="AJ225" s="204"/>
      <c r="AK225" s="204"/>
      <c r="AL225" s="204"/>
      <c r="AM225" s="204"/>
      <c r="AN225" s="204"/>
      <c r="AO225" s="204"/>
    </row>
    <row r="226" spans="24:41" ht="15" customHeight="1" x14ac:dyDescent="0.25">
      <c r="X226" s="204"/>
      <c r="Y226" s="204"/>
      <c r="Z226" s="204"/>
      <c r="AA226" s="204"/>
      <c r="AB226" s="204"/>
      <c r="AC226" s="204"/>
      <c r="AD226" s="204"/>
      <c r="AE226" s="204"/>
      <c r="AF226" s="204"/>
      <c r="AG226" s="204"/>
      <c r="AH226" s="204"/>
      <c r="AI226" s="204"/>
      <c r="AJ226" s="204"/>
      <c r="AK226" s="204"/>
      <c r="AL226" s="204"/>
      <c r="AM226" s="204"/>
      <c r="AN226" s="204"/>
      <c r="AO226" s="204"/>
    </row>
    <row r="227" spans="24:41" ht="15" customHeight="1" x14ac:dyDescent="0.25">
      <c r="X227" s="204"/>
      <c r="Y227" s="204"/>
      <c r="Z227" s="204"/>
      <c r="AA227" s="204"/>
      <c r="AB227" s="204"/>
      <c r="AC227" s="204"/>
      <c r="AD227" s="204"/>
      <c r="AE227" s="204"/>
      <c r="AF227" s="204"/>
      <c r="AG227" s="204"/>
      <c r="AH227" s="204"/>
      <c r="AI227" s="204"/>
      <c r="AJ227" s="204"/>
      <c r="AK227" s="204"/>
      <c r="AL227" s="204"/>
      <c r="AM227" s="204"/>
      <c r="AN227" s="204"/>
      <c r="AO227" s="204"/>
    </row>
    <row r="228" spans="24:41" ht="15" customHeight="1" x14ac:dyDescent="0.25">
      <c r="X228" s="204"/>
      <c r="Y228" s="204"/>
      <c r="Z228" s="204"/>
      <c r="AA228" s="204"/>
      <c r="AB228" s="204"/>
      <c r="AC228" s="204"/>
      <c r="AD228" s="204"/>
      <c r="AE228" s="204"/>
      <c r="AF228" s="204"/>
      <c r="AG228" s="204"/>
      <c r="AH228" s="204"/>
      <c r="AI228" s="204"/>
      <c r="AJ228" s="204"/>
      <c r="AK228" s="204"/>
      <c r="AL228" s="204"/>
      <c r="AM228" s="204"/>
      <c r="AN228" s="204"/>
      <c r="AO228" s="204"/>
    </row>
    <row r="229" spans="24:41" ht="15" customHeight="1" x14ac:dyDescent="0.25">
      <c r="X229" s="204"/>
      <c r="Y229" s="204"/>
      <c r="Z229" s="204"/>
      <c r="AA229" s="204"/>
      <c r="AB229" s="204"/>
      <c r="AC229" s="204"/>
      <c r="AD229" s="204"/>
      <c r="AE229" s="204"/>
      <c r="AF229" s="204"/>
      <c r="AG229" s="204"/>
      <c r="AH229" s="204"/>
      <c r="AI229" s="204"/>
      <c r="AJ229" s="204"/>
      <c r="AK229" s="204"/>
      <c r="AL229" s="204"/>
      <c r="AM229" s="204"/>
      <c r="AN229" s="204"/>
      <c r="AO229" s="204"/>
    </row>
    <row r="230" spans="24:41" ht="15" customHeight="1" x14ac:dyDescent="0.25">
      <c r="X230" s="204"/>
      <c r="Y230" s="204"/>
      <c r="Z230" s="204"/>
      <c r="AA230" s="204"/>
      <c r="AB230" s="204"/>
      <c r="AC230" s="204"/>
      <c r="AD230" s="204"/>
      <c r="AE230" s="204"/>
      <c r="AF230" s="204"/>
      <c r="AG230" s="204"/>
      <c r="AH230" s="204"/>
      <c r="AI230" s="204"/>
      <c r="AJ230" s="204"/>
      <c r="AK230" s="204"/>
      <c r="AL230" s="204"/>
      <c r="AM230" s="204"/>
      <c r="AN230" s="204"/>
      <c r="AO230" s="204"/>
    </row>
    <row r="231" spans="24:41" ht="15" customHeight="1" x14ac:dyDescent="0.25">
      <c r="X231" s="204"/>
      <c r="Y231" s="204"/>
      <c r="Z231" s="204"/>
      <c r="AA231" s="204"/>
      <c r="AB231" s="204"/>
      <c r="AC231" s="204"/>
      <c r="AD231" s="204"/>
      <c r="AE231" s="204"/>
      <c r="AF231" s="204"/>
      <c r="AG231" s="204"/>
      <c r="AH231" s="204"/>
      <c r="AI231" s="204"/>
      <c r="AJ231" s="204"/>
      <c r="AK231" s="204"/>
      <c r="AL231" s="204"/>
      <c r="AM231" s="204"/>
      <c r="AN231" s="204"/>
      <c r="AO231" s="204"/>
    </row>
    <row r="232" spans="24:41" ht="15" customHeight="1" x14ac:dyDescent="0.25">
      <c r="X232" s="204"/>
      <c r="Y232" s="204"/>
      <c r="Z232" s="204"/>
      <c r="AA232" s="204"/>
      <c r="AB232" s="204"/>
      <c r="AC232" s="204"/>
      <c r="AD232" s="204"/>
      <c r="AE232" s="204"/>
      <c r="AF232" s="204"/>
      <c r="AG232" s="204"/>
      <c r="AH232" s="204"/>
      <c r="AI232" s="204"/>
      <c r="AJ232" s="204"/>
      <c r="AK232" s="204"/>
      <c r="AL232" s="204"/>
      <c r="AM232" s="204"/>
      <c r="AN232" s="204"/>
      <c r="AO232" s="204"/>
    </row>
    <row r="233" spans="24:41" ht="15" customHeight="1" x14ac:dyDescent="0.25">
      <c r="X233" s="204"/>
      <c r="Y233" s="204"/>
      <c r="Z233" s="204"/>
      <c r="AA233" s="204"/>
      <c r="AB233" s="204"/>
      <c r="AC233" s="204"/>
      <c r="AD233" s="204"/>
      <c r="AE233" s="204"/>
      <c r="AF233" s="204"/>
      <c r="AG233" s="204"/>
      <c r="AH233" s="204"/>
      <c r="AI233" s="204"/>
      <c r="AJ233" s="204"/>
      <c r="AK233" s="204"/>
      <c r="AL233" s="204"/>
      <c r="AM233" s="204"/>
      <c r="AN233" s="204"/>
      <c r="AO233" s="204"/>
    </row>
    <row r="234" spans="24:41" ht="15" customHeight="1" x14ac:dyDescent="0.25">
      <c r="X234" s="204"/>
      <c r="Y234" s="204"/>
      <c r="Z234" s="204"/>
      <c r="AA234" s="204"/>
      <c r="AB234" s="204"/>
      <c r="AC234" s="204"/>
      <c r="AD234" s="204"/>
      <c r="AE234" s="204"/>
      <c r="AF234" s="204"/>
      <c r="AG234" s="204"/>
      <c r="AH234" s="204"/>
      <c r="AI234" s="204"/>
      <c r="AJ234" s="204"/>
      <c r="AK234" s="204"/>
      <c r="AL234" s="204"/>
      <c r="AM234" s="204"/>
      <c r="AN234" s="204"/>
      <c r="AO234" s="204"/>
    </row>
    <row r="235" spans="24:41" ht="15" customHeight="1" x14ac:dyDescent="0.25">
      <c r="X235" s="204"/>
      <c r="Y235" s="204"/>
      <c r="Z235" s="204"/>
      <c r="AA235" s="204"/>
      <c r="AB235" s="204"/>
      <c r="AC235" s="204"/>
      <c r="AD235" s="204"/>
      <c r="AE235" s="204"/>
      <c r="AF235" s="204"/>
      <c r="AG235" s="204"/>
      <c r="AH235" s="204"/>
      <c r="AI235" s="204"/>
      <c r="AJ235" s="204"/>
      <c r="AK235" s="204"/>
      <c r="AL235" s="204"/>
      <c r="AM235" s="204"/>
      <c r="AN235" s="204"/>
      <c r="AO235" s="204"/>
    </row>
    <row r="236" spans="24:41" ht="15" customHeight="1" x14ac:dyDescent="0.25">
      <c r="X236" s="204"/>
      <c r="Y236" s="204"/>
      <c r="Z236" s="204"/>
      <c r="AA236" s="204"/>
      <c r="AB236" s="204"/>
      <c r="AC236" s="204"/>
      <c r="AD236" s="204"/>
      <c r="AE236" s="204"/>
      <c r="AF236" s="204"/>
      <c r="AG236" s="204"/>
      <c r="AH236" s="204"/>
      <c r="AI236" s="204"/>
      <c r="AJ236" s="204"/>
      <c r="AK236" s="204"/>
      <c r="AL236" s="204"/>
      <c r="AM236" s="204"/>
      <c r="AN236" s="204"/>
      <c r="AO236" s="204"/>
    </row>
    <row r="237" spans="24:41" ht="15" customHeight="1" x14ac:dyDescent="0.25">
      <c r="X237" s="204"/>
      <c r="Y237" s="204"/>
      <c r="Z237" s="204"/>
      <c r="AA237" s="204"/>
      <c r="AB237" s="204"/>
      <c r="AC237" s="204"/>
      <c r="AD237" s="204"/>
      <c r="AE237" s="204"/>
      <c r="AF237" s="204"/>
      <c r="AG237" s="204"/>
      <c r="AH237" s="204"/>
      <c r="AI237" s="204"/>
      <c r="AJ237" s="204"/>
      <c r="AK237" s="204"/>
      <c r="AL237" s="204"/>
      <c r="AM237" s="204"/>
      <c r="AN237" s="204"/>
      <c r="AO237" s="204"/>
    </row>
    <row r="238" spans="24:41" ht="15" customHeight="1" x14ac:dyDescent="0.25">
      <c r="X238" s="204"/>
      <c r="Y238" s="204"/>
      <c r="Z238" s="204"/>
      <c r="AA238" s="204"/>
      <c r="AB238" s="204"/>
      <c r="AC238" s="204"/>
      <c r="AD238" s="204"/>
      <c r="AE238" s="204"/>
      <c r="AF238" s="204"/>
      <c r="AG238" s="204"/>
      <c r="AH238" s="204"/>
      <c r="AI238" s="204"/>
      <c r="AJ238" s="204"/>
      <c r="AK238" s="204"/>
      <c r="AL238" s="204"/>
      <c r="AM238" s="204"/>
      <c r="AN238" s="204"/>
      <c r="AO238" s="204"/>
    </row>
    <row r="239" spans="24:41" ht="15" customHeight="1" x14ac:dyDescent="0.25">
      <c r="X239" s="204"/>
      <c r="Y239" s="204"/>
      <c r="Z239" s="204"/>
      <c r="AA239" s="204"/>
      <c r="AB239" s="204"/>
      <c r="AC239" s="204"/>
      <c r="AD239" s="204"/>
      <c r="AE239" s="204"/>
      <c r="AF239" s="204"/>
      <c r="AG239" s="204"/>
      <c r="AH239" s="204"/>
      <c r="AI239" s="204"/>
      <c r="AJ239" s="204"/>
      <c r="AK239" s="204"/>
      <c r="AL239" s="204"/>
      <c r="AM239" s="204"/>
      <c r="AN239" s="204"/>
      <c r="AO239" s="204"/>
    </row>
    <row r="240" spans="24:41" ht="15" customHeight="1" x14ac:dyDescent="0.25">
      <c r="X240" s="204"/>
      <c r="Y240" s="204"/>
      <c r="Z240" s="204"/>
      <c r="AA240" s="204"/>
      <c r="AB240" s="204"/>
      <c r="AC240" s="204"/>
      <c r="AD240" s="204"/>
      <c r="AE240" s="204"/>
      <c r="AF240" s="204"/>
      <c r="AG240" s="204"/>
      <c r="AH240" s="204"/>
      <c r="AI240" s="204"/>
      <c r="AJ240" s="204"/>
      <c r="AK240" s="204"/>
      <c r="AL240" s="204"/>
      <c r="AM240" s="204"/>
      <c r="AN240" s="204"/>
      <c r="AO240" s="204"/>
    </row>
    <row r="241" spans="24:41" ht="15" customHeight="1" x14ac:dyDescent="0.25">
      <c r="X241" s="204"/>
      <c r="Y241" s="204"/>
      <c r="Z241" s="204"/>
      <c r="AA241" s="204"/>
      <c r="AB241" s="204"/>
      <c r="AC241" s="204"/>
      <c r="AD241" s="204"/>
      <c r="AE241" s="204"/>
      <c r="AF241" s="204"/>
      <c r="AG241" s="204"/>
      <c r="AH241" s="204"/>
      <c r="AI241" s="204"/>
      <c r="AJ241" s="204"/>
      <c r="AK241" s="204"/>
      <c r="AL241" s="204"/>
      <c r="AM241" s="204"/>
      <c r="AN241" s="204"/>
      <c r="AO241" s="204"/>
    </row>
    <row r="242" spans="24:41" ht="15" customHeight="1" x14ac:dyDescent="0.25">
      <c r="X242" s="204"/>
      <c r="Y242" s="204"/>
      <c r="Z242" s="204"/>
      <c r="AA242" s="204"/>
      <c r="AB242" s="204"/>
      <c r="AC242" s="204"/>
      <c r="AD242" s="204"/>
      <c r="AE242" s="204"/>
      <c r="AF242" s="204"/>
      <c r="AG242" s="204"/>
      <c r="AH242" s="204"/>
      <c r="AI242" s="204"/>
      <c r="AJ242" s="204"/>
      <c r="AK242" s="204"/>
      <c r="AL242" s="204"/>
      <c r="AM242" s="204"/>
      <c r="AN242" s="204"/>
      <c r="AO242" s="204"/>
    </row>
    <row r="243" spans="24:41" ht="15" customHeight="1" x14ac:dyDescent="0.25">
      <c r="X243" s="204"/>
      <c r="Y243" s="204"/>
      <c r="Z243" s="204"/>
      <c r="AA243" s="204"/>
      <c r="AB243" s="204"/>
      <c r="AC243" s="204"/>
      <c r="AD243" s="204"/>
      <c r="AE243" s="204"/>
      <c r="AF243" s="204"/>
      <c r="AG243" s="204"/>
      <c r="AH243" s="204"/>
      <c r="AI243" s="204"/>
      <c r="AJ243" s="204"/>
      <c r="AK243" s="204"/>
      <c r="AL243" s="204"/>
      <c r="AM243" s="204"/>
      <c r="AN243" s="204"/>
      <c r="AO243" s="204"/>
    </row>
    <row r="244" spans="24:41" ht="15" customHeight="1" x14ac:dyDescent="0.25">
      <c r="X244" s="204"/>
      <c r="Y244" s="204"/>
      <c r="Z244" s="204"/>
      <c r="AA244" s="204"/>
      <c r="AB244" s="204"/>
      <c r="AC244" s="204"/>
      <c r="AD244" s="204"/>
      <c r="AE244" s="204"/>
      <c r="AF244" s="204"/>
      <c r="AG244" s="204"/>
      <c r="AH244" s="204"/>
      <c r="AI244" s="204"/>
      <c r="AJ244" s="204"/>
      <c r="AK244" s="204"/>
      <c r="AL244" s="204"/>
      <c r="AM244" s="204"/>
      <c r="AN244" s="204"/>
      <c r="AO244" s="204"/>
    </row>
    <row r="245" spans="24:41" ht="15" customHeight="1" x14ac:dyDescent="0.25">
      <c r="X245" s="204"/>
      <c r="Y245" s="204"/>
      <c r="Z245" s="204"/>
      <c r="AA245" s="204"/>
      <c r="AB245" s="204"/>
      <c r="AC245" s="204"/>
      <c r="AD245" s="204"/>
      <c r="AE245" s="204"/>
      <c r="AF245" s="204"/>
      <c r="AG245" s="204"/>
      <c r="AH245" s="204"/>
      <c r="AI245" s="204"/>
      <c r="AJ245" s="204"/>
      <c r="AK245" s="204"/>
      <c r="AL245" s="204"/>
      <c r="AM245" s="204"/>
      <c r="AN245" s="204"/>
      <c r="AO245" s="204"/>
    </row>
    <row r="246" spans="24:41" ht="15" customHeight="1" x14ac:dyDescent="0.25">
      <c r="X246" s="204"/>
      <c r="Y246" s="204"/>
      <c r="Z246" s="204"/>
      <c r="AA246" s="204"/>
      <c r="AB246" s="204"/>
      <c r="AC246" s="204"/>
      <c r="AD246" s="204"/>
      <c r="AE246" s="204"/>
      <c r="AF246" s="204"/>
      <c r="AG246" s="204"/>
      <c r="AH246" s="204"/>
      <c r="AI246" s="204"/>
      <c r="AJ246" s="204"/>
      <c r="AK246" s="204"/>
      <c r="AL246" s="204"/>
      <c r="AM246" s="204"/>
      <c r="AN246" s="204"/>
      <c r="AO246" s="204"/>
    </row>
    <row r="247" spans="24:41" ht="15" customHeight="1" x14ac:dyDescent="0.25">
      <c r="X247" s="204"/>
      <c r="Y247" s="204"/>
      <c r="Z247" s="204"/>
      <c r="AA247" s="204"/>
      <c r="AB247" s="204"/>
      <c r="AC247" s="204"/>
      <c r="AD247" s="204"/>
      <c r="AE247" s="204"/>
      <c r="AF247" s="204"/>
      <c r="AG247" s="204"/>
      <c r="AH247" s="204"/>
      <c r="AI247" s="204"/>
      <c r="AJ247" s="204"/>
      <c r="AK247" s="204"/>
      <c r="AL247" s="204"/>
      <c r="AM247" s="204"/>
      <c r="AN247" s="204"/>
      <c r="AO247" s="204"/>
    </row>
    <row r="248" spans="24:41" ht="15" customHeight="1" x14ac:dyDescent="0.25">
      <c r="X248" s="204"/>
      <c r="Y248" s="204"/>
      <c r="Z248" s="204"/>
      <c r="AA248" s="204"/>
      <c r="AB248" s="204"/>
      <c r="AC248" s="204"/>
      <c r="AD248" s="204"/>
      <c r="AE248" s="204"/>
      <c r="AF248" s="204"/>
      <c r="AG248" s="204"/>
      <c r="AH248" s="204"/>
      <c r="AI248" s="204"/>
      <c r="AJ248" s="204"/>
      <c r="AK248" s="204"/>
      <c r="AL248" s="204"/>
      <c r="AM248" s="204"/>
      <c r="AN248" s="204"/>
      <c r="AO248" s="204"/>
    </row>
    <row r="249" spans="24:41" ht="15" customHeight="1" x14ac:dyDescent="0.25">
      <c r="X249" s="204"/>
      <c r="Y249" s="204"/>
      <c r="Z249" s="204"/>
      <c r="AA249" s="204"/>
      <c r="AB249" s="204"/>
      <c r="AC249" s="204"/>
      <c r="AD249" s="204"/>
      <c r="AE249" s="204"/>
      <c r="AF249" s="204"/>
      <c r="AG249" s="204"/>
      <c r="AH249" s="204"/>
      <c r="AI249" s="204"/>
      <c r="AJ249" s="204"/>
      <c r="AK249" s="204"/>
      <c r="AL249" s="204"/>
      <c r="AM249" s="204"/>
      <c r="AN249" s="204"/>
      <c r="AO249" s="204"/>
    </row>
    <row r="250" spans="24:41" ht="15" customHeight="1" x14ac:dyDescent="0.25">
      <c r="X250" s="204"/>
      <c r="Y250" s="204"/>
      <c r="Z250" s="204"/>
      <c r="AA250" s="204"/>
      <c r="AB250" s="204"/>
      <c r="AC250" s="204"/>
      <c r="AD250" s="204"/>
      <c r="AE250" s="204"/>
      <c r="AF250" s="204"/>
      <c r="AG250" s="204"/>
      <c r="AH250" s="204"/>
      <c r="AI250" s="204"/>
      <c r="AJ250" s="204"/>
      <c r="AK250" s="204"/>
      <c r="AL250" s="204"/>
      <c r="AM250" s="204"/>
      <c r="AN250" s="204"/>
      <c r="AO250" s="204"/>
    </row>
    <row r="251" spans="24:41" ht="15" customHeight="1" x14ac:dyDescent="0.25">
      <c r="X251" s="204"/>
      <c r="Y251" s="204"/>
      <c r="Z251" s="204"/>
      <c r="AA251" s="204"/>
      <c r="AB251" s="204"/>
      <c r="AC251" s="204"/>
      <c r="AD251" s="204"/>
      <c r="AE251" s="204"/>
      <c r="AF251" s="204"/>
      <c r="AG251" s="204"/>
      <c r="AH251" s="204"/>
      <c r="AI251" s="204"/>
      <c r="AJ251" s="204"/>
      <c r="AK251" s="204"/>
      <c r="AL251" s="204"/>
      <c r="AM251" s="204"/>
      <c r="AN251" s="204"/>
      <c r="AO251" s="204"/>
    </row>
    <row r="252" spans="24:41" ht="15" customHeight="1" x14ac:dyDescent="0.25">
      <c r="X252" s="204"/>
      <c r="Y252" s="204"/>
      <c r="Z252" s="204"/>
      <c r="AA252" s="204"/>
      <c r="AB252" s="204"/>
      <c r="AC252" s="204"/>
      <c r="AD252" s="204"/>
      <c r="AE252" s="204"/>
      <c r="AF252" s="204"/>
      <c r="AG252" s="204"/>
      <c r="AH252" s="204"/>
      <c r="AI252" s="204"/>
      <c r="AJ252" s="204"/>
      <c r="AK252" s="204"/>
      <c r="AL252" s="204"/>
      <c r="AM252" s="204"/>
      <c r="AN252" s="204"/>
      <c r="AO252" s="204"/>
    </row>
    <row r="253" spans="24:41" ht="15" customHeight="1" x14ac:dyDescent="0.25">
      <c r="X253" s="204"/>
      <c r="Y253" s="204"/>
      <c r="Z253" s="204"/>
      <c r="AA253" s="204"/>
      <c r="AB253" s="204"/>
      <c r="AC253" s="204"/>
      <c r="AD253" s="204"/>
      <c r="AE253" s="204"/>
      <c r="AF253" s="204"/>
      <c r="AG253" s="204"/>
      <c r="AH253" s="204"/>
      <c r="AI253" s="204"/>
      <c r="AJ253" s="204"/>
      <c r="AK253" s="204"/>
      <c r="AL253" s="204"/>
      <c r="AM253" s="204"/>
      <c r="AN253" s="204"/>
      <c r="AO253" s="204"/>
    </row>
    <row r="254" spans="24:41" ht="15" customHeight="1" x14ac:dyDescent="0.25">
      <c r="X254" s="204"/>
      <c r="Y254" s="204"/>
      <c r="Z254" s="204"/>
      <c r="AA254" s="204"/>
      <c r="AB254" s="204"/>
      <c r="AC254" s="204"/>
      <c r="AD254" s="204"/>
      <c r="AE254" s="204"/>
      <c r="AF254" s="204"/>
      <c r="AG254" s="204"/>
      <c r="AH254" s="204"/>
      <c r="AI254" s="204"/>
      <c r="AJ254" s="204"/>
      <c r="AK254" s="204"/>
      <c r="AL254" s="204"/>
      <c r="AM254" s="204"/>
      <c r="AN254" s="204"/>
      <c r="AO254" s="204"/>
    </row>
    <row r="255" spans="24:41" ht="15" customHeight="1" x14ac:dyDescent="0.25">
      <c r="X255" s="204"/>
      <c r="Y255" s="204"/>
      <c r="Z255" s="204"/>
      <c r="AA255" s="204"/>
      <c r="AB255" s="204"/>
      <c r="AC255" s="204"/>
      <c r="AD255" s="204"/>
      <c r="AE255" s="204"/>
      <c r="AF255" s="204"/>
      <c r="AG255" s="204"/>
      <c r="AH255" s="204"/>
      <c r="AI255" s="204"/>
      <c r="AJ255" s="204"/>
      <c r="AK255" s="204"/>
      <c r="AL255" s="204"/>
      <c r="AM255" s="204"/>
      <c r="AN255" s="204"/>
      <c r="AO255" s="204"/>
    </row>
    <row r="256" spans="24:41" ht="15" customHeight="1" x14ac:dyDescent="0.25">
      <c r="X256" s="204"/>
      <c r="Y256" s="204"/>
      <c r="Z256" s="204"/>
      <c r="AA256" s="204"/>
      <c r="AB256" s="204"/>
      <c r="AC256" s="204"/>
      <c r="AD256" s="204"/>
      <c r="AE256" s="204"/>
      <c r="AF256" s="204"/>
      <c r="AG256" s="204"/>
      <c r="AH256" s="204"/>
      <c r="AI256" s="204"/>
      <c r="AJ256" s="204"/>
      <c r="AK256" s="204"/>
      <c r="AL256" s="204"/>
      <c r="AM256" s="204"/>
      <c r="AN256" s="204"/>
      <c r="AO256" s="204"/>
    </row>
    <row r="257" spans="24:41" ht="15" customHeight="1" x14ac:dyDescent="0.25">
      <c r="X257" s="204"/>
      <c r="Y257" s="204"/>
      <c r="Z257" s="204"/>
      <c r="AA257" s="204"/>
      <c r="AB257" s="204"/>
      <c r="AC257" s="204"/>
      <c r="AD257" s="204"/>
      <c r="AE257" s="204"/>
      <c r="AF257" s="204"/>
      <c r="AG257" s="204"/>
      <c r="AH257" s="204"/>
      <c r="AI257" s="204"/>
      <c r="AJ257" s="204"/>
      <c r="AK257" s="204"/>
      <c r="AL257" s="204"/>
      <c r="AM257" s="204"/>
      <c r="AN257" s="204"/>
      <c r="AO257" s="204"/>
    </row>
    <row r="258" spans="24:41" ht="15" customHeight="1" x14ac:dyDescent="0.25">
      <c r="X258" s="204"/>
      <c r="Y258" s="204"/>
      <c r="Z258" s="204"/>
      <c r="AA258" s="204"/>
      <c r="AB258" s="204"/>
      <c r="AC258" s="204"/>
      <c r="AD258" s="204"/>
      <c r="AE258" s="204"/>
      <c r="AF258" s="204"/>
      <c r="AG258" s="204"/>
      <c r="AH258" s="204"/>
      <c r="AI258" s="204"/>
      <c r="AJ258" s="204"/>
      <c r="AK258" s="204"/>
      <c r="AL258" s="204"/>
      <c r="AM258" s="204"/>
      <c r="AN258" s="204"/>
      <c r="AO258" s="204"/>
    </row>
    <row r="259" spans="24:41" ht="15" customHeight="1" x14ac:dyDescent="0.25">
      <c r="X259" s="204"/>
      <c r="Y259" s="204"/>
      <c r="Z259" s="204"/>
      <c r="AA259" s="204"/>
      <c r="AB259" s="204"/>
      <c r="AC259" s="204"/>
      <c r="AD259" s="204"/>
      <c r="AE259" s="204"/>
      <c r="AF259" s="204"/>
      <c r="AG259" s="204"/>
      <c r="AH259" s="204"/>
      <c r="AI259" s="204"/>
      <c r="AJ259" s="204"/>
      <c r="AK259" s="204"/>
      <c r="AL259" s="204"/>
      <c r="AM259" s="204"/>
      <c r="AN259" s="204"/>
      <c r="AO259" s="204"/>
    </row>
    <row r="260" spans="24:41" ht="15" customHeight="1" x14ac:dyDescent="0.25">
      <c r="X260" s="204"/>
      <c r="Y260" s="204"/>
      <c r="Z260" s="204"/>
      <c r="AA260" s="204"/>
      <c r="AB260" s="204"/>
      <c r="AC260" s="204"/>
      <c r="AD260" s="204"/>
      <c r="AE260" s="204"/>
      <c r="AF260" s="204"/>
      <c r="AG260" s="204"/>
      <c r="AH260" s="204"/>
      <c r="AI260" s="204"/>
      <c r="AJ260" s="204"/>
      <c r="AK260" s="204"/>
      <c r="AL260" s="204"/>
      <c r="AM260" s="204"/>
      <c r="AN260" s="204"/>
      <c r="AO260" s="204"/>
    </row>
    <row r="261" spans="24:41" ht="15" customHeight="1" x14ac:dyDescent="0.25">
      <c r="X261" s="204"/>
      <c r="Y261" s="204"/>
      <c r="Z261" s="204"/>
      <c r="AA261" s="204"/>
      <c r="AB261" s="204"/>
      <c r="AC261" s="204"/>
      <c r="AD261" s="204"/>
      <c r="AE261" s="204"/>
      <c r="AF261" s="204"/>
      <c r="AG261" s="204"/>
      <c r="AH261" s="204"/>
      <c r="AI261" s="204"/>
      <c r="AJ261" s="204"/>
      <c r="AK261" s="204"/>
      <c r="AL261" s="204"/>
      <c r="AM261" s="204"/>
      <c r="AN261" s="204"/>
      <c r="AO261" s="204"/>
    </row>
    <row r="262" spans="24:41" ht="15" customHeight="1" x14ac:dyDescent="0.25">
      <c r="X262" s="204"/>
      <c r="Y262" s="204"/>
      <c r="Z262" s="204"/>
      <c r="AA262" s="204"/>
      <c r="AB262" s="204"/>
      <c r="AC262" s="204"/>
      <c r="AD262" s="204"/>
      <c r="AE262" s="204"/>
      <c r="AF262" s="204"/>
      <c r="AG262" s="204"/>
      <c r="AH262" s="204"/>
      <c r="AI262" s="204"/>
      <c r="AJ262" s="204"/>
      <c r="AK262" s="204"/>
      <c r="AL262" s="204"/>
      <c r="AM262" s="204"/>
      <c r="AN262" s="204"/>
      <c r="AO262" s="204"/>
    </row>
    <row r="263" spans="24:41" ht="15" customHeight="1" x14ac:dyDescent="0.25">
      <c r="X263" s="204"/>
      <c r="Y263" s="204"/>
      <c r="Z263" s="204"/>
      <c r="AA263" s="204"/>
      <c r="AB263" s="204"/>
      <c r="AC263" s="204"/>
      <c r="AD263" s="204"/>
      <c r="AE263" s="204"/>
      <c r="AF263" s="204"/>
      <c r="AG263" s="204"/>
      <c r="AH263" s="204"/>
      <c r="AI263" s="204"/>
      <c r="AJ263" s="204"/>
      <c r="AK263" s="204"/>
      <c r="AL263" s="204"/>
      <c r="AM263" s="204"/>
      <c r="AN263" s="204"/>
      <c r="AO263" s="204"/>
    </row>
    <row r="264" spans="24:41" ht="15" customHeight="1" x14ac:dyDescent="0.25">
      <c r="X264" s="204"/>
      <c r="Y264" s="204"/>
      <c r="Z264" s="204"/>
      <c r="AA264" s="204"/>
      <c r="AB264" s="204"/>
      <c r="AC264" s="204"/>
      <c r="AD264" s="204"/>
      <c r="AE264" s="204"/>
      <c r="AF264" s="204"/>
      <c r="AG264" s="204"/>
      <c r="AH264" s="204"/>
      <c r="AI264" s="204"/>
      <c r="AJ264" s="204"/>
      <c r="AK264" s="204"/>
      <c r="AL264" s="204"/>
      <c r="AM264" s="204"/>
      <c r="AN264" s="204"/>
      <c r="AO264" s="204"/>
    </row>
    <row r="265" spans="24:41" ht="15" customHeight="1" x14ac:dyDescent="0.25">
      <c r="X265" s="204"/>
      <c r="Y265" s="204"/>
      <c r="Z265" s="204"/>
      <c r="AA265" s="204"/>
      <c r="AB265" s="204"/>
      <c r="AC265" s="204"/>
      <c r="AD265" s="204"/>
      <c r="AE265" s="204"/>
      <c r="AF265" s="204"/>
      <c r="AG265" s="204"/>
      <c r="AH265" s="204"/>
      <c r="AI265" s="204"/>
      <c r="AJ265" s="204"/>
      <c r="AK265" s="204"/>
      <c r="AL265" s="204"/>
      <c r="AM265" s="204"/>
      <c r="AN265" s="204"/>
      <c r="AO265" s="204"/>
    </row>
    <row r="266" spans="24:41" ht="15" customHeight="1" x14ac:dyDescent="0.25">
      <c r="X266" s="204"/>
      <c r="Y266" s="204"/>
      <c r="Z266" s="204"/>
      <c r="AA266" s="204"/>
      <c r="AB266" s="204"/>
      <c r="AC266" s="204"/>
      <c r="AD266" s="204"/>
      <c r="AE266" s="204"/>
      <c r="AF266" s="204"/>
      <c r="AG266" s="204"/>
      <c r="AH266" s="204"/>
      <c r="AI266" s="204"/>
      <c r="AJ266" s="204"/>
      <c r="AK266" s="204"/>
      <c r="AL266" s="204"/>
      <c r="AM266" s="204"/>
      <c r="AN266" s="204"/>
      <c r="AO266" s="204"/>
    </row>
    <row r="267" spans="24:41" ht="15" customHeight="1" x14ac:dyDescent="0.25">
      <c r="X267" s="204"/>
      <c r="Y267" s="204"/>
      <c r="Z267" s="204"/>
      <c r="AA267" s="204"/>
      <c r="AB267" s="204"/>
      <c r="AC267" s="204"/>
      <c r="AD267" s="204"/>
      <c r="AE267" s="204"/>
      <c r="AF267" s="204"/>
      <c r="AG267" s="204"/>
      <c r="AH267" s="204"/>
      <c r="AI267" s="204"/>
      <c r="AJ267" s="204"/>
      <c r="AK267" s="204"/>
      <c r="AL267" s="204"/>
      <c r="AM267" s="204"/>
      <c r="AN267" s="204"/>
      <c r="AO267" s="204"/>
    </row>
    <row r="268" spans="24:41" ht="15" customHeight="1" x14ac:dyDescent="0.25">
      <c r="X268" s="204"/>
      <c r="Y268" s="204"/>
      <c r="Z268" s="204"/>
      <c r="AA268" s="204"/>
      <c r="AB268" s="204"/>
      <c r="AC268" s="204"/>
      <c r="AD268" s="204"/>
      <c r="AE268" s="204"/>
      <c r="AF268" s="204"/>
      <c r="AG268" s="204"/>
      <c r="AH268" s="204"/>
      <c r="AI268" s="204"/>
      <c r="AJ268" s="204"/>
      <c r="AK268" s="204"/>
      <c r="AL268" s="204"/>
      <c r="AM268" s="204"/>
      <c r="AN268" s="204"/>
      <c r="AO268" s="204"/>
    </row>
    <row r="269" spans="24:41" ht="15" customHeight="1" x14ac:dyDescent="0.25">
      <c r="X269" s="204"/>
      <c r="Y269" s="204"/>
      <c r="Z269" s="204"/>
      <c r="AA269" s="204"/>
      <c r="AB269" s="204"/>
      <c r="AC269" s="204"/>
      <c r="AD269" s="204"/>
      <c r="AE269" s="204"/>
      <c r="AF269" s="204"/>
      <c r="AG269" s="204"/>
      <c r="AH269" s="204"/>
      <c r="AI269" s="204"/>
      <c r="AJ269" s="204"/>
      <c r="AK269" s="204"/>
      <c r="AL269" s="204"/>
      <c r="AM269" s="204"/>
      <c r="AN269" s="204"/>
      <c r="AO269" s="204"/>
    </row>
    <row r="270" spans="24:41" ht="15" customHeight="1" x14ac:dyDescent="0.25">
      <c r="X270" s="204"/>
      <c r="Y270" s="204"/>
      <c r="Z270" s="204"/>
      <c r="AA270" s="204"/>
      <c r="AB270" s="204"/>
      <c r="AC270" s="204"/>
      <c r="AD270" s="204"/>
      <c r="AE270" s="204"/>
      <c r="AF270" s="204"/>
      <c r="AG270" s="204"/>
      <c r="AH270" s="204"/>
      <c r="AI270" s="204"/>
      <c r="AJ270" s="204"/>
      <c r="AK270" s="204"/>
      <c r="AL270" s="204"/>
      <c r="AM270" s="204"/>
      <c r="AN270" s="204"/>
      <c r="AO270" s="204"/>
    </row>
    <row r="271" spans="24:41" ht="15" customHeight="1" x14ac:dyDescent="0.25">
      <c r="X271" s="204"/>
      <c r="Y271" s="204"/>
      <c r="Z271" s="204"/>
      <c r="AA271" s="204"/>
      <c r="AB271" s="204"/>
      <c r="AC271" s="204"/>
      <c r="AD271" s="204"/>
      <c r="AE271" s="204"/>
      <c r="AF271" s="204"/>
      <c r="AG271" s="204"/>
      <c r="AH271" s="204"/>
      <c r="AI271" s="204"/>
      <c r="AJ271" s="204"/>
      <c r="AK271" s="204"/>
      <c r="AL271" s="204"/>
      <c r="AM271" s="204"/>
      <c r="AN271" s="204"/>
      <c r="AO271" s="204"/>
    </row>
    <row r="272" spans="24:41" ht="15" customHeight="1" x14ac:dyDescent="0.25">
      <c r="X272" s="204"/>
      <c r="Y272" s="204"/>
      <c r="Z272" s="204"/>
      <c r="AA272" s="204"/>
      <c r="AB272" s="204"/>
      <c r="AC272" s="204"/>
      <c r="AD272" s="204"/>
      <c r="AE272" s="204"/>
      <c r="AF272" s="204"/>
      <c r="AG272" s="204"/>
      <c r="AH272" s="204"/>
      <c r="AI272" s="204"/>
      <c r="AJ272" s="204"/>
      <c r="AK272" s="204"/>
      <c r="AL272" s="204"/>
      <c r="AM272" s="204"/>
      <c r="AN272" s="204"/>
      <c r="AO272" s="204"/>
    </row>
    <row r="273" spans="24:41" ht="15" customHeight="1" x14ac:dyDescent="0.25">
      <c r="X273" s="204"/>
      <c r="Y273" s="204"/>
      <c r="Z273" s="204"/>
      <c r="AA273" s="204"/>
      <c r="AB273" s="204"/>
      <c r="AC273" s="204"/>
      <c r="AD273" s="204"/>
      <c r="AE273" s="204"/>
      <c r="AF273" s="204"/>
      <c r="AG273" s="204"/>
      <c r="AH273" s="204"/>
      <c r="AI273" s="204"/>
      <c r="AJ273" s="204"/>
      <c r="AK273" s="204"/>
      <c r="AL273" s="204"/>
      <c r="AM273" s="204"/>
      <c r="AN273" s="204"/>
      <c r="AO273" s="204"/>
    </row>
    <row r="274" spans="24:41" ht="15" customHeight="1" x14ac:dyDescent="0.25">
      <c r="X274" s="204"/>
      <c r="Y274" s="204"/>
      <c r="Z274" s="204"/>
      <c r="AA274" s="204"/>
      <c r="AB274" s="204"/>
      <c r="AC274" s="204"/>
      <c r="AD274" s="204"/>
      <c r="AE274" s="204"/>
      <c r="AF274" s="204"/>
      <c r="AG274" s="204"/>
      <c r="AH274" s="204"/>
      <c r="AI274" s="204"/>
      <c r="AJ274" s="204"/>
      <c r="AK274" s="204"/>
      <c r="AL274" s="204"/>
      <c r="AM274" s="204"/>
      <c r="AN274" s="204"/>
      <c r="AO274" s="204"/>
    </row>
    <row r="275" spans="24:41" ht="15" customHeight="1" x14ac:dyDescent="0.25">
      <c r="X275" s="204"/>
      <c r="Y275" s="204"/>
      <c r="Z275" s="204"/>
      <c r="AA275" s="204"/>
      <c r="AB275" s="204"/>
      <c r="AC275" s="204"/>
      <c r="AD275" s="204"/>
      <c r="AE275" s="204"/>
      <c r="AF275" s="204"/>
      <c r="AG275" s="204"/>
      <c r="AH275" s="204"/>
      <c r="AI275" s="204"/>
      <c r="AJ275" s="204"/>
      <c r="AK275" s="204"/>
      <c r="AL275" s="204"/>
      <c r="AM275" s="204"/>
      <c r="AN275" s="204"/>
      <c r="AO275" s="204"/>
    </row>
    <row r="276" spans="24:41" ht="15" customHeight="1" x14ac:dyDescent="0.25">
      <c r="X276" s="204"/>
      <c r="Y276" s="204"/>
      <c r="Z276" s="204"/>
      <c r="AA276" s="204"/>
      <c r="AB276" s="204"/>
      <c r="AC276" s="204"/>
      <c r="AD276" s="204"/>
      <c r="AE276" s="204"/>
      <c r="AF276" s="204"/>
      <c r="AG276" s="204"/>
      <c r="AH276" s="204"/>
      <c r="AI276" s="204"/>
      <c r="AJ276" s="204"/>
      <c r="AK276" s="204"/>
      <c r="AL276" s="204"/>
      <c r="AM276" s="204"/>
      <c r="AN276" s="204"/>
      <c r="AO276" s="204"/>
    </row>
    <row r="277" spans="24:41" ht="15" customHeight="1" x14ac:dyDescent="0.25">
      <c r="X277" s="204"/>
      <c r="Y277" s="204"/>
      <c r="Z277" s="204"/>
      <c r="AA277" s="204"/>
      <c r="AB277" s="204"/>
      <c r="AC277" s="204"/>
      <c r="AD277" s="204"/>
      <c r="AE277" s="204"/>
      <c r="AF277" s="204"/>
      <c r="AG277" s="204"/>
      <c r="AH277" s="204"/>
      <c r="AI277" s="204"/>
      <c r="AJ277" s="204"/>
      <c r="AK277" s="204"/>
      <c r="AL277" s="204"/>
      <c r="AM277" s="204"/>
      <c r="AN277" s="204"/>
      <c r="AO277" s="204"/>
    </row>
    <row r="278" spans="24:41" ht="15" customHeight="1" x14ac:dyDescent="0.25">
      <c r="X278" s="204"/>
      <c r="Y278" s="204"/>
      <c r="Z278" s="204"/>
      <c r="AA278" s="204"/>
      <c r="AB278" s="204"/>
      <c r="AC278" s="204"/>
      <c r="AD278" s="204"/>
      <c r="AE278" s="204"/>
      <c r="AF278" s="204"/>
      <c r="AG278" s="204"/>
      <c r="AH278" s="204"/>
      <c r="AI278" s="204"/>
      <c r="AJ278" s="204"/>
      <c r="AK278" s="204"/>
      <c r="AL278" s="204"/>
      <c r="AM278" s="204"/>
      <c r="AN278" s="204"/>
      <c r="AO278" s="204"/>
    </row>
    <row r="279" spans="24:41" ht="15" customHeight="1" x14ac:dyDescent="0.25">
      <c r="X279" s="204"/>
      <c r="Y279" s="204"/>
      <c r="Z279" s="204"/>
      <c r="AA279" s="204"/>
      <c r="AB279" s="204"/>
      <c r="AC279" s="204"/>
      <c r="AD279" s="204"/>
      <c r="AE279" s="204"/>
      <c r="AF279" s="204"/>
      <c r="AG279" s="204"/>
      <c r="AH279" s="204"/>
      <c r="AI279" s="204"/>
      <c r="AJ279" s="204"/>
      <c r="AK279" s="204"/>
      <c r="AL279" s="204"/>
      <c r="AM279" s="204"/>
      <c r="AN279" s="204"/>
      <c r="AO279" s="204"/>
    </row>
    <row r="280" spans="24:41" ht="15" customHeight="1" x14ac:dyDescent="0.25">
      <c r="X280" s="204"/>
      <c r="Y280" s="204"/>
      <c r="Z280" s="204"/>
      <c r="AA280" s="204"/>
      <c r="AB280" s="204"/>
      <c r="AC280" s="204"/>
      <c r="AD280" s="204"/>
      <c r="AE280" s="204"/>
      <c r="AF280" s="204"/>
      <c r="AG280" s="204"/>
      <c r="AH280" s="204"/>
      <c r="AI280" s="204"/>
      <c r="AJ280" s="204"/>
      <c r="AK280" s="204"/>
      <c r="AL280" s="204"/>
      <c r="AM280" s="204"/>
      <c r="AN280" s="204"/>
      <c r="AO280" s="204"/>
    </row>
    <row r="281" spans="24:41" ht="15" customHeight="1" x14ac:dyDescent="0.25">
      <c r="X281" s="204"/>
      <c r="Y281" s="204"/>
      <c r="Z281" s="204"/>
      <c r="AA281" s="204"/>
      <c r="AB281" s="204"/>
      <c r="AC281" s="204"/>
      <c r="AD281" s="204"/>
      <c r="AE281" s="204"/>
      <c r="AF281" s="204"/>
      <c r="AG281" s="204"/>
      <c r="AH281" s="204"/>
      <c r="AI281" s="204"/>
      <c r="AJ281" s="204"/>
      <c r="AK281" s="204"/>
      <c r="AL281" s="204"/>
      <c r="AM281" s="204"/>
      <c r="AN281" s="204"/>
      <c r="AO281" s="204"/>
    </row>
    <row r="282" spans="24:41" ht="15" customHeight="1" x14ac:dyDescent="0.25">
      <c r="X282" s="204"/>
      <c r="Y282" s="204"/>
      <c r="Z282" s="204"/>
      <c r="AA282" s="204"/>
      <c r="AB282" s="204"/>
      <c r="AC282" s="204"/>
      <c r="AD282" s="204"/>
      <c r="AE282" s="204"/>
      <c r="AF282" s="204"/>
      <c r="AG282" s="204"/>
      <c r="AH282" s="204"/>
      <c r="AI282" s="204"/>
      <c r="AJ282" s="204"/>
      <c r="AK282" s="204"/>
      <c r="AL282" s="204"/>
      <c r="AM282" s="204"/>
      <c r="AN282" s="204"/>
      <c r="AO282" s="204"/>
    </row>
    <row r="283" spans="24:41" ht="15" customHeight="1" x14ac:dyDescent="0.25">
      <c r="X283" s="204"/>
      <c r="Y283" s="204"/>
      <c r="Z283" s="204"/>
      <c r="AA283" s="204"/>
      <c r="AB283" s="204"/>
      <c r="AC283" s="204"/>
      <c r="AD283" s="204"/>
      <c r="AE283" s="204"/>
      <c r="AF283" s="204"/>
      <c r="AG283" s="204"/>
      <c r="AH283" s="204"/>
      <c r="AI283" s="204"/>
      <c r="AJ283" s="204"/>
      <c r="AK283" s="204"/>
      <c r="AL283" s="204"/>
      <c r="AM283" s="204"/>
      <c r="AN283" s="204"/>
      <c r="AO283" s="204"/>
    </row>
    <row r="284" spans="24:41" ht="15" customHeight="1" x14ac:dyDescent="0.25">
      <c r="X284" s="204"/>
      <c r="Y284" s="204"/>
      <c r="Z284" s="204"/>
      <c r="AA284" s="204"/>
      <c r="AB284" s="204"/>
      <c r="AC284" s="204"/>
      <c r="AD284" s="204"/>
      <c r="AE284" s="204"/>
      <c r="AF284" s="204"/>
      <c r="AG284" s="204"/>
      <c r="AH284" s="204"/>
      <c r="AI284" s="204"/>
      <c r="AJ284" s="204"/>
      <c r="AK284" s="204"/>
      <c r="AL284" s="204"/>
      <c r="AM284" s="204"/>
      <c r="AN284" s="204"/>
      <c r="AO284" s="204"/>
    </row>
    <row r="285" spans="24:41" ht="15" customHeight="1" x14ac:dyDescent="0.25">
      <c r="X285" s="204"/>
      <c r="Y285" s="204"/>
      <c r="Z285" s="204"/>
      <c r="AA285" s="204"/>
      <c r="AB285" s="204"/>
      <c r="AC285" s="204"/>
      <c r="AD285" s="204"/>
      <c r="AE285" s="204"/>
      <c r="AF285" s="204"/>
      <c r="AG285" s="204"/>
      <c r="AH285" s="204"/>
      <c r="AI285" s="204"/>
      <c r="AJ285" s="204"/>
      <c r="AK285" s="204"/>
      <c r="AL285" s="204"/>
      <c r="AM285" s="204"/>
      <c r="AN285" s="204"/>
      <c r="AO285" s="204"/>
    </row>
    <row r="286" spans="24:41" ht="15" customHeight="1" x14ac:dyDescent="0.25">
      <c r="X286" s="204"/>
      <c r="Y286" s="204"/>
      <c r="Z286" s="204"/>
      <c r="AA286" s="204"/>
      <c r="AB286" s="204"/>
      <c r="AC286" s="204"/>
      <c r="AD286" s="204"/>
      <c r="AE286" s="204"/>
      <c r="AF286" s="204"/>
      <c r="AG286" s="204"/>
      <c r="AH286" s="204"/>
      <c r="AI286" s="204"/>
      <c r="AJ286" s="204"/>
      <c r="AK286" s="204"/>
      <c r="AL286" s="204"/>
      <c r="AM286" s="204"/>
      <c r="AN286" s="204"/>
      <c r="AO286" s="204"/>
    </row>
    <row r="287" spans="24:41" ht="15" customHeight="1" x14ac:dyDescent="0.25">
      <c r="X287" s="204"/>
      <c r="Y287" s="204"/>
      <c r="Z287" s="204"/>
      <c r="AA287" s="204"/>
      <c r="AB287" s="204"/>
      <c r="AC287" s="204"/>
      <c r="AD287" s="204"/>
      <c r="AE287" s="204"/>
      <c r="AF287" s="204"/>
      <c r="AG287" s="204"/>
      <c r="AH287" s="204"/>
      <c r="AI287" s="204"/>
      <c r="AJ287" s="204"/>
      <c r="AK287" s="204"/>
      <c r="AL287" s="204"/>
      <c r="AM287" s="204"/>
      <c r="AN287" s="204"/>
      <c r="AO287" s="204"/>
    </row>
    <row r="288" spans="24:41" ht="15" customHeight="1" x14ac:dyDescent="0.25">
      <c r="X288" s="204"/>
      <c r="Y288" s="204"/>
      <c r="Z288" s="204"/>
      <c r="AA288" s="204"/>
      <c r="AB288" s="204"/>
      <c r="AC288" s="204"/>
      <c r="AD288" s="204"/>
      <c r="AE288" s="204"/>
      <c r="AF288" s="204"/>
      <c r="AG288" s="204"/>
      <c r="AH288" s="204"/>
      <c r="AI288" s="204"/>
      <c r="AJ288" s="204"/>
      <c r="AK288" s="204"/>
      <c r="AL288" s="204"/>
      <c r="AM288" s="204"/>
      <c r="AN288" s="204"/>
      <c r="AO288" s="204"/>
    </row>
    <row r="289" spans="24:41" ht="15" customHeight="1" x14ac:dyDescent="0.25">
      <c r="X289" s="204"/>
      <c r="Y289" s="204"/>
      <c r="Z289" s="204"/>
      <c r="AA289" s="204"/>
      <c r="AB289" s="204"/>
      <c r="AC289" s="204"/>
      <c r="AD289" s="204"/>
      <c r="AE289" s="204"/>
      <c r="AF289" s="204"/>
      <c r="AG289" s="204"/>
      <c r="AH289" s="204"/>
      <c r="AI289" s="204"/>
      <c r="AJ289" s="204"/>
      <c r="AK289" s="204"/>
      <c r="AL289" s="204"/>
      <c r="AM289" s="204"/>
      <c r="AN289" s="204"/>
      <c r="AO289" s="204"/>
    </row>
    <row r="290" spans="24:41" ht="15" customHeight="1" x14ac:dyDescent="0.25">
      <c r="X290" s="204"/>
      <c r="Y290" s="204"/>
      <c r="Z290" s="204"/>
      <c r="AA290" s="204"/>
      <c r="AB290" s="204"/>
      <c r="AC290" s="204"/>
      <c r="AD290" s="204"/>
      <c r="AE290" s="204"/>
      <c r="AF290" s="204"/>
      <c r="AG290" s="204"/>
      <c r="AH290" s="204"/>
      <c r="AI290" s="204"/>
      <c r="AJ290" s="204"/>
      <c r="AK290" s="204"/>
      <c r="AL290" s="204"/>
      <c r="AM290" s="204"/>
      <c r="AN290" s="204"/>
      <c r="AO290" s="204"/>
    </row>
    <row r="291" spans="24:41" ht="15" customHeight="1" x14ac:dyDescent="0.25">
      <c r="X291" s="204"/>
      <c r="Y291" s="204"/>
      <c r="Z291" s="204"/>
      <c r="AA291" s="204"/>
      <c r="AB291" s="204"/>
      <c r="AC291" s="204"/>
      <c r="AD291" s="204"/>
      <c r="AE291" s="204"/>
      <c r="AF291" s="204"/>
      <c r="AG291" s="204"/>
      <c r="AH291" s="204"/>
      <c r="AI291" s="204"/>
      <c r="AJ291" s="204"/>
      <c r="AK291" s="204"/>
      <c r="AL291" s="204"/>
      <c r="AM291" s="204"/>
      <c r="AN291" s="204"/>
      <c r="AO291" s="204"/>
    </row>
    <row r="292" spans="24:41" ht="15" customHeight="1" x14ac:dyDescent="0.25">
      <c r="X292" s="204"/>
      <c r="Y292" s="204"/>
      <c r="Z292" s="204"/>
      <c r="AA292" s="204"/>
      <c r="AB292" s="204"/>
      <c r="AC292" s="204"/>
      <c r="AD292" s="204"/>
      <c r="AE292" s="204"/>
      <c r="AF292" s="204"/>
      <c r="AG292" s="204"/>
      <c r="AH292" s="204"/>
      <c r="AI292" s="204"/>
      <c r="AJ292" s="204"/>
      <c r="AK292" s="204"/>
      <c r="AL292" s="204"/>
      <c r="AM292" s="204"/>
      <c r="AN292" s="204"/>
      <c r="AO292" s="204"/>
    </row>
    <row r="293" spans="24:41" ht="15" customHeight="1" x14ac:dyDescent="0.25">
      <c r="X293" s="204"/>
      <c r="Y293" s="204"/>
      <c r="Z293" s="204"/>
      <c r="AA293" s="204"/>
      <c r="AB293" s="204"/>
      <c r="AC293" s="204"/>
      <c r="AD293" s="204"/>
      <c r="AE293" s="204"/>
      <c r="AF293" s="204"/>
      <c r="AG293" s="204"/>
      <c r="AH293" s="204"/>
      <c r="AI293" s="204"/>
      <c r="AJ293" s="204"/>
      <c r="AK293" s="204"/>
      <c r="AL293" s="204"/>
      <c r="AM293" s="204"/>
      <c r="AN293" s="204"/>
      <c r="AO293" s="204"/>
    </row>
    <row r="294" spans="24:41" ht="15" customHeight="1" x14ac:dyDescent="0.25">
      <c r="X294" s="204"/>
      <c r="Y294" s="204"/>
      <c r="Z294" s="204"/>
      <c r="AA294" s="204"/>
      <c r="AB294" s="204"/>
      <c r="AC294" s="204"/>
      <c r="AD294" s="204"/>
      <c r="AE294" s="204"/>
      <c r="AF294" s="204"/>
      <c r="AG294" s="204"/>
      <c r="AH294" s="204"/>
      <c r="AI294" s="204"/>
      <c r="AJ294" s="204"/>
      <c r="AK294" s="204"/>
      <c r="AL294" s="204"/>
      <c r="AM294" s="204"/>
      <c r="AN294" s="204"/>
      <c r="AO294" s="204"/>
    </row>
    <row r="295" spans="24:41" ht="15" customHeight="1" x14ac:dyDescent="0.25">
      <c r="X295" s="204"/>
      <c r="Y295" s="204"/>
      <c r="Z295" s="204"/>
      <c r="AA295" s="204"/>
      <c r="AB295" s="204"/>
      <c r="AC295" s="204"/>
      <c r="AD295" s="204"/>
      <c r="AE295" s="204"/>
      <c r="AF295" s="204"/>
      <c r="AG295" s="204"/>
      <c r="AH295" s="204"/>
      <c r="AI295" s="204"/>
      <c r="AJ295" s="204"/>
      <c r="AK295" s="204"/>
      <c r="AL295" s="204"/>
      <c r="AM295" s="204"/>
      <c r="AN295" s="204"/>
      <c r="AO295" s="204"/>
    </row>
    <row r="296" spans="24:41" ht="15" customHeight="1" x14ac:dyDescent="0.25">
      <c r="X296" s="204"/>
      <c r="Y296" s="204"/>
      <c r="Z296" s="204"/>
      <c r="AA296" s="204"/>
      <c r="AB296" s="204"/>
      <c r="AC296" s="204"/>
      <c r="AD296" s="204"/>
      <c r="AE296" s="204"/>
      <c r="AF296" s="204"/>
      <c r="AG296" s="204"/>
      <c r="AH296" s="204"/>
      <c r="AI296" s="204"/>
      <c r="AJ296" s="204"/>
      <c r="AK296" s="204"/>
      <c r="AL296" s="204"/>
      <c r="AM296" s="204"/>
      <c r="AN296" s="204"/>
      <c r="AO296" s="204"/>
    </row>
    <row r="297" spans="24:41" ht="15" customHeight="1" x14ac:dyDescent="0.25">
      <c r="X297" s="204"/>
      <c r="Y297" s="204"/>
      <c r="Z297" s="204"/>
      <c r="AA297" s="204"/>
      <c r="AB297" s="204"/>
      <c r="AC297" s="204"/>
      <c r="AD297" s="204"/>
      <c r="AE297" s="204"/>
      <c r="AF297" s="204"/>
      <c r="AG297" s="204"/>
      <c r="AH297" s="204"/>
      <c r="AI297" s="204"/>
      <c r="AJ297" s="204"/>
      <c r="AK297" s="204"/>
      <c r="AL297" s="204"/>
      <c r="AM297" s="204"/>
      <c r="AN297" s="204"/>
      <c r="AO297" s="204"/>
    </row>
    <row r="298" spans="24:41" ht="15" customHeight="1" x14ac:dyDescent="0.25">
      <c r="X298" s="204"/>
      <c r="Y298" s="204"/>
      <c r="Z298" s="204"/>
      <c r="AA298" s="204"/>
      <c r="AB298" s="204"/>
      <c r="AC298" s="204"/>
      <c r="AD298" s="204"/>
      <c r="AE298" s="204"/>
      <c r="AF298" s="204"/>
      <c r="AG298" s="204"/>
      <c r="AH298" s="204"/>
      <c r="AI298" s="204"/>
      <c r="AJ298" s="204"/>
      <c r="AK298" s="204"/>
      <c r="AL298" s="204"/>
      <c r="AM298" s="204"/>
      <c r="AN298" s="204"/>
      <c r="AO298" s="204"/>
    </row>
    <row r="299" spans="24:41" ht="15" customHeight="1" x14ac:dyDescent="0.25">
      <c r="X299" s="204"/>
      <c r="Y299" s="204"/>
      <c r="Z299" s="204"/>
      <c r="AA299" s="204"/>
      <c r="AB299" s="204"/>
      <c r="AC299" s="204"/>
      <c r="AD299" s="204"/>
      <c r="AE299" s="204"/>
      <c r="AF299" s="204"/>
      <c r="AG299" s="204"/>
      <c r="AH299" s="204"/>
      <c r="AI299" s="204"/>
      <c r="AJ299" s="204"/>
      <c r="AK299" s="204"/>
      <c r="AL299" s="204"/>
      <c r="AM299" s="204"/>
      <c r="AN299" s="204"/>
      <c r="AO299" s="204"/>
    </row>
    <row r="300" spans="24:41" ht="15" customHeight="1" x14ac:dyDescent="0.25">
      <c r="X300" s="204"/>
      <c r="Y300" s="204"/>
      <c r="Z300" s="204"/>
      <c r="AA300" s="204"/>
      <c r="AB300" s="204"/>
      <c r="AC300" s="204"/>
      <c r="AD300" s="204"/>
      <c r="AE300" s="204"/>
      <c r="AF300" s="204"/>
      <c r="AG300" s="204"/>
      <c r="AH300" s="204"/>
      <c r="AI300" s="204"/>
      <c r="AJ300" s="204"/>
      <c r="AK300" s="204"/>
      <c r="AL300" s="204"/>
      <c r="AM300" s="204"/>
      <c r="AN300" s="204"/>
      <c r="AO300" s="204"/>
    </row>
    <row r="301" spans="24:41" ht="15" customHeight="1" x14ac:dyDescent="0.25">
      <c r="X301" s="204"/>
      <c r="Y301" s="204"/>
      <c r="Z301" s="204"/>
      <c r="AA301" s="204"/>
      <c r="AB301" s="204"/>
      <c r="AC301" s="204"/>
      <c r="AD301" s="204"/>
      <c r="AE301" s="204"/>
      <c r="AF301" s="204"/>
      <c r="AG301" s="204"/>
      <c r="AH301" s="204"/>
      <c r="AI301" s="204"/>
      <c r="AJ301" s="204"/>
      <c r="AK301" s="204"/>
      <c r="AL301" s="204"/>
      <c r="AM301" s="204"/>
      <c r="AN301" s="204"/>
      <c r="AO301" s="204"/>
    </row>
    <row r="302" spans="24:41" ht="15" customHeight="1" x14ac:dyDescent="0.25">
      <c r="X302" s="204"/>
      <c r="Y302" s="204"/>
      <c r="Z302" s="204"/>
      <c r="AA302" s="204"/>
      <c r="AB302" s="204"/>
      <c r="AC302" s="204"/>
      <c r="AD302" s="204"/>
      <c r="AE302" s="204"/>
      <c r="AF302" s="204"/>
      <c r="AG302" s="204"/>
      <c r="AH302" s="204"/>
      <c r="AI302" s="204"/>
      <c r="AJ302" s="204"/>
      <c r="AK302" s="204"/>
      <c r="AL302" s="204"/>
      <c r="AM302" s="204"/>
      <c r="AN302" s="204"/>
      <c r="AO302" s="204"/>
    </row>
    <row r="303" spans="24:41" ht="15" customHeight="1" x14ac:dyDescent="0.25">
      <c r="X303" s="204"/>
      <c r="Y303" s="204"/>
      <c r="Z303" s="204"/>
      <c r="AA303" s="204"/>
      <c r="AB303" s="204"/>
      <c r="AC303" s="204"/>
      <c r="AD303" s="204"/>
      <c r="AE303" s="204"/>
      <c r="AF303" s="204"/>
      <c r="AG303" s="204"/>
      <c r="AH303" s="204"/>
      <c r="AI303" s="204"/>
      <c r="AJ303" s="204"/>
      <c r="AK303" s="204"/>
      <c r="AL303" s="204"/>
      <c r="AM303" s="204"/>
      <c r="AN303" s="204"/>
      <c r="AO303" s="204"/>
    </row>
    <row r="304" spans="24:41" ht="15" customHeight="1" x14ac:dyDescent="0.25">
      <c r="X304" s="204"/>
      <c r="Y304" s="204"/>
      <c r="Z304" s="204"/>
      <c r="AA304" s="204"/>
      <c r="AB304" s="204"/>
      <c r="AC304" s="204"/>
      <c r="AD304" s="204"/>
      <c r="AE304" s="204"/>
      <c r="AF304" s="204"/>
      <c r="AG304" s="204"/>
      <c r="AH304" s="204"/>
      <c r="AI304" s="204"/>
      <c r="AJ304" s="204"/>
      <c r="AK304" s="204"/>
      <c r="AL304" s="204"/>
      <c r="AM304" s="204"/>
      <c r="AN304" s="204"/>
      <c r="AO304" s="204"/>
    </row>
    <row r="305" spans="24:41" ht="15" customHeight="1" x14ac:dyDescent="0.25">
      <c r="X305" s="204"/>
      <c r="Y305" s="204"/>
      <c r="Z305" s="204"/>
      <c r="AA305" s="204"/>
      <c r="AB305" s="204"/>
      <c r="AC305" s="204"/>
      <c r="AD305" s="204"/>
      <c r="AE305" s="204"/>
      <c r="AF305" s="204"/>
      <c r="AG305" s="204"/>
      <c r="AH305" s="204"/>
      <c r="AI305" s="204"/>
      <c r="AJ305" s="204"/>
      <c r="AK305" s="204"/>
      <c r="AL305" s="204"/>
      <c r="AM305" s="204"/>
      <c r="AN305" s="204"/>
      <c r="AO305" s="204"/>
    </row>
    <row r="306" spans="24:41" ht="15" customHeight="1" x14ac:dyDescent="0.25">
      <c r="X306" s="204"/>
      <c r="Y306" s="204"/>
      <c r="Z306" s="204"/>
      <c r="AA306" s="204"/>
      <c r="AB306" s="204"/>
      <c r="AC306" s="204"/>
      <c r="AD306" s="204"/>
      <c r="AE306" s="204"/>
      <c r="AF306" s="204"/>
      <c r="AG306" s="204"/>
      <c r="AH306" s="204"/>
      <c r="AI306" s="204"/>
      <c r="AJ306" s="204"/>
      <c r="AK306" s="204"/>
      <c r="AL306" s="204"/>
      <c r="AM306" s="204"/>
      <c r="AN306" s="204"/>
      <c r="AO306" s="204"/>
    </row>
    <row r="307" spans="24:41" ht="15" customHeight="1" x14ac:dyDescent="0.25">
      <c r="X307" s="204"/>
      <c r="Y307" s="204"/>
      <c r="Z307" s="204"/>
      <c r="AA307" s="204"/>
      <c r="AB307" s="204"/>
      <c r="AC307" s="204"/>
      <c r="AD307" s="204"/>
      <c r="AE307" s="204"/>
      <c r="AF307" s="204"/>
      <c r="AG307" s="204"/>
      <c r="AH307" s="204"/>
      <c r="AI307" s="204"/>
      <c r="AJ307" s="204"/>
      <c r="AK307" s="204"/>
      <c r="AL307" s="204"/>
      <c r="AM307" s="204"/>
      <c r="AN307" s="204"/>
      <c r="AO307" s="204"/>
    </row>
    <row r="308" spans="24:41" ht="15" customHeight="1" x14ac:dyDescent="0.25">
      <c r="X308" s="204"/>
      <c r="Y308" s="204"/>
      <c r="Z308" s="204"/>
      <c r="AA308" s="204"/>
      <c r="AB308" s="204"/>
      <c r="AC308" s="204"/>
      <c r="AD308" s="204"/>
      <c r="AE308" s="204"/>
      <c r="AF308" s="204"/>
      <c r="AG308" s="204"/>
      <c r="AH308" s="204"/>
      <c r="AI308" s="204"/>
      <c r="AJ308" s="204"/>
      <c r="AK308" s="204"/>
      <c r="AL308" s="204"/>
      <c r="AM308" s="204"/>
      <c r="AN308" s="204"/>
      <c r="AO308" s="204"/>
    </row>
    <row r="309" spans="24:41" ht="15" customHeight="1" x14ac:dyDescent="0.25">
      <c r="X309" s="204"/>
      <c r="Y309" s="204"/>
      <c r="Z309" s="204"/>
      <c r="AA309" s="204"/>
      <c r="AB309" s="204"/>
      <c r="AC309" s="204"/>
      <c r="AD309" s="204"/>
      <c r="AE309" s="204"/>
      <c r="AF309" s="204"/>
      <c r="AG309" s="204"/>
      <c r="AH309" s="204"/>
      <c r="AI309" s="204"/>
      <c r="AJ309" s="204"/>
      <c r="AK309" s="204"/>
      <c r="AL309" s="204"/>
      <c r="AM309" s="204"/>
      <c r="AN309" s="204"/>
      <c r="AO309" s="204"/>
    </row>
    <row r="310" spans="24:41" ht="15" customHeight="1" x14ac:dyDescent="0.25">
      <c r="X310" s="204"/>
      <c r="Y310" s="204"/>
      <c r="Z310" s="204"/>
      <c r="AA310" s="204"/>
      <c r="AB310" s="204"/>
      <c r="AC310" s="204"/>
      <c r="AD310" s="204"/>
      <c r="AE310" s="204"/>
      <c r="AF310" s="204"/>
      <c r="AG310" s="204"/>
      <c r="AH310" s="204"/>
      <c r="AI310" s="204"/>
      <c r="AJ310" s="204"/>
      <c r="AK310" s="204"/>
      <c r="AL310" s="204"/>
      <c r="AM310" s="204"/>
      <c r="AN310" s="204"/>
      <c r="AO310" s="204"/>
    </row>
    <row r="311" spans="24:41" ht="15" customHeight="1" x14ac:dyDescent="0.25">
      <c r="X311" s="204"/>
      <c r="Y311" s="204"/>
      <c r="Z311" s="204"/>
      <c r="AA311" s="204"/>
      <c r="AB311" s="204"/>
      <c r="AC311" s="204"/>
      <c r="AD311" s="204"/>
      <c r="AE311" s="204"/>
      <c r="AF311" s="204"/>
      <c r="AG311" s="204"/>
      <c r="AH311" s="204"/>
      <c r="AI311" s="204"/>
      <c r="AJ311" s="204"/>
      <c r="AK311" s="204"/>
      <c r="AL311" s="204"/>
      <c r="AM311" s="204"/>
      <c r="AN311" s="204"/>
      <c r="AO311" s="204"/>
    </row>
    <row r="312" spans="24:41" ht="15" customHeight="1" x14ac:dyDescent="0.25">
      <c r="X312" s="204"/>
      <c r="Y312" s="204"/>
      <c r="Z312" s="204"/>
      <c r="AA312" s="204"/>
      <c r="AB312" s="204"/>
      <c r="AC312" s="204"/>
      <c r="AD312" s="204"/>
      <c r="AE312" s="204"/>
      <c r="AF312" s="204"/>
      <c r="AG312" s="204"/>
      <c r="AH312" s="204"/>
      <c r="AI312" s="204"/>
      <c r="AJ312" s="204"/>
      <c r="AK312" s="204"/>
      <c r="AL312" s="204"/>
      <c r="AM312" s="204"/>
      <c r="AN312" s="204"/>
      <c r="AO312" s="204"/>
    </row>
    <row r="313" spans="24:41" ht="15" customHeight="1" x14ac:dyDescent="0.25">
      <c r="X313" s="204"/>
      <c r="Y313" s="204"/>
      <c r="Z313" s="204"/>
      <c r="AA313" s="204"/>
      <c r="AB313" s="204"/>
      <c r="AC313" s="204"/>
      <c r="AD313" s="204"/>
      <c r="AE313" s="204"/>
      <c r="AF313" s="204"/>
      <c r="AG313" s="204"/>
      <c r="AH313" s="204"/>
      <c r="AI313" s="204"/>
      <c r="AJ313" s="204"/>
      <c r="AK313" s="204"/>
      <c r="AL313" s="204"/>
      <c r="AM313" s="204"/>
      <c r="AN313" s="204"/>
      <c r="AO313" s="204"/>
    </row>
    <row r="314" spans="24:41" ht="15" customHeight="1" x14ac:dyDescent="0.25">
      <c r="X314" s="204"/>
      <c r="Y314" s="204"/>
      <c r="Z314" s="204"/>
      <c r="AA314" s="204"/>
      <c r="AB314" s="204"/>
      <c r="AC314" s="204"/>
      <c r="AD314" s="204"/>
      <c r="AE314" s="204"/>
      <c r="AF314" s="204"/>
      <c r="AG314" s="204"/>
      <c r="AH314" s="204"/>
      <c r="AI314" s="204"/>
      <c r="AJ314" s="204"/>
      <c r="AK314" s="204"/>
      <c r="AL314" s="204"/>
      <c r="AM314" s="204"/>
      <c r="AN314" s="204"/>
      <c r="AO314" s="204"/>
    </row>
    <row r="315" spans="24:41" ht="15" customHeight="1" x14ac:dyDescent="0.25">
      <c r="X315" s="204"/>
      <c r="Y315" s="204"/>
      <c r="Z315" s="204"/>
      <c r="AA315" s="204"/>
      <c r="AB315" s="204"/>
      <c r="AC315" s="204"/>
      <c r="AD315" s="204"/>
      <c r="AE315" s="204"/>
      <c r="AF315" s="204"/>
      <c r="AG315" s="204"/>
      <c r="AH315" s="204"/>
      <c r="AI315" s="204"/>
      <c r="AJ315" s="204"/>
      <c r="AK315" s="204"/>
      <c r="AL315" s="204"/>
      <c r="AM315" s="204"/>
      <c r="AN315" s="204"/>
      <c r="AO315" s="204"/>
    </row>
    <row r="316" spans="24:41" ht="15" customHeight="1" x14ac:dyDescent="0.25">
      <c r="X316" s="204"/>
      <c r="Y316" s="204"/>
      <c r="Z316" s="204"/>
      <c r="AA316" s="204"/>
      <c r="AB316" s="204"/>
      <c r="AC316" s="204"/>
      <c r="AD316" s="204"/>
      <c r="AE316" s="204"/>
      <c r="AF316" s="204"/>
      <c r="AG316" s="204"/>
      <c r="AH316" s="204"/>
      <c r="AI316" s="204"/>
      <c r="AJ316" s="204"/>
      <c r="AK316" s="204"/>
      <c r="AL316" s="204"/>
      <c r="AM316" s="204"/>
      <c r="AN316" s="204"/>
      <c r="AO316" s="204"/>
    </row>
    <row r="317" spans="24:41" ht="15" customHeight="1" x14ac:dyDescent="0.25">
      <c r="X317" s="204"/>
      <c r="Y317" s="204"/>
      <c r="Z317" s="204"/>
      <c r="AA317" s="204"/>
      <c r="AB317" s="204"/>
      <c r="AC317" s="204"/>
      <c r="AD317" s="204"/>
      <c r="AE317" s="204"/>
      <c r="AF317" s="204"/>
      <c r="AG317" s="204"/>
      <c r="AH317" s="204"/>
      <c r="AI317" s="204"/>
      <c r="AJ317" s="204"/>
      <c r="AK317" s="204"/>
      <c r="AL317" s="204"/>
      <c r="AM317" s="204"/>
      <c r="AN317" s="204"/>
      <c r="AO317" s="204"/>
    </row>
    <row r="318" spans="24:41" ht="15" customHeight="1" x14ac:dyDescent="0.25">
      <c r="X318" s="204"/>
      <c r="Y318" s="204"/>
      <c r="Z318" s="204"/>
      <c r="AA318" s="204"/>
      <c r="AB318" s="204"/>
      <c r="AC318" s="204"/>
      <c r="AD318" s="204"/>
      <c r="AE318" s="204"/>
      <c r="AF318" s="204"/>
      <c r="AG318" s="204"/>
      <c r="AH318" s="204"/>
      <c r="AI318" s="204"/>
      <c r="AJ318" s="204"/>
      <c r="AK318" s="204"/>
      <c r="AL318" s="204"/>
      <c r="AM318" s="204"/>
      <c r="AN318" s="204"/>
      <c r="AO318" s="204"/>
    </row>
    <row r="319" spans="24:41" ht="15" customHeight="1" x14ac:dyDescent="0.25">
      <c r="X319" s="204"/>
      <c r="Y319" s="204"/>
      <c r="Z319" s="204"/>
      <c r="AA319" s="204"/>
      <c r="AB319" s="204"/>
      <c r="AC319" s="204"/>
      <c r="AD319" s="204"/>
      <c r="AE319" s="204"/>
      <c r="AF319" s="204"/>
      <c r="AG319" s="204"/>
      <c r="AH319" s="204"/>
      <c r="AI319" s="204"/>
      <c r="AJ319" s="204"/>
      <c r="AK319" s="204"/>
      <c r="AL319" s="204"/>
      <c r="AM319" s="204"/>
      <c r="AN319" s="204"/>
      <c r="AO319" s="204"/>
    </row>
    <row r="320" spans="24:41" ht="15" customHeight="1" x14ac:dyDescent="0.25">
      <c r="X320" s="204"/>
      <c r="Y320" s="204"/>
      <c r="Z320" s="204"/>
      <c r="AA320" s="204"/>
      <c r="AB320" s="204"/>
      <c r="AC320" s="204"/>
      <c r="AD320" s="204"/>
      <c r="AE320" s="204"/>
      <c r="AF320" s="204"/>
      <c r="AG320" s="204"/>
      <c r="AH320" s="204"/>
      <c r="AI320" s="204"/>
      <c r="AJ320" s="204"/>
      <c r="AK320" s="204"/>
      <c r="AL320" s="204"/>
      <c r="AM320" s="204"/>
      <c r="AN320" s="204"/>
      <c r="AO320" s="204"/>
    </row>
    <row r="321" spans="24:41" ht="15" customHeight="1" x14ac:dyDescent="0.25">
      <c r="X321" s="204"/>
      <c r="Y321" s="204"/>
      <c r="Z321" s="204"/>
      <c r="AA321" s="204"/>
      <c r="AB321" s="204"/>
      <c r="AC321" s="204"/>
      <c r="AD321" s="204"/>
      <c r="AE321" s="204"/>
      <c r="AF321" s="204"/>
      <c r="AG321" s="204"/>
      <c r="AH321" s="204"/>
      <c r="AI321" s="204"/>
      <c r="AJ321" s="204"/>
      <c r="AK321" s="204"/>
      <c r="AL321" s="204"/>
      <c r="AM321" s="204"/>
      <c r="AN321" s="204"/>
      <c r="AO321" s="204"/>
    </row>
    <row r="322" spans="24:41" ht="15" customHeight="1" x14ac:dyDescent="0.25">
      <c r="X322" s="204"/>
      <c r="Y322" s="204"/>
      <c r="Z322" s="204"/>
      <c r="AA322" s="204"/>
      <c r="AB322" s="204"/>
      <c r="AC322" s="204"/>
      <c r="AD322" s="204"/>
      <c r="AE322" s="204"/>
      <c r="AF322" s="204"/>
      <c r="AG322" s="204"/>
      <c r="AH322" s="204"/>
      <c r="AI322" s="204"/>
      <c r="AJ322" s="204"/>
      <c r="AK322" s="204"/>
      <c r="AL322" s="204"/>
      <c r="AM322" s="204"/>
      <c r="AN322" s="204"/>
      <c r="AO322" s="204"/>
    </row>
    <row r="323" spans="24:41" ht="15" customHeight="1" x14ac:dyDescent="0.25">
      <c r="X323" s="204"/>
      <c r="Y323" s="204"/>
      <c r="Z323" s="204"/>
      <c r="AA323" s="204"/>
      <c r="AB323" s="204"/>
      <c r="AC323" s="204"/>
      <c r="AD323" s="204"/>
      <c r="AE323" s="204"/>
      <c r="AF323" s="204"/>
      <c r="AG323" s="204"/>
      <c r="AH323" s="204"/>
      <c r="AI323" s="204"/>
      <c r="AJ323" s="204"/>
      <c r="AK323" s="204"/>
      <c r="AL323" s="204"/>
      <c r="AM323" s="204"/>
      <c r="AN323" s="204"/>
      <c r="AO323" s="204"/>
    </row>
    <row r="324" spans="24:41" ht="15" customHeight="1" x14ac:dyDescent="0.25">
      <c r="X324" s="204"/>
      <c r="Y324" s="204"/>
      <c r="Z324" s="204"/>
      <c r="AA324" s="204"/>
      <c r="AB324" s="204"/>
      <c r="AC324" s="204"/>
      <c r="AD324" s="204"/>
      <c r="AE324" s="204"/>
      <c r="AF324" s="204"/>
      <c r="AG324" s="204"/>
      <c r="AH324" s="204"/>
      <c r="AI324" s="204"/>
      <c r="AJ324" s="204"/>
      <c r="AK324" s="204"/>
      <c r="AL324" s="204"/>
      <c r="AM324" s="204"/>
      <c r="AN324" s="204"/>
      <c r="AO324" s="204"/>
    </row>
    <row r="325" spans="24:41" ht="15" customHeight="1" x14ac:dyDescent="0.25">
      <c r="X325" s="204"/>
      <c r="Y325" s="204"/>
      <c r="Z325" s="204"/>
      <c r="AA325" s="204"/>
      <c r="AB325" s="204"/>
      <c r="AC325" s="204"/>
      <c r="AD325" s="204"/>
      <c r="AE325" s="204"/>
      <c r="AF325" s="204"/>
      <c r="AG325" s="204"/>
      <c r="AH325" s="204"/>
      <c r="AI325" s="204"/>
      <c r="AJ325" s="204"/>
      <c r="AK325" s="204"/>
      <c r="AL325" s="204"/>
      <c r="AM325" s="204"/>
      <c r="AN325" s="204"/>
      <c r="AO325" s="204"/>
    </row>
    <row r="326" spans="24:41" ht="15" customHeight="1" x14ac:dyDescent="0.25">
      <c r="X326" s="204"/>
      <c r="Y326" s="204"/>
      <c r="Z326" s="204"/>
      <c r="AA326" s="204"/>
      <c r="AB326" s="204"/>
      <c r="AC326" s="204"/>
      <c r="AD326" s="204"/>
      <c r="AE326" s="204"/>
      <c r="AF326" s="204"/>
      <c r="AG326" s="204"/>
      <c r="AH326" s="204"/>
      <c r="AI326" s="204"/>
      <c r="AJ326" s="204"/>
      <c r="AK326" s="204"/>
      <c r="AL326" s="204"/>
      <c r="AM326" s="204"/>
      <c r="AN326" s="204"/>
      <c r="AO326" s="204"/>
    </row>
    <row r="327" spans="24:41" ht="15" customHeight="1" x14ac:dyDescent="0.25">
      <c r="X327" s="204"/>
      <c r="Y327" s="204"/>
      <c r="Z327" s="204"/>
      <c r="AA327" s="204"/>
      <c r="AB327" s="204"/>
      <c r="AC327" s="204"/>
      <c r="AD327" s="204"/>
      <c r="AE327" s="204"/>
      <c r="AF327" s="204"/>
      <c r="AG327" s="204"/>
      <c r="AH327" s="204"/>
      <c r="AI327" s="204"/>
      <c r="AJ327" s="204"/>
      <c r="AK327" s="204"/>
      <c r="AL327" s="204"/>
      <c r="AM327" s="204"/>
      <c r="AN327" s="204"/>
      <c r="AO327" s="204"/>
    </row>
    <row r="328" spans="24:41" ht="15" customHeight="1" x14ac:dyDescent="0.25">
      <c r="X328" s="204"/>
      <c r="Y328" s="204"/>
      <c r="Z328" s="204"/>
      <c r="AA328" s="204"/>
      <c r="AB328" s="204"/>
      <c r="AC328" s="204"/>
      <c r="AD328" s="204"/>
      <c r="AE328" s="204"/>
      <c r="AF328" s="204"/>
      <c r="AG328" s="204"/>
      <c r="AH328" s="204"/>
      <c r="AI328" s="204"/>
      <c r="AJ328" s="204"/>
      <c r="AK328" s="204"/>
      <c r="AL328" s="204"/>
      <c r="AM328" s="204"/>
      <c r="AN328" s="204"/>
      <c r="AO328" s="204"/>
    </row>
    <row r="329" spans="24:41" ht="15" customHeight="1" x14ac:dyDescent="0.25">
      <c r="X329" s="204"/>
      <c r="Y329" s="204"/>
      <c r="Z329" s="204"/>
      <c r="AA329" s="204"/>
      <c r="AB329" s="204"/>
      <c r="AC329" s="204"/>
      <c r="AD329" s="204"/>
      <c r="AE329" s="204"/>
      <c r="AF329" s="204"/>
      <c r="AG329" s="204"/>
      <c r="AH329" s="204"/>
      <c r="AI329" s="204"/>
      <c r="AJ329" s="204"/>
      <c r="AK329" s="204"/>
      <c r="AL329" s="204"/>
      <c r="AM329" s="204"/>
      <c r="AN329" s="204"/>
      <c r="AO329" s="204"/>
    </row>
    <row r="330" spans="24:41" ht="15" customHeight="1" x14ac:dyDescent="0.25">
      <c r="X330" s="204"/>
      <c r="Y330" s="204"/>
      <c r="Z330" s="204"/>
      <c r="AA330" s="204"/>
      <c r="AB330" s="204"/>
      <c r="AC330" s="204"/>
      <c r="AD330" s="204"/>
      <c r="AE330" s="204"/>
      <c r="AF330" s="204"/>
      <c r="AG330" s="204"/>
      <c r="AH330" s="204"/>
      <c r="AI330" s="204"/>
      <c r="AJ330" s="204"/>
      <c r="AK330" s="204"/>
      <c r="AL330" s="204"/>
      <c r="AM330" s="204"/>
      <c r="AN330" s="204"/>
      <c r="AO330" s="204"/>
    </row>
    <row r="331" spans="24:41" ht="15" customHeight="1" x14ac:dyDescent="0.25">
      <c r="X331" s="204"/>
      <c r="Y331" s="204"/>
      <c r="Z331" s="204"/>
      <c r="AA331" s="204"/>
      <c r="AB331" s="204"/>
      <c r="AC331" s="204"/>
      <c r="AD331" s="204"/>
      <c r="AE331" s="204"/>
      <c r="AF331" s="204"/>
      <c r="AG331" s="204"/>
      <c r="AH331" s="204"/>
      <c r="AI331" s="204"/>
      <c r="AJ331" s="204"/>
      <c r="AK331" s="204"/>
      <c r="AL331" s="204"/>
      <c r="AM331" s="204"/>
      <c r="AN331" s="204"/>
      <c r="AO331" s="204"/>
    </row>
    <row r="332" spans="24:41" ht="15" customHeight="1" x14ac:dyDescent="0.25">
      <c r="X332" s="204"/>
      <c r="Y332" s="204"/>
      <c r="Z332" s="204"/>
      <c r="AA332" s="204"/>
      <c r="AB332" s="204"/>
      <c r="AC332" s="204"/>
      <c r="AD332" s="204"/>
      <c r="AE332" s="204"/>
      <c r="AF332" s="204"/>
      <c r="AG332" s="204"/>
      <c r="AH332" s="204"/>
      <c r="AI332" s="204"/>
      <c r="AJ332" s="204"/>
      <c r="AK332" s="204"/>
      <c r="AL332" s="204"/>
      <c r="AM332" s="204"/>
      <c r="AN332" s="204"/>
      <c r="AO332" s="204"/>
    </row>
    <row r="333" spans="24:41" ht="15" customHeight="1" x14ac:dyDescent="0.25">
      <c r="X333" s="204"/>
      <c r="Y333" s="204"/>
      <c r="Z333" s="204"/>
      <c r="AA333" s="204"/>
      <c r="AB333" s="204"/>
      <c r="AC333" s="204"/>
      <c r="AD333" s="204"/>
      <c r="AE333" s="204"/>
      <c r="AF333" s="204"/>
      <c r="AG333" s="204"/>
      <c r="AH333" s="204"/>
      <c r="AI333" s="204"/>
      <c r="AJ333" s="204"/>
      <c r="AK333" s="204"/>
      <c r="AL333" s="204"/>
      <c r="AM333" s="204"/>
      <c r="AN333" s="204"/>
      <c r="AO333" s="204"/>
    </row>
    <row r="334" spans="24:41" ht="15" customHeight="1" x14ac:dyDescent="0.25">
      <c r="X334" s="204"/>
      <c r="Y334" s="204"/>
      <c r="Z334" s="204"/>
      <c r="AA334" s="204"/>
      <c r="AB334" s="204"/>
      <c r="AC334" s="204"/>
      <c r="AD334" s="204"/>
      <c r="AE334" s="204"/>
      <c r="AF334" s="204"/>
      <c r="AG334" s="204"/>
      <c r="AH334" s="204"/>
      <c r="AI334" s="204"/>
      <c r="AJ334" s="204"/>
      <c r="AK334" s="204"/>
      <c r="AL334" s="204"/>
      <c r="AM334" s="204"/>
      <c r="AN334" s="204"/>
      <c r="AO334" s="204"/>
    </row>
    <row r="335" spans="24:41" ht="15" customHeight="1" x14ac:dyDescent="0.25">
      <c r="X335" s="204"/>
      <c r="Y335" s="204"/>
      <c r="Z335" s="204"/>
      <c r="AA335" s="204"/>
      <c r="AB335" s="204"/>
      <c r="AC335" s="204"/>
      <c r="AD335" s="204"/>
      <c r="AE335" s="204"/>
      <c r="AF335" s="204"/>
      <c r="AG335" s="204"/>
      <c r="AH335" s="204"/>
      <c r="AI335" s="204"/>
      <c r="AJ335" s="204"/>
      <c r="AK335" s="204"/>
      <c r="AL335" s="204"/>
      <c r="AM335" s="204"/>
      <c r="AN335" s="204"/>
      <c r="AO335" s="204"/>
    </row>
    <row r="336" spans="24:41" ht="15" customHeight="1" x14ac:dyDescent="0.25">
      <c r="X336" s="204"/>
      <c r="Y336" s="204"/>
      <c r="Z336" s="204"/>
      <c r="AA336" s="204"/>
      <c r="AB336" s="204"/>
      <c r="AC336" s="204"/>
      <c r="AD336" s="204"/>
      <c r="AE336" s="204"/>
      <c r="AF336" s="204"/>
      <c r="AG336" s="204"/>
      <c r="AH336" s="204"/>
      <c r="AI336" s="204"/>
      <c r="AJ336" s="204"/>
      <c r="AK336" s="204"/>
      <c r="AL336" s="204"/>
      <c r="AM336" s="204"/>
      <c r="AN336" s="204"/>
      <c r="AO336" s="204"/>
    </row>
    <row r="337" spans="24:41" ht="15" customHeight="1" x14ac:dyDescent="0.25">
      <c r="X337" s="204"/>
      <c r="Y337" s="204"/>
      <c r="Z337" s="204"/>
      <c r="AA337" s="204"/>
      <c r="AB337" s="204"/>
      <c r="AC337" s="204"/>
      <c r="AD337" s="204"/>
      <c r="AE337" s="204"/>
      <c r="AF337" s="204"/>
      <c r="AG337" s="204"/>
      <c r="AH337" s="204"/>
      <c r="AI337" s="204"/>
      <c r="AJ337" s="204"/>
      <c r="AK337" s="204"/>
      <c r="AL337" s="204"/>
      <c r="AM337" s="204"/>
      <c r="AN337" s="204"/>
      <c r="AO337" s="204"/>
    </row>
    <row r="338" spans="24:41" ht="15" customHeight="1" x14ac:dyDescent="0.25">
      <c r="X338" s="204"/>
      <c r="Y338" s="204"/>
      <c r="Z338" s="204"/>
      <c r="AA338" s="204"/>
      <c r="AB338" s="204"/>
      <c r="AC338" s="204"/>
      <c r="AD338" s="204"/>
      <c r="AE338" s="204"/>
      <c r="AF338" s="204"/>
      <c r="AG338" s="204"/>
      <c r="AH338" s="204"/>
      <c r="AI338" s="204"/>
      <c r="AJ338" s="204"/>
      <c r="AK338" s="204"/>
      <c r="AL338" s="204"/>
      <c r="AM338" s="204"/>
      <c r="AN338" s="204"/>
      <c r="AO338" s="204"/>
    </row>
    <row r="339" spans="24:41" ht="15" customHeight="1" x14ac:dyDescent="0.25">
      <c r="X339" s="204"/>
      <c r="Y339" s="204"/>
      <c r="Z339" s="204"/>
      <c r="AA339" s="204"/>
      <c r="AB339" s="204"/>
      <c r="AC339" s="204"/>
      <c r="AD339" s="204"/>
      <c r="AE339" s="204"/>
      <c r="AF339" s="204"/>
      <c r="AG339" s="204"/>
      <c r="AH339" s="204"/>
      <c r="AI339" s="204"/>
      <c r="AJ339" s="204"/>
      <c r="AK339" s="204"/>
      <c r="AL339" s="204"/>
      <c r="AM339" s="204"/>
      <c r="AN339" s="204"/>
      <c r="AO339" s="204"/>
    </row>
    <row r="340" spans="24:41" ht="15" customHeight="1" x14ac:dyDescent="0.25">
      <c r="X340" s="204"/>
      <c r="Y340" s="204"/>
      <c r="Z340" s="204"/>
      <c r="AA340" s="204"/>
      <c r="AB340" s="204"/>
      <c r="AC340" s="204"/>
      <c r="AD340" s="204"/>
      <c r="AE340" s="204"/>
      <c r="AF340" s="204"/>
      <c r="AG340" s="204"/>
      <c r="AH340" s="204"/>
      <c r="AI340" s="204"/>
      <c r="AJ340" s="204"/>
      <c r="AK340" s="204"/>
      <c r="AL340" s="204"/>
      <c r="AM340" s="204"/>
      <c r="AN340" s="204"/>
      <c r="AO340" s="204"/>
    </row>
    <row r="341" spans="24:41" ht="15" customHeight="1" x14ac:dyDescent="0.25">
      <c r="X341" s="204"/>
      <c r="Y341" s="204"/>
      <c r="Z341" s="204"/>
      <c r="AA341" s="204"/>
      <c r="AB341" s="204"/>
      <c r="AC341" s="204"/>
      <c r="AD341" s="204"/>
      <c r="AE341" s="204"/>
      <c r="AF341" s="204"/>
      <c r="AG341" s="204"/>
      <c r="AH341" s="204"/>
      <c r="AI341" s="204"/>
      <c r="AJ341" s="204"/>
      <c r="AK341" s="204"/>
      <c r="AL341" s="204"/>
      <c r="AM341" s="204"/>
      <c r="AN341" s="204"/>
      <c r="AO341" s="204"/>
    </row>
    <row r="342" spans="24:41" ht="15" customHeight="1" x14ac:dyDescent="0.25">
      <c r="X342" s="204"/>
      <c r="Y342" s="204"/>
      <c r="Z342" s="204"/>
      <c r="AA342" s="204"/>
      <c r="AB342" s="204"/>
      <c r="AC342" s="204"/>
      <c r="AD342" s="204"/>
      <c r="AE342" s="204"/>
      <c r="AF342" s="204"/>
      <c r="AG342" s="204"/>
      <c r="AH342" s="204"/>
      <c r="AI342" s="204"/>
      <c r="AJ342" s="204"/>
      <c r="AK342" s="204"/>
      <c r="AL342" s="204"/>
      <c r="AM342" s="204"/>
      <c r="AN342" s="204"/>
      <c r="AO342" s="204"/>
    </row>
    <row r="343" spans="24:41" ht="15" customHeight="1" x14ac:dyDescent="0.25">
      <c r="X343" s="204"/>
      <c r="Y343" s="204"/>
      <c r="Z343" s="204"/>
      <c r="AA343" s="204"/>
      <c r="AB343" s="204"/>
      <c r="AC343" s="204"/>
      <c r="AD343" s="204"/>
      <c r="AE343" s="204"/>
      <c r="AF343" s="204"/>
      <c r="AG343" s="204"/>
      <c r="AH343" s="204"/>
      <c r="AI343" s="204"/>
      <c r="AJ343" s="204"/>
      <c r="AK343" s="204"/>
      <c r="AL343" s="204"/>
      <c r="AM343" s="204"/>
      <c r="AN343" s="204"/>
      <c r="AO343" s="204"/>
    </row>
    <row r="344" spans="24:41" ht="15" customHeight="1" x14ac:dyDescent="0.25">
      <c r="X344" s="204"/>
      <c r="Y344" s="204"/>
      <c r="Z344" s="204"/>
      <c r="AA344" s="204"/>
      <c r="AB344" s="204"/>
      <c r="AC344" s="204"/>
      <c r="AD344" s="204"/>
      <c r="AE344" s="204"/>
      <c r="AF344" s="204"/>
      <c r="AG344" s="204"/>
      <c r="AH344" s="204"/>
      <c r="AI344" s="204"/>
      <c r="AJ344" s="204"/>
      <c r="AK344" s="204"/>
      <c r="AL344" s="204"/>
      <c r="AM344" s="204"/>
      <c r="AN344" s="204"/>
      <c r="AO344" s="204"/>
    </row>
    <row r="345" spans="24:41" ht="15" customHeight="1" x14ac:dyDescent="0.25">
      <c r="X345" s="204"/>
      <c r="Y345" s="204"/>
      <c r="Z345" s="204"/>
      <c r="AA345" s="204"/>
      <c r="AB345" s="204"/>
      <c r="AC345" s="204"/>
      <c r="AD345" s="204"/>
      <c r="AE345" s="204"/>
      <c r="AF345" s="204"/>
      <c r="AG345" s="204"/>
      <c r="AH345" s="204"/>
      <c r="AI345" s="204"/>
      <c r="AJ345" s="204"/>
      <c r="AK345" s="204"/>
      <c r="AL345" s="204"/>
      <c r="AM345" s="204"/>
      <c r="AN345" s="204"/>
      <c r="AO345" s="204"/>
    </row>
    <row r="346" spans="24:41" ht="15" customHeight="1" x14ac:dyDescent="0.25">
      <c r="X346" s="204"/>
      <c r="Y346" s="204"/>
      <c r="Z346" s="204"/>
      <c r="AA346" s="204"/>
      <c r="AB346" s="204"/>
      <c r="AC346" s="204"/>
      <c r="AD346" s="204"/>
      <c r="AE346" s="204"/>
      <c r="AF346" s="204"/>
      <c r="AG346" s="204"/>
      <c r="AH346" s="204"/>
      <c r="AI346" s="204"/>
      <c r="AJ346" s="204"/>
      <c r="AK346" s="204"/>
      <c r="AL346" s="204"/>
      <c r="AM346" s="204"/>
      <c r="AN346" s="204"/>
      <c r="AO346" s="204"/>
    </row>
    <row r="347" spans="24:41" ht="15" customHeight="1" x14ac:dyDescent="0.25">
      <c r="X347" s="204"/>
      <c r="Y347" s="204"/>
      <c r="Z347" s="204"/>
      <c r="AA347" s="204"/>
      <c r="AB347" s="204"/>
      <c r="AC347" s="204"/>
      <c r="AD347" s="204"/>
      <c r="AE347" s="204"/>
      <c r="AF347" s="204"/>
      <c r="AG347" s="204"/>
      <c r="AH347" s="204"/>
      <c r="AI347" s="204"/>
      <c r="AJ347" s="204"/>
      <c r="AK347" s="204"/>
      <c r="AL347" s="204"/>
      <c r="AM347" s="204"/>
      <c r="AN347" s="204"/>
      <c r="AO347" s="204"/>
    </row>
    <row r="348" spans="24:41" ht="15" customHeight="1" x14ac:dyDescent="0.25">
      <c r="X348" s="204"/>
      <c r="Y348" s="204"/>
      <c r="Z348" s="204"/>
      <c r="AA348" s="204"/>
      <c r="AB348" s="204"/>
      <c r="AC348" s="204"/>
      <c r="AD348" s="204"/>
      <c r="AE348" s="204"/>
      <c r="AF348" s="204"/>
      <c r="AG348" s="204"/>
      <c r="AH348" s="204"/>
      <c r="AI348" s="204"/>
      <c r="AJ348" s="204"/>
      <c r="AK348" s="204"/>
      <c r="AL348" s="204"/>
      <c r="AM348" s="204"/>
      <c r="AN348" s="204"/>
      <c r="AO348" s="204"/>
    </row>
    <row r="349" spans="24:41" ht="15" customHeight="1" x14ac:dyDescent="0.25">
      <c r="X349" s="204"/>
      <c r="Y349" s="204"/>
      <c r="Z349" s="204"/>
      <c r="AA349" s="204"/>
      <c r="AB349" s="204"/>
      <c r="AC349" s="204"/>
      <c r="AD349" s="204"/>
      <c r="AE349" s="204"/>
      <c r="AF349" s="204"/>
      <c r="AG349" s="204"/>
      <c r="AH349" s="204"/>
      <c r="AI349" s="204"/>
      <c r="AJ349" s="204"/>
      <c r="AK349" s="204"/>
      <c r="AL349" s="204"/>
      <c r="AM349" s="204"/>
      <c r="AN349" s="204"/>
      <c r="AO349" s="204"/>
    </row>
    <row r="350" spans="24:41" ht="15" customHeight="1" x14ac:dyDescent="0.25">
      <c r="X350" s="204"/>
      <c r="Y350" s="204"/>
      <c r="Z350" s="204"/>
      <c r="AA350" s="204"/>
      <c r="AB350" s="204"/>
      <c r="AC350" s="204"/>
      <c r="AD350" s="204"/>
      <c r="AE350" s="204"/>
      <c r="AF350" s="204"/>
      <c r="AG350" s="204"/>
      <c r="AH350" s="204"/>
      <c r="AI350" s="204"/>
      <c r="AJ350" s="204"/>
      <c r="AK350" s="204"/>
      <c r="AL350" s="204"/>
      <c r="AM350" s="204"/>
      <c r="AN350" s="204"/>
      <c r="AO350" s="204"/>
    </row>
    <row r="351" spans="24:41" ht="15" customHeight="1" x14ac:dyDescent="0.25">
      <c r="X351" s="204"/>
      <c r="Y351" s="204"/>
      <c r="Z351" s="204"/>
      <c r="AA351" s="204"/>
      <c r="AB351" s="204"/>
      <c r="AC351" s="204"/>
      <c r="AD351" s="204"/>
      <c r="AE351" s="204"/>
      <c r="AF351" s="204"/>
      <c r="AG351" s="204"/>
      <c r="AH351" s="204"/>
      <c r="AI351" s="204"/>
      <c r="AJ351" s="204"/>
      <c r="AK351" s="204"/>
      <c r="AL351" s="204"/>
      <c r="AM351" s="204"/>
      <c r="AN351" s="204"/>
      <c r="AO351" s="204"/>
    </row>
    <row r="352" spans="24:41" ht="15" customHeight="1" x14ac:dyDescent="0.25">
      <c r="X352" s="204"/>
      <c r="Y352" s="204"/>
      <c r="Z352" s="204"/>
      <c r="AA352" s="204"/>
      <c r="AB352" s="204"/>
      <c r="AC352" s="204"/>
      <c r="AD352" s="204"/>
      <c r="AE352" s="204"/>
      <c r="AF352" s="204"/>
      <c r="AG352" s="204"/>
      <c r="AH352" s="204"/>
      <c r="AI352" s="204"/>
      <c r="AJ352" s="204"/>
      <c r="AK352" s="204"/>
      <c r="AL352" s="204"/>
      <c r="AM352" s="204"/>
      <c r="AN352" s="204"/>
      <c r="AO352" s="204"/>
    </row>
    <row r="353" spans="24:41" ht="15" customHeight="1" x14ac:dyDescent="0.25">
      <c r="X353" s="204"/>
      <c r="Y353" s="204"/>
      <c r="Z353" s="204"/>
      <c r="AA353" s="204"/>
      <c r="AB353" s="204"/>
      <c r="AC353" s="204"/>
      <c r="AD353" s="204"/>
      <c r="AE353" s="204"/>
      <c r="AF353" s="204"/>
      <c r="AG353" s="204"/>
      <c r="AH353" s="204"/>
      <c r="AI353" s="204"/>
      <c r="AJ353" s="204"/>
      <c r="AK353" s="204"/>
      <c r="AL353" s="204"/>
      <c r="AM353" s="204"/>
      <c r="AN353" s="204"/>
      <c r="AO353" s="204"/>
    </row>
    <row r="354" spans="24:41" ht="15" customHeight="1" x14ac:dyDescent="0.25">
      <c r="X354" s="204"/>
      <c r="Y354" s="204"/>
      <c r="Z354" s="204"/>
      <c r="AA354" s="204"/>
      <c r="AB354" s="204"/>
      <c r="AC354" s="204"/>
      <c r="AD354" s="204"/>
      <c r="AE354" s="204"/>
      <c r="AF354" s="204"/>
      <c r="AG354" s="204"/>
      <c r="AH354" s="204"/>
      <c r="AI354" s="204"/>
      <c r="AJ354" s="204"/>
      <c r="AK354" s="204"/>
      <c r="AL354" s="204"/>
      <c r="AM354" s="204"/>
      <c r="AN354" s="204"/>
      <c r="AO354" s="204"/>
    </row>
    <row r="355" spans="24:41" ht="15" customHeight="1" x14ac:dyDescent="0.25">
      <c r="X355" s="204"/>
      <c r="Y355" s="204"/>
      <c r="Z355" s="204"/>
      <c r="AA355" s="204"/>
      <c r="AB355" s="204"/>
      <c r="AC355" s="204"/>
      <c r="AD355" s="204"/>
      <c r="AE355" s="204"/>
      <c r="AF355" s="204"/>
      <c r="AG355" s="204"/>
      <c r="AH355" s="204"/>
      <c r="AI355" s="204"/>
      <c r="AJ355" s="204"/>
      <c r="AK355" s="204"/>
      <c r="AL355" s="204"/>
      <c r="AM355" s="204"/>
      <c r="AN355" s="204"/>
      <c r="AO355" s="204"/>
    </row>
    <row r="356" spans="24:41" ht="15" customHeight="1" x14ac:dyDescent="0.25">
      <c r="X356" s="204"/>
      <c r="Y356" s="204"/>
      <c r="Z356" s="204"/>
      <c r="AA356" s="204"/>
      <c r="AB356" s="204"/>
      <c r="AC356" s="204"/>
      <c r="AD356" s="204"/>
      <c r="AE356" s="204"/>
      <c r="AF356" s="204"/>
      <c r="AG356" s="204"/>
      <c r="AH356" s="204"/>
      <c r="AI356" s="204"/>
      <c r="AJ356" s="204"/>
      <c r="AK356" s="204"/>
      <c r="AL356" s="204"/>
      <c r="AM356" s="204"/>
      <c r="AN356" s="204"/>
      <c r="AO356" s="204"/>
    </row>
    <row r="357" spans="24:41" ht="15" customHeight="1" x14ac:dyDescent="0.25">
      <c r="X357" s="204"/>
      <c r="Y357" s="204"/>
      <c r="Z357" s="204"/>
      <c r="AA357" s="204"/>
      <c r="AB357" s="204"/>
      <c r="AC357" s="204"/>
      <c r="AD357" s="204"/>
      <c r="AE357" s="204"/>
      <c r="AF357" s="204"/>
      <c r="AG357" s="204"/>
      <c r="AH357" s="204"/>
      <c r="AI357" s="204"/>
      <c r="AJ357" s="204"/>
      <c r="AK357" s="204"/>
      <c r="AL357" s="204"/>
      <c r="AM357" s="204"/>
      <c r="AN357" s="204"/>
      <c r="AO357" s="204"/>
    </row>
    <row r="358" spans="24:41" ht="15" customHeight="1" x14ac:dyDescent="0.25">
      <c r="X358" s="204"/>
      <c r="Y358" s="204"/>
      <c r="Z358" s="204"/>
      <c r="AA358" s="204"/>
      <c r="AB358" s="204"/>
      <c r="AC358" s="204"/>
      <c r="AD358" s="204"/>
      <c r="AE358" s="204"/>
      <c r="AF358" s="204"/>
      <c r="AG358" s="204"/>
      <c r="AH358" s="204"/>
      <c r="AI358" s="204"/>
      <c r="AJ358" s="204"/>
      <c r="AK358" s="204"/>
      <c r="AL358" s="204"/>
      <c r="AM358" s="204"/>
      <c r="AN358" s="204"/>
      <c r="AO358" s="204"/>
    </row>
    <row r="359" spans="24:41" ht="15" customHeight="1" x14ac:dyDescent="0.25">
      <c r="X359" s="204"/>
      <c r="Y359" s="204"/>
      <c r="Z359" s="204"/>
      <c r="AA359" s="204"/>
      <c r="AB359" s="204"/>
      <c r="AC359" s="204"/>
      <c r="AD359" s="204"/>
      <c r="AE359" s="204"/>
      <c r="AF359" s="204"/>
      <c r="AG359" s="204"/>
      <c r="AH359" s="204"/>
      <c r="AI359" s="204"/>
      <c r="AJ359" s="204"/>
      <c r="AK359" s="204"/>
      <c r="AL359" s="204"/>
      <c r="AM359" s="204"/>
      <c r="AN359" s="204"/>
      <c r="AO359" s="204"/>
    </row>
    <row r="360" spans="24:41" ht="15" customHeight="1" x14ac:dyDescent="0.25">
      <c r="X360" s="204"/>
      <c r="Y360" s="204"/>
      <c r="Z360" s="204"/>
      <c r="AA360" s="204"/>
      <c r="AB360" s="204"/>
      <c r="AC360" s="204"/>
      <c r="AD360" s="204"/>
      <c r="AE360" s="204"/>
      <c r="AF360" s="204"/>
      <c r="AG360" s="204"/>
      <c r="AH360" s="204"/>
      <c r="AI360" s="204"/>
      <c r="AJ360" s="204"/>
      <c r="AK360" s="204"/>
      <c r="AL360" s="204"/>
      <c r="AM360" s="204"/>
      <c r="AN360" s="204"/>
      <c r="AO360" s="204"/>
    </row>
    <row r="361" spans="24:41" ht="15" customHeight="1" x14ac:dyDescent="0.25">
      <c r="X361" s="204"/>
      <c r="Y361" s="204"/>
      <c r="Z361" s="204"/>
      <c r="AA361" s="204"/>
      <c r="AB361" s="204"/>
      <c r="AC361" s="204"/>
      <c r="AD361" s="204"/>
      <c r="AE361" s="204"/>
      <c r="AF361" s="204"/>
      <c r="AG361" s="204"/>
      <c r="AH361" s="204"/>
      <c r="AI361" s="204"/>
      <c r="AJ361" s="204"/>
      <c r="AK361" s="204"/>
      <c r="AL361" s="204"/>
      <c r="AM361" s="204"/>
      <c r="AN361" s="204"/>
      <c r="AO361" s="204"/>
    </row>
    <row r="362" spans="24:41" ht="15" customHeight="1" x14ac:dyDescent="0.25">
      <c r="X362" s="204"/>
      <c r="Y362" s="204"/>
      <c r="Z362" s="204"/>
      <c r="AA362" s="204"/>
      <c r="AB362" s="204"/>
      <c r="AC362" s="204"/>
      <c r="AD362" s="204"/>
      <c r="AE362" s="204"/>
      <c r="AF362" s="204"/>
      <c r="AG362" s="204"/>
      <c r="AH362" s="204"/>
      <c r="AI362" s="204"/>
      <c r="AJ362" s="204"/>
      <c r="AK362" s="204"/>
      <c r="AL362" s="204"/>
      <c r="AM362" s="204"/>
      <c r="AN362" s="204"/>
      <c r="AO362" s="204"/>
    </row>
    <row r="363" spans="24:41" ht="15" customHeight="1" x14ac:dyDescent="0.25">
      <c r="X363" s="204"/>
      <c r="Y363" s="204"/>
      <c r="Z363" s="204"/>
      <c r="AA363" s="204"/>
      <c r="AB363" s="204"/>
      <c r="AC363" s="204"/>
      <c r="AD363" s="204"/>
      <c r="AE363" s="204"/>
      <c r="AF363" s="204"/>
      <c r="AG363" s="204"/>
      <c r="AH363" s="204"/>
      <c r="AI363" s="204"/>
      <c r="AJ363" s="204"/>
      <c r="AK363" s="204"/>
      <c r="AL363" s="204"/>
      <c r="AM363" s="204"/>
      <c r="AN363" s="204"/>
      <c r="AO363" s="204"/>
    </row>
    <row r="364" spans="24:41" ht="15" customHeight="1" x14ac:dyDescent="0.25">
      <c r="X364" s="204"/>
      <c r="Y364" s="204"/>
      <c r="Z364" s="204"/>
      <c r="AA364" s="204"/>
      <c r="AB364" s="204"/>
      <c r="AC364" s="204"/>
      <c r="AD364" s="204"/>
      <c r="AE364" s="204"/>
      <c r="AF364" s="204"/>
      <c r="AG364" s="204"/>
      <c r="AH364" s="204"/>
      <c r="AI364" s="204"/>
      <c r="AJ364" s="204"/>
      <c r="AK364" s="204"/>
      <c r="AL364" s="204"/>
      <c r="AM364" s="204"/>
      <c r="AN364" s="204"/>
      <c r="AO364" s="204"/>
    </row>
    <row r="365" spans="24:41" ht="15" customHeight="1" x14ac:dyDescent="0.25">
      <c r="X365" s="204"/>
      <c r="Y365" s="204"/>
      <c r="Z365" s="204"/>
      <c r="AA365" s="204"/>
      <c r="AB365" s="204"/>
      <c r="AC365" s="204"/>
      <c r="AD365" s="204"/>
      <c r="AE365" s="204"/>
      <c r="AF365" s="204"/>
      <c r="AG365" s="204"/>
      <c r="AH365" s="204"/>
      <c r="AI365" s="204"/>
      <c r="AJ365" s="204"/>
      <c r="AK365" s="204"/>
      <c r="AL365" s="204"/>
      <c r="AM365" s="204"/>
      <c r="AN365" s="204"/>
      <c r="AO365" s="204"/>
    </row>
    <row r="366" spans="24:41" ht="15" customHeight="1" x14ac:dyDescent="0.25">
      <c r="X366" s="204"/>
      <c r="Y366" s="204"/>
      <c r="Z366" s="204"/>
      <c r="AA366" s="204"/>
      <c r="AB366" s="204"/>
      <c r="AC366" s="204"/>
      <c r="AD366" s="204"/>
      <c r="AE366" s="204"/>
      <c r="AF366" s="204"/>
      <c r="AG366" s="204"/>
      <c r="AH366" s="204"/>
      <c r="AI366" s="204"/>
      <c r="AJ366" s="204"/>
      <c r="AK366" s="204"/>
      <c r="AL366" s="204"/>
      <c r="AM366" s="204"/>
      <c r="AN366" s="204"/>
      <c r="AO366" s="204"/>
    </row>
    <row r="367" spans="24:41" ht="15" customHeight="1" x14ac:dyDescent="0.25">
      <c r="X367" s="204"/>
      <c r="Y367" s="204"/>
      <c r="Z367" s="204"/>
      <c r="AA367" s="204"/>
      <c r="AB367" s="204"/>
      <c r="AC367" s="204"/>
      <c r="AD367" s="204"/>
      <c r="AE367" s="204"/>
      <c r="AF367" s="204"/>
      <c r="AG367" s="204"/>
      <c r="AH367" s="204"/>
      <c r="AI367" s="204"/>
      <c r="AJ367" s="204"/>
      <c r="AK367" s="204"/>
      <c r="AL367" s="204"/>
      <c r="AM367" s="204"/>
      <c r="AN367" s="204"/>
      <c r="AO367" s="204"/>
    </row>
    <row r="368" spans="24:41" ht="15" customHeight="1" x14ac:dyDescent="0.25">
      <c r="X368" s="204"/>
      <c r="Y368" s="204"/>
      <c r="Z368" s="204"/>
      <c r="AA368" s="204"/>
      <c r="AB368" s="204"/>
      <c r="AC368" s="204"/>
      <c r="AD368" s="204"/>
      <c r="AE368" s="204"/>
      <c r="AF368" s="204"/>
      <c r="AG368" s="204"/>
      <c r="AH368" s="204"/>
      <c r="AI368" s="204"/>
      <c r="AJ368" s="204"/>
      <c r="AK368" s="204"/>
      <c r="AL368" s="204"/>
      <c r="AM368" s="204"/>
      <c r="AN368" s="204"/>
      <c r="AO368" s="204"/>
    </row>
    <row r="369" spans="24:41" ht="15" customHeight="1" x14ac:dyDescent="0.25">
      <c r="X369" s="204"/>
      <c r="Y369" s="204"/>
      <c r="Z369" s="204"/>
      <c r="AA369" s="204"/>
      <c r="AB369" s="204"/>
      <c r="AC369" s="204"/>
      <c r="AD369" s="204"/>
      <c r="AE369" s="204"/>
      <c r="AF369" s="204"/>
      <c r="AG369" s="204"/>
      <c r="AH369" s="204"/>
      <c r="AI369" s="204"/>
      <c r="AJ369" s="204"/>
      <c r="AK369" s="204"/>
      <c r="AL369" s="204"/>
      <c r="AM369" s="204"/>
      <c r="AN369" s="204"/>
      <c r="AO369" s="204"/>
    </row>
    <row r="370" spans="24:41" ht="15" customHeight="1" x14ac:dyDescent="0.25">
      <c r="X370" s="204"/>
      <c r="Y370" s="204"/>
      <c r="Z370" s="204"/>
      <c r="AA370" s="204"/>
      <c r="AB370" s="204"/>
      <c r="AC370" s="204"/>
      <c r="AD370" s="204"/>
      <c r="AE370" s="204"/>
      <c r="AF370" s="204"/>
      <c r="AG370" s="204"/>
      <c r="AH370" s="204"/>
      <c r="AI370" s="204"/>
      <c r="AJ370" s="204"/>
      <c r="AK370" s="204"/>
      <c r="AL370" s="204"/>
      <c r="AM370" s="204"/>
      <c r="AN370" s="204"/>
      <c r="AO370" s="204"/>
    </row>
    <row r="371" spans="24:41" ht="15" customHeight="1" x14ac:dyDescent="0.25">
      <c r="X371" s="204"/>
      <c r="Y371" s="204"/>
      <c r="Z371" s="204"/>
      <c r="AA371" s="204"/>
      <c r="AB371" s="204"/>
      <c r="AC371" s="204"/>
      <c r="AD371" s="204"/>
      <c r="AE371" s="204"/>
      <c r="AF371" s="204"/>
      <c r="AG371" s="204"/>
      <c r="AH371" s="204"/>
      <c r="AI371" s="204"/>
      <c r="AJ371" s="204"/>
      <c r="AK371" s="204"/>
      <c r="AL371" s="204"/>
      <c r="AM371" s="204"/>
      <c r="AN371" s="204"/>
      <c r="AO371" s="204"/>
    </row>
    <row r="372" spans="24:41" ht="15" customHeight="1" x14ac:dyDescent="0.25">
      <c r="X372" s="204"/>
      <c r="Y372" s="204"/>
      <c r="Z372" s="204"/>
      <c r="AA372" s="204"/>
      <c r="AB372" s="204"/>
      <c r="AC372" s="204"/>
      <c r="AD372" s="204"/>
      <c r="AE372" s="204"/>
      <c r="AF372" s="204"/>
      <c r="AG372" s="204"/>
      <c r="AH372" s="204"/>
      <c r="AI372" s="204"/>
      <c r="AJ372" s="204"/>
      <c r="AK372" s="204"/>
      <c r="AL372" s="204"/>
      <c r="AM372" s="204"/>
      <c r="AN372" s="204"/>
      <c r="AO372" s="204"/>
    </row>
    <row r="373" spans="24:41" ht="15" customHeight="1" x14ac:dyDescent="0.25">
      <c r="X373" s="204"/>
      <c r="Y373" s="204"/>
      <c r="Z373" s="204"/>
      <c r="AA373" s="204"/>
      <c r="AB373" s="204"/>
      <c r="AC373" s="204"/>
      <c r="AD373" s="204"/>
      <c r="AE373" s="204"/>
      <c r="AF373" s="204"/>
      <c r="AG373" s="204"/>
      <c r="AH373" s="204"/>
      <c r="AI373" s="204"/>
      <c r="AJ373" s="204"/>
      <c r="AK373" s="204"/>
      <c r="AL373" s="204"/>
      <c r="AM373" s="204"/>
      <c r="AN373" s="204"/>
      <c r="AO373" s="204"/>
    </row>
    <row r="374" spans="24:41" ht="15" customHeight="1" x14ac:dyDescent="0.25">
      <c r="X374" s="204"/>
      <c r="Y374" s="204"/>
      <c r="Z374" s="204"/>
      <c r="AA374" s="204"/>
      <c r="AB374" s="204"/>
      <c r="AC374" s="204"/>
      <c r="AD374" s="204"/>
      <c r="AE374" s="204"/>
      <c r="AF374" s="204"/>
      <c r="AG374" s="204"/>
      <c r="AH374" s="204"/>
      <c r="AI374" s="204"/>
      <c r="AJ374" s="204"/>
      <c r="AK374" s="204"/>
      <c r="AL374" s="204"/>
      <c r="AM374" s="204"/>
      <c r="AN374" s="204"/>
      <c r="AO374" s="204"/>
    </row>
    <row r="375" spans="24:41" ht="15" customHeight="1" x14ac:dyDescent="0.25">
      <c r="X375" s="204"/>
      <c r="Y375" s="204"/>
      <c r="Z375" s="204"/>
      <c r="AA375" s="204"/>
      <c r="AB375" s="204"/>
      <c r="AC375" s="204"/>
      <c r="AD375" s="204"/>
      <c r="AE375" s="204"/>
      <c r="AF375" s="204"/>
      <c r="AG375" s="204"/>
      <c r="AH375" s="204"/>
      <c r="AI375" s="204"/>
      <c r="AJ375" s="204"/>
      <c r="AK375" s="204"/>
      <c r="AL375" s="204"/>
      <c r="AM375" s="204"/>
      <c r="AN375" s="204"/>
      <c r="AO375" s="204"/>
    </row>
    <row r="376" spans="24:41" ht="15" customHeight="1" x14ac:dyDescent="0.25">
      <c r="X376" s="204"/>
      <c r="Y376" s="204"/>
      <c r="Z376" s="204"/>
      <c r="AA376" s="204"/>
      <c r="AB376" s="204"/>
      <c r="AC376" s="204"/>
      <c r="AD376" s="204"/>
      <c r="AE376" s="204"/>
      <c r="AF376" s="204"/>
      <c r="AG376" s="204"/>
      <c r="AH376" s="204"/>
      <c r="AI376" s="204"/>
      <c r="AJ376" s="204"/>
      <c r="AK376" s="204"/>
      <c r="AL376" s="204"/>
      <c r="AM376" s="204"/>
      <c r="AN376" s="204"/>
      <c r="AO376" s="204"/>
    </row>
    <row r="377" spans="24:41" ht="15" customHeight="1" x14ac:dyDescent="0.25">
      <c r="X377" s="204"/>
      <c r="Y377" s="204"/>
      <c r="Z377" s="204"/>
      <c r="AA377" s="204"/>
      <c r="AB377" s="204"/>
      <c r="AC377" s="204"/>
      <c r="AD377" s="204"/>
      <c r="AE377" s="204"/>
      <c r="AF377" s="204"/>
      <c r="AG377" s="204"/>
      <c r="AH377" s="204"/>
      <c r="AI377" s="204"/>
      <c r="AJ377" s="204"/>
      <c r="AK377" s="204"/>
      <c r="AL377" s="204"/>
      <c r="AM377" s="204"/>
      <c r="AN377" s="204"/>
      <c r="AO377" s="204"/>
    </row>
    <row r="378" spans="24:41" ht="15" customHeight="1" x14ac:dyDescent="0.25">
      <c r="X378" s="204"/>
      <c r="Y378" s="204"/>
      <c r="Z378" s="204"/>
      <c r="AA378" s="204"/>
      <c r="AB378" s="204"/>
      <c r="AC378" s="204"/>
      <c r="AD378" s="204"/>
      <c r="AE378" s="204"/>
      <c r="AF378" s="204"/>
      <c r="AG378" s="204"/>
      <c r="AH378" s="204"/>
      <c r="AI378" s="204"/>
      <c r="AJ378" s="204"/>
      <c r="AK378" s="204"/>
      <c r="AL378" s="204"/>
      <c r="AM378" s="204"/>
      <c r="AN378" s="204"/>
      <c r="AO378" s="204"/>
    </row>
    <row r="379" spans="24:41" ht="15" customHeight="1" x14ac:dyDescent="0.25">
      <c r="X379" s="204"/>
      <c r="Y379" s="204"/>
      <c r="Z379" s="204"/>
      <c r="AA379" s="204"/>
      <c r="AB379" s="204"/>
      <c r="AC379" s="204"/>
      <c r="AD379" s="204"/>
      <c r="AE379" s="204"/>
      <c r="AF379" s="204"/>
      <c r="AG379" s="204"/>
      <c r="AH379" s="204"/>
      <c r="AI379" s="204"/>
      <c r="AJ379" s="204"/>
      <c r="AK379" s="204"/>
      <c r="AL379" s="204"/>
      <c r="AM379" s="204"/>
      <c r="AN379" s="204"/>
      <c r="AO379" s="204"/>
    </row>
    <row r="380" spans="24:41" ht="15" customHeight="1" x14ac:dyDescent="0.25">
      <c r="X380" s="204"/>
      <c r="Y380" s="204"/>
      <c r="Z380" s="204"/>
      <c r="AA380" s="204"/>
      <c r="AB380" s="204"/>
      <c r="AC380" s="204"/>
      <c r="AD380" s="204"/>
      <c r="AE380" s="204"/>
      <c r="AF380" s="204"/>
      <c r="AG380" s="204"/>
      <c r="AH380" s="204"/>
      <c r="AI380" s="204"/>
      <c r="AJ380" s="204"/>
      <c r="AK380" s="204"/>
      <c r="AL380" s="204"/>
      <c r="AM380" s="204"/>
      <c r="AN380" s="204"/>
      <c r="AO380" s="204"/>
    </row>
    <row r="381" spans="24:41" ht="15" customHeight="1" x14ac:dyDescent="0.25">
      <c r="X381" s="204"/>
      <c r="Y381" s="204"/>
      <c r="Z381" s="204"/>
      <c r="AA381" s="204"/>
      <c r="AB381" s="204"/>
      <c r="AC381" s="204"/>
      <c r="AD381" s="204"/>
      <c r="AE381" s="204"/>
      <c r="AF381" s="204"/>
      <c r="AG381" s="204"/>
      <c r="AH381" s="204"/>
      <c r="AI381" s="204"/>
      <c r="AJ381" s="204"/>
      <c r="AK381" s="204"/>
      <c r="AL381" s="204"/>
      <c r="AM381" s="204"/>
      <c r="AN381" s="204"/>
      <c r="AO381" s="204"/>
    </row>
    <row r="382" spans="24:41" ht="15" customHeight="1" x14ac:dyDescent="0.25">
      <c r="X382" s="204"/>
      <c r="Y382" s="204"/>
      <c r="Z382" s="204"/>
      <c r="AA382" s="204"/>
      <c r="AB382" s="204"/>
      <c r="AC382" s="204"/>
      <c r="AD382" s="204"/>
      <c r="AE382" s="204"/>
      <c r="AF382" s="204"/>
      <c r="AG382" s="204"/>
      <c r="AH382" s="204"/>
      <c r="AI382" s="204"/>
      <c r="AJ382" s="204"/>
      <c r="AK382" s="204"/>
      <c r="AL382" s="204"/>
      <c r="AM382" s="204"/>
      <c r="AN382" s="204"/>
      <c r="AO382" s="204"/>
    </row>
    <row r="383" spans="24:41" ht="15" customHeight="1" x14ac:dyDescent="0.25">
      <c r="X383" s="204"/>
      <c r="Y383" s="204"/>
      <c r="Z383" s="204"/>
      <c r="AA383" s="204"/>
      <c r="AB383" s="204"/>
      <c r="AC383" s="204"/>
      <c r="AD383" s="204"/>
      <c r="AE383" s="204"/>
      <c r="AF383" s="204"/>
      <c r="AG383" s="204"/>
      <c r="AH383" s="204"/>
      <c r="AI383" s="204"/>
      <c r="AJ383" s="204"/>
      <c r="AK383" s="204"/>
      <c r="AL383" s="204"/>
      <c r="AM383" s="204"/>
      <c r="AN383" s="204"/>
      <c r="AO383" s="204"/>
    </row>
    <row r="384" spans="24:41" ht="15" customHeight="1" x14ac:dyDescent="0.25">
      <c r="X384" s="204"/>
      <c r="Y384" s="204"/>
      <c r="Z384" s="204"/>
      <c r="AA384" s="204"/>
      <c r="AB384" s="204"/>
      <c r="AC384" s="204"/>
      <c r="AD384" s="204"/>
      <c r="AE384" s="204"/>
      <c r="AF384" s="204"/>
      <c r="AG384" s="204"/>
      <c r="AH384" s="204"/>
      <c r="AI384" s="204"/>
      <c r="AJ384" s="204"/>
      <c r="AK384" s="204"/>
      <c r="AL384" s="204"/>
      <c r="AM384" s="204"/>
      <c r="AN384" s="204"/>
      <c r="AO384" s="204"/>
    </row>
    <row r="385" spans="24:41" ht="15" customHeight="1" x14ac:dyDescent="0.25">
      <c r="X385" s="204"/>
      <c r="Y385" s="204"/>
      <c r="Z385" s="204"/>
      <c r="AA385" s="204"/>
      <c r="AB385" s="204"/>
      <c r="AC385" s="204"/>
      <c r="AD385" s="204"/>
      <c r="AE385" s="204"/>
      <c r="AF385" s="204"/>
      <c r="AG385" s="204"/>
      <c r="AH385" s="204"/>
      <c r="AI385" s="204"/>
      <c r="AJ385" s="204"/>
      <c r="AK385" s="204"/>
      <c r="AL385" s="204"/>
      <c r="AM385" s="204"/>
      <c r="AN385" s="204"/>
      <c r="AO385" s="204"/>
    </row>
    <row r="386" spans="24:41" ht="15" customHeight="1" x14ac:dyDescent="0.25">
      <c r="X386" s="204"/>
      <c r="Y386" s="204"/>
      <c r="Z386" s="204"/>
      <c r="AA386" s="204"/>
      <c r="AB386" s="204"/>
      <c r="AC386" s="204"/>
      <c r="AD386" s="204"/>
      <c r="AE386" s="204"/>
      <c r="AF386" s="204"/>
      <c r="AG386" s="204"/>
      <c r="AH386" s="204"/>
      <c r="AI386" s="204"/>
      <c r="AJ386" s="204"/>
      <c r="AK386" s="204"/>
      <c r="AL386" s="204"/>
      <c r="AM386" s="204"/>
      <c r="AN386" s="204"/>
      <c r="AO386" s="204"/>
    </row>
    <row r="387" spans="24:41" ht="15" customHeight="1" x14ac:dyDescent="0.25">
      <c r="X387" s="204"/>
      <c r="Y387" s="204"/>
      <c r="Z387" s="204"/>
      <c r="AA387" s="204"/>
      <c r="AB387" s="204"/>
      <c r="AC387" s="204"/>
      <c r="AD387" s="204"/>
      <c r="AE387" s="204"/>
      <c r="AF387" s="204"/>
      <c r="AG387" s="204"/>
      <c r="AH387" s="204"/>
      <c r="AI387" s="204"/>
      <c r="AJ387" s="204"/>
      <c r="AK387" s="204"/>
      <c r="AL387" s="204"/>
      <c r="AM387" s="204"/>
      <c r="AN387" s="204"/>
      <c r="AO387" s="204"/>
    </row>
    <row r="388" spans="24:41" ht="15" customHeight="1" x14ac:dyDescent="0.25">
      <c r="X388" s="204"/>
      <c r="Y388" s="204"/>
      <c r="Z388" s="204"/>
      <c r="AA388" s="204"/>
      <c r="AB388" s="204"/>
      <c r="AC388" s="204"/>
      <c r="AD388" s="204"/>
      <c r="AE388" s="204"/>
      <c r="AF388" s="204"/>
      <c r="AG388" s="204"/>
      <c r="AH388" s="204"/>
      <c r="AI388" s="204"/>
      <c r="AJ388" s="204"/>
      <c r="AK388" s="204"/>
      <c r="AL388" s="204"/>
      <c r="AM388" s="204"/>
      <c r="AN388" s="204"/>
      <c r="AO388" s="204"/>
    </row>
    <row r="389" spans="24:41" ht="15" customHeight="1" x14ac:dyDescent="0.25">
      <c r="X389" s="204"/>
      <c r="Y389" s="204"/>
      <c r="Z389" s="204"/>
      <c r="AA389" s="204"/>
      <c r="AB389" s="204"/>
      <c r="AC389" s="204"/>
      <c r="AD389" s="204"/>
      <c r="AE389" s="204"/>
      <c r="AF389" s="204"/>
      <c r="AG389" s="204"/>
      <c r="AH389" s="204"/>
      <c r="AI389" s="204"/>
      <c r="AJ389" s="204"/>
      <c r="AK389" s="204"/>
      <c r="AL389" s="204"/>
      <c r="AM389" s="204"/>
      <c r="AN389" s="204"/>
      <c r="AO389" s="204"/>
    </row>
    <row r="390" spans="24:41" ht="15" customHeight="1" x14ac:dyDescent="0.25">
      <c r="X390" s="204"/>
      <c r="Y390" s="204"/>
      <c r="Z390" s="204"/>
      <c r="AA390" s="204"/>
      <c r="AB390" s="204"/>
      <c r="AC390" s="204"/>
      <c r="AD390" s="204"/>
      <c r="AE390" s="204"/>
      <c r="AF390" s="204"/>
      <c r="AG390" s="204"/>
      <c r="AH390" s="204"/>
      <c r="AI390" s="204"/>
      <c r="AJ390" s="204"/>
      <c r="AK390" s="204"/>
      <c r="AL390" s="204"/>
      <c r="AM390" s="204"/>
      <c r="AN390" s="204"/>
      <c r="AO390" s="204"/>
    </row>
    <row r="391" spans="24:41" ht="15" customHeight="1" x14ac:dyDescent="0.25">
      <c r="X391" s="204"/>
      <c r="Y391" s="204"/>
      <c r="Z391" s="204"/>
      <c r="AA391" s="204"/>
      <c r="AB391" s="204"/>
      <c r="AC391" s="204"/>
      <c r="AD391" s="204"/>
      <c r="AE391" s="204"/>
      <c r="AF391" s="204"/>
      <c r="AG391" s="204"/>
      <c r="AH391" s="204"/>
      <c r="AI391" s="204"/>
      <c r="AJ391" s="204"/>
      <c r="AK391" s="204"/>
      <c r="AL391" s="204"/>
      <c r="AM391" s="204"/>
      <c r="AN391" s="204"/>
      <c r="AO391" s="204"/>
    </row>
    <row r="392" spans="24:41" ht="15" customHeight="1" x14ac:dyDescent="0.25">
      <c r="X392" s="204"/>
      <c r="Y392" s="204"/>
      <c r="Z392" s="204"/>
      <c r="AA392" s="204"/>
      <c r="AB392" s="204"/>
      <c r="AC392" s="204"/>
      <c r="AD392" s="204"/>
      <c r="AE392" s="204"/>
      <c r="AF392" s="204"/>
      <c r="AG392" s="204"/>
      <c r="AH392" s="204"/>
      <c r="AI392" s="204"/>
      <c r="AJ392" s="204"/>
      <c r="AK392" s="204"/>
      <c r="AL392" s="204"/>
      <c r="AM392" s="204"/>
      <c r="AN392" s="204"/>
      <c r="AO392" s="204"/>
    </row>
    <row r="393" spans="24:41" ht="15" customHeight="1" x14ac:dyDescent="0.25">
      <c r="X393" s="204"/>
      <c r="Y393" s="204"/>
      <c r="Z393" s="204"/>
      <c r="AA393" s="204"/>
      <c r="AB393" s="204"/>
      <c r="AC393" s="204"/>
      <c r="AD393" s="204"/>
      <c r="AE393" s="204"/>
      <c r="AF393" s="204"/>
      <c r="AG393" s="204"/>
      <c r="AH393" s="204"/>
      <c r="AI393" s="204"/>
      <c r="AJ393" s="204"/>
      <c r="AK393" s="204"/>
      <c r="AL393" s="204"/>
      <c r="AM393" s="204"/>
      <c r="AN393" s="204"/>
      <c r="AO393" s="204"/>
    </row>
    <row r="394" spans="24:41" ht="15" customHeight="1" x14ac:dyDescent="0.25">
      <c r="X394" s="204"/>
      <c r="Y394" s="204"/>
      <c r="Z394" s="204"/>
      <c r="AA394" s="204"/>
      <c r="AB394" s="204"/>
      <c r="AC394" s="204"/>
      <c r="AD394" s="204"/>
      <c r="AE394" s="204"/>
      <c r="AF394" s="204"/>
      <c r="AG394" s="204"/>
      <c r="AH394" s="204"/>
      <c r="AI394" s="204"/>
      <c r="AJ394" s="204"/>
      <c r="AK394" s="204"/>
      <c r="AL394" s="204"/>
      <c r="AM394" s="204"/>
      <c r="AN394" s="204"/>
      <c r="AO394" s="204"/>
    </row>
    <row r="395" spans="24:41" ht="15" customHeight="1" x14ac:dyDescent="0.25">
      <c r="X395" s="204"/>
      <c r="Y395" s="204"/>
      <c r="Z395" s="204"/>
      <c r="AA395" s="204"/>
      <c r="AB395" s="204"/>
      <c r="AC395" s="204"/>
      <c r="AD395" s="204"/>
      <c r="AE395" s="204"/>
      <c r="AF395" s="204"/>
      <c r="AG395" s="204"/>
      <c r="AH395" s="204"/>
      <c r="AI395" s="204"/>
      <c r="AJ395" s="204"/>
      <c r="AK395" s="204"/>
      <c r="AL395" s="204"/>
      <c r="AM395" s="204"/>
      <c r="AN395" s="204"/>
      <c r="AO395" s="204"/>
    </row>
    <row r="396" spans="24:41" ht="15" customHeight="1" x14ac:dyDescent="0.25">
      <c r="X396" s="204"/>
      <c r="Y396" s="204"/>
      <c r="Z396" s="204"/>
      <c r="AA396" s="204"/>
      <c r="AB396" s="204"/>
      <c r="AC396" s="204"/>
      <c r="AD396" s="204"/>
      <c r="AE396" s="204"/>
      <c r="AF396" s="204"/>
      <c r="AG396" s="204"/>
      <c r="AH396" s="204"/>
      <c r="AI396" s="204"/>
      <c r="AJ396" s="204"/>
      <c r="AK396" s="204"/>
      <c r="AL396" s="204"/>
      <c r="AM396" s="204"/>
      <c r="AN396" s="204"/>
      <c r="AO396" s="204"/>
    </row>
    <row r="397" spans="24:41" ht="15" customHeight="1" x14ac:dyDescent="0.25">
      <c r="X397" s="204"/>
      <c r="Y397" s="204"/>
      <c r="Z397" s="204"/>
      <c r="AA397" s="204"/>
      <c r="AB397" s="204"/>
      <c r="AC397" s="204"/>
      <c r="AD397" s="204"/>
      <c r="AE397" s="204"/>
      <c r="AF397" s="204"/>
      <c r="AG397" s="204"/>
      <c r="AH397" s="204"/>
      <c r="AI397" s="204"/>
      <c r="AJ397" s="204"/>
      <c r="AK397" s="204"/>
      <c r="AL397" s="204"/>
      <c r="AM397" s="204"/>
      <c r="AN397" s="204"/>
      <c r="AO397" s="204"/>
    </row>
    <row r="398" spans="24:41" ht="15" customHeight="1" x14ac:dyDescent="0.25">
      <c r="X398" s="204"/>
      <c r="Y398" s="204"/>
      <c r="Z398" s="204"/>
      <c r="AA398" s="204"/>
      <c r="AB398" s="204"/>
      <c r="AC398" s="204"/>
      <c r="AD398" s="204"/>
      <c r="AE398" s="204"/>
      <c r="AF398" s="204"/>
      <c r="AG398" s="204"/>
      <c r="AH398" s="204"/>
      <c r="AI398" s="204"/>
      <c r="AJ398" s="204"/>
      <c r="AK398" s="204"/>
      <c r="AL398" s="204"/>
      <c r="AM398" s="204"/>
      <c r="AN398" s="204"/>
      <c r="AO398" s="204"/>
    </row>
    <row r="399" spans="24:41" ht="15" customHeight="1" x14ac:dyDescent="0.25">
      <c r="X399" s="204"/>
      <c r="Y399" s="204"/>
      <c r="Z399" s="204"/>
      <c r="AA399" s="204"/>
      <c r="AB399" s="204"/>
      <c r="AC399" s="204"/>
      <c r="AD399" s="204"/>
      <c r="AE399" s="204"/>
      <c r="AF399" s="204"/>
      <c r="AG399" s="204"/>
      <c r="AH399" s="204"/>
      <c r="AI399" s="204"/>
      <c r="AJ399" s="204"/>
      <c r="AK399" s="204"/>
      <c r="AL399" s="204"/>
      <c r="AM399" s="204"/>
      <c r="AN399" s="204"/>
      <c r="AO399" s="204"/>
    </row>
    <row r="400" spans="24:41" ht="15" customHeight="1" x14ac:dyDescent="0.25">
      <c r="X400" s="204"/>
      <c r="Y400" s="204"/>
      <c r="Z400" s="204"/>
      <c r="AA400" s="204"/>
      <c r="AB400" s="204"/>
      <c r="AC400" s="204"/>
      <c r="AD400" s="204"/>
      <c r="AE400" s="204"/>
      <c r="AF400" s="204"/>
      <c r="AG400" s="204"/>
      <c r="AH400" s="204"/>
      <c r="AI400" s="204"/>
      <c r="AJ400" s="204"/>
      <c r="AK400" s="204"/>
      <c r="AL400" s="204"/>
      <c r="AM400" s="204"/>
      <c r="AN400" s="204"/>
      <c r="AO400" s="204"/>
    </row>
    <row r="401" spans="24:41" ht="15" customHeight="1" x14ac:dyDescent="0.25">
      <c r="X401" s="204"/>
      <c r="Y401" s="204"/>
      <c r="Z401" s="204"/>
      <c r="AA401" s="204"/>
      <c r="AB401" s="204"/>
      <c r="AC401" s="204"/>
      <c r="AD401" s="204"/>
      <c r="AE401" s="204"/>
      <c r="AF401" s="204"/>
      <c r="AG401" s="204"/>
      <c r="AH401" s="204"/>
      <c r="AI401" s="204"/>
      <c r="AJ401" s="204"/>
      <c r="AK401" s="204"/>
      <c r="AL401" s="204"/>
      <c r="AM401" s="204"/>
      <c r="AN401" s="204"/>
      <c r="AO401" s="204"/>
    </row>
    <row r="402" spans="24:41" ht="15" customHeight="1" x14ac:dyDescent="0.25">
      <c r="X402" s="204"/>
      <c r="Y402" s="204"/>
      <c r="Z402" s="204"/>
      <c r="AA402" s="204"/>
      <c r="AB402" s="204"/>
      <c r="AC402" s="204"/>
      <c r="AD402" s="204"/>
      <c r="AE402" s="204"/>
      <c r="AF402" s="204"/>
      <c r="AG402" s="204"/>
      <c r="AH402" s="204"/>
      <c r="AI402" s="204"/>
      <c r="AJ402" s="204"/>
      <c r="AK402" s="204"/>
      <c r="AL402" s="204"/>
      <c r="AM402" s="204"/>
      <c r="AN402" s="204"/>
      <c r="AO402" s="204"/>
    </row>
    <row r="403" spans="24:41" ht="15" customHeight="1" x14ac:dyDescent="0.25">
      <c r="X403" s="204"/>
      <c r="Y403" s="204"/>
      <c r="Z403" s="204"/>
      <c r="AA403" s="204"/>
      <c r="AB403" s="204"/>
      <c r="AC403" s="204"/>
      <c r="AD403" s="204"/>
      <c r="AE403" s="204"/>
      <c r="AF403" s="204"/>
      <c r="AG403" s="204"/>
      <c r="AH403" s="204"/>
      <c r="AI403" s="204"/>
      <c r="AJ403" s="204"/>
      <c r="AK403" s="204"/>
      <c r="AL403" s="204"/>
      <c r="AM403" s="204"/>
      <c r="AN403" s="204"/>
      <c r="AO403" s="204"/>
    </row>
    <row r="404" spans="24:41" ht="15" customHeight="1" x14ac:dyDescent="0.25">
      <c r="X404" s="204"/>
      <c r="Y404" s="204"/>
      <c r="Z404" s="204"/>
      <c r="AA404" s="204"/>
      <c r="AB404" s="204"/>
      <c r="AC404" s="204"/>
      <c r="AD404" s="204"/>
      <c r="AE404" s="204"/>
      <c r="AF404" s="204"/>
      <c r="AG404" s="204"/>
      <c r="AH404" s="204"/>
      <c r="AI404" s="204"/>
      <c r="AJ404" s="204"/>
      <c r="AK404" s="204"/>
      <c r="AL404" s="204"/>
      <c r="AM404" s="204"/>
      <c r="AN404" s="204"/>
      <c r="AO404" s="204"/>
    </row>
    <row r="405" spans="24:41" ht="15" customHeight="1" x14ac:dyDescent="0.25">
      <c r="X405" s="204"/>
      <c r="Y405" s="204"/>
      <c r="Z405" s="204"/>
      <c r="AA405" s="204"/>
      <c r="AB405" s="204"/>
      <c r="AC405" s="204"/>
      <c r="AD405" s="204"/>
      <c r="AE405" s="204"/>
      <c r="AF405" s="204"/>
      <c r="AG405" s="204"/>
      <c r="AH405" s="204"/>
      <c r="AI405" s="204"/>
      <c r="AJ405" s="204"/>
      <c r="AK405" s="204"/>
      <c r="AL405" s="204"/>
      <c r="AM405" s="204"/>
      <c r="AN405" s="204"/>
      <c r="AO405" s="204"/>
    </row>
    <row r="406" spans="24:41" ht="15" customHeight="1" x14ac:dyDescent="0.25">
      <c r="X406" s="204"/>
      <c r="Y406" s="204"/>
      <c r="Z406" s="204"/>
      <c r="AA406" s="204"/>
      <c r="AB406" s="204"/>
      <c r="AC406" s="204"/>
      <c r="AD406" s="204"/>
      <c r="AE406" s="204"/>
      <c r="AF406" s="204"/>
      <c r="AG406" s="204"/>
      <c r="AH406" s="204"/>
      <c r="AI406" s="204"/>
      <c r="AJ406" s="204"/>
      <c r="AK406" s="204"/>
      <c r="AL406" s="204"/>
      <c r="AM406" s="204"/>
      <c r="AN406" s="204"/>
      <c r="AO406" s="204"/>
    </row>
    <row r="407" spans="24:41" ht="15" customHeight="1" x14ac:dyDescent="0.25">
      <c r="X407" s="204"/>
      <c r="Y407" s="204"/>
      <c r="Z407" s="204"/>
      <c r="AA407" s="204"/>
      <c r="AB407" s="204"/>
      <c r="AC407" s="204"/>
      <c r="AD407" s="204"/>
      <c r="AE407" s="204"/>
      <c r="AF407" s="204"/>
      <c r="AG407" s="204"/>
      <c r="AH407" s="204"/>
      <c r="AI407" s="204"/>
      <c r="AJ407" s="204"/>
      <c r="AK407" s="204"/>
      <c r="AL407" s="204"/>
      <c r="AM407" s="204"/>
      <c r="AN407" s="204"/>
      <c r="AO407" s="204"/>
    </row>
    <row r="408" spans="24:41" ht="15" customHeight="1" x14ac:dyDescent="0.25">
      <c r="X408" s="204"/>
      <c r="Y408" s="204"/>
      <c r="Z408" s="204"/>
      <c r="AA408" s="204"/>
      <c r="AB408" s="204"/>
      <c r="AC408" s="204"/>
      <c r="AD408" s="204"/>
      <c r="AE408" s="204"/>
      <c r="AF408" s="204"/>
      <c r="AG408" s="204"/>
      <c r="AH408" s="204"/>
      <c r="AI408" s="204"/>
      <c r="AJ408" s="204"/>
      <c r="AK408" s="204"/>
      <c r="AL408" s="204"/>
      <c r="AM408" s="204"/>
      <c r="AN408" s="204"/>
      <c r="AO408" s="204"/>
    </row>
    <row r="409" spans="24:41" ht="15" customHeight="1" x14ac:dyDescent="0.25">
      <c r="X409" s="204"/>
      <c r="Y409" s="204"/>
      <c r="Z409" s="204"/>
      <c r="AA409" s="204"/>
      <c r="AB409" s="204"/>
      <c r="AC409" s="204"/>
      <c r="AD409" s="204"/>
      <c r="AE409" s="204"/>
      <c r="AF409" s="204"/>
      <c r="AG409" s="204"/>
      <c r="AH409" s="204"/>
      <c r="AI409" s="204"/>
      <c r="AJ409" s="204"/>
      <c r="AK409" s="204"/>
      <c r="AL409" s="204"/>
      <c r="AM409" s="204"/>
      <c r="AN409" s="204"/>
      <c r="AO409" s="204"/>
    </row>
    <row r="410" spans="24:41" ht="15" customHeight="1" x14ac:dyDescent="0.25">
      <c r="X410" s="204"/>
      <c r="Y410" s="204"/>
      <c r="Z410" s="204"/>
      <c r="AA410" s="204"/>
      <c r="AB410" s="204"/>
      <c r="AC410" s="204"/>
      <c r="AD410" s="204"/>
      <c r="AE410" s="204"/>
      <c r="AF410" s="204"/>
      <c r="AG410" s="204"/>
      <c r="AH410" s="204"/>
      <c r="AI410" s="204"/>
      <c r="AJ410" s="204"/>
      <c r="AK410" s="204"/>
      <c r="AL410" s="204"/>
      <c r="AM410" s="204"/>
      <c r="AN410" s="204"/>
      <c r="AO410" s="204"/>
    </row>
    <row r="411" spans="24:41" ht="15" customHeight="1" x14ac:dyDescent="0.25">
      <c r="X411" s="204"/>
      <c r="Y411" s="204"/>
      <c r="Z411" s="204"/>
      <c r="AA411" s="204"/>
      <c r="AB411" s="204"/>
      <c r="AC411" s="204"/>
      <c r="AD411" s="204"/>
      <c r="AE411" s="204"/>
      <c r="AF411" s="204"/>
      <c r="AG411" s="204"/>
      <c r="AH411" s="204"/>
      <c r="AI411" s="204"/>
      <c r="AJ411" s="204"/>
      <c r="AK411" s="204"/>
      <c r="AL411" s="204"/>
      <c r="AM411" s="204"/>
      <c r="AN411" s="204"/>
      <c r="AO411" s="204"/>
    </row>
    <row r="412" spans="24:41" ht="15" customHeight="1" x14ac:dyDescent="0.25">
      <c r="X412" s="204"/>
      <c r="Y412" s="204"/>
      <c r="Z412" s="204"/>
      <c r="AA412" s="204"/>
      <c r="AB412" s="204"/>
      <c r="AC412" s="204"/>
      <c r="AD412" s="204"/>
      <c r="AE412" s="204"/>
      <c r="AF412" s="204"/>
      <c r="AG412" s="204"/>
      <c r="AH412" s="204"/>
      <c r="AI412" s="204"/>
      <c r="AJ412" s="204"/>
      <c r="AK412" s="204"/>
      <c r="AL412" s="204"/>
      <c r="AM412" s="204"/>
      <c r="AN412" s="204"/>
      <c r="AO412" s="204"/>
    </row>
    <row r="413" spans="24:41" ht="15" customHeight="1" x14ac:dyDescent="0.25">
      <c r="X413" s="204"/>
      <c r="Y413" s="204"/>
      <c r="Z413" s="204"/>
      <c r="AA413" s="204"/>
      <c r="AB413" s="204"/>
      <c r="AC413" s="204"/>
      <c r="AD413" s="204"/>
      <c r="AE413" s="204"/>
      <c r="AF413" s="204"/>
      <c r="AG413" s="204"/>
      <c r="AH413" s="204"/>
      <c r="AI413" s="204"/>
      <c r="AJ413" s="204"/>
      <c r="AK413" s="204"/>
      <c r="AL413" s="204"/>
      <c r="AM413" s="204"/>
      <c r="AN413" s="204"/>
      <c r="AO413" s="204"/>
    </row>
    <row r="414" spans="24:41" ht="15" customHeight="1" x14ac:dyDescent="0.25">
      <c r="X414" s="204"/>
      <c r="Y414" s="204"/>
      <c r="Z414" s="204"/>
      <c r="AA414" s="204"/>
      <c r="AB414" s="204"/>
      <c r="AC414" s="204"/>
      <c r="AD414" s="204"/>
      <c r="AE414" s="204"/>
      <c r="AF414" s="204"/>
      <c r="AG414" s="204"/>
      <c r="AH414" s="204"/>
      <c r="AI414" s="204"/>
      <c r="AJ414" s="204"/>
      <c r="AK414" s="204"/>
      <c r="AL414" s="204"/>
      <c r="AM414" s="204"/>
      <c r="AN414" s="204"/>
      <c r="AO414" s="204"/>
    </row>
    <row r="415" spans="24:41" ht="15" customHeight="1" x14ac:dyDescent="0.25">
      <c r="X415" s="204"/>
      <c r="Y415" s="204"/>
      <c r="Z415" s="204"/>
      <c r="AA415" s="204"/>
      <c r="AB415" s="204"/>
      <c r="AC415" s="204"/>
      <c r="AD415" s="204"/>
      <c r="AE415" s="204"/>
      <c r="AF415" s="204"/>
      <c r="AG415" s="204"/>
      <c r="AH415" s="204"/>
      <c r="AI415" s="204"/>
      <c r="AJ415" s="204"/>
      <c r="AK415" s="204"/>
      <c r="AL415" s="204"/>
      <c r="AM415" s="204"/>
      <c r="AN415" s="204"/>
      <c r="AO415" s="204"/>
    </row>
    <row r="416" spans="24:41" ht="15" customHeight="1" x14ac:dyDescent="0.25">
      <c r="X416" s="204"/>
      <c r="Y416" s="204"/>
      <c r="Z416" s="204"/>
      <c r="AA416" s="204"/>
      <c r="AB416" s="204"/>
      <c r="AC416" s="204"/>
      <c r="AD416" s="204"/>
      <c r="AE416" s="204"/>
      <c r="AF416" s="204"/>
      <c r="AG416" s="204"/>
      <c r="AH416" s="204"/>
      <c r="AI416" s="204"/>
      <c r="AJ416" s="204"/>
      <c r="AK416" s="204"/>
      <c r="AL416" s="204"/>
      <c r="AM416" s="204"/>
      <c r="AN416" s="204"/>
      <c r="AO416" s="204"/>
    </row>
    <row r="417" spans="24:41" ht="15" customHeight="1" x14ac:dyDescent="0.25">
      <c r="X417" s="204"/>
      <c r="Y417" s="204"/>
      <c r="Z417" s="204"/>
      <c r="AA417" s="204"/>
      <c r="AB417" s="204"/>
      <c r="AC417" s="204"/>
      <c r="AD417" s="204"/>
      <c r="AE417" s="204"/>
      <c r="AF417" s="204"/>
      <c r="AG417" s="204"/>
      <c r="AH417" s="204"/>
      <c r="AI417" s="204"/>
      <c r="AJ417" s="204"/>
      <c r="AK417" s="204"/>
      <c r="AL417" s="204"/>
      <c r="AM417" s="204"/>
      <c r="AN417" s="204"/>
      <c r="AO417" s="204"/>
    </row>
    <row r="418" spans="24:41" ht="15" customHeight="1" x14ac:dyDescent="0.25">
      <c r="X418" s="204"/>
      <c r="Y418" s="204"/>
      <c r="Z418" s="204"/>
      <c r="AA418" s="204"/>
      <c r="AB418" s="204"/>
      <c r="AC418" s="204"/>
      <c r="AD418" s="204"/>
      <c r="AE418" s="204"/>
      <c r="AF418" s="204"/>
      <c r="AG418" s="204"/>
      <c r="AH418" s="204"/>
      <c r="AI418" s="204"/>
      <c r="AJ418" s="204"/>
      <c r="AK418" s="204"/>
      <c r="AL418" s="204"/>
      <c r="AM418" s="204"/>
      <c r="AN418" s="204"/>
      <c r="AO418" s="204"/>
    </row>
    <row r="419" spans="24:41" ht="15" customHeight="1" x14ac:dyDescent="0.25">
      <c r="X419" s="204"/>
      <c r="Y419" s="204"/>
      <c r="Z419" s="204"/>
      <c r="AA419" s="204"/>
      <c r="AB419" s="204"/>
      <c r="AC419" s="204"/>
      <c r="AD419" s="204"/>
      <c r="AE419" s="204"/>
      <c r="AF419" s="204"/>
      <c r="AG419" s="204"/>
      <c r="AH419" s="204"/>
      <c r="AI419" s="204"/>
      <c r="AJ419" s="204"/>
      <c r="AK419" s="204"/>
      <c r="AL419" s="204"/>
      <c r="AM419" s="204"/>
      <c r="AN419" s="204"/>
      <c r="AO419" s="204"/>
    </row>
    <row r="420" spans="24:41" ht="15" customHeight="1" x14ac:dyDescent="0.25">
      <c r="X420" s="204"/>
      <c r="Y420" s="204"/>
      <c r="Z420" s="204"/>
      <c r="AA420" s="204"/>
      <c r="AB420" s="204"/>
      <c r="AC420" s="204"/>
      <c r="AD420" s="204"/>
      <c r="AE420" s="204"/>
      <c r="AF420" s="204"/>
      <c r="AG420" s="204"/>
      <c r="AH420" s="204"/>
      <c r="AI420" s="204"/>
      <c r="AJ420" s="204"/>
      <c r="AK420" s="204"/>
      <c r="AL420" s="204"/>
      <c r="AM420" s="204"/>
      <c r="AN420" s="204"/>
      <c r="AO420" s="204"/>
    </row>
    <row r="421" spans="24:41" ht="15" customHeight="1" x14ac:dyDescent="0.25">
      <c r="X421" s="204"/>
      <c r="Y421" s="204"/>
      <c r="Z421" s="204"/>
      <c r="AA421" s="204"/>
      <c r="AB421" s="204"/>
      <c r="AC421" s="204"/>
      <c r="AD421" s="204"/>
      <c r="AE421" s="204"/>
      <c r="AF421" s="204"/>
      <c r="AG421" s="204"/>
      <c r="AH421" s="204"/>
      <c r="AI421" s="204"/>
      <c r="AJ421" s="204"/>
      <c r="AK421" s="204"/>
      <c r="AL421" s="204"/>
      <c r="AM421" s="204"/>
      <c r="AN421" s="204"/>
      <c r="AO421" s="204"/>
    </row>
    <row r="422" spans="24:41" ht="15" customHeight="1" x14ac:dyDescent="0.25">
      <c r="X422" s="204"/>
      <c r="Y422" s="204"/>
      <c r="Z422" s="204"/>
      <c r="AA422" s="204"/>
      <c r="AB422" s="204"/>
      <c r="AC422" s="204"/>
      <c r="AD422" s="204"/>
      <c r="AE422" s="204"/>
      <c r="AF422" s="204"/>
      <c r="AG422" s="204"/>
      <c r="AH422" s="204"/>
      <c r="AI422" s="204"/>
      <c r="AJ422" s="204"/>
      <c r="AK422" s="204"/>
      <c r="AL422" s="204"/>
      <c r="AM422" s="204"/>
      <c r="AN422" s="204"/>
      <c r="AO422" s="204"/>
    </row>
    <row r="423" spans="24:41" ht="15" customHeight="1" x14ac:dyDescent="0.25">
      <c r="X423" s="204"/>
      <c r="Y423" s="204"/>
      <c r="Z423" s="204"/>
      <c r="AA423" s="204"/>
      <c r="AB423" s="204"/>
      <c r="AC423" s="204"/>
      <c r="AD423" s="204"/>
      <c r="AE423" s="204"/>
      <c r="AF423" s="204"/>
      <c r="AG423" s="204"/>
      <c r="AH423" s="204"/>
      <c r="AI423" s="204"/>
      <c r="AJ423" s="204"/>
      <c r="AK423" s="204"/>
      <c r="AL423" s="204"/>
      <c r="AM423" s="204"/>
      <c r="AN423" s="204"/>
      <c r="AO423" s="204"/>
    </row>
    <row r="424" spans="24:41" ht="15" customHeight="1" x14ac:dyDescent="0.25">
      <c r="X424" s="204"/>
      <c r="Y424" s="204"/>
      <c r="Z424" s="204"/>
      <c r="AA424" s="204"/>
      <c r="AB424" s="204"/>
      <c r="AC424" s="204"/>
      <c r="AD424" s="204"/>
      <c r="AE424" s="204"/>
      <c r="AF424" s="204"/>
      <c r="AG424" s="204"/>
      <c r="AH424" s="204"/>
      <c r="AI424" s="204"/>
      <c r="AJ424" s="204"/>
      <c r="AK424" s="204"/>
      <c r="AL424" s="204"/>
      <c r="AM424" s="204"/>
      <c r="AN424" s="204"/>
      <c r="AO424" s="204"/>
    </row>
    <row r="425" spans="24:41" ht="15" customHeight="1" x14ac:dyDescent="0.25">
      <c r="X425" s="204"/>
      <c r="Y425" s="204"/>
      <c r="Z425" s="204"/>
      <c r="AA425" s="204"/>
      <c r="AB425" s="204"/>
      <c r="AC425" s="204"/>
      <c r="AD425" s="204"/>
      <c r="AE425" s="204"/>
      <c r="AF425" s="204"/>
      <c r="AG425" s="204"/>
      <c r="AH425" s="204"/>
      <c r="AI425" s="204"/>
      <c r="AJ425" s="204"/>
      <c r="AK425" s="204"/>
      <c r="AL425" s="204"/>
      <c r="AM425" s="204"/>
      <c r="AN425" s="204"/>
      <c r="AO425" s="204"/>
    </row>
    <row r="426" spans="24:41" ht="15" customHeight="1" x14ac:dyDescent="0.25">
      <c r="X426" s="204"/>
      <c r="Y426" s="204"/>
      <c r="Z426" s="204"/>
      <c r="AA426" s="204"/>
      <c r="AB426" s="204"/>
      <c r="AC426" s="204"/>
      <c r="AD426" s="204"/>
      <c r="AE426" s="204"/>
      <c r="AF426" s="204"/>
      <c r="AG426" s="204"/>
      <c r="AH426" s="204"/>
      <c r="AI426" s="204"/>
      <c r="AJ426" s="204"/>
      <c r="AK426" s="204"/>
      <c r="AL426" s="204"/>
      <c r="AM426" s="204"/>
      <c r="AN426" s="204"/>
      <c r="AO426" s="204"/>
    </row>
    <row r="427" spans="24:41" ht="15" customHeight="1" x14ac:dyDescent="0.25">
      <c r="X427" s="204"/>
      <c r="Y427" s="204"/>
      <c r="Z427" s="204"/>
      <c r="AA427" s="204"/>
      <c r="AB427" s="204"/>
      <c r="AC427" s="204"/>
      <c r="AD427" s="204"/>
      <c r="AE427" s="204"/>
      <c r="AF427" s="204"/>
      <c r="AG427" s="204"/>
      <c r="AH427" s="204"/>
      <c r="AI427" s="204"/>
      <c r="AJ427" s="204"/>
      <c r="AK427" s="204"/>
      <c r="AL427" s="204"/>
      <c r="AM427" s="204"/>
      <c r="AN427" s="204"/>
      <c r="AO427" s="204"/>
    </row>
    <row r="428" spans="24:41" ht="15" customHeight="1" x14ac:dyDescent="0.25">
      <c r="X428" s="204"/>
      <c r="Y428" s="204"/>
      <c r="Z428" s="204"/>
      <c r="AA428" s="204"/>
      <c r="AB428" s="204"/>
      <c r="AC428" s="204"/>
      <c r="AD428" s="204"/>
      <c r="AE428" s="204"/>
      <c r="AF428" s="204"/>
      <c r="AG428" s="204"/>
      <c r="AH428" s="204"/>
      <c r="AI428" s="204"/>
      <c r="AJ428" s="204"/>
      <c r="AK428" s="204"/>
      <c r="AL428" s="204"/>
      <c r="AM428" s="204"/>
      <c r="AN428" s="204"/>
      <c r="AO428" s="204"/>
    </row>
    <row r="429" spans="24:41" ht="15" customHeight="1" x14ac:dyDescent="0.25">
      <c r="X429" s="204"/>
      <c r="Y429" s="204"/>
      <c r="Z429" s="204"/>
      <c r="AA429" s="204"/>
      <c r="AB429" s="204"/>
      <c r="AC429" s="204"/>
      <c r="AD429" s="204"/>
      <c r="AE429" s="204"/>
      <c r="AF429" s="204"/>
      <c r="AG429" s="204"/>
      <c r="AH429" s="204"/>
      <c r="AI429" s="204"/>
      <c r="AJ429" s="204"/>
      <c r="AK429" s="204"/>
      <c r="AL429" s="204"/>
      <c r="AM429" s="204"/>
      <c r="AN429" s="204"/>
      <c r="AO429" s="204"/>
    </row>
    <row r="430" spans="24:41" ht="15" customHeight="1" x14ac:dyDescent="0.25">
      <c r="X430" s="204"/>
      <c r="Y430" s="204"/>
      <c r="Z430" s="204"/>
      <c r="AA430" s="204"/>
      <c r="AB430" s="204"/>
      <c r="AC430" s="204"/>
      <c r="AD430" s="204"/>
      <c r="AE430" s="204"/>
      <c r="AF430" s="204"/>
      <c r="AG430" s="204"/>
      <c r="AH430" s="204"/>
      <c r="AI430" s="204"/>
      <c r="AJ430" s="204"/>
      <c r="AK430" s="204"/>
      <c r="AL430" s="204"/>
      <c r="AM430" s="204"/>
      <c r="AN430" s="204"/>
      <c r="AO430" s="204"/>
    </row>
    <row r="431" spans="24:41" ht="15" customHeight="1" x14ac:dyDescent="0.25">
      <c r="X431" s="204"/>
      <c r="Y431" s="204"/>
      <c r="Z431" s="204"/>
      <c r="AA431" s="204"/>
      <c r="AB431" s="204"/>
      <c r="AC431" s="204"/>
      <c r="AD431" s="204"/>
      <c r="AE431" s="204"/>
      <c r="AF431" s="204"/>
      <c r="AG431" s="204"/>
      <c r="AH431" s="204"/>
      <c r="AI431" s="204"/>
      <c r="AJ431" s="204"/>
      <c r="AK431" s="204"/>
      <c r="AL431" s="204"/>
      <c r="AM431" s="204"/>
      <c r="AN431" s="204"/>
      <c r="AO431" s="204"/>
    </row>
    <row r="432" spans="24:41" ht="15" customHeight="1" x14ac:dyDescent="0.25">
      <c r="X432" s="204"/>
      <c r="Y432" s="204"/>
      <c r="Z432" s="204"/>
      <c r="AA432" s="204"/>
      <c r="AB432" s="204"/>
      <c r="AC432" s="204"/>
      <c r="AD432" s="204"/>
      <c r="AE432" s="204"/>
      <c r="AF432" s="204"/>
      <c r="AG432" s="204"/>
      <c r="AH432" s="204"/>
      <c r="AI432" s="204"/>
      <c r="AJ432" s="204"/>
      <c r="AK432" s="204"/>
      <c r="AL432" s="204"/>
      <c r="AM432" s="204"/>
      <c r="AN432" s="204"/>
      <c r="AO432" s="204"/>
    </row>
    <row r="433" spans="24:41" ht="15" customHeight="1" x14ac:dyDescent="0.25">
      <c r="X433" s="204"/>
      <c r="Y433" s="204"/>
      <c r="Z433" s="204"/>
      <c r="AA433" s="204"/>
      <c r="AB433" s="204"/>
      <c r="AC433" s="204"/>
      <c r="AD433" s="204"/>
      <c r="AE433" s="204"/>
      <c r="AF433" s="204"/>
      <c r="AG433" s="204"/>
      <c r="AH433" s="204"/>
      <c r="AI433" s="204"/>
      <c r="AJ433" s="204"/>
      <c r="AK433" s="204"/>
      <c r="AL433" s="204"/>
      <c r="AM433" s="204"/>
      <c r="AN433" s="204"/>
      <c r="AO433" s="204"/>
    </row>
    <row r="434" spans="24:41" ht="15" customHeight="1" x14ac:dyDescent="0.25">
      <c r="X434" s="204"/>
      <c r="Y434" s="204"/>
      <c r="Z434" s="204"/>
      <c r="AA434" s="204"/>
      <c r="AB434" s="204"/>
      <c r="AC434" s="204"/>
      <c r="AD434" s="204"/>
      <c r="AE434" s="204"/>
      <c r="AF434" s="204"/>
      <c r="AG434" s="204"/>
      <c r="AH434" s="204"/>
      <c r="AI434" s="204"/>
      <c r="AJ434" s="204"/>
      <c r="AK434" s="204"/>
      <c r="AL434" s="204"/>
      <c r="AM434" s="204"/>
      <c r="AN434" s="204"/>
      <c r="AO434" s="204"/>
    </row>
    <row r="435" spans="24:41" ht="15" customHeight="1" x14ac:dyDescent="0.25">
      <c r="X435" s="204"/>
      <c r="Y435" s="204"/>
      <c r="Z435" s="204"/>
      <c r="AA435" s="204"/>
      <c r="AB435" s="204"/>
      <c r="AC435" s="204"/>
      <c r="AD435" s="204"/>
      <c r="AE435" s="204"/>
      <c r="AF435" s="204"/>
      <c r="AG435" s="204"/>
      <c r="AH435" s="204"/>
      <c r="AI435" s="204"/>
      <c r="AJ435" s="204"/>
      <c r="AK435" s="204"/>
      <c r="AL435" s="204"/>
      <c r="AM435" s="204"/>
      <c r="AN435" s="204"/>
      <c r="AO435" s="204"/>
    </row>
    <row r="436" spans="24:41" ht="15" customHeight="1" x14ac:dyDescent="0.25">
      <c r="X436" s="204"/>
      <c r="Y436" s="204"/>
      <c r="Z436" s="204"/>
      <c r="AA436" s="204"/>
      <c r="AB436" s="204"/>
      <c r="AC436" s="204"/>
      <c r="AD436" s="204"/>
      <c r="AE436" s="204"/>
      <c r="AF436" s="204"/>
      <c r="AG436" s="204"/>
      <c r="AH436" s="204"/>
      <c r="AI436" s="204"/>
      <c r="AJ436" s="204"/>
      <c r="AK436" s="204"/>
      <c r="AL436" s="204"/>
      <c r="AM436" s="204"/>
      <c r="AN436" s="204"/>
      <c r="AO436" s="204"/>
    </row>
    <row r="437" spans="24:41" ht="15" customHeight="1" x14ac:dyDescent="0.25">
      <c r="X437" s="204"/>
      <c r="Y437" s="204"/>
      <c r="Z437" s="204"/>
      <c r="AA437" s="204"/>
      <c r="AB437" s="204"/>
      <c r="AC437" s="204"/>
      <c r="AD437" s="204"/>
      <c r="AE437" s="204"/>
      <c r="AF437" s="204"/>
      <c r="AG437" s="204"/>
      <c r="AH437" s="204"/>
      <c r="AI437" s="204"/>
      <c r="AJ437" s="204"/>
      <c r="AK437" s="204"/>
      <c r="AL437" s="204"/>
      <c r="AM437" s="204"/>
      <c r="AN437" s="204"/>
      <c r="AO437" s="204"/>
    </row>
    <row r="438" spans="24:41" ht="15" customHeight="1" x14ac:dyDescent="0.25">
      <c r="X438" s="204"/>
      <c r="Y438" s="204"/>
      <c r="Z438" s="204"/>
      <c r="AA438" s="204"/>
      <c r="AB438" s="204"/>
      <c r="AC438" s="204"/>
      <c r="AD438" s="204"/>
      <c r="AE438" s="204"/>
      <c r="AF438" s="204"/>
      <c r="AG438" s="204"/>
      <c r="AH438" s="204"/>
      <c r="AI438" s="204"/>
      <c r="AJ438" s="204"/>
      <c r="AK438" s="204"/>
      <c r="AL438" s="204"/>
      <c r="AM438" s="204"/>
      <c r="AN438" s="204"/>
      <c r="AO438" s="204"/>
    </row>
    <row r="439" spans="24:41" ht="15" customHeight="1" x14ac:dyDescent="0.25">
      <c r="X439" s="204"/>
      <c r="Y439" s="204"/>
      <c r="Z439" s="204"/>
      <c r="AA439" s="204"/>
      <c r="AB439" s="204"/>
      <c r="AC439" s="204"/>
      <c r="AD439" s="204"/>
      <c r="AE439" s="204"/>
      <c r="AF439" s="204"/>
      <c r="AG439" s="204"/>
      <c r="AH439" s="204"/>
      <c r="AI439" s="204"/>
      <c r="AJ439" s="204"/>
      <c r="AK439" s="204"/>
      <c r="AL439" s="204"/>
      <c r="AM439" s="204"/>
      <c r="AN439" s="204"/>
      <c r="AO439" s="204"/>
    </row>
    <row r="440" spans="24:41" ht="15" customHeight="1" x14ac:dyDescent="0.25">
      <c r="X440" s="204"/>
      <c r="Y440" s="204"/>
      <c r="Z440" s="204"/>
      <c r="AA440" s="204"/>
      <c r="AB440" s="204"/>
      <c r="AC440" s="204"/>
      <c r="AD440" s="204"/>
      <c r="AE440" s="204"/>
      <c r="AF440" s="204"/>
      <c r="AG440" s="204"/>
      <c r="AH440" s="204"/>
      <c r="AI440" s="204"/>
      <c r="AJ440" s="204"/>
      <c r="AK440" s="204"/>
      <c r="AL440" s="204"/>
      <c r="AM440" s="204"/>
      <c r="AN440" s="204"/>
      <c r="AO440" s="204"/>
    </row>
    <row r="441" spans="24:41" ht="15" customHeight="1" x14ac:dyDescent="0.25">
      <c r="X441" s="204"/>
      <c r="Y441" s="204"/>
      <c r="Z441" s="204"/>
      <c r="AA441" s="204"/>
      <c r="AB441" s="204"/>
      <c r="AC441" s="204"/>
      <c r="AD441" s="204"/>
      <c r="AE441" s="204"/>
      <c r="AF441" s="204"/>
      <c r="AG441" s="204"/>
      <c r="AH441" s="204"/>
      <c r="AI441" s="204"/>
      <c r="AJ441" s="204"/>
      <c r="AK441" s="204"/>
      <c r="AL441" s="204"/>
      <c r="AM441" s="204"/>
      <c r="AN441" s="204"/>
      <c r="AO441" s="204"/>
    </row>
    <row r="442" spans="24:41" ht="15" customHeight="1" x14ac:dyDescent="0.25">
      <c r="X442" s="204"/>
      <c r="Y442" s="204"/>
      <c r="Z442" s="204"/>
      <c r="AA442" s="204"/>
      <c r="AB442" s="204"/>
      <c r="AC442" s="204"/>
      <c r="AD442" s="204"/>
      <c r="AE442" s="204"/>
      <c r="AF442" s="204"/>
      <c r="AG442" s="204"/>
      <c r="AH442" s="204"/>
      <c r="AI442" s="204"/>
      <c r="AJ442" s="204"/>
      <c r="AK442" s="204"/>
      <c r="AL442" s="204"/>
      <c r="AM442" s="204"/>
      <c r="AN442" s="204"/>
      <c r="AO442" s="204"/>
    </row>
    <row r="443" spans="24:41" ht="15" customHeight="1" x14ac:dyDescent="0.25">
      <c r="X443" s="204"/>
      <c r="Y443" s="204"/>
      <c r="Z443" s="204"/>
      <c r="AA443" s="204"/>
      <c r="AB443" s="204"/>
      <c r="AC443" s="204"/>
      <c r="AD443" s="204"/>
      <c r="AE443" s="204"/>
      <c r="AF443" s="204"/>
      <c r="AG443" s="204"/>
      <c r="AH443" s="204"/>
      <c r="AI443" s="204"/>
      <c r="AJ443" s="204"/>
      <c r="AK443" s="204"/>
      <c r="AL443" s="204"/>
      <c r="AM443" s="204"/>
      <c r="AN443" s="204"/>
      <c r="AO443" s="204"/>
    </row>
    <row r="444" spans="24:41" ht="15" customHeight="1" x14ac:dyDescent="0.25">
      <c r="X444" s="204"/>
      <c r="Y444" s="204"/>
      <c r="Z444" s="204"/>
      <c r="AA444" s="204"/>
      <c r="AB444" s="204"/>
      <c r="AC444" s="204"/>
      <c r="AD444" s="204"/>
      <c r="AE444" s="204"/>
      <c r="AF444" s="204"/>
      <c r="AG444" s="204"/>
      <c r="AH444" s="204"/>
      <c r="AI444" s="204"/>
      <c r="AJ444" s="204"/>
      <c r="AK444" s="204"/>
      <c r="AL444" s="204"/>
      <c r="AM444" s="204"/>
      <c r="AN444" s="204"/>
      <c r="AO444" s="204"/>
    </row>
    <row r="445" spans="24:41" ht="15" customHeight="1" x14ac:dyDescent="0.25">
      <c r="X445" s="204"/>
      <c r="Y445" s="204"/>
      <c r="Z445" s="204"/>
      <c r="AA445" s="204"/>
      <c r="AB445" s="204"/>
      <c r="AC445" s="204"/>
      <c r="AD445" s="204"/>
      <c r="AE445" s="204"/>
      <c r="AF445" s="204"/>
      <c r="AG445" s="204"/>
      <c r="AH445" s="204"/>
      <c r="AI445" s="204"/>
      <c r="AJ445" s="204"/>
      <c r="AK445" s="204"/>
      <c r="AL445" s="204"/>
      <c r="AM445" s="204"/>
      <c r="AN445" s="204"/>
      <c r="AO445" s="204"/>
    </row>
    <row r="446" spans="24:41" ht="15" customHeight="1" x14ac:dyDescent="0.25">
      <c r="X446" s="204"/>
      <c r="Y446" s="204"/>
      <c r="Z446" s="204"/>
      <c r="AA446" s="204"/>
      <c r="AB446" s="204"/>
      <c r="AC446" s="204"/>
      <c r="AD446" s="204"/>
      <c r="AE446" s="204"/>
      <c r="AF446" s="204"/>
      <c r="AG446" s="204"/>
      <c r="AH446" s="204"/>
      <c r="AI446" s="204"/>
      <c r="AJ446" s="204"/>
      <c r="AK446" s="204"/>
      <c r="AL446" s="204"/>
      <c r="AM446" s="204"/>
      <c r="AN446" s="204"/>
      <c r="AO446" s="204"/>
    </row>
    <row r="447" spans="24:41" ht="15" customHeight="1" x14ac:dyDescent="0.25">
      <c r="X447" s="204"/>
      <c r="Y447" s="204"/>
      <c r="Z447" s="204"/>
      <c r="AA447" s="204"/>
      <c r="AB447" s="204"/>
      <c r="AC447" s="204"/>
      <c r="AD447" s="204"/>
      <c r="AE447" s="204"/>
      <c r="AF447" s="204"/>
      <c r="AG447" s="204"/>
      <c r="AH447" s="204"/>
      <c r="AI447" s="204"/>
      <c r="AJ447" s="204"/>
      <c r="AK447" s="204"/>
      <c r="AL447" s="204"/>
      <c r="AM447" s="204"/>
      <c r="AN447" s="204"/>
      <c r="AO447" s="204"/>
    </row>
    <row r="448" spans="24:41" ht="15" customHeight="1" x14ac:dyDescent="0.25">
      <c r="X448" s="204"/>
      <c r="Y448" s="204"/>
      <c r="Z448" s="204"/>
      <c r="AA448" s="204"/>
      <c r="AB448" s="204"/>
      <c r="AC448" s="204"/>
      <c r="AD448" s="204"/>
      <c r="AE448" s="204"/>
      <c r="AF448" s="204"/>
      <c r="AG448" s="204"/>
      <c r="AH448" s="204"/>
      <c r="AI448" s="204"/>
      <c r="AJ448" s="204"/>
      <c r="AK448" s="204"/>
      <c r="AL448" s="204"/>
      <c r="AM448" s="204"/>
      <c r="AN448" s="204"/>
      <c r="AO448" s="204"/>
    </row>
    <row r="449" spans="24:41" ht="15" customHeight="1" x14ac:dyDescent="0.25">
      <c r="X449" s="204"/>
      <c r="Y449" s="204"/>
      <c r="Z449" s="204"/>
      <c r="AA449" s="204"/>
      <c r="AB449" s="204"/>
      <c r="AC449" s="204"/>
      <c r="AD449" s="204"/>
      <c r="AE449" s="204"/>
      <c r="AF449" s="204"/>
      <c r="AG449" s="204"/>
      <c r="AH449" s="204"/>
      <c r="AI449" s="204"/>
      <c r="AJ449" s="204"/>
      <c r="AK449" s="204"/>
      <c r="AL449" s="204"/>
      <c r="AM449" s="204"/>
      <c r="AN449" s="204"/>
      <c r="AO449" s="204"/>
    </row>
    <row r="450" spans="24:41" ht="15" customHeight="1" x14ac:dyDescent="0.25">
      <c r="X450" s="204"/>
      <c r="Y450" s="204"/>
      <c r="Z450" s="204"/>
      <c r="AA450" s="204"/>
      <c r="AB450" s="204"/>
      <c r="AC450" s="204"/>
      <c r="AD450" s="204"/>
      <c r="AE450" s="204"/>
      <c r="AF450" s="204"/>
      <c r="AG450" s="204"/>
      <c r="AH450" s="204"/>
      <c r="AI450" s="204"/>
      <c r="AJ450" s="204"/>
      <c r="AK450" s="204"/>
      <c r="AL450" s="204"/>
      <c r="AM450" s="204"/>
      <c r="AN450" s="204"/>
      <c r="AO450" s="204"/>
    </row>
    <row r="451" spans="24:41" ht="15" customHeight="1" x14ac:dyDescent="0.25">
      <c r="X451" s="204"/>
      <c r="Y451" s="204"/>
      <c r="Z451" s="204"/>
      <c r="AA451" s="204"/>
      <c r="AB451" s="204"/>
      <c r="AC451" s="204"/>
      <c r="AD451" s="204"/>
      <c r="AE451" s="204"/>
      <c r="AF451" s="204"/>
      <c r="AG451" s="204"/>
      <c r="AH451" s="204"/>
      <c r="AI451" s="204"/>
      <c r="AJ451" s="204"/>
      <c r="AK451" s="204"/>
      <c r="AL451" s="204"/>
      <c r="AM451" s="204"/>
      <c r="AN451" s="204"/>
      <c r="AO451" s="204"/>
    </row>
    <row r="452" spans="24:41" ht="15" customHeight="1" x14ac:dyDescent="0.25">
      <c r="X452" s="204"/>
      <c r="Y452" s="204"/>
      <c r="Z452" s="204"/>
      <c r="AA452" s="204"/>
      <c r="AB452" s="204"/>
      <c r="AC452" s="204"/>
      <c r="AD452" s="204"/>
      <c r="AE452" s="204"/>
      <c r="AF452" s="204"/>
      <c r="AG452" s="204"/>
      <c r="AH452" s="204"/>
      <c r="AI452" s="204"/>
      <c r="AJ452" s="204"/>
      <c r="AK452" s="204"/>
      <c r="AL452" s="204"/>
      <c r="AM452" s="204"/>
      <c r="AN452" s="204"/>
      <c r="AO452" s="204"/>
    </row>
    <row r="453" spans="24:41" ht="15" customHeight="1" x14ac:dyDescent="0.25">
      <c r="X453" s="204"/>
      <c r="Y453" s="204"/>
      <c r="Z453" s="204"/>
      <c r="AA453" s="204"/>
      <c r="AB453" s="204"/>
      <c r="AC453" s="204"/>
      <c r="AD453" s="204"/>
      <c r="AE453" s="204"/>
      <c r="AF453" s="204"/>
      <c r="AG453" s="204"/>
      <c r="AH453" s="204"/>
      <c r="AI453" s="204"/>
      <c r="AJ453" s="204"/>
      <c r="AK453" s="204"/>
      <c r="AL453" s="204"/>
      <c r="AM453" s="204"/>
      <c r="AN453" s="204"/>
      <c r="AO453" s="204"/>
    </row>
    <row r="454" spans="24:41" ht="15" customHeight="1" x14ac:dyDescent="0.25">
      <c r="X454" s="204"/>
      <c r="Y454" s="204"/>
      <c r="Z454" s="204"/>
      <c r="AA454" s="204"/>
      <c r="AB454" s="204"/>
      <c r="AC454" s="204"/>
      <c r="AD454" s="204"/>
      <c r="AE454" s="204"/>
      <c r="AF454" s="204"/>
      <c r="AG454" s="204"/>
      <c r="AH454" s="204"/>
      <c r="AI454" s="204"/>
      <c r="AJ454" s="204"/>
      <c r="AK454" s="204"/>
      <c r="AL454" s="204"/>
      <c r="AM454" s="204"/>
      <c r="AN454" s="204"/>
      <c r="AO454" s="204"/>
    </row>
    <row r="455" spans="24:41" ht="15" customHeight="1" x14ac:dyDescent="0.25">
      <c r="X455" s="204"/>
      <c r="Y455" s="204"/>
      <c r="Z455" s="204"/>
      <c r="AA455" s="204"/>
      <c r="AB455" s="204"/>
      <c r="AC455" s="204"/>
      <c r="AD455" s="204"/>
      <c r="AE455" s="204"/>
      <c r="AF455" s="204"/>
      <c r="AG455" s="204"/>
      <c r="AH455" s="204"/>
      <c r="AI455" s="204"/>
      <c r="AJ455" s="204"/>
      <c r="AK455" s="204"/>
      <c r="AL455" s="204"/>
      <c r="AM455" s="204"/>
      <c r="AN455" s="204"/>
      <c r="AO455" s="204"/>
    </row>
    <row r="456" spans="24:41" ht="15" customHeight="1" x14ac:dyDescent="0.25">
      <c r="X456" s="204"/>
      <c r="Y456" s="204"/>
      <c r="Z456" s="204"/>
      <c r="AA456" s="204"/>
      <c r="AB456" s="204"/>
      <c r="AC456" s="204"/>
      <c r="AD456" s="204"/>
      <c r="AE456" s="204"/>
      <c r="AF456" s="204"/>
      <c r="AG456" s="204"/>
      <c r="AH456" s="204"/>
      <c r="AI456" s="204"/>
      <c r="AJ456" s="204"/>
      <c r="AK456" s="204"/>
      <c r="AL456" s="204"/>
      <c r="AM456" s="204"/>
      <c r="AN456" s="204"/>
      <c r="AO456" s="204"/>
    </row>
    <row r="457" spans="24:41" ht="15" customHeight="1" x14ac:dyDescent="0.25">
      <c r="X457" s="204"/>
      <c r="Y457" s="204"/>
      <c r="Z457" s="204"/>
      <c r="AA457" s="204"/>
      <c r="AB457" s="204"/>
      <c r="AC457" s="204"/>
      <c r="AD457" s="204"/>
      <c r="AE457" s="204"/>
      <c r="AF457" s="204"/>
      <c r="AG457" s="204"/>
      <c r="AH457" s="204"/>
      <c r="AI457" s="204"/>
      <c r="AJ457" s="204"/>
      <c r="AK457" s="204"/>
      <c r="AL457" s="204"/>
      <c r="AM457" s="204"/>
      <c r="AN457" s="204"/>
      <c r="AO457" s="204"/>
    </row>
    <row r="458" spans="24:41" ht="15" customHeight="1" x14ac:dyDescent="0.25">
      <c r="X458" s="204"/>
      <c r="Y458" s="204"/>
      <c r="Z458" s="204"/>
      <c r="AA458" s="204"/>
      <c r="AB458" s="204"/>
      <c r="AC458" s="204"/>
      <c r="AD458" s="204"/>
      <c r="AE458" s="204"/>
      <c r="AF458" s="204"/>
      <c r="AG458" s="204"/>
      <c r="AH458" s="204"/>
      <c r="AI458" s="204"/>
      <c r="AJ458" s="204"/>
      <c r="AK458" s="204"/>
      <c r="AL458" s="204"/>
      <c r="AM458" s="204"/>
      <c r="AN458" s="204"/>
      <c r="AO458" s="204"/>
    </row>
    <row r="459" spans="24:41" ht="15" customHeight="1" x14ac:dyDescent="0.25">
      <c r="X459" s="204"/>
      <c r="Y459" s="204"/>
      <c r="Z459" s="204"/>
      <c r="AA459" s="204"/>
      <c r="AB459" s="204"/>
      <c r="AC459" s="204"/>
      <c r="AD459" s="204"/>
      <c r="AE459" s="204"/>
      <c r="AF459" s="204"/>
      <c r="AG459" s="204"/>
      <c r="AH459" s="204"/>
      <c r="AI459" s="204"/>
      <c r="AJ459" s="204"/>
      <c r="AK459" s="204"/>
      <c r="AL459" s="204"/>
      <c r="AM459" s="204"/>
      <c r="AN459" s="204"/>
      <c r="AO459" s="204"/>
    </row>
    <row r="460" spans="24:41" ht="15" customHeight="1" x14ac:dyDescent="0.25">
      <c r="X460" s="204"/>
      <c r="Y460" s="204"/>
      <c r="Z460" s="204"/>
      <c r="AA460" s="204"/>
      <c r="AB460" s="204"/>
      <c r="AC460" s="204"/>
      <c r="AD460" s="204"/>
      <c r="AE460" s="204"/>
      <c r="AF460" s="204"/>
      <c r="AG460" s="204"/>
      <c r="AH460" s="204"/>
      <c r="AI460" s="204"/>
      <c r="AJ460" s="204"/>
      <c r="AK460" s="204"/>
      <c r="AL460" s="204"/>
      <c r="AM460" s="204"/>
      <c r="AN460" s="204"/>
      <c r="AO460" s="204"/>
    </row>
    <row r="461" spans="24:41" ht="15" customHeight="1" x14ac:dyDescent="0.25">
      <c r="X461" s="204"/>
      <c r="Y461" s="204"/>
      <c r="Z461" s="204"/>
      <c r="AA461" s="204"/>
      <c r="AB461" s="204"/>
      <c r="AC461" s="204"/>
      <c r="AD461" s="204"/>
      <c r="AE461" s="204"/>
      <c r="AF461" s="204"/>
      <c r="AG461" s="204"/>
      <c r="AH461" s="204"/>
      <c r="AI461" s="204"/>
      <c r="AJ461" s="204"/>
      <c r="AK461" s="204"/>
      <c r="AL461" s="204"/>
      <c r="AM461" s="204"/>
      <c r="AN461" s="204"/>
      <c r="AO461" s="204"/>
    </row>
    <row r="462" spans="24:41" ht="15" customHeight="1" x14ac:dyDescent="0.25">
      <c r="X462" s="204"/>
      <c r="Y462" s="204"/>
      <c r="Z462" s="204"/>
      <c r="AA462" s="204"/>
      <c r="AB462" s="204"/>
      <c r="AC462" s="204"/>
      <c r="AD462" s="204"/>
      <c r="AE462" s="204"/>
      <c r="AF462" s="204"/>
      <c r="AG462" s="204"/>
      <c r="AH462" s="204"/>
      <c r="AI462" s="204"/>
      <c r="AJ462" s="204"/>
      <c r="AK462" s="204"/>
      <c r="AL462" s="204"/>
      <c r="AM462" s="204"/>
      <c r="AN462" s="204"/>
      <c r="AO462" s="204"/>
    </row>
    <row r="463" spans="24:41" ht="15" customHeight="1" x14ac:dyDescent="0.25">
      <c r="X463" s="204"/>
      <c r="Y463" s="204"/>
      <c r="Z463" s="204"/>
      <c r="AA463" s="204"/>
      <c r="AB463" s="204"/>
      <c r="AC463" s="204"/>
      <c r="AD463" s="204"/>
      <c r="AE463" s="204"/>
      <c r="AF463" s="204"/>
      <c r="AG463" s="204"/>
      <c r="AH463" s="204"/>
      <c r="AI463" s="204"/>
      <c r="AJ463" s="204"/>
      <c r="AK463" s="204"/>
      <c r="AL463" s="204"/>
      <c r="AM463" s="204"/>
      <c r="AN463" s="204"/>
      <c r="AO463" s="204"/>
    </row>
    <row r="464" spans="24:41" ht="15" customHeight="1" x14ac:dyDescent="0.25">
      <c r="X464" s="204"/>
      <c r="Y464" s="204"/>
      <c r="Z464" s="204"/>
      <c r="AA464" s="204"/>
      <c r="AB464" s="204"/>
      <c r="AC464" s="204"/>
      <c r="AD464" s="204"/>
      <c r="AE464" s="204"/>
      <c r="AF464" s="204"/>
      <c r="AG464" s="204"/>
      <c r="AH464" s="204"/>
      <c r="AI464" s="204"/>
      <c r="AJ464" s="204"/>
      <c r="AK464" s="204"/>
      <c r="AL464" s="204"/>
      <c r="AM464" s="204"/>
      <c r="AN464" s="204"/>
      <c r="AO464" s="204"/>
    </row>
    <row r="465" spans="24:41" ht="15" customHeight="1" x14ac:dyDescent="0.25">
      <c r="X465" s="204"/>
      <c r="Y465" s="204"/>
      <c r="Z465" s="204"/>
      <c r="AA465" s="204"/>
      <c r="AB465" s="204"/>
      <c r="AC465" s="204"/>
      <c r="AD465" s="204"/>
      <c r="AE465" s="204"/>
      <c r="AF465" s="204"/>
      <c r="AG465" s="204"/>
      <c r="AH465" s="204"/>
      <c r="AI465" s="204"/>
      <c r="AJ465" s="204"/>
      <c r="AK465" s="204"/>
      <c r="AL465" s="204"/>
      <c r="AM465" s="204"/>
      <c r="AN465" s="204"/>
      <c r="AO465" s="204"/>
    </row>
    <row r="466" spans="24:41" ht="15" customHeight="1" x14ac:dyDescent="0.25">
      <c r="X466" s="204"/>
      <c r="Y466" s="204"/>
      <c r="Z466" s="204"/>
      <c r="AA466" s="204"/>
      <c r="AB466" s="204"/>
      <c r="AC466" s="204"/>
      <c r="AD466" s="204"/>
      <c r="AE466" s="204"/>
      <c r="AF466" s="204"/>
      <c r="AG466" s="204"/>
      <c r="AH466" s="204"/>
      <c r="AI466" s="204"/>
      <c r="AJ466" s="204"/>
      <c r="AK466" s="204"/>
      <c r="AL466" s="204"/>
      <c r="AM466" s="204"/>
      <c r="AN466" s="204"/>
      <c r="AO466" s="204"/>
    </row>
    <row r="467" spans="24:41" ht="15" customHeight="1" x14ac:dyDescent="0.25">
      <c r="X467" s="204"/>
      <c r="Y467" s="204"/>
      <c r="Z467" s="204"/>
      <c r="AA467" s="204"/>
      <c r="AB467" s="204"/>
      <c r="AC467" s="204"/>
      <c r="AD467" s="204"/>
      <c r="AE467" s="204"/>
      <c r="AF467" s="204"/>
      <c r="AG467" s="204"/>
      <c r="AH467" s="204"/>
      <c r="AI467" s="204"/>
      <c r="AJ467" s="204"/>
      <c r="AK467" s="204"/>
      <c r="AL467" s="204"/>
      <c r="AM467" s="204"/>
      <c r="AN467" s="204"/>
      <c r="AO467" s="204"/>
    </row>
    <row r="468" spans="24:41" ht="15" customHeight="1" x14ac:dyDescent="0.25">
      <c r="X468" s="204"/>
      <c r="Y468" s="204"/>
      <c r="Z468" s="204"/>
      <c r="AA468" s="204"/>
      <c r="AB468" s="204"/>
      <c r="AC468" s="204"/>
      <c r="AD468" s="204"/>
      <c r="AE468" s="204"/>
      <c r="AF468" s="204"/>
      <c r="AG468" s="204"/>
      <c r="AH468" s="204"/>
      <c r="AI468" s="204"/>
      <c r="AJ468" s="204"/>
      <c r="AK468" s="204"/>
      <c r="AL468" s="204"/>
      <c r="AM468" s="204"/>
      <c r="AN468" s="204"/>
      <c r="AO468" s="204"/>
    </row>
    <row r="469" spans="24:41" ht="15" customHeight="1" x14ac:dyDescent="0.25">
      <c r="X469" s="204"/>
      <c r="Y469" s="204"/>
      <c r="Z469" s="204"/>
      <c r="AA469" s="204"/>
      <c r="AB469" s="204"/>
      <c r="AC469" s="204"/>
      <c r="AD469" s="204"/>
      <c r="AE469" s="204"/>
      <c r="AF469" s="204"/>
      <c r="AG469" s="204"/>
      <c r="AH469" s="204"/>
      <c r="AI469" s="204"/>
      <c r="AJ469" s="204"/>
      <c r="AK469" s="204"/>
      <c r="AL469" s="204"/>
      <c r="AM469" s="204"/>
      <c r="AN469" s="204"/>
      <c r="AO469" s="204"/>
    </row>
    <row r="470" spans="24:41" ht="15" customHeight="1" x14ac:dyDescent="0.25">
      <c r="X470" s="204"/>
      <c r="Y470" s="204"/>
      <c r="Z470" s="204"/>
      <c r="AA470" s="204"/>
      <c r="AB470" s="204"/>
      <c r="AC470" s="204"/>
      <c r="AD470" s="204"/>
      <c r="AE470" s="204"/>
      <c r="AF470" s="204"/>
      <c r="AG470" s="204"/>
      <c r="AH470" s="204"/>
      <c r="AI470" s="204"/>
      <c r="AJ470" s="204"/>
      <c r="AK470" s="204"/>
      <c r="AL470" s="204"/>
      <c r="AM470" s="204"/>
      <c r="AN470" s="204"/>
      <c r="AO470" s="204"/>
    </row>
    <row r="471" spans="24:41" ht="15" customHeight="1" x14ac:dyDescent="0.25">
      <c r="X471" s="204"/>
      <c r="Y471" s="204"/>
      <c r="Z471" s="204"/>
      <c r="AA471" s="204"/>
      <c r="AB471" s="204"/>
      <c r="AC471" s="204"/>
      <c r="AD471" s="204"/>
      <c r="AE471" s="204"/>
      <c r="AF471" s="204"/>
      <c r="AG471" s="204"/>
      <c r="AH471" s="204"/>
      <c r="AI471" s="204"/>
      <c r="AJ471" s="204"/>
      <c r="AK471" s="204"/>
      <c r="AL471" s="204"/>
      <c r="AM471" s="204"/>
      <c r="AN471" s="204"/>
      <c r="AO471" s="204"/>
    </row>
    <row r="472" spans="24:41" ht="15" customHeight="1" x14ac:dyDescent="0.25">
      <c r="X472" s="204"/>
      <c r="Y472" s="204"/>
      <c r="Z472" s="204"/>
      <c r="AA472" s="204"/>
      <c r="AB472" s="204"/>
      <c r="AC472" s="204"/>
      <c r="AD472" s="204"/>
      <c r="AE472" s="204"/>
      <c r="AF472" s="204"/>
      <c r="AG472" s="204"/>
      <c r="AH472" s="204"/>
      <c r="AI472" s="204"/>
      <c r="AJ472" s="204"/>
      <c r="AK472" s="204"/>
      <c r="AL472" s="204"/>
      <c r="AM472" s="204"/>
      <c r="AN472" s="204"/>
      <c r="AO472" s="204"/>
    </row>
    <row r="473" spans="24:41" ht="15" customHeight="1" x14ac:dyDescent="0.25">
      <c r="X473" s="204"/>
      <c r="Y473" s="204"/>
      <c r="Z473" s="204"/>
      <c r="AA473" s="204"/>
      <c r="AB473" s="204"/>
      <c r="AC473" s="204"/>
      <c r="AD473" s="204"/>
      <c r="AE473" s="204"/>
      <c r="AF473" s="204"/>
      <c r="AG473" s="204"/>
      <c r="AH473" s="204"/>
      <c r="AI473" s="204"/>
      <c r="AJ473" s="204"/>
      <c r="AK473" s="204"/>
      <c r="AL473" s="204"/>
      <c r="AM473" s="204"/>
      <c r="AN473" s="204"/>
      <c r="AO473" s="204"/>
    </row>
    <row r="474" spans="24:41" ht="15" customHeight="1" x14ac:dyDescent="0.25">
      <c r="X474" s="204"/>
      <c r="Y474" s="204"/>
      <c r="Z474" s="204"/>
      <c r="AA474" s="204"/>
      <c r="AB474" s="204"/>
      <c r="AC474" s="204"/>
      <c r="AD474" s="204"/>
      <c r="AE474" s="204"/>
      <c r="AF474" s="204"/>
      <c r="AG474" s="204"/>
      <c r="AH474" s="204"/>
      <c r="AI474" s="204"/>
      <c r="AJ474" s="204"/>
      <c r="AK474" s="204"/>
      <c r="AL474" s="204"/>
      <c r="AM474" s="204"/>
      <c r="AN474" s="204"/>
      <c r="AO474" s="204"/>
    </row>
    <row r="475" spans="24:41" ht="15" customHeight="1" x14ac:dyDescent="0.25">
      <c r="X475" s="204"/>
      <c r="Y475" s="204"/>
      <c r="Z475" s="204"/>
      <c r="AA475" s="204"/>
      <c r="AB475" s="204"/>
      <c r="AC475" s="204"/>
      <c r="AD475" s="204"/>
      <c r="AE475" s="204"/>
      <c r="AF475" s="204"/>
      <c r="AG475" s="204"/>
      <c r="AH475" s="204"/>
      <c r="AI475" s="204"/>
      <c r="AJ475" s="204"/>
      <c r="AK475" s="204"/>
      <c r="AL475" s="204"/>
      <c r="AM475" s="204"/>
      <c r="AN475" s="204"/>
      <c r="AO475" s="204"/>
    </row>
    <row r="476" spans="24:41" ht="15" customHeight="1" x14ac:dyDescent="0.25">
      <c r="X476" s="204"/>
      <c r="Y476" s="204"/>
      <c r="Z476" s="204"/>
      <c r="AA476" s="204"/>
      <c r="AB476" s="204"/>
      <c r="AC476" s="204"/>
      <c r="AD476" s="204"/>
      <c r="AE476" s="204"/>
      <c r="AF476" s="204"/>
      <c r="AG476" s="204"/>
      <c r="AH476" s="204"/>
      <c r="AI476" s="204"/>
      <c r="AJ476" s="204"/>
      <c r="AK476" s="204"/>
      <c r="AL476" s="204"/>
      <c r="AM476" s="204"/>
      <c r="AN476" s="204"/>
      <c r="AO476" s="204"/>
    </row>
    <row r="477" spans="24:41" ht="15" customHeight="1" x14ac:dyDescent="0.25">
      <c r="X477" s="204"/>
      <c r="Y477" s="204"/>
      <c r="Z477" s="204"/>
      <c r="AA477" s="204"/>
      <c r="AB477" s="204"/>
      <c r="AC477" s="204"/>
      <c r="AD477" s="204"/>
      <c r="AE477" s="204"/>
      <c r="AF477" s="204"/>
      <c r="AG477" s="204"/>
      <c r="AH477" s="204"/>
      <c r="AI477" s="204"/>
      <c r="AJ477" s="204"/>
      <c r="AK477" s="204"/>
      <c r="AL477" s="204"/>
      <c r="AM477" s="204"/>
      <c r="AN477" s="204"/>
      <c r="AO477" s="204"/>
    </row>
    <row r="478" spans="24:41" ht="15" customHeight="1" x14ac:dyDescent="0.25">
      <c r="X478" s="204"/>
      <c r="Y478" s="204"/>
      <c r="Z478" s="204"/>
      <c r="AA478" s="204"/>
      <c r="AB478" s="204"/>
      <c r="AC478" s="204"/>
      <c r="AD478" s="204"/>
      <c r="AE478" s="204"/>
      <c r="AF478" s="204"/>
      <c r="AG478" s="204"/>
      <c r="AH478" s="204"/>
      <c r="AI478" s="204"/>
      <c r="AJ478" s="204"/>
      <c r="AK478" s="204"/>
      <c r="AL478" s="204"/>
      <c r="AM478" s="204"/>
      <c r="AN478" s="204"/>
      <c r="AO478" s="204"/>
    </row>
    <row r="479" spans="24:41" ht="15" customHeight="1" x14ac:dyDescent="0.25">
      <c r="X479" s="204"/>
      <c r="Y479" s="204"/>
      <c r="Z479" s="204"/>
      <c r="AA479" s="204"/>
      <c r="AB479" s="204"/>
      <c r="AC479" s="204"/>
      <c r="AD479" s="204"/>
      <c r="AE479" s="204"/>
      <c r="AF479" s="204"/>
      <c r="AG479" s="204"/>
      <c r="AH479" s="204"/>
      <c r="AI479" s="204"/>
      <c r="AJ479" s="204"/>
      <c r="AK479" s="204"/>
      <c r="AL479" s="204"/>
      <c r="AM479" s="204"/>
      <c r="AN479" s="204"/>
      <c r="AO479" s="204"/>
    </row>
    <row r="480" spans="24:41" ht="15" customHeight="1" x14ac:dyDescent="0.25">
      <c r="X480" s="204"/>
      <c r="Y480" s="204"/>
      <c r="Z480" s="204"/>
      <c r="AA480" s="204"/>
      <c r="AB480" s="204"/>
      <c r="AC480" s="204"/>
      <c r="AD480" s="204"/>
      <c r="AE480" s="204"/>
      <c r="AF480" s="204"/>
      <c r="AG480" s="204"/>
      <c r="AH480" s="204"/>
      <c r="AI480" s="204"/>
      <c r="AJ480" s="204"/>
      <c r="AK480" s="204"/>
      <c r="AL480" s="204"/>
      <c r="AM480" s="204"/>
      <c r="AN480" s="204"/>
      <c r="AO480" s="204"/>
    </row>
    <row r="481" spans="24:41" ht="15" customHeight="1" x14ac:dyDescent="0.25">
      <c r="X481" s="204"/>
      <c r="Y481" s="204"/>
      <c r="Z481" s="204"/>
      <c r="AA481" s="204"/>
      <c r="AB481" s="204"/>
      <c r="AC481" s="204"/>
      <c r="AD481" s="204"/>
      <c r="AE481" s="204"/>
      <c r="AF481" s="204"/>
      <c r="AG481" s="204"/>
      <c r="AH481" s="204"/>
      <c r="AI481" s="204"/>
      <c r="AJ481" s="204"/>
      <c r="AK481" s="204"/>
      <c r="AL481" s="204"/>
      <c r="AM481" s="204"/>
      <c r="AN481" s="204"/>
      <c r="AO481" s="204"/>
    </row>
    <row r="482" spans="24:41" ht="15" customHeight="1" x14ac:dyDescent="0.25">
      <c r="X482" s="204"/>
      <c r="Y482" s="204"/>
      <c r="Z482" s="204"/>
      <c r="AA482" s="204"/>
      <c r="AB482" s="204"/>
      <c r="AC482" s="204"/>
      <c r="AD482" s="204"/>
      <c r="AE482" s="204"/>
      <c r="AF482" s="204"/>
      <c r="AG482" s="204"/>
      <c r="AH482" s="204"/>
      <c r="AI482" s="204"/>
      <c r="AJ482" s="204"/>
      <c r="AK482" s="204"/>
      <c r="AL482" s="204"/>
      <c r="AM482" s="204"/>
      <c r="AN482" s="204"/>
      <c r="AO482" s="204"/>
    </row>
    <row r="483" spans="24:41" ht="15" customHeight="1" x14ac:dyDescent="0.25">
      <c r="X483" s="204"/>
      <c r="Y483" s="204"/>
      <c r="Z483" s="204"/>
      <c r="AA483" s="204"/>
      <c r="AB483" s="204"/>
      <c r="AC483" s="204"/>
      <c r="AD483" s="204"/>
      <c r="AE483" s="204"/>
      <c r="AF483" s="204"/>
      <c r="AG483" s="204"/>
      <c r="AH483" s="204"/>
      <c r="AI483" s="204"/>
      <c r="AJ483" s="204"/>
      <c r="AK483" s="204"/>
      <c r="AL483" s="204"/>
      <c r="AM483" s="204"/>
      <c r="AN483" s="204"/>
      <c r="AO483" s="204"/>
    </row>
    <row r="484" spans="24:41" ht="15" customHeight="1" x14ac:dyDescent="0.25">
      <c r="X484" s="204"/>
      <c r="Y484" s="204"/>
      <c r="Z484" s="204"/>
      <c r="AA484" s="204"/>
      <c r="AB484" s="204"/>
      <c r="AC484" s="204"/>
      <c r="AD484" s="204"/>
      <c r="AE484" s="204"/>
      <c r="AF484" s="204"/>
      <c r="AG484" s="204"/>
      <c r="AH484" s="204"/>
      <c r="AI484" s="204"/>
      <c r="AJ484" s="204"/>
      <c r="AK484" s="204"/>
      <c r="AL484" s="204"/>
      <c r="AM484" s="204"/>
      <c r="AN484" s="204"/>
      <c r="AO484" s="204"/>
    </row>
    <row r="485" spans="24:41" ht="15" customHeight="1" x14ac:dyDescent="0.25">
      <c r="X485" s="204"/>
      <c r="Y485" s="204"/>
      <c r="Z485" s="204"/>
      <c r="AA485" s="204"/>
      <c r="AB485" s="204"/>
      <c r="AC485" s="204"/>
      <c r="AD485" s="204"/>
      <c r="AE485" s="204"/>
      <c r="AF485" s="204"/>
      <c r="AG485" s="204"/>
      <c r="AH485" s="204"/>
      <c r="AI485" s="204"/>
      <c r="AJ485" s="204"/>
      <c r="AK485" s="204"/>
      <c r="AL485" s="204"/>
      <c r="AM485" s="204"/>
      <c r="AN485" s="204"/>
      <c r="AO485" s="204"/>
    </row>
    <row r="486" spans="24:41" ht="15" customHeight="1" x14ac:dyDescent="0.25">
      <c r="X486" s="204"/>
      <c r="Y486" s="204"/>
      <c r="Z486" s="204"/>
      <c r="AA486" s="204"/>
      <c r="AB486" s="204"/>
      <c r="AC486" s="204"/>
      <c r="AD486" s="204"/>
      <c r="AE486" s="204"/>
      <c r="AF486" s="204"/>
      <c r="AG486" s="204"/>
      <c r="AH486" s="204"/>
      <c r="AI486" s="204"/>
      <c r="AJ486" s="204"/>
      <c r="AK486" s="204"/>
      <c r="AL486" s="204"/>
      <c r="AM486" s="204"/>
      <c r="AN486" s="204"/>
      <c r="AO486" s="204"/>
    </row>
    <row r="487" spans="24:41" ht="15" customHeight="1" x14ac:dyDescent="0.25">
      <c r="X487" s="204"/>
      <c r="Y487" s="204"/>
      <c r="Z487" s="204"/>
      <c r="AA487" s="204"/>
      <c r="AB487" s="204"/>
      <c r="AC487" s="204"/>
      <c r="AD487" s="204"/>
      <c r="AE487" s="204"/>
      <c r="AF487" s="204"/>
      <c r="AG487" s="204"/>
      <c r="AH487" s="204"/>
      <c r="AI487" s="204"/>
      <c r="AJ487" s="204"/>
      <c r="AK487" s="204"/>
      <c r="AL487" s="204"/>
      <c r="AM487" s="204"/>
      <c r="AN487" s="204"/>
      <c r="AO487" s="204"/>
    </row>
    <row r="488" spans="24:41" ht="15" customHeight="1" x14ac:dyDescent="0.25">
      <c r="X488" s="204"/>
      <c r="Y488" s="204"/>
      <c r="Z488" s="204"/>
      <c r="AA488" s="204"/>
      <c r="AB488" s="204"/>
      <c r="AC488" s="204"/>
      <c r="AD488" s="204"/>
      <c r="AE488" s="204"/>
      <c r="AF488" s="204"/>
      <c r="AG488" s="204"/>
      <c r="AH488" s="204"/>
      <c r="AI488" s="204"/>
      <c r="AJ488" s="204"/>
      <c r="AK488" s="204"/>
      <c r="AL488" s="204"/>
      <c r="AM488" s="204"/>
      <c r="AN488" s="204"/>
      <c r="AO488" s="204"/>
    </row>
    <row r="489" spans="24:41" ht="15" customHeight="1" x14ac:dyDescent="0.25">
      <c r="X489" s="204"/>
      <c r="Y489" s="204"/>
      <c r="Z489" s="204"/>
      <c r="AA489" s="204"/>
      <c r="AB489" s="204"/>
      <c r="AC489" s="204"/>
      <c r="AD489" s="204"/>
      <c r="AE489" s="204"/>
      <c r="AF489" s="204"/>
      <c r="AG489" s="204"/>
      <c r="AH489" s="204"/>
      <c r="AI489" s="204"/>
      <c r="AJ489" s="204"/>
      <c r="AK489" s="204"/>
      <c r="AL489" s="204"/>
      <c r="AM489" s="204"/>
      <c r="AN489" s="204"/>
      <c r="AO489" s="204"/>
    </row>
    <row r="490" spans="24:41" ht="15" customHeight="1" x14ac:dyDescent="0.25">
      <c r="X490" s="204"/>
      <c r="Y490" s="204"/>
      <c r="Z490" s="204"/>
      <c r="AA490" s="204"/>
      <c r="AB490" s="204"/>
      <c r="AC490" s="204"/>
      <c r="AD490" s="204"/>
      <c r="AE490" s="204"/>
      <c r="AF490" s="204"/>
      <c r="AG490" s="204"/>
      <c r="AH490" s="204"/>
      <c r="AI490" s="204"/>
      <c r="AJ490" s="204"/>
      <c r="AK490" s="204"/>
      <c r="AL490" s="204"/>
      <c r="AM490" s="204"/>
      <c r="AN490" s="204"/>
      <c r="AO490" s="204"/>
    </row>
    <row r="491" spans="24:41" ht="15" customHeight="1" x14ac:dyDescent="0.25">
      <c r="X491" s="204"/>
      <c r="Y491" s="204"/>
      <c r="Z491" s="204"/>
      <c r="AA491" s="204"/>
      <c r="AB491" s="204"/>
      <c r="AC491" s="204"/>
      <c r="AD491" s="204"/>
      <c r="AE491" s="204"/>
      <c r="AF491" s="204"/>
      <c r="AG491" s="204"/>
      <c r="AH491" s="204"/>
      <c r="AI491" s="204"/>
      <c r="AJ491" s="204"/>
      <c r="AK491" s="204"/>
      <c r="AL491" s="204"/>
      <c r="AM491" s="204"/>
      <c r="AN491" s="204"/>
      <c r="AO491" s="204"/>
    </row>
    <row r="492" spans="24:41" ht="15" customHeight="1" x14ac:dyDescent="0.25">
      <c r="X492" s="204"/>
      <c r="Y492" s="204"/>
      <c r="Z492" s="204"/>
      <c r="AA492" s="204"/>
      <c r="AB492" s="204"/>
      <c r="AC492" s="204"/>
      <c r="AD492" s="204"/>
      <c r="AE492" s="204"/>
      <c r="AF492" s="204"/>
      <c r="AG492" s="204"/>
      <c r="AH492" s="204"/>
      <c r="AI492" s="204"/>
      <c r="AJ492" s="204"/>
      <c r="AK492" s="204"/>
      <c r="AL492" s="204"/>
      <c r="AM492" s="204"/>
      <c r="AN492" s="204"/>
      <c r="AO492" s="204"/>
    </row>
    <row r="493" spans="24:41" ht="15" customHeight="1" x14ac:dyDescent="0.25">
      <c r="X493" s="204"/>
      <c r="Y493" s="204"/>
      <c r="Z493" s="204"/>
      <c r="AA493" s="204"/>
      <c r="AB493" s="204"/>
      <c r="AC493" s="204"/>
      <c r="AD493" s="204"/>
      <c r="AE493" s="204"/>
      <c r="AF493" s="204"/>
      <c r="AG493" s="204"/>
      <c r="AH493" s="204"/>
      <c r="AI493" s="204"/>
      <c r="AJ493" s="204"/>
      <c r="AK493" s="204"/>
      <c r="AL493" s="204"/>
      <c r="AM493" s="204"/>
      <c r="AN493" s="204"/>
      <c r="AO493" s="204"/>
    </row>
    <row r="494" spans="24:41" ht="15" customHeight="1" x14ac:dyDescent="0.25">
      <c r="X494" s="204"/>
      <c r="Y494" s="204"/>
      <c r="Z494" s="204"/>
      <c r="AA494" s="204"/>
      <c r="AB494" s="204"/>
      <c r="AC494" s="204"/>
      <c r="AD494" s="204"/>
      <c r="AE494" s="204"/>
      <c r="AF494" s="204"/>
      <c r="AG494" s="204"/>
      <c r="AH494" s="204"/>
      <c r="AI494" s="204"/>
      <c r="AJ494" s="204"/>
      <c r="AK494" s="204"/>
      <c r="AL494" s="204"/>
      <c r="AM494" s="204"/>
      <c r="AN494" s="204"/>
      <c r="AO494" s="204"/>
    </row>
    <row r="495" spans="24:41" ht="15" customHeight="1" x14ac:dyDescent="0.25">
      <c r="X495" s="204"/>
      <c r="Y495" s="204"/>
      <c r="Z495" s="204"/>
      <c r="AA495" s="204"/>
      <c r="AB495" s="204"/>
      <c r="AC495" s="204"/>
      <c r="AD495" s="204"/>
      <c r="AE495" s="204"/>
      <c r="AF495" s="204"/>
      <c r="AG495" s="204"/>
      <c r="AH495" s="204"/>
      <c r="AI495" s="204"/>
      <c r="AJ495" s="204"/>
      <c r="AK495" s="204"/>
      <c r="AL495" s="204"/>
      <c r="AM495" s="204"/>
      <c r="AN495" s="204"/>
      <c r="AO495" s="204"/>
    </row>
    <row r="496" spans="24:41" ht="15" customHeight="1" x14ac:dyDescent="0.25">
      <c r="X496" s="204"/>
      <c r="Y496" s="204"/>
      <c r="Z496" s="204"/>
      <c r="AA496" s="204"/>
      <c r="AB496" s="204"/>
      <c r="AC496" s="204"/>
      <c r="AD496" s="204"/>
      <c r="AE496" s="204"/>
      <c r="AF496" s="204"/>
      <c r="AG496" s="204"/>
      <c r="AH496" s="204"/>
      <c r="AI496" s="204"/>
      <c r="AJ496" s="204"/>
      <c r="AK496" s="204"/>
      <c r="AL496" s="204"/>
      <c r="AM496" s="204"/>
      <c r="AN496" s="204"/>
      <c r="AO496" s="204"/>
    </row>
    <row r="497" spans="24:41" ht="15" customHeight="1" x14ac:dyDescent="0.25">
      <c r="X497" s="204"/>
      <c r="Y497" s="204"/>
      <c r="Z497" s="204"/>
      <c r="AA497" s="204"/>
      <c r="AB497" s="204"/>
      <c r="AC497" s="204"/>
      <c r="AD497" s="204"/>
      <c r="AE497" s="204"/>
      <c r="AF497" s="204"/>
      <c r="AG497" s="204"/>
      <c r="AH497" s="204"/>
      <c r="AI497" s="204"/>
      <c r="AJ497" s="204"/>
      <c r="AK497" s="204"/>
      <c r="AL497" s="204"/>
      <c r="AM497" s="204"/>
      <c r="AN497" s="204"/>
      <c r="AO497" s="204"/>
    </row>
    <row r="498" spans="24:41" ht="15" customHeight="1" x14ac:dyDescent="0.25">
      <c r="X498" s="204"/>
      <c r="Y498" s="204"/>
      <c r="Z498" s="204"/>
      <c r="AA498" s="204"/>
      <c r="AB498" s="204"/>
      <c r="AC498" s="204"/>
      <c r="AD498" s="204"/>
      <c r="AE498" s="204"/>
      <c r="AF498" s="204"/>
      <c r="AG498" s="204"/>
      <c r="AH498" s="204"/>
      <c r="AI498" s="204"/>
      <c r="AJ498" s="204"/>
      <c r="AK498" s="204"/>
      <c r="AL498" s="204"/>
      <c r="AM498" s="204"/>
      <c r="AN498" s="204"/>
      <c r="AO498" s="204"/>
    </row>
    <row r="499" spans="24:41" ht="15" customHeight="1" x14ac:dyDescent="0.25">
      <c r="X499" s="204"/>
      <c r="Y499" s="204"/>
      <c r="Z499" s="204"/>
      <c r="AA499" s="204"/>
      <c r="AB499" s="204"/>
      <c r="AC499" s="204"/>
      <c r="AD499" s="204"/>
      <c r="AE499" s="204"/>
      <c r="AF499" s="204"/>
      <c r="AG499" s="204"/>
      <c r="AH499" s="204"/>
      <c r="AI499" s="204"/>
      <c r="AJ499" s="204"/>
      <c r="AK499" s="204"/>
      <c r="AL499" s="204"/>
      <c r="AM499" s="204"/>
      <c r="AN499" s="204"/>
      <c r="AO499" s="204"/>
    </row>
    <row r="500" spans="24:41" ht="15" customHeight="1" x14ac:dyDescent="0.25">
      <c r="X500" s="204"/>
      <c r="Y500" s="204"/>
      <c r="Z500" s="204"/>
      <c r="AA500" s="204"/>
      <c r="AB500" s="204"/>
      <c r="AC500" s="204"/>
      <c r="AD500" s="204"/>
      <c r="AE500" s="204"/>
      <c r="AF500" s="204"/>
      <c r="AG500" s="204"/>
      <c r="AH500" s="204"/>
      <c r="AI500" s="204"/>
      <c r="AJ500" s="204"/>
      <c r="AK500" s="204"/>
      <c r="AL500" s="204"/>
      <c r="AM500" s="204"/>
      <c r="AN500" s="204"/>
      <c r="AO500" s="204"/>
    </row>
    <row r="501" spans="24:41" ht="15" customHeight="1" x14ac:dyDescent="0.25">
      <c r="X501" s="204"/>
      <c r="Y501" s="204"/>
      <c r="Z501" s="204"/>
      <c r="AA501" s="204"/>
      <c r="AB501" s="204"/>
      <c r="AC501" s="204"/>
      <c r="AD501" s="204"/>
      <c r="AE501" s="204"/>
      <c r="AF501" s="204"/>
      <c r="AG501" s="204"/>
      <c r="AH501" s="204"/>
      <c r="AI501" s="204"/>
      <c r="AJ501" s="204"/>
      <c r="AK501" s="204"/>
      <c r="AL501" s="204"/>
      <c r="AM501" s="204"/>
      <c r="AN501" s="204"/>
      <c r="AO501" s="204"/>
    </row>
    <row r="502" spans="24:41" ht="15" customHeight="1" x14ac:dyDescent="0.25">
      <c r="X502" s="204"/>
      <c r="Y502" s="204"/>
      <c r="Z502" s="204"/>
      <c r="AA502" s="204"/>
      <c r="AB502" s="204"/>
      <c r="AC502" s="204"/>
      <c r="AD502" s="204"/>
      <c r="AE502" s="204"/>
      <c r="AF502" s="204"/>
      <c r="AG502" s="204"/>
      <c r="AH502" s="204"/>
      <c r="AI502" s="204"/>
      <c r="AJ502" s="204"/>
      <c r="AK502" s="204"/>
      <c r="AL502" s="204"/>
      <c r="AM502" s="204"/>
      <c r="AN502" s="204"/>
      <c r="AO502" s="204"/>
    </row>
    <row r="503" spans="24:41" ht="15" customHeight="1" x14ac:dyDescent="0.25">
      <c r="X503" s="204"/>
      <c r="Y503" s="204"/>
      <c r="Z503" s="204"/>
      <c r="AA503" s="204"/>
      <c r="AB503" s="204"/>
      <c r="AC503" s="204"/>
      <c r="AD503" s="204"/>
      <c r="AE503" s="204"/>
      <c r="AF503" s="204"/>
      <c r="AG503" s="204"/>
      <c r="AH503" s="204"/>
      <c r="AI503" s="204"/>
      <c r="AJ503" s="204"/>
      <c r="AK503" s="204"/>
      <c r="AL503" s="204"/>
      <c r="AM503" s="204"/>
      <c r="AN503" s="204"/>
      <c r="AO503" s="204"/>
    </row>
    <row r="504" spans="24:41" ht="15" customHeight="1" x14ac:dyDescent="0.25">
      <c r="X504" s="204"/>
      <c r="Y504" s="204"/>
      <c r="Z504" s="204"/>
      <c r="AA504" s="204"/>
      <c r="AB504" s="204"/>
      <c r="AC504" s="204"/>
      <c r="AD504" s="204"/>
      <c r="AE504" s="204"/>
      <c r="AF504" s="204"/>
      <c r="AG504" s="204"/>
      <c r="AH504" s="204"/>
      <c r="AI504" s="204"/>
      <c r="AJ504" s="204"/>
      <c r="AK504" s="204"/>
      <c r="AL504" s="204"/>
      <c r="AM504" s="204"/>
      <c r="AN504" s="204"/>
      <c r="AO504" s="204"/>
    </row>
    <row r="505" spans="24:41" ht="15" customHeight="1" x14ac:dyDescent="0.25">
      <c r="X505" s="204"/>
      <c r="Y505" s="204"/>
      <c r="Z505" s="204"/>
      <c r="AA505" s="204"/>
      <c r="AB505" s="204"/>
      <c r="AC505" s="204"/>
      <c r="AD505" s="204"/>
      <c r="AE505" s="204"/>
      <c r="AF505" s="204"/>
      <c r="AG505" s="204"/>
      <c r="AH505" s="204"/>
      <c r="AI505" s="204"/>
      <c r="AJ505" s="204"/>
      <c r="AK505" s="204"/>
      <c r="AL505" s="204"/>
      <c r="AM505" s="204"/>
      <c r="AN505" s="204"/>
      <c r="AO505" s="204"/>
    </row>
    <row r="506" spans="24:41" ht="15" customHeight="1" x14ac:dyDescent="0.25">
      <c r="X506" s="204"/>
      <c r="Y506" s="204"/>
      <c r="Z506" s="204"/>
      <c r="AA506" s="204"/>
      <c r="AB506" s="204"/>
      <c r="AC506" s="204"/>
      <c r="AD506" s="204"/>
      <c r="AE506" s="204"/>
      <c r="AF506" s="204"/>
      <c r="AG506" s="204"/>
      <c r="AH506" s="204"/>
      <c r="AI506" s="204"/>
      <c r="AJ506" s="204"/>
      <c r="AK506" s="204"/>
      <c r="AL506" s="204"/>
      <c r="AM506" s="204"/>
      <c r="AN506" s="204"/>
      <c r="AO506" s="204"/>
    </row>
    <row r="507" spans="24:41" ht="15" customHeight="1" x14ac:dyDescent="0.25">
      <c r="X507" s="204"/>
      <c r="Y507" s="204"/>
      <c r="Z507" s="204"/>
      <c r="AA507" s="204"/>
      <c r="AB507" s="204"/>
      <c r="AC507" s="204"/>
      <c r="AD507" s="204"/>
      <c r="AE507" s="204"/>
      <c r="AF507" s="204"/>
      <c r="AG507" s="204"/>
      <c r="AH507" s="204"/>
      <c r="AI507" s="204"/>
      <c r="AJ507" s="204"/>
      <c r="AK507" s="204"/>
      <c r="AL507" s="204"/>
      <c r="AM507" s="204"/>
      <c r="AN507" s="204"/>
      <c r="AO507" s="204"/>
    </row>
    <row r="508" spans="24:41" ht="15" customHeight="1" x14ac:dyDescent="0.25">
      <c r="X508" s="204"/>
      <c r="Y508" s="204"/>
      <c r="Z508" s="204"/>
      <c r="AA508" s="204"/>
      <c r="AB508" s="204"/>
      <c r="AC508" s="204"/>
      <c r="AD508" s="204"/>
      <c r="AE508" s="204"/>
      <c r="AF508" s="204"/>
      <c r="AG508" s="204"/>
      <c r="AH508" s="204"/>
      <c r="AI508" s="204"/>
      <c r="AJ508" s="204"/>
      <c r="AK508" s="204"/>
      <c r="AL508" s="204"/>
      <c r="AM508" s="204"/>
      <c r="AN508" s="204"/>
      <c r="AO508" s="204"/>
    </row>
    <row r="509" spans="24:41" ht="15" customHeight="1" x14ac:dyDescent="0.25">
      <c r="X509" s="204"/>
      <c r="Y509" s="204"/>
      <c r="Z509" s="204"/>
      <c r="AA509" s="204"/>
      <c r="AB509" s="204"/>
      <c r="AC509" s="204"/>
      <c r="AD509" s="204"/>
      <c r="AE509" s="204"/>
      <c r="AF509" s="204"/>
      <c r="AG509" s="204"/>
      <c r="AH509" s="204"/>
      <c r="AI509" s="204"/>
      <c r="AJ509" s="204"/>
      <c r="AK509" s="204"/>
      <c r="AL509" s="204"/>
      <c r="AM509" s="204"/>
      <c r="AN509" s="204"/>
      <c r="AO509" s="204"/>
    </row>
    <row r="510" spans="24:41" ht="15" customHeight="1" x14ac:dyDescent="0.25">
      <c r="X510" s="204"/>
      <c r="Y510" s="204"/>
      <c r="Z510" s="204"/>
      <c r="AA510" s="204"/>
      <c r="AB510" s="204"/>
      <c r="AC510" s="204"/>
      <c r="AD510" s="204"/>
      <c r="AE510" s="204"/>
      <c r="AF510" s="204"/>
      <c r="AG510" s="204"/>
      <c r="AH510" s="204"/>
      <c r="AI510" s="204"/>
      <c r="AJ510" s="204"/>
      <c r="AK510" s="204"/>
      <c r="AL510" s="204"/>
      <c r="AM510" s="204"/>
      <c r="AN510" s="204"/>
      <c r="AO510" s="204"/>
    </row>
    <row r="511" spans="24:41" ht="15" customHeight="1" x14ac:dyDescent="0.25">
      <c r="X511" s="204"/>
      <c r="Y511" s="204"/>
      <c r="Z511" s="204"/>
      <c r="AA511" s="204"/>
      <c r="AB511" s="204"/>
      <c r="AC511" s="204"/>
      <c r="AD511" s="204"/>
      <c r="AE511" s="204"/>
      <c r="AF511" s="204"/>
      <c r="AG511" s="204"/>
      <c r="AH511" s="204"/>
      <c r="AI511" s="204"/>
      <c r="AJ511" s="204"/>
      <c r="AK511" s="204"/>
      <c r="AL511" s="204"/>
      <c r="AM511" s="204"/>
      <c r="AN511" s="204"/>
      <c r="AO511" s="204"/>
    </row>
    <row r="512" spans="24:41" ht="15" customHeight="1" x14ac:dyDescent="0.25">
      <c r="X512" s="204"/>
      <c r="Y512" s="204"/>
      <c r="Z512" s="204"/>
      <c r="AA512" s="204"/>
      <c r="AB512" s="204"/>
      <c r="AC512" s="204"/>
      <c r="AD512" s="204"/>
      <c r="AE512" s="204"/>
      <c r="AF512" s="204"/>
      <c r="AG512" s="204"/>
      <c r="AH512" s="204"/>
      <c r="AI512" s="204"/>
      <c r="AJ512" s="204"/>
      <c r="AK512" s="204"/>
      <c r="AL512" s="204"/>
      <c r="AM512" s="204"/>
      <c r="AN512" s="204"/>
      <c r="AO512" s="204"/>
    </row>
    <row r="513" spans="24:41" ht="15" customHeight="1" x14ac:dyDescent="0.25">
      <c r="X513" s="204"/>
      <c r="Y513" s="204"/>
      <c r="Z513" s="204"/>
      <c r="AA513" s="204"/>
      <c r="AB513" s="204"/>
      <c r="AC513" s="204"/>
      <c r="AD513" s="204"/>
      <c r="AE513" s="204"/>
      <c r="AF513" s="204"/>
      <c r="AG513" s="204"/>
      <c r="AH513" s="204"/>
      <c r="AI513" s="204"/>
      <c r="AJ513" s="204"/>
      <c r="AK513" s="204"/>
      <c r="AL513" s="204"/>
      <c r="AM513" s="204"/>
      <c r="AN513" s="204"/>
      <c r="AO513" s="204"/>
    </row>
    <row r="514" spans="24:41" ht="15" customHeight="1" x14ac:dyDescent="0.25">
      <c r="X514" s="204"/>
      <c r="Y514" s="204"/>
      <c r="Z514" s="204"/>
      <c r="AA514" s="204"/>
      <c r="AB514" s="204"/>
      <c r="AC514" s="204"/>
      <c r="AD514" s="204"/>
      <c r="AE514" s="204"/>
      <c r="AF514" s="204"/>
      <c r="AG514" s="204"/>
      <c r="AH514" s="204"/>
      <c r="AI514" s="204"/>
      <c r="AJ514" s="204"/>
      <c r="AK514" s="204"/>
      <c r="AL514" s="204"/>
      <c r="AM514" s="204"/>
      <c r="AN514" s="204"/>
      <c r="AO514" s="204"/>
    </row>
    <row r="515" spans="24:41" ht="15" customHeight="1" x14ac:dyDescent="0.25">
      <c r="X515" s="204"/>
      <c r="Y515" s="204"/>
      <c r="Z515" s="204"/>
      <c r="AA515" s="204"/>
      <c r="AB515" s="204"/>
      <c r="AC515" s="204"/>
      <c r="AD515" s="204"/>
      <c r="AE515" s="204"/>
      <c r="AF515" s="204"/>
      <c r="AG515" s="204"/>
      <c r="AH515" s="204"/>
      <c r="AI515" s="204"/>
      <c r="AJ515" s="204"/>
      <c r="AK515" s="204"/>
      <c r="AL515" s="204"/>
      <c r="AM515" s="204"/>
      <c r="AN515" s="204"/>
      <c r="AO515" s="204"/>
    </row>
    <row r="516" spans="24:41" ht="15" customHeight="1" x14ac:dyDescent="0.25">
      <c r="X516" s="204"/>
      <c r="Y516" s="204"/>
      <c r="Z516" s="204"/>
      <c r="AA516" s="204"/>
      <c r="AB516" s="204"/>
      <c r="AC516" s="204"/>
      <c r="AD516" s="204"/>
      <c r="AE516" s="204"/>
      <c r="AF516" s="204"/>
      <c r="AG516" s="204"/>
      <c r="AH516" s="204"/>
      <c r="AI516" s="204"/>
      <c r="AJ516" s="204"/>
      <c r="AK516" s="204"/>
      <c r="AL516" s="204"/>
      <c r="AM516" s="204"/>
      <c r="AN516" s="204"/>
      <c r="AO516" s="204"/>
    </row>
    <row r="517" spans="24:41" ht="15" customHeight="1" x14ac:dyDescent="0.25">
      <c r="X517" s="204"/>
      <c r="Y517" s="204"/>
      <c r="Z517" s="204"/>
      <c r="AA517" s="204"/>
      <c r="AB517" s="204"/>
      <c r="AC517" s="204"/>
      <c r="AD517" s="204"/>
      <c r="AE517" s="204"/>
      <c r="AF517" s="204"/>
      <c r="AG517" s="204"/>
      <c r="AH517" s="204"/>
      <c r="AI517" s="204"/>
      <c r="AJ517" s="204"/>
      <c r="AK517" s="204"/>
      <c r="AL517" s="204"/>
      <c r="AM517" s="204"/>
      <c r="AN517" s="204"/>
      <c r="AO517" s="204"/>
    </row>
    <row r="518" spans="24:41" ht="15" customHeight="1" x14ac:dyDescent="0.25">
      <c r="X518" s="204"/>
      <c r="Y518" s="204"/>
      <c r="Z518" s="204"/>
      <c r="AA518" s="204"/>
      <c r="AB518" s="204"/>
      <c r="AC518" s="204"/>
      <c r="AD518" s="204"/>
      <c r="AE518" s="204"/>
      <c r="AF518" s="204"/>
      <c r="AG518" s="204"/>
      <c r="AH518" s="204"/>
      <c r="AI518" s="204"/>
      <c r="AJ518" s="204"/>
      <c r="AK518" s="204"/>
      <c r="AL518" s="204"/>
      <c r="AM518" s="204"/>
      <c r="AN518" s="204"/>
      <c r="AO518" s="204"/>
    </row>
    <row r="519" spans="24:41" ht="15" customHeight="1" x14ac:dyDescent="0.25">
      <c r="X519" s="204"/>
      <c r="Y519" s="204"/>
      <c r="Z519" s="204"/>
      <c r="AA519" s="204"/>
      <c r="AB519" s="204"/>
      <c r="AC519" s="204"/>
      <c r="AD519" s="204"/>
      <c r="AE519" s="204"/>
      <c r="AF519" s="204"/>
      <c r="AG519" s="204"/>
      <c r="AH519" s="204"/>
      <c r="AI519" s="204"/>
      <c r="AJ519" s="204"/>
      <c r="AK519" s="204"/>
      <c r="AL519" s="204"/>
      <c r="AM519" s="204"/>
      <c r="AN519" s="204"/>
      <c r="AO519" s="204"/>
    </row>
    <row r="520" spans="24:41" ht="15" customHeight="1" x14ac:dyDescent="0.25">
      <c r="X520" s="204"/>
      <c r="Y520" s="204"/>
      <c r="Z520" s="204"/>
      <c r="AA520" s="204"/>
      <c r="AB520" s="204"/>
      <c r="AC520" s="204"/>
      <c r="AD520" s="204"/>
      <c r="AE520" s="204"/>
      <c r="AF520" s="204"/>
      <c r="AG520" s="204"/>
      <c r="AH520" s="204"/>
      <c r="AI520" s="204"/>
      <c r="AJ520" s="204"/>
      <c r="AK520" s="204"/>
      <c r="AL520" s="204"/>
      <c r="AM520" s="204"/>
      <c r="AN520" s="204"/>
      <c r="AO520" s="204"/>
    </row>
    <row r="521" spans="24:41" ht="15" customHeight="1" x14ac:dyDescent="0.25">
      <c r="X521" s="204"/>
      <c r="Y521" s="204"/>
      <c r="Z521" s="204"/>
      <c r="AA521" s="204"/>
      <c r="AB521" s="204"/>
      <c r="AC521" s="204"/>
      <c r="AD521" s="204"/>
      <c r="AE521" s="204"/>
      <c r="AF521" s="204"/>
      <c r="AG521" s="204"/>
      <c r="AH521" s="204"/>
      <c r="AI521" s="204"/>
      <c r="AJ521" s="204"/>
      <c r="AK521" s="204"/>
      <c r="AL521" s="204"/>
      <c r="AM521" s="204"/>
      <c r="AN521" s="204"/>
      <c r="AO521" s="204"/>
    </row>
    <row r="522" spans="24:41" ht="15" customHeight="1" x14ac:dyDescent="0.25">
      <c r="X522" s="204"/>
      <c r="Y522" s="204"/>
      <c r="Z522" s="204"/>
      <c r="AA522" s="204"/>
      <c r="AB522" s="204"/>
      <c r="AC522" s="204"/>
      <c r="AD522" s="204"/>
      <c r="AE522" s="204"/>
      <c r="AF522" s="204"/>
      <c r="AG522" s="204"/>
      <c r="AH522" s="204"/>
      <c r="AI522" s="204"/>
      <c r="AJ522" s="204"/>
      <c r="AK522" s="204"/>
      <c r="AL522" s="204"/>
      <c r="AM522" s="204"/>
      <c r="AN522" s="204"/>
      <c r="AO522" s="204"/>
    </row>
    <row r="523" spans="24:41" ht="15" customHeight="1" x14ac:dyDescent="0.25">
      <c r="X523" s="204"/>
      <c r="Y523" s="204"/>
      <c r="Z523" s="204"/>
      <c r="AA523" s="204"/>
      <c r="AB523" s="204"/>
      <c r="AC523" s="204"/>
      <c r="AD523" s="204"/>
      <c r="AE523" s="204"/>
      <c r="AF523" s="204"/>
      <c r="AG523" s="204"/>
      <c r="AH523" s="204"/>
      <c r="AI523" s="204"/>
      <c r="AJ523" s="204"/>
      <c r="AK523" s="204"/>
      <c r="AL523" s="204"/>
      <c r="AM523" s="204"/>
      <c r="AN523" s="204"/>
      <c r="AO523" s="204"/>
    </row>
    <row r="524" spans="24:41" ht="15" customHeight="1" x14ac:dyDescent="0.25">
      <c r="X524" s="204"/>
      <c r="Y524" s="204"/>
      <c r="Z524" s="204"/>
      <c r="AA524" s="204"/>
      <c r="AB524" s="204"/>
      <c r="AC524" s="204"/>
      <c r="AD524" s="204"/>
      <c r="AE524" s="204"/>
      <c r="AF524" s="204"/>
      <c r="AG524" s="204"/>
      <c r="AH524" s="204"/>
      <c r="AI524" s="204"/>
      <c r="AJ524" s="204"/>
      <c r="AK524" s="204"/>
      <c r="AL524" s="204"/>
      <c r="AM524" s="204"/>
      <c r="AN524" s="204"/>
      <c r="AO524" s="204"/>
    </row>
    <row r="525" spans="24:41" ht="15" customHeight="1" x14ac:dyDescent="0.25">
      <c r="X525" s="204"/>
      <c r="Y525" s="204"/>
      <c r="Z525" s="204"/>
      <c r="AA525" s="204"/>
      <c r="AB525" s="204"/>
      <c r="AC525" s="204"/>
      <c r="AD525" s="204"/>
      <c r="AE525" s="204"/>
      <c r="AF525" s="204"/>
      <c r="AG525" s="204"/>
      <c r="AH525" s="204"/>
      <c r="AI525" s="204"/>
      <c r="AJ525" s="204"/>
      <c r="AK525" s="204"/>
      <c r="AL525" s="204"/>
      <c r="AM525" s="204"/>
      <c r="AN525" s="204"/>
      <c r="AO525" s="204"/>
    </row>
    <row r="526" spans="24:41" ht="15" customHeight="1" x14ac:dyDescent="0.25">
      <c r="X526" s="204"/>
      <c r="Y526" s="204"/>
      <c r="Z526" s="204"/>
      <c r="AA526" s="204"/>
      <c r="AB526" s="204"/>
      <c r="AC526" s="204"/>
      <c r="AD526" s="204"/>
      <c r="AE526" s="204"/>
      <c r="AF526" s="204"/>
      <c r="AG526" s="204"/>
      <c r="AH526" s="204"/>
      <c r="AI526" s="204"/>
      <c r="AJ526" s="204"/>
      <c r="AK526" s="204"/>
      <c r="AL526" s="204"/>
      <c r="AM526" s="204"/>
      <c r="AN526" s="204"/>
      <c r="AO526" s="204"/>
    </row>
    <row r="527" spans="24:41" ht="15" customHeight="1" x14ac:dyDescent="0.25">
      <c r="X527" s="204"/>
      <c r="Y527" s="204"/>
      <c r="Z527" s="204"/>
      <c r="AA527" s="204"/>
      <c r="AB527" s="204"/>
      <c r="AC527" s="204"/>
      <c r="AD527" s="204"/>
      <c r="AE527" s="204"/>
      <c r="AF527" s="204"/>
      <c r="AG527" s="204"/>
      <c r="AH527" s="204"/>
      <c r="AI527" s="204"/>
      <c r="AJ527" s="204"/>
      <c r="AK527" s="204"/>
      <c r="AL527" s="204"/>
      <c r="AM527" s="204"/>
      <c r="AN527" s="204"/>
      <c r="AO527" s="204"/>
    </row>
    <row r="528" spans="24:41" ht="15" customHeight="1" x14ac:dyDescent="0.25">
      <c r="X528" s="204"/>
      <c r="Y528" s="204"/>
      <c r="Z528" s="204"/>
      <c r="AA528" s="204"/>
      <c r="AB528" s="204"/>
      <c r="AC528" s="204"/>
      <c r="AD528" s="204"/>
      <c r="AE528" s="204"/>
      <c r="AF528" s="204"/>
      <c r="AG528" s="204"/>
      <c r="AH528" s="204"/>
      <c r="AI528" s="204"/>
      <c r="AJ528" s="204"/>
      <c r="AK528" s="204"/>
      <c r="AL528" s="204"/>
      <c r="AM528" s="204"/>
      <c r="AN528" s="204"/>
      <c r="AO528" s="204"/>
    </row>
    <row r="529" spans="24:41" ht="15" customHeight="1" x14ac:dyDescent="0.25">
      <c r="X529" s="204"/>
      <c r="Y529" s="204"/>
      <c r="Z529" s="204"/>
      <c r="AA529" s="204"/>
      <c r="AB529" s="204"/>
      <c r="AC529" s="204"/>
      <c r="AD529" s="204"/>
      <c r="AE529" s="204"/>
      <c r="AF529" s="204"/>
      <c r="AG529" s="204"/>
      <c r="AH529" s="204"/>
      <c r="AI529" s="204"/>
      <c r="AJ529" s="204"/>
      <c r="AK529" s="204"/>
      <c r="AL529" s="204"/>
      <c r="AM529" s="204"/>
      <c r="AN529" s="204"/>
      <c r="AO529" s="204"/>
    </row>
    <row r="530" spans="24:41" ht="15" customHeight="1" x14ac:dyDescent="0.25">
      <c r="X530" s="204"/>
      <c r="Y530" s="204"/>
      <c r="Z530" s="204"/>
      <c r="AA530" s="204"/>
      <c r="AB530" s="204"/>
      <c r="AC530" s="204"/>
      <c r="AD530" s="204"/>
      <c r="AE530" s="204"/>
      <c r="AF530" s="204"/>
      <c r="AG530" s="204"/>
      <c r="AH530" s="204"/>
      <c r="AI530" s="204"/>
      <c r="AJ530" s="204"/>
      <c r="AK530" s="204"/>
      <c r="AL530" s="204"/>
      <c r="AM530" s="204"/>
      <c r="AN530" s="204"/>
      <c r="AO530" s="204"/>
    </row>
    <row r="531" spans="24:41" ht="15" customHeight="1" x14ac:dyDescent="0.25">
      <c r="X531" s="204"/>
      <c r="Y531" s="204"/>
      <c r="Z531" s="204"/>
      <c r="AA531" s="204"/>
      <c r="AB531" s="204"/>
      <c r="AC531" s="204"/>
      <c r="AD531" s="204"/>
      <c r="AE531" s="204"/>
      <c r="AF531" s="204"/>
      <c r="AG531" s="204"/>
      <c r="AH531" s="204"/>
      <c r="AI531" s="204"/>
      <c r="AJ531" s="204"/>
      <c r="AK531" s="204"/>
      <c r="AL531" s="204"/>
      <c r="AM531" s="204"/>
      <c r="AN531" s="204"/>
      <c r="AO531" s="204"/>
    </row>
    <row r="532" spans="24:41" ht="15" customHeight="1" x14ac:dyDescent="0.25">
      <c r="X532" s="204"/>
      <c r="Y532" s="204"/>
      <c r="Z532" s="204"/>
      <c r="AA532" s="204"/>
      <c r="AB532" s="204"/>
      <c r="AC532" s="204"/>
      <c r="AD532" s="204"/>
      <c r="AE532" s="204"/>
      <c r="AF532" s="204"/>
      <c r="AG532" s="204"/>
      <c r="AH532" s="204"/>
      <c r="AI532" s="204"/>
      <c r="AJ532" s="204"/>
      <c r="AK532" s="204"/>
      <c r="AL532" s="204"/>
      <c r="AM532" s="204"/>
      <c r="AN532" s="204"/>
      <c r="AO532" s="204"/>
    </row>
    <row r="533" spans="24:41" ht="15" customHeight="1" x14ac:dyDescent="0.25">
      <c r="X533" s="204"/>
      <c r="Y533" s="204"/>
      <c r="Z533" s="204"/>
      <c r="AA533" s="204"/>
      <c r="AB533" s="204"/>
      <c r="AC533" s="204"/>
      <c r="AD533" s="204"/>
      <c r="AE533" s="204"/>
      <c r="AF533" s="204"/>
      <c r="AG533" s="204"/>
      <c r="AH533" s="204"/>
      <c r="AI533" s="204"/>
      <c r="AJ533" s="204"/>
      <c r="AK533" s="204"/>
      <c r="AL533" s="204"/>
      <c r="AM533" s="204"/>
      <c r="AN533" s="204"/>
      <c r="AO533" s="204"/>
    </row>
    <row r="534" spans="24:41" ht="15" customHeight="1" x14ac:dyDescent="0.25">
      <c r="X534" s="204"/>
      <c r="Y534" s="204"/>
      <c r="Z534" s="204"/>
      <c r="AA534" s="204"/>
      <c r="AB534" s="204"/>
      <c r="AC534" s="204"/>
      <c r="AD534" s="204"/>
      <c r="AE534" s="204"/>
      <c r="AF534" s="204"/>
      <c r="AG534" s="204"/>
      <c r="AH534" s="204"/>
      <c r="AI534" s="204"/>
      <c r="AJ534" s="204"/>
      <c r="AK534" s="204"/>
      <c r="AL534" s="204"/>
      <c r="AM534" s="204"/>
      <c r="AN534" s="204"/>
      <c r="AO534" s="204"/>
    </row>
    <row r="535" spans="24:41" ht="15" customHeight="1" x14ac:dyDescent="0.25">
      <c r="X535" s="204"/>
      <c r="Y535" s="204"/>
      <c r="Z535" s="204"/>
      <c r="AA535" s="204"/>
      <c r="AB535" s="204"/>
      <c r="AC535" s="204"/>
      <c r="AD535" s="204"/>
      <c r="AE535" s="204"/>
      <c r="AF535" s="204"/>
      <c r="AG535" s="204"/>
      <c r="AH535" s="204"/>
      <c r="AI535" s="204"/>
      <c r="AJ535" s="204"/>
      <c r="AK535" s="204"/>
      <c r="AL535" s="204"/>
      <c r="AM535" s="204"/>
      <c r="AN535" s="204"/>
      <c r="AO535" s="204"/>
    </row>
    <row r="536" spans="24:41" ht="15" customHeight="1" x14ac:dyDescent="0.25">
      <c r="X536" s="204"/>
      <c r="Y536" s="204"/>
      <c r="Z536" s="204"/>
      <c r="AA536" s="204"/>
      <c r="AB536" s="204"/>
      <c r="AC536" s="204"/>
      <c r="AD536" s="204"/>
      <c r="AE536" s="204"/>
      <c r="AF536" s="204"/>
      <c r="AG536" s="204"/>
      <c r="AH536" s="204"/>
      <c r="AI536" s="204"/>
      <c r="AJ536" s="204"/>
      <c r="AK536" s="204"/>
      <c r="AL536" s="204"/>
      <c r="AM536" s="204"/>
      <c r="AN536" s="204"/>
      <c r="AO536" s="204"/>
    </row>
    <row r="537" spans="24:41" ht="15" customHeight="1" x14ac:dyDescent="0.25">
      <c r="X537" s="204"/>
      <c r="Y537" s="204"/>
      <c r="Z537" s="204"/>
      <c r="AA537" s="204"/>
      <c r="AB537" s="204"/>
      <c r="AC537" s="204"/>
      <c r="AD537" s="204"/>
      <c r="AE537" s="204"/>
      <c r="AF537" s="204"/>
      <c r="AG537" s="204"/>
      <c r="AH537" s="204"/>
      <c r="AI537" s="204"/>
      <c r="AJ537" s="204"/>
      <c r="AK537" s="204"/>
      <c r="AL537" s="204"/>
      <c r="AM537" s="204"/>
      <c r="AN537" s="204"/>
      <c r="AO537" s="204"/>
    </row>
    <row r="538" spans="24:41" ht="15" customHeight="1" x14ac:dyDescent="0.25">
      <c r="X538" s="204"/>
      <c r="Y538" s="204"/>
      <c r="Z538" s="204"/>
      <c r="AA538" s="204"/>
      <c r="AB538" s="204"/>
      <c r="AC538" s="204"/>
      <c r="AD538" s="204"/>
      <c r="AE538" s="204"/>
      <c r="AF538" s="204"/>
      <c r="AG538" s="204"/>
      <c r="AH538" s="204"/>
      <c r="AI538" s="204"/>
      <c r="AJ538" s="204"/>
      <c r="AK538" s="204"/>
      <c r="AL538" s="204"/>
      <c r="AM538" s="204"/>
      <c r="AN538" s="204"/>
      <c r="AO538" s="204"/>
    </row>
    <row r="539" spans="24:41" ht="15" customHeight="1" x14ac:dyDescent="0.25">
      <c r="X539" s="204"/>
      <c r="Y539" s="204"/>
      <c r="Z539" s="204"/>
      <c r="AA539" s="204"/>
      <c r="AB539" s="204"/>
      <c r="AC539" s="204"/>
      <c r="AD539" s="204"/>
      <c r="AE539" s="204"/>
      <c r="AF539" s="204"/>
      <c r="AG539" s="204"/>
      <c r="AH539" s="204"/>
      <c r="AI539" s="204"/>
      <c r="AJ539" s="204"/>
      <c r="AK539" s="204"/>
      <c r="AL539" s="204"/>
      <c r="AM539" s="204"/>
      <c r="AN539" s="204"/>
      <c r="AO539" s="204"/>
    </row>
    <row r="540" spans="24:41" ht="15" customHeight="1" x14ac:dyDescent="0.25">
      <c r="X540" s="204"/>
      <c r="Y540" s="204"/>
      <c r="Z540" s="204"/>
      <c r="AA540" s="204"/>
      <c r="AB540" s="204"/>
      <c r="AC540" s="204"/>
      <c r="AD540" s="204"/>
      <c r="AE540" s="204"/>
      <c r="AF540" s="204"/>
      <c r="AG540" s="204"/>
      <c r="AH540" s="204"/>
      <c r="AI540" s="204"/>
      <c r="AJ540" s="204"/>
      <c r="AK540" s="204"/>
      <c r="AL540" s="204"/>
      <c r="AM540" s="204"/>
      <c r="AN540" s="204"/>
      <c r="AO540" s="204"/>
    </row>
    <row r="541" spans="24:41" ht="15" customHeight="1" x14ac:dyDescent="0.25">
      <c r="X541" s="204"/>
      <c r="Y541" s="204"/>
      <c r="Z541" s="204"/>
      <c r="AA541" s="204"/>
      <c r="AB541" s="204"/>
      <c r="AC541" s="204"/>
      <c r="AD541" s="204"/>
      <c r="AE541" s="204"/>
      <c r="AF541" s="204"/>
      <c r="AG541" s="204"/>
      <c r="AH541" s="204"/>
      <c r="AI541" s="204"/>
      <c r="AJ541" s="204"/>
      <c r="AK541" s="204"/>
      <c r="AL541" s="204"/>
      <c r="AM541" s="204"/>
      <c r="AN541" s="204"/>
      <c r="AO541" s="204"/>
    </row>
    <row r="542" spans="24:41" ht="15" customHeight="1" x14ac:dyDescent="0.25">
      <c r="X542" s="204"/>
      <c r="Y542" s="204"/>
      <c r="Z542" s="204"/>
      <c r="AA542" s="204"/>
      <c r="AB542" s="204"/>
      <c r="AC542" s="204"/>
      <c r="AD542" s="204"/>
      <c r="AE542" s="204"/>
      <c r="AF542" s="204"/>
      <c r="AG542" s="204"/>
      <c r="AH542" s="204"/>
      <c r="AI542" s="204"/>
      <c r="AJ542" s="204"/>
      <c r="AK542" s="204"/>
      <c r="AL542" s="204"/>
      <c r="AM542" s="204"/>
      <c r="AN542" s="204"/>
      <c r="AO542" s="204"/>
    </row>
    <row r="543" spans="24:41" ht="15" customHeight="1" x14ac:dyDescent="0.25">
      <c r="X543" s="204"/>
      <c r="Y543" s="204"/>
      <c r="Z543" s="204"/>
      <c r="AA543" s="204"/>
      <c r="AB543" s="204"/>
      <c r="AC543" s="204"/>
      <c r="AD543" s="204"/>
      <c r="AE543" s="204"/>
      <c r="AF543" s="204"/>
      <c r="AG543" s="204"/>
      <c r="AH543" s="204"/>
      <c r="AI543" s="204"/>
      <c r="AJ543" s="204"/>
      <c r="AK543" s="204"/>
      <c r="AL543" s="204"/>
      <c r="AM543" s="204"/>
      <c r="AN543" s="204"/>
      <c r="AO543" s="204"/>
    </row>
    <row r="544" spans="24:41" ht="15" customHeight="1" x14ac:dyDescent="0.25">
      <c r="X544" s="204"/>
      <c r="Y544" s="204"/>
      <c r="Z544" s="204"/>
      <c r="AA544" s="204"/>
      <c r="AB544" s="204"/>
      <c r="AC544" s="204"/>
      <c r="AD544" s="204"/>
      <c r="AE544" s="204"/>
      <c r="AF544" s="204"/>
      <c r="AG544" s="204"/>
      <c r="AH544" s="204"/>
      <c r="AI544" s="204"/>
      <c r="AJ544" s="204"/>
      <c r="AK544" s="204"/>
      <c r="AL544" s="204"/>
      <c r="AM544" s="204"/>
      <c r="AN544" s="204"/>
      <c r="AO544" s="204"/>
    </row>
    <row r="545" spans="24:41" ht="15" customHeight="1" x14ac:dyDescent="0.25">
      <c r="X545" s="204"/>
      <c r="Y545" s="204"/>
      <c r="Z545" s="204"/>
      <c r="AA545" s="204"/>
      <c r="AB545" s="204"/>
      <c r="AC545" s="204"/>
      <c r="AD545" s="204"/>
      <c r="AE545" s="204"/>
      <c r="AF545" s="204"/>
      <c r="AG545" s="204"/>
      <c r="AH545" s="204"/>
      <c r="AI545" s="204"/>
      <c r="AJ545" s="204"/>
      <c r="AK545" s="204"/>
      <c r="AL545" s="204"/>
      <c r="AM545" s="204"/>
      <c r="AN545" s="204"/>
      <c r="AO545" s="204"/>
    </row>
    <row r="546" spans="24:41" ht="15" customHeight="1" x14ac:dyDescent="0.25">
      <c r="X546" s="204"/>
      <c r="Y546" s="204"/>
      <c r="Z546" s="204"/>
      <c r="AA546" s="204"/>
      <c r="AB546" s="204"/>
      <c r="AC546" s="204"/>
      <c r="AD546" s="204"/>
      <c r="AE546" s="204"/>
      <c r="AF546" s="204"/>
      <c r="AG546" s="204"/>
      <c r="AH546" s="204"/>
      <c r="AI546" s="204"/>
      <c r="AJ546" s="204"/>
      <c r="AK546" s="204"/>
      <c r="AL546" s="204"/>
      <c r="AM546" s="204"/>
      <c r="AN546" s="204"/>
      <c r="AO546" s="204"/>
    </row>
    <row r="547" spans="24:41" ht="15" customHeight="1" x14ac:dyDescent="0.25">
      <c r="X547" s="204"/>
      <c r="Y547" s="204"/>
      <c r="Z547" s="204"/>
      <c r="AA547" s="204"/>
      <c r="AB547" s="204"/>
      <c r="AC547" s="204"/>
      <c r="AD547" s="204"/>
      <c r="AE547" s="204"/>
      <c r="AF547" s="204"/>
      <c r="AG547" s="204"/>
      <c r="AH547" s="204"/>
      <c r="AI547" s="204"/>
      <c r="AJ547" s="204"/>
      <c r="AK547" s="204"/>
      <c r="AL547" s="204"/>
      <c r="AM547" s="204"/>
      <c r="AN547" s="204"/>
      <c r="AO547" s="204"/>
    </row>
    <row r="548" spans="24:41" ht="15" customHeight="1" x14ac:dyDescent="0.25">
      <c r="X548" s="204"/>
      <c r="Y548" s="204"/>
      <c r="Z548" s="204"/>
      <c r="AA548" s="204"/>
      <c r="AB548" s="204"/>
      <c r="AC548" s="204"/>
      <c r="AD548" s="204"/>
      <c r="AE548" s="204"/>
      <c r="AF548" s="204"/>
      <c r="AG548" s="204"/>
      <c r="AH548" s="204"/>
      <c r="AI548" s="204"/>
      <c r="AJ548" s="204"/>
      <c r="AK548" s="204"/>
      <c r="AL548" s="204"/>
      <c r="AM548" s="204"/>
      <c r="AN548" s="204"/>
      <c r="AO548" s="204"/>
    </row>
    <row r="549" spans="24:41" ht="15" customHeight="1" x14ac:dyDescent="0.25">
      <c r="X549" s="204"/>
      <c r="Y549" s="204"/>
      <c r="Z549" s="204"/>
      <c r="AA549" s="204"/>
      <c r="AB549" s="204"/>
      <c r="AC549" s="204"/>
      <c r="AD549" s="204"/>
      <c r="AE549" s="204"/>
      <c r="AF549" s="204"/>
      <c r="AG549" s="204"/>
      <c r="AH549" s="204"/>
      <c r="AI549" s="204"/>
      <c r="AJ549" s="204"/>
      <c r="AK549" s="204"/>
      <c r="AL549" s="204"/>
      <c r="AM549" s="204"/>
      <c r="AN549" s="204"/>
      <c r="AO549" s="204"/>
    </row>
    <row r="550" spans="24:41" ht="15" customHeight="1" x14ac:dyDescent="0.25">
      <c r="X550" s="204"/>
      <c r="Y550" s="204"/>
      <c r="Z550" s="204"/>
      <c r="AA550" s="204"/>
      <c r="AB550" s="204"/>
      <c r="AC550" s="204"/>
      <c r="AD550" s="204"/>
      <c r="AE550" s="204"/>
      <c r="AF550" s="204"/>
      <c r="AG550" s="204"/>
      <c r="AH550" s="204"/>
      <c r="AI550" s="204"/>
      <c r="AJ550" s="204"/>
      <c r="AK550" s="204"/>
      <c r="AL550" s="204"/>
      <c r="AM550" s="204"/>
      <c r="AN550" s="204"/>
      <c r="AO550" s="204"/>
    </row>
    <row r="551" spans="24:41" ht="15" customHeight="1" x14ac:dyDescent="0.25">
      <c r="X551" s="204"/>
      <c r="Y551" s="204"/>
      <c r="Z551" s="204"/>
      <c r="AA551" s="204"/>
      <c r="AB551" s="204"/>
      <c r="AC551" s="204"/>
      <c r="AD551" s="204"/>
      <c r="AE551" s="204"/>
      <c r="AF551" s="204"/>
      <c r="AG551" s="204"/>
      <c r="AH551" s="204"/>
      <c r="AI551" s="204"/>
      <c r="AJ551" s="204"/>
      <c r="AK551" s="204"/>
      <c r="AL551" s="204"/>
      <c r="AM551" s="204"/>
      <c r="AN551" s="204"/>
      <c r="AO551" s="204"/>
    </row>
    <row r="552" spans="24:41" ht="15" customHeight="1" x14ac:dyDescent="0.25">
      <c r="X552" s="204"/>
      <c r="Y552" s="204"/>
      <c r="Z552" s="204"/>
      <c r="AA552" s="204"/>
      <c r="AB552" s="204"/>
      <c r="AC552" s="204"/>
      <c r="AD552" s="204"/>
      <c r="AE552" s="204"/>
      <c r="AF552" s="204"/>
      <c r="AG552" s="204"/>
      <c r="AH552" s="204"/>
      <c r="AI552" s="204"/>
      <c r="AJ552" s="204"/>
      <c r="AK552" s="204"/>
      <c r="AL552" s="204"/>
      <c r="AM552" s="204"/>
      <c r="AN552" s="204"/>
      <c r="AO552" s="204"/>
    </row>
    <row r="553" spans="24:41" ht="15" customHeight="1" x14ac:dyDescent="0.25">
      <c r="X553" s="204"/>
      <c r="Y553" s="204"/>
      <c r="Z553" s="204"/>
      <c r="AA553" s="204"/>
      <c r="AB553" s="204"/>
      <c r="AC553" s="204"/>
      <c r="AD553" s="204"/>
      <c r="AE553" s="204"/>
      <c r="AF553" s="204"/>
      <c r="AG553" s="204"/>
      <c r="AH553" s="204"/>
      <c r="AI553" s="204"/>
      <c r="AJ553" s="204"/>
      <c r="AK553" s="204"/>
      <c r="AL553" s="204"/>
      <c r="AM553" s="204"/>
      <c r="AN553" s="204"/>
      <c r="AO553" s="204"/>
    </row>
    <row r="554" spans="24:41" ht="15" customHeight="1" x14ac:dyDescent="0.25">
      <c r="X554" s="204"/>
      <c r="Y554" s="204"/>
      <c r="Z554" s="204"/>
      <c r="AA554" s="204"/>
      <c r="AB554" s="204"/>
      <c r="AC554" s="204"/>
      <c r="AD554" s="204"/>
      <c r="AE554" s="204"/>
      <c r="AF554" s="204"/>
      <c r="AG554" s="204"/>
      <c r="AH554" s="204"/>
      <c r="AI554" s="204"/>
      <c r="AJ554" s="204"/>
      <c r="AK554" s="204"/>
      <c r="AL554" s="204"/>
      <c r="AM554" s="204"/>
      <c r="AN554" s="204"/>
      <c r="AO554" s="204"/>
    </row>
    <row r="555" spans="24:41" ht="15" customHeight="1" x14ac:dyDescent="0.25">
      <c r="X555" s="204"/>
      <c r="Y555" s="204"/>
      <c r="Z555" s="204"/>
      <c r="AA555" s="204"/>
      <c r="AB555" s="204"/>
      <c r="AC555" s="204"/>
      <c r="AD555" s="204"/>
      <c r="AE555" s="204"/>
      <c r="AF555" s="204"/>
      <c r="AG555" s="204"/>
      <c r="AH555" s="204"/>
      <c r="AI555" s="204"/>
      <c r="AJ555" s="204"/>
      <c r="AK555" s="204"/>
      <c r="AL555" s="204"/>
      <c r="AM555" s="204"/>
      <c r="AN555" s="204"/>
      <c r="AO555" s="204"/>
    </row>
    <row r="556" spans="24:41" ht="15" customHeight="1" x14ac:dyDescent="0.25">
      <c r="X556" s="204"/>
      <c r="Y556" s="204"/>
      <c r="Z556" s="204"/>
      <c r="AA556" s="204"/>
      <c r="AB556" s="204"/>
      <c r="AC556" s="204"/>
      <c r="AD556" s="204"/>
      <c r="AE556" s="204"/>
      <c r="AF556" s="204"/>
      <c r="AG556" s="204"/>
      <c r="AH556" s="204"/>
      <c r="AI556" s="204"/>
      <c r="AJ556" s="204"/>
      <c r="AK556" s="204"/>
      <c r="AL556" s="204"/>
      <c r="AM556" s="204"/>
      <c r="AN556" s="204"/>
      <c r="AO556" s="204"/>
    </row>
    <row r="557" spans="24:41" ht="15" customHeight="1" x14ac:dyDescent="0.25">
      <c r="X557" s="204"/>
      <c r="Y557" s="204"/>
      <c r="Z557" s="204"/>
      <c r="AA557" s="204"/>
      <c r="AB557" s="204"/>
      <c r="AC557" s="204"/>
      <c r="AD557" s="204"/>
      <c r="AE557" s="204"/>
      <c r="AF557" s="204"/>
      <c r="AG557" s="204"/>
      <c r="AH557" s="204"/>
      <c r="AI557" s="204"/>
      <c r="AJ557" s="204"/>
      <c r="AK557" s="204"/>
      <c r="AL557" s="204"/>
      <c r="AM557" s="204"/>
      <c r="AN557" s="204"/>
      <c r="AO557" s="204"/>
    </row>
    <row r="558" spans="24:41" ht="15" customHeight="1" x14ac:dyDescent="0.25">
      <c r="X558" s="204"/>
      <c r="Y558" s="204"/>
      <c r="Z558" s="204"/>
      <c r="AA558" s="204"/>
      <c r="AB558" s="204"/>
      <c r="AC558" s="204"/>
      <c r="AD558" s="204"/>
      <c r="AE558" s="204"/>
      <c r="AF558" s="204"/>
      <c r="AG558" s="204"/>
      <c r="AH558" s="204"/>
      <c r="AI558" s="204"/>
      <c r="AJ558" s="204"/>
      <c r="AK558" s="204"/>
      <c r="AL558" s="204"/>
      <c r="AM558" s="204"/>
      <c r="AN558" s="204"/>
      <c r="AO558" s="204"/>
    </row>
    <row r="559" spans="24:41" ht="15" customHeight="1" x14ac:dyDescent="0.25">
      <c r="X559" s="204"/>
      <c r="Y559" s="204"/>
      <c r="Z559" s="204"/>
      <c r="AA559" s="204"/>
      <c r="AB559" s="204"/>
      <c r="AC559" s="204"/>
      <c r="AD559" s="204"/>
      <c r="AE559" s="204"/>
      <c r="AF559" s="204"/>
      <c r="AG559" s="204"/>
      <c r="AH559" s="204"/>
      <c r="AI559" s="204"/>
      <c r="AJ559" s="204"/>
      <c r="AK559" s="204"/>
      <c r="AL559" s="204"/>
      <c r="AM559" s="204"/>
      <c r="AN559" s="204"/>
      <c r="AO559" s="204"/>
    </row>
    <row r="560" spans="24:41" ht="15" customHeight="1" x14ac:dyDescent="0.25">
      <c r="X560" s="204"/>
      <c r="Y560" s="204"/>
      <c r="Z560" s="204"/>
      <c r="AA560" s="204"/>
      <c r="AB560" s="204"/>
      <c r="AC560" s="204"/>
      <c r="AD560" s="204"/>
      <c r="AE560" s="204"/>
      <c r="AF560" s="204"/>
      <c r="AG560" s="204"/>
      <c r="AH560" s="204"/>
      <c r="AI560" s="204"/>
      <c r="AJ560" s="204"/>
      <c r="AK560" s="204"/>
      <c r="AL560" s="204"/>
      <c r="AM560" s="204"/>
      <c r="AN560" s="204"/>
      <c r="AO560" s="204"/>
    </row>
    <row r="561" spans="24:41" ht="15" customHeight="1" x14ac:dyDescent="0.25">
      <c r="X561" s="204"/>
      <c r="Y561" s="204"/>
      <c r="Z561" s="204"/>
      <c r="AA561" s="204"/>
      <c r="AB561" s="204"/>
      <c r="AC561" s="204"/>
      <c r="AD561" s="204"/>
      <c r="AE561" s="204"/>
      <c r="AF561" s="204"/>
      <c r="AG561" s="204"/>
      <c r="AH561" s="204"/>
      <c r="AI561" s="204"/>
      <c r="AJ561" s="204"/>
      <c r="AK561" s="204"/>
      <c r="AL561" s="204"/>
      <c r="AM561" s="204"/>
      <c r="AN561" s="204"/>
      <c r="AO561" s="204"/>
    </row>
    <row r="562" spans="24:41" ht="15" customHeight="1" x14ac:dyDescent="0.25">
      <c r="X562" s="204"/>
      <c r="Y562" s="204"/>
      <c r="Z562" s="204"/>
      <c r="AA562" s="204"/>
      <c r="AB562" s="204"/>
      <c r="AC562" s="204"/>
      <c r="AD562" s="204"/>
      <c r="AE562" s="204"/>
      <c r="AF562" s="204"/>
      <c r="AG562" s="204"/>
      <c r="AH562" s="204"/>
      <c r="AI562" s="204"/>
      <c r="AJ562" s="204"/>
      <c r="AK562" s="204"/>
      <c r="AL562" s="204"/>
      <c r="AM562" s="204"/>
      <c r="AN562" s="204"/>
      <c r="AO562" s="204"/>
    </row>
    <row r="563" spans="24:41" ht="15" customHeight="1" x14ac:dyDescent="0.25">
      <c r="X563" s="204"/>
      <c r="Y563" s="204"/>
      <c r="Z563" s="204"/>
      <c r="AA563" s="204"/>
      <c r="AB563" s="204"/>
      <c r="AC563" s="204"/>
      <c r="AD563" s="204"/>
      <c r="AE563" s="204"/>
      <c r="AF563" s="204"/>
      <c r="AG563" s="204"/>
      <c r="AH563" s="204"/>
      <c r="AI563" s="204"/>
      <c r="AJ563" s="204"/>
      <c r="AK563" s="204"/>
      <c r="AL563" s="204"/>
      <c r="AM563" s="204"/>
      <c r="AN563" s="204"/>
      <c r="AO563" s="204"/>
    </row>
    <row r="564" spans="24:41" ht="15" customHeight="1" x14ac:dyDescent="0.25">
      <c r="X564" s="204"/>
      <c r="Y564" s="204"/>
      <c r="Z564" s="204"/>
      <c r="AA564" s="204"/>
      <c r="AB564" s="204"/>
      <c r="AC564" s="204"/>
      <c r="AD564" s="204"/>
      <c r="AE564" s="204"/>
      <c r="AF564" s="204"/>
      <c r="AG564" s="204"/>
      <c r="AH564" s="204"/>
      <c r="AI564" s="204"/>
      <c r="AJ564" s="204"/>
      <c r="AK564" s="204"/>
      <c r="AL564" s="204"/>
      <c r="AM564" s="204"/>
      <c r="AN564" s="204"/>
      <c r="AO564" s="204"/>
    </row>
    <row r="565" spans="24:41" ht="15" customHeight="1" x14ac:dyDescent="0.25">
      <c r="X565" s="204"/>
      <c r="Y565" s="204"/>
      <c r="Z565" s="204"/>
      <c r="AA565" s="204"/>
      <c r="AB565" s="204"/>
      <c r="AC565" s="204"/>
      <c r="AD565" s="204"/>
      <c r="AE565" s="204"/>
      <c r="AF565" s="204"/>
      <c r="AG565" s="204"/>
      <c r="AH565" s="204"/>
      <c r="AI565" s="204"/>
      <c r="AJ565" s="204"/>
      <c r="AK565" s="204"/>
      <c r="AL565" s="204"/>
      <c r="AM565" s="204"/>
      <c r="AN565" s="204"/>
      <c r="AO565" s="204"/>
    </row>
    <row r="566" spans="24:41" ht="15" customHeight="1" x14ac:dyDescent="0.25">
      <c r="X566" s="204"/>
      <c r="Y566" s="204"/>
      <c r="Z566" s="204"/>
      <c r="AA566" s="204"/>
      <c r="AB566" s="204"/>
      <c r="AC566" s="204"/>
      <c r="AD566" s="204"/>
      <c r="AE566" s="204"/>
      <c r="AF566" s="204"/>
      <c r="AG566" s="204"/>
      <c r="AH566" s="204"/>
      <c r="AI566" s="204"/>
      <c r="AJ566" s="204"/>
      <c r="AK566" s="204"/>
      <c r="AL566" s="204"/>
      <c r="AM566" s="204"/>
      <c r="AN566" s="204"/>
      <c r="AO566" s="204"/>
    </row>
    <row r="567" spans="24:41" ht="15" customHeight="1" x14ac:dyDescent="0.25">
      <c r="X567" s="204"/>
      <c r="Y567" s="204"/>
      <c r="Z567" s="204"/>
      <c r="AA567" s="204"/>
      <c r="AB567" s="204"/>
      <c r="AC567" s="204"/>
      <c r="AD567" s="204"/>
      <c r="AE567" s="204"/>
      <c r="AF567" s="204"/>
      <c r="AG567" s="204"/>
      <c r="AH567" s="204"/>
      <c r="AI567" s="204"/>
      <c r="AJ567" s="204"/>
      <c r="AK567" s="204"/>
      <c r="AL567" s="204"/>
      <c r="AM567" s="204"/>
      <c r="AN567" s="204"/>
      <c r="AO567" s="204"/>
    </row>
    <row r="568" spans="24:41" ht="15" customHeight="1" x14ac:dyDescent="0.25">
      <c r="X568" s="204"/>
      <c r="Y568" s="204"/>
      <c r="Z568" s="204"/>
      <c r="AA568" s="204"/>
      <c r="AB568" s="204"/>
      <c r="AC568" s="204"/>
      <c r="AD568" s="204"/>
      <c r="AE568" s="204"/>
      <c r="AF568" s="204"/>
      <c r="AG568" s="204"/>
      <c r="AH568" s="204"/>
      <c r="AI568" s="204"/>
      <c r="AJ568" s="204"/>
      <c r="AK568" s="204"/>
      <c r="AL568" s="204"/>
      <c r="AM568" s="204"/>
      <c r="AN568" s="204"/>
      <c r="AO568" s="204"/>
    </row>
    <row r="569" spans="24:41" ht="15" customHeight="1" x14ac:dyDescent="0.25">
      <c r="X569" s="204"/>
      <c r="Y569" s="204"/>
      <c r="Z569" s="204"/>
      <c r="AA569" s="204"/>
      <c r="AB569" s="204"/>
      <c r="AC569" s="204"/>
      <c r="AD569" s="204"/>
      <c r="AE569" s="204"/>
      <c r="AF569" s="204"/>
      <c r="AG569" s="204"/>
      <c r="AH569" s="204"/>
      <c r="AI569" s="204"/>
      <c r="AJ569" s="204"/>
      <c r="AK569" s="204"/>
      <c r="AL569" s="204"/>
      <c r="AM569" s="204"/>
      <c r="AN569" s="204"/>
      <c r="AO569" s="204"/>
    </row>
    <row r="570" spans="24:41" ht="15" customHeight="1" x14ac:dyDescent="0.25">
      <c r="X570" s="204"/>
      <c r="Y570" s="204"/>
      <c r="Z570" s="204"/>
      <c r="AA570" s="204"/>
      <c r="AB570" s="204"/>
      <c r="AC570" s="204"/>
      <c r="AD570" s="204"/>
      <c r="AE570" s="204"/>
      <c r="AF570" s="204"/>
      <c r="AG570" s="204"/>
      <c r="AH570" s="204"/>
      <c r="AI570" s="204"/>
      <c r="AJ570" s="204"/>
      <c r="AK570" s="204"/>
      <c r="AL570" s="204"/>
      <c r="AM570" s="204"/>
      <c r="AN570" s="204"/>
      <c r="AO570" s="204"/>
    </row>
    <row r="571" spans="24:41" ht="15" customHeight="1" x14ac:dyDescent="0.25">
      <c r="X571" s="204"/>
      <c r="Y571" s="204"/>
      <c r="Z571" s="204"/>
      <c r="AA571" s="204"/>
      <c r="AB571" s="204"/>
      <c r="AC571" s="204"/>
      <c r="AD571" s="204"/>
      <c r="AE571" s="204"/>
      <c r="AF571" s="204"/>
      <c r="AG571" s="204"/>
      <c r="AH571" s="204"/>
      <c r="AI571" s="204"/>
      <c r="AJ571" s="204"/>
      <c r="AK571" s="204"/>
      <c r="AL571" s="204"/>
      <c r="AM571" s="204"/>
      <c r="AN571" s="204"/>
      <c r="AO571" s="204"/>
    </row>
    <row r="572" spans="24:41" ht="15" customHeight="1" x14ac:dyDescent="0.25">
      <c r="X572" s="204"/>
      <c r="Y572" s="204"/>
      <c r="Z572" s="204"/>
      <c r="AA572" s="204"/>
      <c r="AB572" s="204"/>
      <c r="AC572" s="204"/>
      <c r="AD572" s="204"/>
      <c r="AE572" s="204"/>
      <c r="AF572" s="204"/>
      <c r="AG572" s="204"/>
      <c r="AH572" s="204"/>
      <c r="AI572" s="204"/>
      <c r="AJ572" s="204"/>
      <c r="AK572" s="204"/>
      <c r="AL572" s="204"/>
      <c r="AM572" s="204"/>
      <c r="AN572" s="204"/>
      <c r="AO572" s="204"/>
    </row>
    <row r="573" spans="24:41" ht="15" customHeight="1" x14ac:dyDescent="0.25">
      <c r="X573" s="204"/>
      <c r="Y573" s="204"/>
      <c r="Z573" s="204"/>
      <c r="AA573" s="204"/>
      <c r="AB573" s="204"/>
      <c r="AC573" s="204"/>
      <c r="AD573" s="204"/>
      <c r="AE573" s="204"/>
      <c r="AF573" s="204"/>
      <c r="AG573" s="204"/>
      <c r="AH573" s="204"/>
      <c r="AI573" s="204"/>
      <c r="AJ573" s="204"/>
      <c r="AK573" s="204"/>
      <c r="AL573" s="204"/>
      <c r="AM573" s="204"/>
      <c r="AN573" s="204"/>
      <c r="AO573" s="204"/>
    </row>
    <row r="574" spans="24:41" ht="15" customHeight="1" x14ac:dyDescent="0.25">
      <c r="X574" s="204"/>
      <c r="Y574" s="204"/>
      <c r="Z574" s="204"/>
      <c r="AA574" s="204"/>
      <c r="AB574" s="204"/>
      <c r="AC574" s="204"/>
      <c r="AD574" s="204"/>
      <c r="AE574" s="204"/>
      <c r="AF574" s="204"/>
      <c r="AG574" s="204"/>
      <c r="AH574" s="204"/>
      <c r="AI574" s="204"/>
      <c r="AJ574" s="204"/>
      <c r="AK574" s="204"/>
      <c r="AL574" s="204"/>
      <c r="AM574" s="204"/>
      <c r="AN574" s="204"/>
      <c r="AO574" s="204"/>
    </row>
    <row r="575" spans="24:41" ht="15" customHeight="1" x14ac:dyDescent="0.25">
      <c r="X575" s="204"/>
      <c r="Y575" s="204"/>
      <c r="Z575" s="204"/>
      <c r="AA575" s="204"/>
      <c r="AB575" s="204"/>
      <c r="AC575" s="204"/>
      <c r="AD575" s="204"/>
      <c r="AE575" s="204"/>
      <c r="AF575" s="204"/>
      <c r="AG575" s="204"/>
      <c r="AH575" s="204"/>
      <c r="AI575" s="204"/>
      <c r="AJ575" s="204"/>
      <c r="AK575" s="204"/>
      <c r="AL575" s="204"/>
      <c r="AM575" s="204"/>
      <c r="AN575" s="204"/>
      <c r="AO575" s="204"/>
    </row>
    <row r="576" spans="24:41" ht="15" customHeight="1" x14ac:dyDescent="0.25">
      <c r="X576" s="204"/>
      <c r="Y576" s="204"/>
      <c r="Z576" s="204"/>
      <c r="AA576" s="204"/>
      <c r="AB576" s="204"/>
      <c r="AC576" s="204"/>
      <c r="AD576" s="204"/>
      <c r="AE576" s="204"/>
      <c r="AF576" s="204"/>
      <c r="AG576" s="204"/>
      <c r="AH576" s="204"/>
      <c r="AI576" s="204"/>
      <c r="AJ576" s="204"/>
      <c r="AK576" s="204"/>
      <c r="AL576" s="204"/>
      <c r="AM576" s="204"/>
      <c r="AN576" s="204"/>
      <c r="AO576" s="204"/>
    </row>
    <row r="577" spans="24:41" ht="15" customHeight="1" x14ac:dyDescent="0.25">
      <c r="X577" s="204"/>
      <c r="Y577" s="204"/>
      <c r="Z577" s="204"/>
      <c r="AA577" s="204"/>
      <c r="AB577" s="204"/>
      <c r="AC577" s="204"/>
      <c r="AD577" s="204"/>
      <c r="AE577" s="204"/>
      <c r="AF577" s="204"/>
      <c r="AG577" s="204"/>
      <c r="AH577" s="204"/>
      <c r="AI577" s="204"/>
      <c r="AJ577" s="204"/>
      <c r="AK577" s="204"/>
      <c r="AL577" s="204"/>
      <c r="AM577" s="204"/>
      <c r="AN577" s="204"/>
      <c r="AO577" s="204"/>
    </row>
    <row r="578" spans="24:41" ht="15" customHeight="1" x14ac:dyDescent="0.25">
      <c r="X578" s="204"/>
      <c r="Y578" s="204"/>
      <c r="Z578" s="204"/>
      <c r="AA578" s="204"/>
      <c r="AB578" s="204"/>
      <c r="AC578" s="204"/>
      <c r="AD578" s="204"/>
      <c r="AE578" s="204"/>
      <c r="AF578" s="204"/>
      <c r="AG578" s="204"/>
      <c r="AH578" s="204"/>
      <c r="AI578" s="204"/>
      <c r="AJ578" s="204"/>
      <c r="AK578" s="204"/>
      <c r="AL578" s="204"/>
      <c r="AM578" s="204"/>
      <c r="AN578" s="204"/>
      <c r="AO578" s="204"/>
    </row>
    <row r="579" spans="24:41" ht="15" customHeight="1" x14ac:dyDescent="0.25">
      <c r="X579" s="204"/>
      <c r="Y579" s="204"/>
      <c r="Z579" s="204"/>
      <c r="AA579" s="204"/>
      <c r="AB579" s="204"/>
      <c r="AC579" s="204"/>
      <c r="AD579" s="204"/>
      <c r="AE579" s="204"/>
      <c r="AF579" s="204"/>
      <c r="AG579" s="204"/>
      <c r="AH579" s="204"/>
      <c r="AI579" s="204"/>
      <c r="AJ579" s="204"/>
      <c r="AK579" s="204"/>
      <c r="AL579" s="204"/>
      <c r="AM579" s="204"/>
      <c r="AN579" s="204"/>
      <c r="AO579" s="204"/>
    </row>
    <row r="580" spans="24:41" ht="15" customHeight="1" x14ac:dyDescent="0.25">
      <c r="X580" s="204"/>
      <c r="Y580" s="204"/>
      <c r="Z580" s="204"/>
      <c r="AA580" s="204"/>
      <c r="AB580" s="204"/>
      <c r="AC580" s="204"/>
      <c r="AD580" s="204"/>
      <c r="AE580" s="204"/>
      <c r="AF580" s="204"/>
      <c r="AG580" s="204"/>
      <c r="AH580" s="204"/>
      <c r="AI580" s="204"/>
      <c r="AJ580" s="204"/>
      <c r="AK580" s="204"/>
      <c r="AL580" s="204"/>
      <c r="AM580" s="204"/>
      <c r="AN580" s="204"/>
      <c r="AO580" s="204"/>
    </row>
    <row r="581" spans="24:41" ht="15" customHeight="1" x14ac:dyDescent="0.25">
      <c r="X581" s="204"/>
      <c r="Y581" s="204"/>
      <c r="Z581" s="204"/>
      <c r="AA581" s="204"/>
      <c r="AB581" s="204"/>
      <c r="AC581" s="204"/>
      <c r="AD581" s="204"/>
      <c r="AE581" s="204"/>
      <c r="AF581" s="204"/>
      <c r="AG581" s="204"/>
      <c r="AH581" s="204"/>
      <c r="AI581" s="204"/>
      <c r="AJ581" s="204"/>
      <c r="AK581" s="204"/>
      <c r="AL581" s="204"/>
      <c r="AM581" s="204"/>
      <c r="AN581" s="204"/>
      <c r="AO581" s="204"/>
    </row>
    <row r="582" spans="24:41" ht="15" customHeight="1" x14ac:dyDescent="0.25">
      <c r="X582" s="204"/>
      <c r="Y582" s="204"/>
      <c r="Z582" s="204"/>
      <c r="AA582" s="204"/>
      <c r="AB582" s="204"/>
      <c r="AC582" s="204"/>
      <c r="AD582" s="204"/>
      <c r="AE582" s="204"/>
      <c r="AF582" s="204"/>
      <c r="AG582" s="204"/>
      <c r="AH582" s="204"/>
      <c r="AI582" s="204"/>
      <c r="AJ582" s="204"/>
      <c r="AK582" s="204"/>
      <c r="AL582" s="204"/>
      <c r="AM582" s="204"/>
      <c r="AN582" s="204"/>
      <c r="AO582" s="204"/>
    </row>
    <row r="583" spans="24:41" ht="15" customHeight="1" x14ac:dyDescent="0.25">
      <c r="X583" s="204"/>
      <c r="Y583" s="204"/>
      <c r="Z583" s="204"/>
      <c r="AA583" s="204"/>
      <c r="AB583" s="204"/>
      <c r="AC583" s="204"/>
      <c r="AD583" s="204"/>
      <c r="AE583" s="204"/>
      <c r="AF583" s="204"/>
      <c r="AG583" s="204"/>
      <c r="AH583" s="204"/>
      <c r="AI583" s="204"/>
      <c r="AJ583" s="204"/>
      <c r="AK583" s="204"/>
      <c r="AL583" s="204"/>
      <c r="AM583" s="204"/>
      <c r="AN583" s="204"/>
      <c r="AO583" s="204"/>
    </row>
    <row r="584" spans="24:41" ht="15" customHeight="1" x14ac:dyDescent="0.25">
      <c r="X584" s="204"/>
      <c r="Y584" s="204"/>
      <c r="Z584" s="204"/>
      <c r="AA584" s="204"/>
      <c r="AB584" s="204"/>
      <c r="AC584" s="204"/>
      <c r="AD584" s="204"/>
      <c r="AE584" s="204"/>
      <c r="AF584" s="204"/>
      <c r="AG584" s="204"/>
      <c r="AH584" s="204"/>
      <c r="AI584" s="204"/>
      <c r="AJ584" s="204"/>
      <c r="AK584" s="204"/>
      <c r="AL584" s="204"/>
      <c r="AM584" s="204"/>
      <c r="AN584" s="204"/>
      <c r="AO584" s="204"/>
    </row>
    <row r="585" spans="24:41" ht="15" customHeight="1" x14ac:dyDescent="0.25">
      <c r="X585" s="204"/>
      <c r="Y585" s="204"/>
      <c r="Z585" s="204"/>
      <c r="AA585" s="204"/>
      <c r="AB585" s="204"/>
      <c r="AC585" s="204"/>
      <c r="AD585" s="204"/>
      <c r="AE585" s="204"/>
      <c r="AF585" s="204"/>
      <c r="AG585" s="204"/>
      <c r="AH585" s="204"/>
      <c r="AI585" s="204"/>
      <c r="AJ585" s="204"/>
      <c r="AK585" s="204"/>
      <c r="AL585" s="204"/>
      <c r="AM585" s="204"/>
      <c r="AN585" s="204"/>
      <c r="AO585" s="204"/>
    </row>
    <row r="586" spans="24:41" ht="15" customHeight="1" x14ac:dyDescent="0.25">
      <c r="X586" s="204"/>
      <c r="Y586" s="204"/>
      <c r="Z586" s="204"/>
      <c r="AA586" s="204"/>
      <c r="AB586" s="204"/>
      <c r="AC586" s="204"/>
      <c r="AD586" s="204"/>
      <c r="AE586" s="204"/>
      <c r="AF586" s="204"/>
      <c r="AG586" s="204"/>
      <c r="AH586" s="204"/>
      <c r="AI586" s="204"/>
      <c r="AJ586" s="204"/>
      <c r="AK586" s="204"/>
      <c r="AL586" s="204"/>
      <c r="AM586" s="204"/>
      <c r="AN586" s="204"/>
      <c r="AO586" s="204"/>
    </row>
    <row r="587" spans="24:41" ht="15" customHeight="1" x14ac:dyDescent="0.25">
      <c r="X587" s="204"/>
      <c r="Y587" s="204"/>
      <c r="Z587" s="204"/>
      <c r="AA587" s="204"/>
      <c r="AB587" s="204"/>
      <c r="AC587" s="204"/>
      <c r="AD587" s="204"/>
      <c r="AE587" s="204"/>
      <c r="AF587" s="204"/>
      <c r="AG587" s="204"/>
      <c r="AH587" s="204"/>
      <c r="AI587" s="204"/>
      <c r="AJ587" s="204"/>
      <c r="AK587" s="204"/>
      <c r="AL587" s="204"/>
      <c r="AM587" s="204"/>
      <c r="AN587" s="204"/>
      <c r="AO587" s="204"/>
    </row>
    <row r="588" spans="24:41" ht="15" customHeight="1" x14ac:dyDescent="0.25">
      <c r="X588" s="204"/>
      <c r="Y588" s="204"/>
      <c r="Z588" s="204"/>
      <c r="AA588" s="204"/>
      <c r="AB588" s="204"/>
      <c r="AC588" s="204"/>
      <c r="AD588" s="204"/>
      <c r="AE588" s="204"/>
      <c r="AF588" s="204"/>
      <c r="AG588" s="204"/>
      <c r="AH588" s="204"/>
      <c r="AI588" s="204"/>
      <c r="AJ588" s="204"/>
      <c r="AK588" s="204"/>
      <c r="AL588" s="204"/>
      <c r="AM588" s="204"/>
      <c r="AN588" s="204"/>
      <c r="AO588" s="204"/>
    </row>
    <row r="589" spans="24:41" ht="15" customHeight="1" x14ac:dyDescent="0.25">
      <c r="X589" s="204"/>
      <c r="Y589" s="204"/>
      <c r="Z589" s="204"/>
      <c r="AA589" s="204"/>
      <c r="AB589" s="204"/>
      <c r="AC589" s="204"/>
      <c r="AD589" s="204"/>
      <c r="AE589" s="204"/>
      <c r="AF589" s="204"/>
      <c r="AG589" s="204"/>
      <c r="AH589" s="204"/>
      <c r="AI589" s="204"/>
      <c r="AJ589" s="204"/>
      <c r="AK589" s="204"/>
      <c r="AL589" s="204"/>
      <c r="AM589" s="204"/>
      <c r="AN589" s="204"/>
      <c r="AO589" s="204"/>
    </row>
    <row r="590" spans="24:41" ht="15" customHeight="1" x14ac:dyDescent="0.25">
      <c r="X590" s="204"/>
      <c r="Y590" s="204"/>
      <c r="Z590" s="204"/>
      <c r="AA590" s="204"/>
      <c r="AB590" s="204"/>
      <c r="AC590" s="204"/>
      <c r="AD590" s="204"/>
      <c r="AE590" s="204"/>
      <c r="AF590" s="204"/>
      <c r="AG590" s="204"/>
      <c r="AH590" s="204"/>
      <c r="AI590" s="204"/>
      <c r="AJ590" s="204"/>
      <c r="AK590" s="204"/>
      <c r="AL590" s="204"/>
      <c r="AM590" s="204"/>
      <c r="AN590" s="204"/>
      <c r="AO590" s="204"/>
    </row>
    <row r="591" spans="24:41" ht="15" customHeight="1" x14ac:dyDescent="0.25">
      <c r="X591" s="204"/>
      <c r="Y591" s="204"/>
      <c r="Z591" s="204"/>
      <c r="AA591" s="204"/>
      <c r="AB591" s="204"/>
      <c r="AC591" s="204"/>
      <c r="AD591" s="204"/>
      <c r="AE591" s="204"/>
      <c r="AF591" s="204"/>
      <c r="AG591" s="204"/>
      <c r="AH591" s="204"/>
      <c r="AI591" s="204"/>
      <c r="AJ591" s="204"/>
      <c r="AK591" s="204"/>
      <c r="AL591" s="204"/>
      <c r="AM591" s="204"/>
      <c r="AN591" s="204"/>
      <c r="AO591" s="204"/>
    </row>
    <row r="592" spans="24:41" ht="15" customHeight="1" x14ac:dyDescent="0.25">
      <c r="X592" s="204"/>
      <c r="Y592" s="204"/>
      <c r="Z592" s="204"/>
      <c r="AA592" s="204"/>
      <c r="AB592" s="204"/>
      <c r="AC592" s="204"/>
      <c r="AD592" s="204"/>
      <c r="AE592" s="204"/>
      <c r="AF592" s="204"/>
      <c r="AG592" s="204"/>
      <c r="AH592" s="204"/>
      <c r="AI592" s="204"/>
      <c r="AJ592" s="204"/>
      <c r="AK592" s="204"/>
      <c r="AL592" s="204"/>
      <c r="AM592" s="204"/>
      <c r="AN592" s="204"/>
      <c r="AO592" s="204"/>
    </row>
    <row r="593" spans="24:41" ht="15" customHeight="1" x14ac:dyDescent="0.25">
      <c r="X593" s="204"/>
      <c r="Y593" s="204"/>
      <c r="Z593" s="204"/>
      <c r="AA593" s="204"/>
      <c r="AB593" s="204"/>
      <c r="AC593" s="204"/>
      <c r="AD593" s="204"/>
      <c r="AE593" s="204"/>
      <c r="AF593" s="204"/>
      <c r="AG593" s="204"/>
      <c r="AH593" s="204"/>
      <c r="AI593" s="204"/>
      <c r="AJ593" s="204"/>
      <c r="AK593" s="204"/>
      <c r="AL593" s="204"/>
      <c r="AM593" s="204"/>
      <c r="AN593" s="204"/>
      <c r="AO593" s="204"/>
    </row>
    <row r="594" spans="24:41" ht="15" customHeight="1" x14ac:dyDescent="0.25">
      <c r="X594" s="204"/>
      <c r="Y594" s="204"/>
      <c r="Z594" s="204"/>
      <c r="AA594" s="204"/>
      <c r="AB594" s="204"/>
      <c r="AC594" s="204"/>
      <c r="AD594" s="204"/>
      <c r="AE594" s="204"/>
      <c r="AF594" s="204"/>
      <c r="AG594" s="204"/>
      <c r="AH594" s="204"/>
      <c r="AI594" s="204"/>
      <c r="AJ594" s="204"/>
      <c r="AK594" s="204"/>
      <c r="AL594" s="204"/>
      <c r="AM594" s="204"/>
      <c r="AN594" s="204"/>
      <c r="AO594" s="204"/>
    </row>
    <row r="595" spans="24:41" ht="15" customHeight="1" x14ac:dyDescent="0.25">
      <c r="X595" s="204"/>
      <c r="Y595" s="204"/>
      <c r="Z595" s="204"/>
      <c r="AA595" s="204"/>
      <c r="AB595" s="204"/>
      <c r="AC595" s="204"/>
      <c r="AD595" s="204"/>
      <c r="AE595" s="204"/>
      <c r="AF595" s="204"/>
      <c r="AG595" s="204"/>
      <c r="AH595" s="204"/>
      <c r="AI595" s="204"/>
      <c r="AJ595" s="204"/>
      <c r="AK595" s="204"/>
      <c r="AL595" s="204"/>
      <c r="AM595" s="204"/>
      <c r="AN595" s="204"/>
      <c r="AO595" s="204"/>
    </row>
    <row r="596" spans="24:41" ht="15" customHeight="1" x14ac:dyDescent="0.25">
      <c r="X596" s="204"/>
      <c r="Y596" s="204"/>
      <c r="Z596" s="204"/>
      <c r="AA596" s="204"/>
      <c r="AB596" s="204"/>
      <c r="AC596" s="204"/>
      <c r="AD596" s="204"/>
      <c r="AE596" s="204"/>
      <c r="AF596" s="204"/>
      <c r="AG596" s="204"/>
      <c r="AH596" s="204"/>
      <c r="AI596" s="204"/>
      <c r="AJ596" s="204"/>
      <c r="AK596" s="204"/>
      <c r="AL596" s="204"/>
      <c r="AM596" s="204"/>
      <c r="AN596" s="204"/>
      <c r="AO596" s="204"/>
    </row>
    <row r="597" spans="24:41" ht="15" customHeight="1" x14ac:dyDescent="0.25">
      <c r="X597" s="204"/>
      <c r="Y597" s="204"/>
      <c r="Z597" s="204"/>
      <c r="AA597" s="204"/>
      <c r="AB597" s="204"/>
      <c r="AC597" s="204"/>
      <c r="AD597" s="204"/>
      <c r="AE597" s="204"/>
      <c r="AF597" s="204"/>
      <c r="AG597" s="204"/>
      <c r="AH597" s="204"/>
      <c r="AI597" s="204"/>
      <c r="AJ597" s="204"/>
      <c r="AK597" s="204"/>
      <c r="AL597" s="204"/>
      <c r="AM597" s="204"/>
      <c r="AN597" s="204"/>
      <c r="AO597" s="204"/>
    </row>
    <row r="598" spans="24:41" ht="15" customHeight="1" x14ac:dyDescent="0.25">
      <c r="X598" s="204"/>
      <c r="Y598" s="204"/>
      <c r="Z598" s="204"/>
      <c r="AA598" s="204"/>
      <c r="AB598" s="204"/>
      <c r="AC598" s="204"/>
      <c r="AD598" s="204"/>
      <c r="AE598" s="204"/>
      <c r="AF598" s="204"/>
      <c r="AG598" s="204"/>
      <c r="AH598" s="204"/>
      <c r="AI598" s="204"/>
      <c r="AJ598" s="204"/>
      <c r="AK598" s="204"/>
      <c r="AL598" s="204"/>
      <c r="AM598" s="204"/>
      <c r="AN598" s="204"/>
      <c r="AO598" s="204"/>
    </row>
    <row r="599" spans="24:41" ht="15" customHeight="1" x14ac:dyDescent="0.25">
      <c r="X599" s="204"/>
      <c r="Y599" s="204"/>
      <c r="Z599" s="204"/>
      <c r="AA599" s="204"/>
      <c r="AB599" s="204"/>
      <c r="AC599" s="204"/>
      <c r="AD599" s="204"/>
      <c r="AE599" s="204"/>
      <c r="AF599" s="204"/>
      <c r="AG599" s="204"/>
      <c r="AH599" s="204"/>
      <c r="AI599" s="204"/>
      <c r="AJ599" s="204"/>
      <c r="AK599" s="204"/>
      <c r="AL599" s="204"/>
      <c r="AM599" s="204"/>
      <c r="AN599" s="204"/>
      <c r="AO599" s="204"/>
    </row>
    <row r="600" spans="24:41" ht="15" customHeight="1" x14ac:dyDescent="0.25">
      <c r="X600" s="204"/>
      <c r="Y600" s="204"/>
      <c r="Z600" s="204"/>
      <c r="AA600" s="204"/>
      <c r="AB600" s="204"/>
      <c r="AC600" s="204"/>
      <c r="AD600" s="204"/>
      <c r="AE600" s="204"/>
      <c r="AF600" s="204"/>
      <c r="AG600" s="204"/>
      <c r="AH600" s="204"/>
      <c r="AI600" s="204"/>
      <c r="AJ600" s="204"/>
      <c r="AK600" s="204"/>
      <c r="AL600" s="204"/>
      <c r="AM600" s="204"/>
      <c r="AN600" s="204"/>
      <c r="AO600" s="204"/>
    </row>
    <row r="601" spans="24:41" ht="15" customHeight="1" x14ac:dyDescent="0.25">
      <c r="X601" s="204"/>
      <c r="Y601" s="204"/>
      <c r="Z601" s="204"/>
      <c r="AA601" s="204"/>
      <c r="AB601" s="204"/>
      <c r="AC601" s="204"/>
      <c r="AD601" s="204"/>
      <c r="AE601" s="204"/>
      <c r="AF601" s="204"/>
      <c r="AG601" s="204"/>
      <c r="AH601" s="204"/>
      <c r="AI601" s="204"/>
      <c r="AJ601" s="204"/>
      <c r="AK601" s="204"/>
      <c r="AL601" s="204"/>
      <c r="AM601" s="204"/>
      <c r="AN601" s="204"/>
      <c r="AO601" s="204"/>
    </row>
    <row r="602" spans="24:41" ht="15" customHeight="1" x14ac:dyDescent="0.25">
      <c r="X602" s="204"/>
      <c r="Y602" s="204"/>
      <c r="Z602" s="204"/>
      <c r="AA602" s="204"/>
      <c r="AB602" s="204"/>
      <c r="AC602" s="204"/>
      <c r="AD602" s="204"/>
      <c r="AE602" s="204"/>
      <c r="AF602" s="204"/>
      <c r="AG602" s="204"/>
      <c r="AH602" s="204"/>
      <c r="AI602" s="204"/>
      <c r="AJ602" s="204"/>
      <c r="AK602" s="204"/>
      <c r="AL602" s="204"/>
      <c r="AM602" s="204"/>
      <c r="AN602" s="204"/>
      <c r="AO602" s="204"/>
    </row>
    <row r="603" spans="24:41" ht="15" customHeight="1" x14ac:dyDescent="0.25">
      <c r="X603" s="204"/>
      <c r="Y603" s="204"/>
      <c r="Z603" s="204"/>
      <c r="AA603" s="204"/>
      <c r="AB603" s="204"/>
      <c r="AC603" s="204"/>
      <c r="AD603" s="204"/>
      <c r="AE603" s="204"/>
      <c r="AF603" s="204"/>
      <c r="AG603" s="204"/>
      <c r="AH603" s="204"/>
      <c r="AI603" s="204"/>
      <c r="AJ603" s="204"/>
      <c r="AK603" s="204"/>
      <c r="AL603" s="204"/>
      <c r="AM603" s="204"/>
      <c r="AN603" s="204"/>
      <c r="AO603" s="204"/>
    </row>
    <row r="604" spans="24:41" ht="15" customHeight="1" x14ac:dyDescent="0.25">
      <c r="X604" s="204"/>
      <c r="Y604" s="204"/>
      <c r="Z604" s="204"/>
      <c r="AA604" s="204"/>
      <c r="AB604" s="204"/>
      <c r="AC604" s="204"/>
      <c r="AD604" s="204"/>
      <c r="AE604" s="204"/>
      <c r="AF604" s="204"/>
      <c r="AG604" s="204"/>
      <c r="AH604" s="204"/>
      <c r="AI604" s="204"/>
      <c r="AJ604" s="204"/>
      <c r="AK604" s="204"/>
      <c r="AL604" s="204"/>
      <c r="AM604" s="204"/>
      <c r="AN604" s="204"/>
      <c r="AO604" s="204"/>
    </row>
    <row r="605" spans="24:41" ht="15" customHeight="1" x14ac:dyDescent="0.25">
      <c r="X605" s="204"/>
      <c r="Y605" s="204"/>
      <c r="Z605" s="204"/>
      <c r="AA605" s="204"/>
      <c r="AB605" s="204"/>
      <c r="AC605" s="204"/>
      <c r="AD605" s="204"/>
      <c r="AE605" s="204"/>
      <c r="AF605" s="204"/>
      <c r="AG605" s="204"/>
      <c r="AH605" s="204"/>
      <c r="AI605" s="204"/>
      <c r="AJ605" s="204"/>
      <c r="AK605" s="204"/>
      <c r="AL605" s="204"/>
      <c r="AM605" s="204"/>
      <c r="AN605" s="204"/>
      <c r="AO605" s="204"/>
    </row>
    <row r="606" spans="24:41" ht="15" customHeight="1" x14ac:dyDescent="0.25">
      <c r="X606" s="204"/>
      <c r="Y606" s="204"/>
      <c r="Z606" s="204"/>
      <c r="AA606" s="204"/>
      <c r="AB606" s="204"/>
      <c r="AC606" s="204"/>
      <c r="AD606" s="204"/>
      <c r="AE606" s="204"/>
      <c r="AF606" s="204"/>
      <c r="AG606" s="204"/>
      <c r="AH606" s="204"/>
      <c r="AI606" s="204"/>
      <c r="AJ606" s="204"/>
      <c r="AK606" s="204"/>
      <c r="AL606" s="204"/>
      <c r="AM606" s="204"/>
      <c r="AN606" s="204"/>
      <c r="AO606" s="204"/>
    </row>
    <row r="607" spans="24:41" ht="15" customHeight="1" x14ac:dyDescent="0.25">
      <c r="X607" s="204"/>
      <c r="Y607" s="204"/>
      <c r="Z607" s="204"/>
      <c r="AA607" s="204"/>
      <c r="AB607" s="204"/>
      <c r="AC607" s="204"/>
      <c r="AD607" s="204"/>
      <c r="AE607" s="204"/>
      <c r="AF607" s="204"/>
      <c r="AG607" s="204"/>
      <c r="AH607" s="204"/>
      <c r="AI607" s="204"/>
      <c r="AJ607" s="204"/>
      <c r="AK607" s="204"/>
      <c r="AL607" s="204"/>
      <c r="AM607" s="204"/>
      <c r="AN607" s="204"/>
      <c r="AO607" s="204"/>
    </row>
    <row r="608" spans="24:41" ht="15" customHeight="1" x14ac:dyDescent="0.25">
      <c r="X608" s="204"/>
      <c r="Y608" s="204"/>
      <c r="Z608" s="204"/>
      <c r="AA608" s="204"/>
      <c r="AB608" s="204"/>
      <c r="AC608" s="204"/>
      <c r="AD608" s="204"/>
      <c r="AE608" s="204"/>
      <c r="AF608" s="204"/>
      <c r="AG608" s="204"/>
      <c r="AH608" s="204"/>
      <c r="AI608" s="204"/>
      <c r="AJ608" s="204"/>
      <c r="AK608" s="204"/>
      <c r="AL608" s="204"/>
      <c r="AM608" s="204"/>
      <c r="AN608" s="204"/>
      <c r="AO608" s="204"/>
    </row>
    <row r="609" spans="24:41" ht="15" customHeight="1" x14ac:dyDescent="0.25">
      <c r="X609" s="204"/>
      <c r="Y609" s="204"/>
      <c r="Z609" s="204"/>
      <c r="AA609" s="204"/>
      <c r="AB609" s="204"/>
      <c r="AC609" s="204"/>
      <c r="AD609" s="204"/>
      <c r="AE609" s="204"/>
      <c r="AF609" s="204"/>
      <c r="AG609" s="204"/>
      <c r="AH609" s="204"/>
      <c r="AI609" s="204"/>
      <c r="AJ609" s="204"/>
      <c r="AK609" s="204"/>
      <c r="AL609" s="204"/>
      <c r="AM609" s="204"/>
      <c r="AN609" s="204"/>
      <c r="AO609" s="204"/>
    </row>
    <row r="610" spans="24:41" ht="15" customHeight="1" x14ac:dyDescent="0.25">
      <c r="X610" s="204"/>
      <c r="Y610" s="204"/>
      <c r="Z610" s="204"/>
      <c r="AA610" s="204"/>
      <c r="AB610" s="204"/>
      <c r="AC610" s="204"/>
      <c r="AD610" s="204"/>
      <c r="AE610" s="204"/>
      <c r="AF610" s="204"/>
      <c r="AG610" s="204"/>
      <c r="AH610" s="204"/>
      <c r="AI610" s="204"/>
      <c r="AJ610" s="204"/>
      <c r="AK610" s="204"/>
      <c r="AL610" s="204"/>
      <c r="AM610" s="204"/>
      <c r="AN610" s="204"/>
      <c r="AO610" s="204"/>
    </row>
    <row r="611" spans="24:41" ht="15" customHeight="1" x14ac:dyDescent="0.25">
      <c r="X611" s="204"/>
      <c r="Y611" s="204"/>
      <c r="Z611" s="204"/>
      <c r="AA611" s="204"/>
      <c r="AB611" s="204"/>
      <c r="AC611" s="204"/>
      <c r="AD611" s="204"/>
      <c r="AE611" s="204"/>
      <c r="AF611" s="204"/>
      <c r="AG611" s="204"/>
      <c r="AH611" s="204"/>
      <c r="AI611" s="204"/>
      <c r="AJ611" s="204"/>
      <c r="AK611" s="204"/>
      <c r="AL611" s="204"/>
      <c r="AM611" s="204"/>
      <c r="AN611" s="204"/>
      <c r="AO611" s="204"/>
    </row>
    <row r="612" spans="24:41" ht="15" customHeight="1" x14ac:dyDescent="0.25">
      <c r="X612" s="204"/>
      <c r="Y612" s="204"/>
      <c r="Z612" s="204"/>
      <c r="AA612" s="204"/>
      <c r="AB612" s="204"/>
      <c r="AC612" s="204"/>
      <c r="AD612" s="204"/>
      <c r="AE612" s="204"/>
      <c r="AF612" s="204"/>
      <c r="AG612" s="204"/>
      <c r="AH612" s="204"/>
      <c r="AI612" s="204"/>
      <c r="AJ612" s="204"/>
      <c r="AK612" s="204"/>
      <c r="AL612" s="204"/>
      <c r="AM612" s="204"/>
      <c r="AN612" s="204"/>
      <c r="AO612" s="204"/>
    </row>
    <row r="613" spans="24:41" ht="15" customHeight="1" x14ac:dyDescent="0.25">
      <c r="X613" s="204"/>
      <c r="Y613" s="204"/>
      <c r="Z613" s="204"/>
      <c r="AA613" s="204"/>
      <c r="AB613" s="204"/>
      <c r="AC613" s="204"/>
      <c r="AD613" s="204"/>
      <c r="AE613" s="204"/>
      <c r="AF613" s="204"/>
      <c r="AG613" s="204"/>
      <c r="AH613" s="204"/>
      <c r="AI613" s="204"/>
      <c r="AJ613" s="204"/>
      <c r="AK613" s="204"/>
      <c r="AL613" s="204"/>
      <c r="AM613" s="204"/>
      <c r="AN613" s="204"/>
      <c r="AO613" s="204"/>
    </row>
    <row r="614" spans="24:41" ht="15" customHeight="1" x14ac:dyDescent="0.25">
      <c r="X614" s="204"/>
      <c r="Y614" s="204"/>
      <c r="Z614" s="204"/>
      <c r="AA614" s="204"/>
      <c r="AB614" s="204"/>
      <c r="AC614" s="204"/>
      <c r="AD614" s="204"/>
      <c r="AE614" s="204"/>
      <c r="AF614" s="204"/>
      <c r="AG614" s="204"/>
      <c r="AH614" s="204"/>
      <c r="AI614" s="204"/>
      <c r="AJ614" s="204"/>
      <c r="AK614" s="204"/>
      <c r="AL614" s="204"/>
      <c r="AM614" s="204"/>
      <c r="AN614" s="204"/>
      <c r="AO614" s="204"/>
    </row>
    <row r="615" spans="24:41" ht="15" customHeight="1" x14ac:dyDescent="0.25">
      <c r="X615" s="204"/>
      <c r="Y615" s="204"/>
      <c r="Z615" s="204"/>
      <c r="AA615" s="204"/>
      <c r="AB615" s="204"/>
      <c r="AC615" s="204"/>
      <c r="AD615" s="204"/>
      <c r="AE615" s="204"/>
      <c r="AF615" s="204"/>
      <c r="AG615" s="204"/>
      <c r="AH615" s="204"/>
      <c r="AI615" s="204"/>
      <c r="AJ615" s="204"/>
      <c r="AK615" s="204"/>
      <c r="AL615" s="204"/>
      <c r="AM615" s="204"/>
      <c r="AN615" s="204"/>
      <c r="AO615" s="204"/>
    </row>
    <row r="616" spans="24:41" ht="15" customHeight="1" x14ac:dyDescent="0.25">
      <c r="X616" s="204"/>
      <c r="Y616" s="204"/>
      <c r="Z616" s="204"/>
      <c r="AA616" s="204"/>
      <c r="AB616" s="204"/>
      <c r="AC616" s="204"/>
      <c r="AD616" s="204"/>
      <c r="AE616" s="204"/>
      <c r="AF616" s="204"/>
      <c r="AG616" s="204"/>
      <c r="AH616" s="204"/>
      <c r="AI616" s="204"/>
      <c r="AJ616" s="204"/>
      <c r="AK616" s="204"/>
      <c r="AL616" s="204"/>
      <c r="AM616" s="204"/>
      <c r="AN616" s="204"/>
      <c r="AO616" s="204"/>
    </row>
    <row r="617" spans="24:41" ht="15" customHeight="1" x14ac:dyDescent="0.25">
      <c r="X617" s="204"/>
      <c r="Y617" s="204"/>
      <c r="Z617" s="204"/>
      <c r="AA617" s="204"/>
      <c r="AB617" s="204"/>
      <c r="AC617" s="204"/>
      <c r="AD617" s="204"/>
      <c r="AE617" s="204"/>
      <c r="AF617" s="204"/>
      <c r="AG617" s="204"/>
      <c r="AH617" s="204"/>
      <c r="AI617" s="204"/>
      <c r="AJ617" s="204"/>
      <c r="AK617" s="204"/>
      <c r="AL617" s="204"/>
      <c r="AM617" s="204"/>
      <c r="AN617" s="204"/>
      <c r="AO617" s="204"/>
    </row>
    <row r="618" spans="24:41" ht="15" customHeight="1" x14ac:dyDescent="0.25">
      <c r="X618" s="204"/>
      <c r="Y618" s="204"/>
      <c r="Z618" s="204"/>
      <c r="AA618" s="204"/>
      <c r="AB618" s="204"/>
      <c r="AC618" s="204"/>
      <c r="AD618" s="204"/>
      <c r="AE618" s="204"/>
      <c r="AF618" s="204"/>
      <c r="AG618" s="204"/>
      <c r="AH618" s="204"/>
      <c r="AI618" s="204"/>
      <c r="AJ618" s="204"/>
      <c r="AK618" s="204"/>
      <c r="AL618" s="204"/>
      <c r="AM618" s="204"/>
      <c r="AN618" s="204"/>
      <c r="AO618" s="204"/>
    </row>
    <row r="619" spans="24:41" ht="15" customHeight="1" x14ac:dyDescent="0.25">
      <c r="X619" s="204"/>
      <c r="Y619" s="204"/>
      <c r="Z619" s="204"/>
      <c r="AA619" s="204"/>
      <c r="AB619" s="204"/>
      <c r="AC619" s="204"/>
      <c r="AD619" s="204"/>
      <c r="AE619" s="204"/>
      <c r="AF619" s="204"/>
      <c r="AG619" s="204"/>
      <c r="AH619" s="204"/>
      <c r="AI619" s="204"/>
      <c r="AJ619" s="204"/>
      <c r="AK619" s="204"/>
      <c r="AL619" s="204"/>
      <c r="AM619" s="204"/>
      <c r="AN619" s="204"/>
      <c r="AO619" s="204"/>
    </row>
    <row r="620" spans="24:41" ht="15" customHeight="1" x14ac:dyDescent="0.25">
      <c r="X620" s="204"/>
      <c r="Y620" s="204"/>
      <c r="Z620" s="204"/>
      <c r="AA620" s="204"/>
      <c r="AB620" s="204"/>
      <c r="AC620" s="204"/>
      <c r="AD620" s="204"/>
      <c r="AE620" s="204"/>
      <c r="AF620" s="204"/>
      <c r="AG620" s="204"/>
      <c r="AH620" s="204"/>
      <c r="AI620" s="204"/>
      <c r="AJ620" s="204"/>
      <c r="AK620" s="204"/>
      <c r="AL620" s="204"/>
      <c r="AM620" s="204"/>
      <c r="AN620" s="204"/>
      <c r="AO620" s="204"/>
    </row>
    <row r="621" spans="24:41" ht="15" customHeight="1" x14ac:dyDescent="0.25">
      <c r="X621" s="204"/>
      <c r="Y621" s="204"/>
      <c r="Z621" s="204"/>
      <c r="AA621" s="204"/>
      <c r="AB621" s="204"/>
      <c r="AC621" s="204"/>
      <c r="AD621" s="204"/>
      <c r="AE621" s="204"/>
      <c r="AF621" s="204"/>
      <c r="AG621" s="204"/>
      <c r="AH621" s="204"/>
      <c r="AI621" s="204"/>
      <c r="AJ621" s="204"/>
      <c r="AK621" s="204"/>
      <c r="AL621" s="204"/>
      <c r="AM621" s="204"/>
      <c r="AN621" s="204"/>
      <c r="AO621" s="204"/>
    </row>
    <row r="622" spans="24:41" ht="15" customHeight="1" x14ac:dyDescent="0.25">
      <c r="X622" s="204"/>
      <c r="Y622" s="204"/>
      <c r="Z622" s="204"/>
      <c r="AA622" s="204"/>
      <c r="AB622" s="204"/>
      <c r="AC622" s="204"/>
      <c r="AD622" s="204"/>
      <c r="AE622" s="204"/>
      <c r="AF622" s="204"/>
      <c r="AG622" s="204"/>
      <c r="AH622" s="204"/>
      <c r="AI622" s="204"/>
      <c r="AJ622" s="204"/>
      <c r="AK622" s="204"/>
      <c r="AL622" s="204"/>
      <c r="AM622" s="204"/>
      <c r="AN622" s="204"/>
      <c r="AO622" s="204"/>
    </row>
    <row r="623" spans="24:41" ht="15" customHeight="1" x14ac:dyDescent="0.25">
      <c r="X623" s="204"/>
      <c r="Y623" s="204"/>
      <c r="Z623" s="204"/>
      <c r="AA623" s="204"/>
      <c r="AB623" s="204"/>
      <c r="AC623" s="204"/>
      <c r="AD623" s="204"/>
      <c r="AE623" s="204"/>
      <c r="AF623" s="204"/>
      <c r="AG623" s="204"/>
      <c r="AH623" s="204"/>
      <c r="AI623" s="204"/>
      <c r="AJ623" s="204"/>
      <c r="AK623" s="204"/>
      <c r="AL623" s="204"/>
      <c r="AM623" s="204"/>
      <c r="AN623" s="204"/>
      <c r="AO623" s="204"/>
    </row>
    <row r="624" spans="24:41" ht="15" customHeight="1" x14ac:dyDescent="0.25">
      <c r="X624" s="204"/>
      <c r="Y624" s="204"/>
      <c r="Z624" s="204"/>
      <c r="AA624" s="204"/>
      <c r="AB624" s="204"/>
      <c r="AC624" s="204"/>
      <c r="AD624" s="204"/>
      <c r="AE624" s="204"/>
      <c r="AF624" s="204"/>
      <c r="AG624" s="204"/>
      <c r="AH624" s="204"/>
      <c r="AI624" s="204"/>
      <c r="AJ624" s="204"/>
      <c r="AK624" s="204"/>
      <c r="AL624" s="204"/>
      <c r="AM624" s="204"/>
      <c r="AN624" s="204"/>
      <c r="AO624" s="204"/>
    </row>
    <row r="625" spans="24:41" ht="15" customHeight="1" x14ac:dyDescent="0.25">
      <c r="X625" s="204"/>
      <c r="Y625" s="204"/>
      <c r="Z625" s="204"/>
      <c r="AA625" s="204"/>
      <c r="AB625" s="204"/>
      <c r="AC625" s="204"/>
      <c r="AD625" s="204"/>
      <c r="AE625" s="204"/>
      <c r="AF625" s="204"/>
      <c r="AG625" s="204"/>
      <c r="AH625" s="204"/>
      <c r="AI625" s="204"/>
      <c r="AJ625" s="204"/>
      <c r="AK625" s="204"/>
      <c r="AL625" s="204"/>
      <c r="AM625" s="204"/>
      <c r="AN625" s="204"/>
      <c r="AO625" s="204"/>
    </row>
    <row r="626" spans="24:41" ht="15" customHeight="1" x14ac:dyDescent="0.25">
      <c r="X626" s="204"/>
      <c r="Y626" s="204"/>
      <c r="Z626" s="204"/>
      <c r="AA626" s="204"/>
      <c r="AB626" s="204"/>
      <c r="AC626" s="204"/>
      <c r="AD626" s="204"/>
      <c r="AE626" s="204"/>
      <c r="AF626" s="204"/>
      <c r="AG626" s="204"/>
      <c r="AH626" s="204"/>
      <c r="AI626" s="204"/>
      <c r="AJ626" s="204"/>
      <c r="AK626" s="204"/>
      <c r="AL626" s="204"/>
      <c r="AM626" s="204"/>
      <c r="AN626" s="204"/>
      <c r="AO626" s="204"/>
    </row>
    <row r="627" spans="24:41" ht="15" customHeight="1" x14ac:dyDescent="0.25">
      <c r="X627" s="204"/>
      <c r="Y627" s="204"/>
      <c r="Z627" s="204"/>
      <c r="AA627" s="204"/>
      <c r="AB627" s="204"/>
      <c r="AC627" s="204"/>
      <c r="AD627" s="204"/>
      <c r="AE627" s="204"/>
      <c r="AF627" s="204"/>
      <c r="AG627" s="204"/>
      <c r="AH627" s="204"/>
      <c r="AI627" s="204"/>
      <c r="AJ627" s="204"/>
      <c r="AK627" s="204"/>
      <c r="AL627" s="204"/>
      <c r="AM627" s="204"/>
      <c r="AN627" s="204"/>
      <c r="AO627" s="204"/>
    </row>
    <row r="628" spans="24:41" ht="15" customHeight="1" x14ac:dyDescent="0.25">
      <c r="X628" s="204"/>
      <c r="Y628" s="204"/>
      <c r="Z628" s="204"/>
      <c r="AA628" s="204"/>
      <c r="AB628" s="204"/>
      <c r="AC628" s="204"/>
      <c r="AD628" s="204"/>
      <c r="AE628" s="204"/>
      <c r="AF628" s="204"/>
      <c r="AG628" s="204"/>
      <c r="AH628" s="204"/>
      <c r="AI628" s="204"/>
      <c r="AJ628" s="204"/>
      <c r="AK628" s="204"/>
      <c r="AL628" s="204"/>
      <c r="AM628" s="204"/>
      <c r="AN628" s="204"/>
      <c r="AO628" s="204"/>
    </row>
    <row r="629" spans="24:41" ht="15" customHeight="1" x14ac:dyDescent="0.25">
      <c r="X629" s="204"/>
      <c r="Y629" s="204"/>
      <c r="Z629" s="204"/>
      <c r="AA629" s="204"/>
      <c r="AB629" s="204"/>
      <c r="AC629" s="204"/>
      <c r="AD629" s="204"/>
      <c r="AE629" s="204"/>
      <c r="AF629" s="204"/>
      <c r="AG629" s="204"/>
      <c r="AH629" s="204"/>
      <c r="AI629" s="204"/>
      <c r="AJ629" s="204"/>
      <c r="AK629" s="204"/>
      <c r="AL629" s="204"/>
      <c r="AM629" s="204"/>
      <c r="AN629" s="204"/>
      <c r="AO629" s="204"/>
    </row>
    <row r="630" spans="24:41" ht="15" customHeight="1" x14ac:dyDescent="0.25">
      <c r="X630" s="204"/>
      <c r="Y630" s="204"/>
      <c r="Z630" s="204"/>
      <c r="AA630" s="204"/>
      <c r="AB630" s="204"/>
      <c r="AC630" s="204"/>
      <c r="AD630" s="204"/>
      <c r="AE630" s="204"/>
      <c r="AF630" s="204"/>
      <c r="AG630" s="204"/>
      <c r="AH630" s="204"/>
      <c r="AI630" s="204"/>
      <c r="AJ630" s="204"/>
      <c r="AK630" s="204"/>
      <c r="AL630" s="204"/>
      <c r="AM630" s="204"/>
      <c r="AN630" s="204"/>
      <c r="AO630" s="204"/>
    </row>
    <row r="631" spans="24:41" ht="15" customHeight="1" x14ac:dyDescent="0.25">
      <c r="X631" s="204"/>
      <c r="Y631" s="204"/>
      <c r="Z631" s="204"/>
      <c r="AA631" s="204"/>
      <c r="AB631" s="204"/>
      <c r="AC631" s="204"/>
      <c r="AD631" s="204"/>
      <c r="AE631" s="204"/>
      <c r="AF631" s="204"/>
      <c r="AG631" s="204"/>
      <c r="AH631" s="204"/>
      <c r="AI631" s="204"/>
      <c r="AJ631" s="204"/>
      <c r="AK631" s="204"/>
      <c r="AL631" s="204"/>
      <c r="AM631" s="204"/>
      <c r="AN631" s="204"/>
      <c r="AO631" s="204"/>
    </row>
    <row r="632" spans="24:41" ht="15" customHeight="1" x14ac:dyDescent="0.25">
      <c r="X632" s="204"/>
      <c r="Y632" s="204"/>
      <c r="Z632" s="204"/>
      <c r="AA632" s="204"/>
      <c r="AB632" s="204"/>
      <c r="AC632" s="204"/>
      <c r="AD632" s="204"/>
      <c r="AE632" s="204"/>
      <c r="AF632" s="204"/>
      <c r="AG632" s="204"/>
      <c r="AH632" s="204"/>
      <c r="AI632" s="204"/>
      <c r="AJ632" s="204"/>
      <c r="AK632" s="204"/>
      <c r="AL632" s="204"/>
      <c r="AM632" s="204"/>
      <c r="AN632" s="204"/>
      <c r="AO632" s="204"/>
    </row>
    <row r="633" spans="24:41" ht="15" customHeight="1" x14ac:dyDescent="0.25">
      <c r="X633" s="204"/>
      <c r="Y633" s="204"/>
      <c r="Z633" s="204"/>
      <c r="AA633" s="204"/>
      <c r="AB633" s="204"/>
      <c r="AC633" s="204"/>
      <c r="AD633" s="204"/>
      <c r="AE633" s="204"/>
      <c r="AF633" s="204"/>
      <c r="AG633" s="204"/>
      <c r="AH633" s="204"/>
      <c r="AI633" s="204"/>
      <c r="AJ633" s="204"/>
      <c r="AK633" s="204"/>
      <c r="AL633" s="204"/>
      <c r="AM633" s="204"/>
      <c r="AN633" s="204"/>
      <c r="AO633" s="204"/>
    </row>
    <row r="634" spans="24:41" ht="15" customHeight="1" x14ac:dyDescent="0.25">
      <c r="X634" s="204"/>
      <c r="Y634" s="204"/>
      <c r="Z634" s="204"/>
      <c r="AA634" s="204"/>
      <c r="AB634" s="204"/>
      <c r="AC634" s="204"/>
      <c r="AD634" s="204"/>
      <c r="AE634" s="204"/>
      <c r="AF634" s="204"/>
      <c r="AG634" s="204"/>
      <c r="AH634" s="204"/>
      <c r="AI634" s="204"/>
      <c r="AJ634" s="204"/>
      <c r="AK634" s="204"/>
      <c r="AL634" s="204"/>
      <c r="AM634" s="204"/>
      <c r="AN634" s="204"/>
      <c r="AO634" s="204"/>
    </row>
    <row r="635" spans="24:41" ht="15" customHeight="1" x14ac:dyDescent="0.25">
      <c r="X635" s="204"/>
      <c r="Y635" s="204"/>
      <c r="Z635" s="204"/>
      <c r="AA635" s="204"/>
      <c r="AB635" s="204"/>
      <c r="AC635" s="204"/>
      <c r="AD635" s="204"/>
      <c r="AE635" s="204"/>
      <c r="AF635" s="204"/>
      <c r="AG635" s="204"/>
      <c r="AH635" s="204"/>
      <c r="AI635" s="204"/>
      <c r="AJ635" s="204"/>
      <c r="AK635" s="204"/>
      <c r="AL635" s="204"/>
      <c r="AM635" s="204"/>
      <c r="AN635" s="204"/>
      <c r="AO635" s="204"/>
    </row>
    <row r="636" spans="24:41" ht="15" customHeight="1" x14ac:dyDescent="0.25">
      <c r="X636" s="204"/>
      <c r="Y636" s="204"/>
      <c r="Z636" s="204"/>
      <c r="AA636" s="204"/>
      <c r="AB636" s="204"/>
      <c r="AC636" s="204"/>
      <c r="AD636" s="204"/>
      <c r="AE636" s="204"/>
      <c r="AF636" s="204"/>
      <c r="AG636" s="204"/>
      <c r="AH636" s="204"/>
      <c r="AI636" s="204"/>
      <c r="AJ636" s="204"/>
      <c r="AK636" s="204"/>
      <c r="AL636" s="204"/>
      <c r="AM636" s="204"/>
      <c r="AN636" s="204"/>
      <c r="AO636" s="204"/>
    </row>
    <row r="637" spans="24:41" ht="15" customHeight="1" x14ac:dyDescent="0.25">
      <c r="X637" s="204"/>
      <c r="Y637" s="204"/>
      <c r="Z637" s="204"/>
      <c r="AA637" s="204"/>
      <c r="AB637" s="204"/>
      <c r="AC637" s="204"/>
      <c r="AD637" s="204"/>
      <c r="AE637" s="204"/>
      <c r="AF637" s="204"/>
      <c r="AG637" s="204"/>
      <c r="AH637" s="204"/>
      <c r="AI637" s="204"/>
      <c r="AJ637" s="204"/>
      <c r="AK637" s="204"/>
      <c r="AL637" s="204"/>
      <c r="AM637" s="204"/>
      <c r="AN637" s="204"/>
      <c r="AO637" s="204"/>
    </row>
    <row r="638" spans="24:41" ht="15" customHeight="1" x14ac:dyDescent="0.25">
      <c r="X638" s="204"/>
      <c r="Y638" s="204"/>
      <c r="Z638" s="204"/>
      <c r="AA638" s="204"/>
      <c r="AB638" s="204"/>
      <c r="AC638" s="204"/>
      <c r="AD638" s="204"/>
      <c r="AE638" s="204"/>
      <c r="AF638" s="204"/>
      <c r="AG638" s="204"/>
      <c r="AH638" s="204"/>
      <c r="AI638" s="204"/>
      <c r="AJ638" s="204"/>
      <c r="AK638" s="204"/>
      <c r="AL638" s="204"/>
      <c r="AM638" s="204"/>
      <c r="AN638" s="204"/>
      <c r="AO638" s="204"/>
    </row>
    <row r="639" spans="24:41" ht="15" customHeight="1" x14ac:dyDescent="0.25">
      <c r="X639" s="204"/>
      <c r="Y639" s="204"/>
      <c r="Z639" s="204"/>
      <c r="AA639" s="204"/>
      <c r="AB639" s="204"/>
      <c r="AC639" s="204"/>
      <c r="AD639" s="204"/>
      <c r="AE639" s="204"/>
      <c r="AF639" s="204"/>
      <c r="AG639" s="204"/>
      <c r="AH639" s="204"/>
      <c r="AI639" s="204"/>
      <c r="AJ639" s="204"/>
      <c r="AK639" s="204"/>
      <c r="AL639" s="204"/>
      <c r="AM639" s="204"/>
      <c r="AN639" s="204"/>
      <c r="AO639" s="204"/>
    </row>
    <row r="640" spans="24:41" ht="15" customHeight="1" x14ac:dyDescent="0.25">
      <c r="X640" s="204"/>
      <c r="Y640" s="204"/>
      <c r="Z640" s="204"/>
      <c r="AA640" s="204"/>
      <c r="AB640" s="204"/>
      <c r="AC640" s="204"/>
      <c r="AD640" s="204"/>
      <c r="AE640" s="204"/>
      <c r="AF640" s="204"/>
      <c r="AG640" s="204"/>
      <c r="AH640" s="204"/>
      <c r="AI640" s="204"/>
      <c r="AJ640" s="204"/>
      <c r="AK640" s="204"/>
      <c r="AL640" s="204"/>
      <c r="AM640" s="204"/>
      <c r="AN640" s="204"/>
      <c r="AO640" s="204"/>
    </row>
    <row r="641" spans="24:41" ht="15" customHeight="1" x14ac:dyDescent="0.25">
      <c r="X641" s="204"/>
      <c r="Y641" s="204"/>
      <c r="Z641" s="204"/>
      <c r="AA641" s="204"/>
      <c r="AB641" s="204"/>
      <c r="AC641" s="204"/>
      <c r="AD641" s="204"/>
      <c r="AE641" s="204"/>
      <c r="AF641" s="204"/>
      <c r="AG641" s="204"/>
      <c r="AH641" s="204"/>
      <c r="AI641" s="204"/>
      <c r="AJ641" s="204"/>
      <c r="AK641" s="204"/>
      <c r="AL641" s="204"/>
      <c r="AM641" s="204"/>
      <c r="AN641" s="204"/>
      <c r="AO641" s="204"/>
    </row>
    <row r="642" spans="24:41" ht="15" customHeight="1" x14ac:dyDescent="0.25">
      <c r="X642" s="204"/>
      <c r="Y642" s="204"/>
      <c r="Z642" s="204"/>
      <c r="AA642" s="204"/>
      <c r="AB642" s="204"/>
      <c r="AC642" s="204"/>
      <c r="AD642" s="204"/>
      <c r="AE642" s="204"/>
      <c r="AF642" s="204"/>
      <c r="AG642" s="204"/>
      <c r="AH642" s="204"/>
      <c r="AI642" s="204"/>
      <c r="AJ642" s="204"/>
      <c r="AK642" s="204"/>
      <c r="AL642" s="204"/>
      <c r="AM642" s="204"/>
      <c r="AN642" s="204"/>
      <c r="AO642" s="204"/>
    </row>
    <row r="643" spans="24:41" ht="15" customHeight="1" x14ac:dyDescent="0.25">
      <c r="X643" s="204"/>
      <c r="Y643" s="204"/>
      <c r="Z643" s="204"/>
      <c r="AA643" s="204"/>
      <c r="AB643" s="204"/>
      <c r="AC643" s="204"/>
      <c r="AD643" s="204"/>
      <c r="AE643" s="204"/>
      <c r="AF643" s="204"/>
      <c r="AG643" s="204"/>
      <c r="AH643" s="204"/>
      <c r="AI643" s="204"/>
      <c r="AJ643" s="204"/>
      <c r="AK643" s="204"/>
      <c r="AL643" s="204"/>
      <c r="AM643" s="204"/>
      <c r="AN643" s="204"/>
      <c r="AO643" s="204"/>
    </row>
    <row r="644" spans="24:41" ht="15" customHeight="1" x14ac:dyDescent="0.25">
      <c r="X644" s="204"/>
      <c r="Y644" s="204"/>
      <c r="Z644" s="204"/>
      <c r="AA644" s="204"/>
      <c r="AB644" s="204"/>
      <c r="AC644" s="204"/>
      <c r="AD644" s="204"/>
      <c r="AE644" s="204"/>
      <c r="AF644" s="204"/>
      <c r="AG644" s="204"/>
      <c r="AH644" s="204"/>
      <c r="AI644" s="204"/>
      <c r="AJ644" s="204"/>
      <c r="AK644" s="204"/>
      <c r="AL644" s="204"/>
      <c r="AM644" s="204"/>
      <c r="AN644" s="204"/>
      <c r="AO644" s="204"/>
    </row>
    <row r="645" spans="24:41" ht="15" customHeight="1" x14ac:dyDescent="0.25">
      <c r="X645" s="204"/>
      <c r="Y645" s="204"/>
      <c r="Z645" s="204"/>
      <c r="AA645" s="204"/>
      <c r="AB645" s="204"/>
      <c r="AC645" s="204"/>
      <c r="AD645" s="204"/>
      <c r="AE645" s="204"/>
      <c r="AF645" s="204"/>
      <c r="AG645" s="204"/>
      <c r="AH645" s="204"/>
      <c r="AI645" s="204"/>
      <c r="AJ645" s="204"/>
      <c r="AK645" s="204"/>
      <c r="AL645" s="204"/>
      <c r="AM645" s="204"/>
      <c r="AN645" s="204"/>
      <c r="AO645" s="204"/>
    </row>
    <row r="646" spans="24:41" ht="15" customHeight="1" x14ac:dyDescent="0.25">
      <c r="X646" s="204"/>
      <c r="Y646" s="204"/>
      <c r="Z646" s="204"/>
      <c r="AA646" s="204"/>
      <c r="AB646" s="204"/>
      <c r="AC646" s="204"/>
      <c r="AD646" s="204"/>
      <c r="AE646" s="204"/>
      <c r="AF646" s="204"/>
      <c r="AG646" s="204"/>
      <c r="AH646" s="204"/>
      <c r="AI646" s="204"/>
      <c r="AJ646" s="204"/>
      <c r="AK646" s="204"/>
      <c r="AL646" s="204"/>
      <c r="AM646" s="204"/>
      <c r="AN646" s="204"/>
      <c r="AO646" s="204"/>
    </row>
    <row r="647" spans="24:41" ht="15" customHeight="1" x14ac:dyDescent="0.25">
      <c r="X647" s="204"/>
      <c r="Y647" s="204"/>
      <c r="Z647" s="204"/>
      <c r="AA647" s="204"/>
      <c r="AB647" s="204"/>
      <c r="AC647" s="204"/>
      <c r="AD647" s="204"/>
      <c r="AE647" s="204"/>
      <c r="AF647" s="204"/>
      <c r="AG647" s="204"/>
      <c r="AH647" s="204"/>
      <c r="AI647" s="204"/>
      <c r="AJ647" s="204"/>
      <c r="AK647" s="204"/>
      <c r="AL647" s="204"/>
      <c r="AM647" s="204"/>
      <c r="AN647" s="204"/>
      <c r="AO647" s="204"/>
    </row>
    <row r="648" spans="24:41" ht="15" customHeight="1" x14ac:dyDescent="0.25">
      <c r="X648" s="204"/>
      <c r="Y648" s="204"/>
      <c r="Z648" s="204"/>
      <c r="AA648" s="204"/>
      <c r="AB648" s="204"/>
      <c r="AC648" s="204"/>
      <c r="AD648" s="204"/>
      <c r="AE648" s="204"/>
      <c r="AF648" s="204"/>
      <c r="AG648" s="204"/>
      <c r="AH648" s="204"/>
      <c r="AI648" s="204"/>
      <c r="AJ648" s="204"/>
      <c r="AK648" s="204"/>
      <c r="AL648" s="204"/>
      <c r="AM648" s="204"/>
      <c r="AN648" s="204"/>
      <c r="AO648" s="204"/>
    </row>
    <row r="649" spans="24:41" ht="15" customHeight="1" x14ac:dyDescent="0.25">
      <c r="X649" s="204"/>
      <c r="Y649" s="204"/>
      <c r="Z649" s="204"/>
      <c r="AA649" s="204"/>
      <c r="AB649" s="204"/>
      <c r="AC649" s="204"/>
      <c r="AD649" s="204"/>
      <c r="AE649" s="204"/>
      <c r="AF649" s="204"/>
      <c r="AG649" s="204"/>
      <c r="AH649" s="204"/>
      <c r="AI649" s="204"/>
      <c r="AJ649" s="204"/>
      <c r="AK649" s="204"/>
      <c r="AL649" s="204"/>
      <c r="AM649" s="204"/>
      <c r="AN649" s="204"/>
      <c r="AO649" s="204"/>
    </row>
    <row r="650" spans="24:41" ht="15" customHeight="1" x14ac:dyDescent="0.25">
      <c r="X650" s="204"/>
      <c r="Y650" s="204"/>
      <c r="Z650" s="204"/>
      <c r="AA650" s="204"/>
      <c r="AB650" s="204"/>
      <c r="AC650" s="204"/>
      <c r="AD650" s="204"/>
      <c r="AE650" s="204"/>
      <c r="AF650" s="204"/>
      <c r="AG650" s="204"/>
      <c r="AH650" s="204"/>
      <c r="AI650" s="204"/>
      <c r="AJ650" s="204"/>
      <c r="AK650" s="204"/>
      <c r="AL650" s="204"/>
      <c r="AM650" s="204"/>
      <c r="AN650" s="204"/>
      <c r="AO650" s="204"/>
    </row>
    <row r="651" spans="24:41" ht="15" customHeight="1" x14ac:dyDescent="0.25">
      <c r="X651" s="204"/>
      <c r="Y651" s="204"/>
      <c r="Z651" s="204"/>
      <c r="AA651" s="204"/>
      <c r="AB651" s="204"/>
      <c r="AC651" s="204"/>
      <c r="AD651" s="204"/>
      <c r="AE651" s="204"/>
      <c r="AF651" s="204"/>
      <c r="AG651" s="204"/>
      <c r="AH651" s="204"/>
      <c r="AI651" s="204"/>
      <c r="AJ651" s="204"/>
      <c r="AK651" s="204"/>
      <c r="AL651" s="204"/>
      <c r="AM651" s="204"/>
      <c r="AN651" s="204"/>
      <c r="AO651" s="204"/>
    </row>
    <row r="652" spans="24:41" ht="15" customHeight="1" x14ac:dyDescent="0.25">
      <c r="X652" s="204"/>
      <c r="Y652" s="204"/>
      <c r="Z652" s="204"/>
      <c r="AA652" s="204"/>
      <c r="AB652" s="204"/>
      <c r="AC652" s="204"/>
      <c r="AD652" s="204"/>
      <c r="AE652" s="204"/>
      <c r="AF652" s="204"/>
      <c r="AG652" s="204"/>
      <c r="AH652" s="204"/>
      <c r="AI652" s="204"/>
      <c r="AJ652" s="204"/>
      <c r="AK652" s="204"/>
      <c r="AL652" s="204"/>
      <c r="AM652" s="204"/>
      <c r="AN652" s="204"/>
      <c r="AO652" s="204"/>
    </row>
    <row r="653" spans="24:41" ht="15" customHeight="1" x14ac:dyDescent="0.25">
      <c r="X653" s="204"/>
      <c r="Y653" s="204"/>
      <c r="Z653" s="204"/>
      <c r="AA653" s="204"/>
      <c r="AB653" s="204"/>
      <c r="AC653" s="204"/>
      <c r="AD653" s="204"/>
      <c r="AE653" s="204"/>
      <c r="AF653" s="204"/>
      <c r="AG653" s="204"/>
      <c r="AH653" s="204"/>
      <c r="AI653" s="204"/>
      <c r="AJ653" s="204"/>
      <c r="AK653" s="204"/>
      <c r="AL653" s="204"/>
      <c r="AM653" s="204"/>
      <c r="AN653" s="204"/>
      <c r="AO653" s="204"/>
    </row>
    <row r="654" spans="24:41" ht="15" customHeight="1" x14ac:dyDescent="0.25">
      <c r="X654" s="204"/>
      <c r="Y654" s="204"/>
      <c r="Z654" s="204"/>
      <c r="AA654" s="204"/>
      <c r="AB654" s="204"/>
      <c r="AC654" s="204"/>
      <c r="AD654" s="204"/>
      <c r="AE654" s="204"/>
      <c r="AF654" s="204"/>
      <c r="AG654" s="204"/>
      <c r="AH654" s="204"/>
      <c r="AI654" s="204"/>
      <c r="AJ654" s="204"/>
      <c r="AK654" s="204"/>
      <c r="AL654" s="204"/>
      <c r="AM654" s="204"/>
      <c r="AN654" s="204"/>
      <c r="AO654" s="204"/>
    </row>
    <row r="655" spans="24:41" ht="15" customHeight="1" x14ac:dyDescent="0.25">
      <c r="X655" s="204"/>
      <c r="Y655" s="204"/>
      <c r="Z655" s="204"/>
      <c r="AA655" s="204"/>
      <c r="AB655" s="204"/>
      <c r="AC655" s="204"/>
      <c r="AD655" s="204"/>
      <c r="AE655" s="204"/>
      <c r="AF655" s="204"/>
      <c r="AG655" s="204"/>
      <c r="AH655" s="204"/>
      <c r="AI655" s="204"/>
      <c r="AJ655" s="204"/>
      <c r="AK655" s="204"/>
      <c r="AL655" s="204"/>
      <c r="AM655" s="204"/>
      <c r="AN655" s="204"/>
      <c r="AO655" s="204"/>
    </row>
    <row r="656" spans="24:41" ht="15" customHeight="1" x14ac:dyDescent="0.25">
      <c r="X656" s="204"/>
      <c r="Y656" s="204"/>
      <c r="Z656" s="204"/>
      <c r="AA656" s="204"/>
      <c r="AB656" s="204"/>
      <c r="AC656" s="204"/>
      <c r="AD656" s="204"/>
      <c r="AE656" s="204"/>
      <c r="AF656" s="204"/>
      <c r="AG656" s="204"/>
      <c r="AH656" s="204"/>
      <c r="AI656" s="204"/>
      <c r="AJ656" s="204"/>
      <c r="AK656" s="204"/>
      <c r="AL656" s="204"/>
      <c r="AM656" s="204"/>
      <c r="AN656" s="204"/>
      <c r="AO656" s="204"/>
    </row>
    <row r="657" spans="24:41" ht="15" customHeight="1" x14ac:dyDescent="0.25">
      <c r="X657" s="204"/>
      <c r="Y657" s="204"/>
      <c r="Z657" s="204"/>
      <c r="AA657" s="204"/>
      <c r="AB657" s="204"/>
      <c r="AC657" s="204"/>
      <c r="AD657" s="204"/>
      <c r="AE657" s="204"/>
      <c r="AF657" s="204"/>
      <c r="AG657" s="204"/>
      <c r="AH657" s="204"/>
      <c r="AI657" s="204"/>
      <c r="AJ657" s="204"/>
      <c r="AK657" s="204"/>
      <c r="AL657" s="204"/>
      <c r="AM657" s="204"/>
      <c r="AN657" s="204"/>
      <c r="AO657" s="204"/>
    </row>
    <row r="658" spans="24:41" ht="15" customHeight="1" x14ac:dyDescent="0.25">
      <c r="X658" s="204"/>
      <c r="Y658" s="204"/>
      <c r="Z658" s="204"/>
      <c r="AA658" s="204"/>
      <c r="AB658" s="204"/>
      <c r="AC658" s="204"/>
      <c r="AD658" s="204"/>
      <c r="AE658" s="204"/>
      <c r="AF658" s="204"/>
      <c r="AG658" s="204"/>
      <c r="AH658" s="204"/>
      <c r="AI658" s="204"/>
      <c r="AJ658" s="204"/>
      <c r="AK658" s="204"/>
      <c r="AL658" s="204"/>
      <c r="AM658" s="204"/>
      <c r="AN658" s="204"/>
      <c r="AO658" s="204"/>
    </row>
    <row r="659" spans="24:41" ht="15" customHeight="1" x14ac:dyDescent="0.25">
      <c r="X659" s="204"/>
      <c r="Y659" s="204"/>
      <c r="Z659" s="204"/>
      <c r="AA659" s="204"/>
      <c r="AB659" s="204"/>
      <c r="AC659" s="204"/>
      <c r="AD659" s="204"/>
      <c r="AE659" s="204"/>
      <c r="AF659" s="204"/>
      <c r="AG659" s="204"/>
      <c r="AH659" s="204"/>
      <c r="AI659" s="204"/>
      <c r="AJ659" s="204"/>
      <c r="AK659" s="204"/>
      <c r="AL659" s="204"/>
      <c r="AM659" s="204"/>
      <c r="AN659" s="204"/>
      <c r="AO659" s="204"/>
    </row>
    <row r="660" spans="24:41" ht="15" customHeight="1" x14ac:dyDescent="0.25">
      <c r="X660" s="204"/>
      <c r="Y660" s="204"/>
      <c r="Z660" s="204"/>
      <c r="AA660" s="204"/>
      <c r="AB660" s="204"/>
      <c r="AC660" s="204"/>
      <c r="AD660" s="204"/>
      <c r="AE660" s="204"/>
      <c r="AF660" s="204"/>
      <c r="AG660" s="204"/>
      <c r="AH660" s="204"/>
      <c r="AI660" s="204"/>
      <c r="AJ660" s="204"/>
      <c r="AK660" s="204"/>
      <c r="AL660" s="204"/>
      <c r="AM660" s="204"/>
      <c r="AN660" s="204"/>
      <c r="AO660" s="204"/>
    </row>
    <row r="661" spans="24:41" ht="15" customHeight="1" x14ac:dyDescent="0.25">
      <c r="X661" s="204"/>
      <c r="Y661" s="204"/>
      <c r="Z661" s="204"/>
      <c r="AA661" s="204"/>
      <c r="AB661" s="204"/>
      <c r="AC661" s="204"/>
      <c r="AD661" s="204"/>
      <c r="AE661" s="204"/>
      <c r="AF661" s="204"/>
      <c r="AG661" s="204"/>
      <c r="AH661" s="204"/>
      <c r="AI661" s="204"/>
      <c r="AJ661" s="204"/>
      <c r="AK661" s="204"/>
      <c r="AL661" s="204"/>
      <c r="AM661" s="204"/>
      <c r="AN661" s="204"/>
      <c r="AO661" s="204"/>
    </row>
    <row r="662" spans="24:41" ht="15" customHeight="1" x14ac:dyDescent="0.25">
      <c r="X662" s="204"/>
      <c r="Y662" s="204"/>
      <c r="Z662" s="204"/>
      <c r="AA662" s="204"/>
      <c r="AB662" s="204"/>
      <c r="AC662" s="204"/>
      <c r="AD662" s="204"/>
      <c r="AE662" s="204"/>
      <c r="AF662" s="204"/>
      <c r="AG662" s="204"/>
      <c r="AH662" s="204"/>
      <c r="AI662" s="204"/>
      <c r="AJ662" s="204"/>
      <c r="AK662" s="204"/>
      <c r="AL662" s="204"/>
      <c r="AM662" s="204"/>
      <c r="AN662" s="204"/>
      <c r="AO662" s="204"/>
    </row>
    <row r="663" spans="24:41" ht="15" customHeight="1" x14ac:dyDescent="0.25">
      <c r="X663" s="204"/>
      <c r="Y663" s="204"/>
      <c r="Z663" s="204"/>
      <c r="AA663" s="204"/>
      <c r="AB663" s="204"/>
      <c r="AC663" s="204"/>
      <c r="AD663" s="204"/>
      <c r="AE663" s="204"/>
      <c r="AF663" s="204"/>
      <c r="AG663" s="204"/>
      <c r="AH663" s="204"/>
      <c r="AI663" s="204"/>
      <c r="AJ663" s="204"/>
      <c r="AK663" s="204"/>
      <c r="AL663" s="204"/>
      <c r="AM663" s="204"/>
      <c r="AN663" s="204"/>
      <c r="AO663" s="204"/>
    </row>
    <row r="664" spans="24:41" ht="15" customHeight="1" x14ac:dyDescent="0.25">
      <c r="X664" s="204"/>
      <c r="Y664" s="204"/>
      <c r="Z664" s="204"/>
      <c r="AA664" s="204"/>
      <c r="AB664" s="204"/>
      <c r="AC664" s="204"/>
      <c r="AD664" s="204"/>
      <c r="AE664" s="204"/>
      <c r="AF664" s="204"/>
      <c r="AG664" s="204"/>
      <c r="AH664" s="204"/>
      <c r="AI664" s="204"/>
      <c r="AJ664" s="204"/>
      <c r="AK664" s="204"/>
      <c r="AL664" s="204"/>
      <c r="AM664" s="204"/>
      <c r="AN664" s="204"/>
      <c r="AO664" s="204"/>
    </row>
    <row r="665" spans="24:41" ht="15" customHeight="1" x14ac:dyDescent="0.25">
      <c r="X665" s="204"/>
      <c r="Y665" s="204"/>
      <c r="Z665" s="204"/>
      <c r="AA665" s="204"/>
      <c r="AB665" s="204"/>
      <c r="AC665" s="204"/>
      <c r="AD665" s="204"/>
      <c r="AE665" s="204"/>
      <c r="AF665" s="204"/>
      <c r="AG665" s="204"/>
      <c r="AH665" s="204"/>
      <c r="AI665" s="204"/>
      <c r="AJ665" s="204"/>
      <c r="AK665" s="204"/>
      <c r="AL665" s="204"/>
      <c r="AM665" s="204"/>
      <c r="AN665" s="204"/>
      <c r="AO665" s="204"/>
    </row>
    <row r="666" spans="24:41" ht="15" customHeight="1" x14ac:dyDescent="0.25">
      <c r="X666" s="204"/>
      <c r="Y666" s="204"/>
      <c r="Z666" s="204"/>
      <c r="AA666" s="204"/>
      <c r="AB666" s="204"/>
      <c r="AC666" s="204"/>
      <c r="AD666" s="204"/>
      <c r="AE666" s="204"/>
      <c r="AF666" s="204"/>
      <c r="AG666" s="204"/>
      <c r="AH666" s="204"/>
      <c r="AI666" s="204"/>
      <c r="AJ666" s="204"/>
      <c r="AK666" s="204"/>
      <c r="AL666" s="204"/>
      <c r="AM666" s="204"/>
      <c r="AN666" s="204"/>
      <c r="AO666" s="204"/>
    </row>
    <row r="667" spans="24:41" ht="15" customHeight="1" x14ac:dyDescent="0.25">
      <c r="X667" s="204"/>
      <c r="Y667" s="204"/>
      <c r="Z667" s="204"/>
      <c r="AA667" s="204"/>
      <c r="AB667" s="204"/>
      <c r="AC667" s="204"/>
      <c r="AD667" s="204"/>
      <c r="AE667" s="204"/>
      <c r="AF667" s="204"/>
      <c r="AG667" s="204"/>
      <c r="AH667" s="204"/>
      <c r="AI667" s="204"/>
      <c r="AJ667" s="204"/>
      <c r="AK667" s="204"/>
      <c r="AL667" s="204"/>
      <c r="AM667" s="204"/>
      <c r="AN667" s="204"/>
      <c r="AO667" s="204"/>
    </row>
    <row r="668" spans="24:41" ht="15" customHeight="1" x14ac:dyDescent="0.25">
      <c r="X668" s="204"/>
      <c r="Y668" s="204"/>
      <c r="Z668" s="204"/>
      <c r="AA668" s="204"/>
      <c r="AB668" s="204"/>
      <c r="AC668" s="204"/>
      <c r="AD668" s="204"/>
      <c r="AE668" s="204"/>
      <c r="AF668" s="204"/>
      <c r="AG668" s="204"/>
      <c r="AH668" s="204"/>
      <c r="AI668" s="204"/>
      <c r="AJ668" s="204"/>
      <c r="AK668" s="204"/>
      <c r="AL668" s="204"/>
      <c r="AM668" s="204"/>
      <c r="AN668" s="204"/>
      <c r="AO668" s="204"/>
    </row>
    <row r="669" spans="24:41" ht="15" customHeight="1" x14ac:dyDescent="0.25">
      <c r="X669" s="204"/>
      <c r="Y669" s="204"/>
      <c r="Z669" s="204"/>
      <c r="AA669" s="204"/>
      <c r="AB669" s="204"/>
      <c r="AC669" s="204"/>
      <c r="AD669" s="204"/>
      <c r="AE669" s="204"/>
      <c r="AF669" s="204"/>
      <c r="AG669" s="204"/>
      <c r="AH669" s="204"/>
      <c r="AI669" s="204"/>
      <c r="AJ669" s="204"/>
      <c r="AK669" s="204"/>
      <c r="AL669" s="204"/>
      <c r="AM669" s="204"/>
      <c r="AN669" s="204"/>
      <c r="AO669" s="204"/>
    </row>
    <row r="670" spans="24:41" ht="15" customHeight="1" x14ac:dyDescent="0.25">
      <c r="X670" s="204"/>
      <c r="Y670" s="204"/>
      <c r="Z670" s="204"/>
      <c r="AA670" s="204"/>
      <c r="AB670" s="204"/>
      <c r="AC670" s="204"/>
      <c r="AD670" s="204"/>
      <c r="AE670" s="204"/>
      <c r="AF670" s="204"/>
      <c r="AG670" s="204"/>
      <c r="AH670" s="204"/>
      <c r="AI670" s="204"/>
      <c r="AJ670" s="204"/>
      <c r="AK670" s="204"/>
      <c r="AL670" s="204"/>
      <c r="AM670" s="204"/>
      <c r="AN670" s="204"/>
      <c r="AO670" s="204"/>
    </row>
    <row r="671" spans="24:41" ht="15" customHeight="1" x14ac:dyDescent="0.25">
      <c r="X671" s="204"/>
      <c r="Y671" s="204"/>
      <c r="Z671" s="204"/>
      <c r="AA671" s="204"/>
      <c r="AB671" s="204"/>
      <c r="AC671" s="204"/>
      <c r="AD671" s="204"/>
      <c r="AE671" s="204"/>
      <c r="AF671" s="204"/>
      <c r="AG671" s="204"/>
      <c r="AH671" s="204"/>
      <c r="AI671" s="204"/>
      <c r="AJ671" s="204"/>
      <c r="AK671" s="204"/>
      <c r="AL671" s="204"/>
      <c r="AM671" s="204"/>
      <c r="AN671" s="204"/>
      <c r="AO671" s="204"/>
    </row>
    <row r="672" spans="24:41" ht="15" customHeight="1" x14ac:dyDescent="0.25">
      <c r="X672" s="204"/>
      <c r="Y672" s="204"/>
      <c r="Z672" s="204"/>
      <c r="AA672" s="204"/>
      <c r="AB672" s="204"/>
      <c r="AC672" s="204"/>
      <c r="AD672" s="204"/>
      <c r="AE672" s="204"/>
      <c r="AF672" s="204"/>
      <c r="AG672" s="204"/>
      <c r="AH672" s="204"/>
      <c r="AI672" s="204"/>
      <c r="AJ672" s="204"/>
      <c r="AK672" s="204"/>
      <c r="AL672" s="204"/>
      <c r="AM672" s="204"/>
      <c r="AN672" s="204"/>
      <c r="AO672" s="204"/>
    </row>
    <row r="673" spans="24:41" ht="15" customHeight="1" x14ac:dyDescent="0.25">
      <c r="X673" s="204"/>
      <c r="Y673" s="204"/>
      <c r="Z673" s="204"/>
      <c r="AA673" s="204"/>
      <c r="AB673" s="204"/>
      <c r="AC673" s="204"/>
      <c r="AD673" s="204"/>
      <c r="AE673" s="204"/>
      <c r="AF673" s="204"/>
      <c r="AG673" s="204"/>
      <c r="AH673" s="204"/>
      <c r="AI673" s="204"/>
      <c r="AJ673" s="204"/>
      <c r="AK673" s="204"/>
      <c r="AL673" s="204"/>
      <c r="AM673" s="204"/>
      <c r="AN673" s="204"/>
      <c r="AO673" s="204"/>
    </row>
    <row r="674" spans="24:41" ht="15" customHeight="1" x14ac:dyDescent="0.25">
      <c r="X674" s="204"/>
      <c r="Y674" s="204"/>
      <c r="Z674" s="204"/>
      <c r="AA674" s="204"/>
      <c r="AB674" s="204"/>
      <c r="AC674" s="204"/>
      <c r="AD674" s="204"/>
      <c r="AE674" s="204"/>
      <c r="AF674" s="204"/>
      <c r="AG674" s="204"/>
      <c r="AH674" s="204"/>
      <c r="AI674" s="204"/>
      <c r="AJ674" s="204"/>
      <c r="AK674" s="204"/>
      <c r="AL674" s="204"/>
      <c r="AM674" s="204"/>
      <c r="AN674" s="204"/>
      <c r="AO674" s="204"/>
    </row>
    <row r="675" spans="24:41" ht="15" customHeight="1" x14ac:dyDescent="0.25">
      <c r="X675" s="204"/>
      <c r="Y675" s="204"/>
      <c r="Z675" s="204"/>
      <c r="AA675" s="204"/>
      <c r="AB675" s="204"/>
      <c r="AC675" s="204"/>
      <c r="AD675" s="204"/>
      <c r="AE675" s="204"/>
      <c r="AF675" s="204"/>
      <c r="AG675" s="204"/>
      <c r="AH675" s="204"/>
      <c r="AI675" s="204"/>
      <c r="AJ675" s="204"/>
      <c r="AK675" s="204"/>
      <c r="AL675" s="204"/>
      <c r="AM675" s="204"/>
      <c r="AN675" s="204"/>
      <c r="AO675" s="204"/>
    </row>
    <row r="676" spans="24:41" ht="15" customHeight="1" x14ac:dyDescent="0.25">
      <c r="X676" s="204"/>
      <c r="Y676" s="204"/>
      <c r="Z676" s="204"/>
      <c r="AA676" s="204"/>
      <c r="AB676" s="204"/>
      <c r="AC676" s="204"/>
      <c r="AD676" s="204"/>
      <c r="AE676" s="204"/>
      <c r="AF676" s="204"/>
      <c r="AG676" s="204"/>
      <c r="AH676" s="204"/>
      <c r="AI676" s="204"/>
      <c r="AJ676" s="204"/>
      <c r="AK676" s="204"/>
      <c r="AL676" s="204"/>
      <c r="AM676" s="204"/>
      <c r="AN676" s="204"/>
      <c r="AO676" s="204"/>
    </row>
    <row r="677" spans="24:41" ht="15" customHeight="1" x14ac:dyDescent="0.25">
      <c r="X677" s="204"/>
      <c r="Y677" s="204"/>
      <c r="Z677" s="204"/>
      <c r="AA677" s="204"/>
      <c r="AB677" s="204"/>
      <c r="AC677" s="204"/>
      <c r="AD677" s="204"/>
      <c r="AE677" s="204"/>
      <c r="AF677" s="204"/>
      <c r="AG677" s="204"/>
      <c r="AH677" s="204"/>
      <c r="AI677" s="204"/>
      <c r="AJ677" s="204"/>
      <c r="AK677" s="204"/>
      <c r="AL677" s="204"/>
      <c r="AM677" s="204"/>
      <c r="AN677" s="204"/>
      <c r="AO677" s="204"/>
    </row>
    <row r="678" spans="24:41" ht="15" customHeight="1" x14ac:dyDescent="0.25">
      <c r="X678" s="204"/>
      <c r="Y678" s="204"/>
      <c r="Z678" s="204"/>
      <c r="AA678" s="204"/>
      <c r="AB678" s="204"/>
      <c r="AC678" s="204"/>
      <c r="AD678" s="204"/>
      <c r="AE678" s="204"/>
      <c r="AF678" s="204"/>
      <c r="AG678" s="204"/>
      <c r="AH678" s="204"/>
      <c r="AI678" s="204"/>
      <c r="AJ678" s="204"/>
      <c r="AK678" s="204"/>
      <c r="AL678" s="204"/>
      <c r="AM678" s="204"/>
      <c r="AN678" s="204"/>
      <c r="AO678" s="204"/>
    </row>
    <row r="679" spans="24:41" ht="15" customHeight="1" x14ac:dyDescent="0.25">
      <c r="X679" s="204"/>
      <c r="Y679" s="204"/>
      <c r="Z679" s="204"/>
      <c r="AA679" s="204"/>
      <c r="AB679" s="204"/>
      <c r="AC679" s="204"/>
      <c r="AD679" s="204"/>
      <c r="AE679" s="204"/>
      <c r="AF679" s="204"/>
      <c r="AG679" s="204"/>
      <c r="AH679" s="204"/>
      <c r="AI679" s="204"/>
      <c r="AJ679" s="204"/>
      <c r="AK679" s="204"/>
      <c r="AL679" s="204"/>
      <c r="AM679" s="204"/>
      <c r="AN679" s="204"/>
      <c r="AO679" s="204"/>
    </row>
    <row r="680" spans="24:41" ht="15" customHeight="1" x14ac:dyDescent="0.25">
      <c r="X680" s="204"/>
      <c r="Y680" s="204"/>
      <c r="Z680" s="204"/>
      <c r="AA680" s="204"/>
      <c r="AB680" s="204"/>
      <c r="AC680" s="204"/>
      <c r="AD680" s="204"/>
      <c r="AE680" s="204"/>
      <c r="AF680" s="204"/>
      <c r="AG680" s="204"/>
      <c r="AH680" s="204"/>
      <c r="AI680" s="204"/>
      <c r="AJ680" s="204"/>
      <c r="AK680" s="204"/>
      <c r="AL680" s="204"/>
      <c r="AM680" s="204"/>
      <c r="AN680" s="204"/>
      <c r="AO680" s="204"/>
    </row>
    <row r="681" spans="24:41" ht="15" customHeight="1" x14ac:dyDescent="0.25">
      <c r="X681" s="204"/>
      <c r="Y681" s="204"/>
      <c r="Z681" s="204"/>
      <c r="AA681" s="204"/>
      <c r="AB681" s="204"/>
      <c r="AC681" s="204"/>
      <c r="AD681" s="204"/>
      <c r="AE681" s="204"/>
      <c r="AF681" s="204"/>
      <c r="AG681" s="204"/>
      <c r="AH681" s="204"/>
      <c r="AI681" s="204"/>
      <c r="AJ681" s="204"/>
      <c r="AK681" s="204"/>
      <c r="AL681" s="204"/>
      <c r="AM681" s="204"/>
      <c r="AN681" s="204"/>
      <c r="AO681" s="204"/>
    </row>
    <row r="682" spans="24:41" ht="15" customHeight="1" x14ac:dyDescent="0.25">
      <c r="X682" s="204"/>
      <c r="Y682" s="204"/>
      <c r="Z682" s="204"/>
      <c r="AA682" s="204"/>
      <c r="AB682" s="204"/>
      <c r="AC682" s="204"/>
      <c r="AD682" s="204"/>
      <c r="AE682" s="204"/>
      <c r="AF682" s="204"/>
      <c r="AG682" s="204"/>
      <c r="AH682" s="204"/>
      <c r="AI682" s="204"/>
      <c r="AJ682" s="204"/>
      <c r="AK682" s="204"/>
      <c r="AL682" s="204"/>
      <c r="AM682" s="204"/>
      <c r="AN682" s="204"/>
      <c r="AO682" s="204"/>
    </row>
    <row r="683" spans="24:41" ht="15" customHeight="1" x14ac:dyDescent="0.25">
      <c r="X683" s="204"/>
      <c r="Y683" s="204"/>
      <c r="Z683" s="204"/>
      <c r="AA683" s="204"/>
      <c r="AB683" s="204"/>
      <c r="AC683" s="204"/>
      <c r="AD683" s="204"/>
      <c r="AE683" s="204"/>
      <c r="AF683" s="204"/>
      <c r="AG683" s="204"/>
      <c r="AH683" s="204"/>
      <c r="AI683" s="204"/>
      <c r="AJ683" s="204"/>
      <c r="AK683" s="204"/>
      <c r="AL683" s="204"/>
      <c r="AM683" s="204"/>
      <c r="AN683" s="204"/>
      <c r="AO683" s="204"/>
    </row>
    <row r="684" spans="24:41" ht="15" customHeight="1" x14ac:dyDescent="0.25">
      <c r="X684" s="204"/>
      <c r="Y684" s="204"/>
      <c r="Z684" s="204"/>
      <c r="AA684" s="204"/>
      <c r="AB684" s="204"/>
      <c r="AC684" s="204"/>
      <c r="AD684" s="204"/>
      <c r="AE684" s="204"/>
      <c r="AF684" s="204"/>
      <c r="AG684" s="204"/>
      <c r="AH684" s="204"/>
      <c r="AI684" s="204"/>
      <c r="AJ684" s="204"/>
      <c r="AK684" s="204"/>
      <c r="AL684" s="204"/>
      <c r="AM684" s="204"/>
      <c r="AN684" s="204"/>
      <c r="AO684" s="204"/>
    </row>
    <row r="685" spans="24:41" ht="15" customHeight="1" x14ac:dyDescent="0.25">
      <c r="X685" s="204"/>
      <c r="Y685" s="204"/>
      <c r="Z685" s="204"/>
      <c r="AA685" s="204"/>
      <c r="AB685" s="204"/>
      <c r="AC685" s="204"/>
      <c r="AD685" s="204"/>
      <c r="AE685" s="204"/>
      <c r="AF685" s="204"/>
      <c r="AG685" s="204"/>
      <c r="AH685" s="204"/>
      <c r="AI685" s="204"/>
      <c r="AJ685" s="204"/>
      <c r="AK685" s="204"/>
      <c r="AL685" s="204"/>
      <c r="AM685" s="204"/>
      <c r="AN685" s="204"/>
      <c r="AO685" s="204"/>
    </row>
    <row r="686" spans="24:41" ht="15" customHeight="1" x14ac:dyDescent="0.25">
      <c r="X686" s="204"/>
      <c r="Y686" s="204"/>
      <c r="Z686" s="204"/>
      <c r="AA686" s="204"/>
      <c r="AB686" s="204"/>
      <c r="AC686" s="204"/>
      <c r="AD686" s="204"/>
      <c r="AE686" s="204"/>
      <c r="AF686" s="204"/>
      <c r="AG686" s="204"/>
      <c r="AH686" s="204"/>
      <c r="AI686" s="204"/>
      <c r="AJ686" s="204"/>
      <c r="AK686" s="204"/>
      <c r="AL686" s="204"/>
      <c r="AM686" s="204"/>
      <c r="AN686" s="204"/>
      <c r="AO686" s="204"/>
    </row>
    <row r="687" spans="24:41" ht="15" customHeight="1" x14ac:dyDescent="0.25">
      <c r="X687" s="204"/>
      <c r="Y687" s="204"/>
      <c r="Z687" s="204"/>
      <c r="AA687" s="204"/>
      <c r="AB687" s="204"/>
      <c r="AC687" s="204"/>
      <c r="AD687" s="204"/>
      <c r="AE687" s="204"/>
      <c r="AF687" s="204"/>
      <c r="AG687" s="204"/>
      <c r="AH687" s="204"/>
      <c r="AI687" s="204"/>
      <c r="AJ687" s="204"/>
      <c r="AK687" s="204"/>
      <c r="AL687" s="204"/>
      <c r="AM687" s="204"/>
      <c r="AN687" s="204"/>
      <c r="AO687" s="204"/>
    </row>
    <row r="688" spans="24:41" ht="15" customHeight="1" x14ac:dyDescent="0.25">
      <c r="X688" s="204"/>
      <c r="Y688" s="204"/>
      <c r="Z688" s="204"/>
      <c r="AA688" s="204"/>
      <c r="AB688" s="204"/>
      <c r="AC688" s="204"/>
      <c r="AD688" s="204"/>
      <c r="AE688" s="204"/>
      <c r="AF688" s="204"/>
      <c r="AG688" s="204"/>
      <c r="AH688" s="204"/>
      <c r="AI688" s="204"/>
      <c r="AJ688" s="204"/>
      <c r="AK688" s="204"/>
      <c r="AL688" s="204"/>
      <c r="AM688" s="204"/>
      <c r="AN688" s="204"/>
      <c r="AO688" s="204"/>
    </row>
    <row r="689" spans="24:41" ht="15" customHeight="1" x14ac:dyDescent="0.25">
      <c r="X689" s="204"/>
      <c r="Y689" s="204"/>
      <c r="Z689" s="204"/>
      <c r="AA689" s="204"/>
      <c r="AB689" s="204"/>
      <c r="AC689" s="204"/>
      <c r="AD689" s="204"/>
      <c r="AE689" s="204"/>
      <c r="AF689" s="204"/>
      <c r="AG689" s="204"/>
      <c r="AH689" s="204"/>
      <c r="AI689" s="204"/>
      <c r="AJ689" s="204"/>
      <c r="AK689" s="204"/>
      <c r="AL689" s="204"/>
      <c r="AM689" s="204"/>
      <c r="AN689" s="204"/>
      <c r="AO689" s="204"/>
    </row>
    <row r="690" spans="24:41" ht="15" customHeight="1" x14ac:dyDescent="0.25">
      <c r="X690" s="204"/>
      <c r="Y690" s="204"/>
      <c r="Z690" s="204"/>
      <c r="AA690" s="204"/>
      <c r="AB690" s="204"/>
      <c r="AC690" s="204"/>
      <c r="AD690" s="204"/>
      <c r="AE690" s="204"/>
      <c r="AF690" s="204"/>
      <c r="AG690" s="204"/>
      <c r="AH690" s="204"/>
      <c r="AI690" s="204"/>
      <c r="AJ690" s="204"/>
      <c r="AK690" s="204"/>
      <c r="AL690" s="204"/>
      <c r="AM690" s="204"/>
      <c r="AN690" s="204"/>
      <c r="AO690" s="204"/>
    </row>
    <row r="691" spans="24:41" ht="15" customHeight="1" x14ac:dyDescent="0.25">
      <c r="X691" s="204"/>
      <c r="Y691" s="204"/>
      <c r="Z691" s="204"/>
      <c r="AA691" s="204"/>
      <c r="AB691" s="204"/>
      <c r="AC691" s="204"/>
      <c r="AD691" s="204"/>
      <c r="AE691" s="204"/>
      <c r="AF691" s="204"/>
      <c r="AG691" s="204"/>
      <c r="AH691" s="204"/>
      <c r="AI691" s="204"/>
      <c r="AJ691" s="204"/>
      <c r="AK691" s="204"/>
      <c r="AL691" s="204"/>
      <c r="AM691" s="204"/>
      <c r="AN691" s="204"/>
      <c r="AO691" s="204"/>
    </row>
    <row r="692" spans="24:41" ht="15" customHeight="1" x14ac:dyDescent="0.25">
      <c r="X692" s="204"/>
      <c r="Y692" s="204"/>
      <c r="Z692" s="204"/>
      <c r="AA692" s="204"/>
      <c r="AB692" s="204"/>
      <c r="AC692" s="204"/>
      <c r="AD692" s="204"/>
      <c r="AE692" s="204"/>
      <c r="AF692" s="204"/>
      <c r="AG692" s="204"/>
      <c r="AH692" s="204"/>
      <c r="AI692" s="204"/>
      <c r="AJ692" s="204"/>
      <c r="AK692" s="204"/>
      <c r="AL692" s="204"/>
      <c r="AM692" s="204"/>
      <c r="AN692" s="204"/>
      <c r="AO692" s="204"/>
    </row>
    <row r="693" spans="24:41" ht="15" customHeight="1" x14ac:dyDescent="0.25">
      <c r="X693" s="204"/>
      <c r="Y693" s="204"/>
      <c r="Z693" s="204"/>
      <c r="AA693" s="204"/>
      <c r="AB693" s="204"/>
      <c r="AC693" s="204"/>
      <c r="AD693" s="204"/>
      <c r="AE693" s="204"/>
      <c r="AF693" s="204"/>
      <c r="AG693" s="204"/>
      <c r="AH693" s="204"/>
      <c r="AI693" s="204"/>
      <c r="AJ693" s="204"/>
      <c r="AK693" s="204"/>
      <c r="AL693" s="204"/>
      <c r="AM693" s="204"/>
      <c r="AN693" s="204"/>
      <c r="AO693" s="204"/>
    </row>
    <row r="694" spans="24:41" ht="15" customHeight="1" x14ac:dyDescent="0.25">
      <c r="X694" s="204"/>
      <c r="Y694" s="204"/>
      <c r="Z694" s="204"/>
      <c r="AA694" s="204"/>
      <c r="AB694" s="204"/>
      <c r="AC694" s="204"/>
      <c r="AD694" s="204"/>
      <c r="AE694" s="204"/>
      <c r="AF694" s="204"/>
      <c r="AG694" s="204"/>
      <c r="AH694" s="204"/>
      <c r="AI694" s="204"/>
      <c r="AJ694" s="204"/>
      <c r="AK694" s="204"/>
      <c r="AL694" s="204"/>
      <c r="AM694" s="204"/>
      <c r="AN694" s="204"/>
      <c r="AO694" s="204"/>
    </row>
    <row r="695" spans="24:41" ht="15" customHeight="1" x14ac:dyDescent="0.25">
      <c r="X695" s="204"/>
      <c r="Y695" s="204"/>
      <c r="Z695" s="204"/>
      <c r="AA695" s="204"/>
      <c r="AB695" s="204"/>
      <c r="AC695" s="204"/>
      <c r="AD695" s="204"/>
      <c r="AE695" s="204"/>
      <c r="AF695" s="204"/>
      <c r="AG695" s="204"/>
      <c r="AH695" s="204"/>
      <c r="AI695" s="204"/>
      <c r="AJ695" s="204"/>
      <c r="AK695" s="204"/>
      <c r="AL695" s="204"/>
      <c r="AM695" s="204"/>
      <c r="AN695" s="204"/>
      <c r="AO695" s="204"/>
    </row>
    <row r="696" spans="24:41" ht="15" customHeight="1" x14ac:dyDescent="0.25">
      <c r="X696" s="204"/>
      <c r="Y696" s="204"/>
      <c r="Z696" s="204"/>
      <c r="AA696" s="204"/>
      <c r="AB696" s="204"/>
      <c r="AC696" s="204"/>
      <c r="AD696" s="204"/>
      <c r="AE696" s="204"/>
      <c r="AF696" s="204"/>
      <c r="AG696" s="204"/>
      <c r="AH696" s="204"/>
      <c r="AI696" s="204"/>
      <c r="AJ696" s="204"/>
      <c r="AK696" s="204"/>
      <c r="AL696" s="204"/>
      <c r="AM696" s="204"/>
      <c r="AN696" s="204"/>
      <c r="AO696" s="204"/>
    </row>
    <row r="697" spans="24:41" ht="15" customHeight="1" x14ac:dyDescent="0.25">
      <c r="X697" s="204"/>
      <c r="Y697" s="204"/>
      <c r="Z697" s="204"/>
      <c r="AA697" s="204"/>
      <c r="AB697" s="204"/>
      <c r="AC697" s="204"/>
      <c r="AD697" s="204"/>
      <c r="AE697" s="204"/>
      <c r="AF697" s="204"/>
      <c r="AG697" s="204"/>
      <c r="AH697" s="204"/>
      <c r="AI697" s="204"/>
      <c r="AJ697" s="204"/>
      <c r="AK697" s="204"/>
      <c r="AL697" s="204"/>
      <c r="AM697" s="204"/>
      <c r="AN697" s="204"/>
      <c r="AO697" s="204"/>
    </row>
    <row r="698" spans="24:41" ht="15" customHeight="1" x14ac:dyDescent="0.25">
      <c r="X698" s="204"/>
      <c r="Y698" s="204"/>
      <c r="Z698" s="204"/>
      <c r="AA698" s="204"/>
      <c r="AB698" s="204"/>
      <c r="AC698" s="204"/>
      <c r="AD698" s="204"/>
      <c r="AE698" s="204"/>
      <c r="AF698" s="204"/>
      <c r="AG698" s="204"/>
      <c r="AH698" s="204"/>
      <c r="AI698" s="204"/>
      <c r="AJ698" s="204"/>
      <c r="AK698" s="204"/>
      <c r="AL698" s="204"/>
      <c r="AM698" s="204"/>
      <c r="AN698" s="204"/>
      <c r="AO698" s="204"/>
    </row>
    <row r="699" spans="24:41" ht="15" customHeight="1" x14ac:dyDescent="0.25">
      <c r="X699" s="204"/>
      <c r="Y699" s="204"/>
      <c r="Z699" s="204"/>
      <c r="AA699" s="204"/>
      <c r="AB699" s="204"/>
      <c r="AC699" s="204"/>
      <c r="AD699" s="204"/>
      <c r="AE699" s="204"/>
      <c r="AF699" s="204"/>
      <c r="AG699" s="204"/>
      <c r="AH699" s="204"/>
      <c r="AI699" s="204"/>
      <c r="AJ699" s="204"/>
      <c r="AK699" s="204"/>
      <c r="AL699" s="204"/>
      <c r="AM699" s="204"/>
      <c r="AN699" s="204"/>
      <c r="AO699" s="204"/>
    </row>
    <row r="700" spans="24:41" ht="15" customHeight="1" x14ac:dyDescent="0.25">
      <c r="X700" s="204"/>
      <c r="Y700" s="204"/>
      <c r="Z700" s="204"/>
      <c r="AA700" s="204"/>
      <c r="AB700" s="204"/>
      <c r="AC700" s="204"/>
      <c r="AD700" s="204"/>
      <c r="AE700" s="204"/>
      <c r="AF700" s="204"/>
      <c r="AG700" s="204"/>
      <c r="AH700" s="204"/>
      <c r="AI700" s="204"/>
      <c r="AJ700" s="204"/>
      <c r="AK700" s="204"/>
      <c r="AL700" s="204"/>
      <c r="AM700" s="204"/>
      <c r="AN700" s="204"/>
      <c r="AO700" s="204"/>
    </row>
    <row r="701" spans="24:41" ht="15" customHeight="1" x14ac:dyDescent="0.25">
      <c r="X701" s="204"/>
      <c r="Y701" s="204"/>
      <c r="Z701" s="204"/>
      <c r="AA701" s="204"/>
      <c r="AB701" s="204"/>
      <c r="AC701" s="204"/>
      <c r="AD701" s="204"/>
      <c r="AE701" s="204"/>
      <c r="AF701" s="204"/>
      <c r="AG701" s="204"/>
      <c r="AH701" s="204"/>
      <c r="AI701" s="204"/>
      <c r="AJ701" s="204"/>
      <c r="AK701" s="204"/>
      <c r="AL701" s="204"/>
      <c r="AM701" s="204"/>
      <c r="AN701" s="204"/>
      <c r="AO701" s="204"/>
    </row>
    <row r="702" spans="24:41" ht="15" customHeight="1" x14ac:dyDescent="0.25">
      <c r="X702" s="204"/>
      <c r="Y702" s="204"/>
      <c r="Z702" s="204"/>
      <c r="AA702" s="204"/>
      <c r="AB702" s="204"/>
      <c r="AC702" s="204"/>
      <c r="AD702" s="204"/>
      <c r="AE702" s="204"/>
      <c r="AF702" s="204"/>
      <c r="AG702" s="204"/>
      <c r="AH702" s="204"/>
      <c r="AI702" s="204"/>
      <c r="AJ702" s="204"/>
      <c r="AK702" s="204"/>
      <c r="AL702" s="204"/>
      <c r="AM702" s="204"/>
      <c r="AN702" s="204"/>
      <c r="AO702" s="204"/>
    </row>
    <row r="703" spans="24:41" ht="15" customHeight="1" x14ac:dyDescent="0.25">
      <c r="X703" s="204"/>
      <c r="Y703" s="204"/>
      <c r="Z703" s="204"/>
      <c r="AA703" s="204"/>
      <c r="AB703" s="204"/>
      <c r="AC703" s="204"/>
      <c r="AD703" s="204"/>
      <c r="AE703" s="204"/>
      <c r="AF703" s="204"/>
      <c r="AG703" s="204"/>
      <c r="AH703" s="204"/>
      <c r="AI703" s="204"/>
      <c r="AJ703" s="204"/>
      <c r="AK703" s="204"/>
      <c r="AL703" s="204"/>
      <c r="AM703" s="204"/>
      <c r="AN703" s="204"/>
      <c r="AO703" s="204"/>
    </row>
    <row r="704" spans="24:41" ht="15" customHeight="1" x14ac:dyDescent="0.25">
      <c r="X704" s="204"/>
      <c r="Y704" s="204"/>
      <c r="Z704" s="204"/>
      <c r="AA704" s="204"/>
      <c r="AB704" s="204"/>
      <c r="AC704" s="204"/>
      <c r="AD704" s="204"/>
      <c r="AE704" s="204"/>
      <c r="AF704" s="204"/>
      <c r="AG704" s="204"/>
      <c r="AH704" s="204"/>
      <c r="AI704" s="204"/>
      <c r="AJ704" s="204"/>
      <c r="AK704" s="204"/>
      <c r="AL704" s="204"/>
      <c r="AM704" s="204"/>
      <c r="AN704" s="204"/>
      <c r="AO704" s="204"/>
    </row>
    <row r="705" spans="24:41" ht="15" customHeight="1" x14ac:dyDescent="0.25">
      <c r="X705" s="204"/>
      <c r="Y705" s="204"/>
      <c r="Z705" s="204"/>
      <c r="AA705" s="204"/>
      <c r="AB705" s="204"/>
      <c r="AC705" s="204"/>
      <c r="AD705" s="204"/>
      <c r="AE705" s="204"/>
      <c r="AF705" s="204"/>
      <c r="AG705" s="204"/>
      <c r="AH705" s="204"/>
      <c r="AI705" s="204"/>
      <c r="AJ705" s="204"/>
      <c r="AK705" s="204"/>
      <c r="AL705" s="204"/>
      <c r="AM705" s="204"/>
      <c r="AN705" s="204"/>
      <c r="AO705" s="204"/>
    </row>
    <row r="706" spans="24:41" ht="15" customHeight="1" x14ac:dyDescent="0.25">
      <c r="X706" s="204"/>
      <c r="Y706" s="204"/>
      <c r="Z706" s="204"/>
      <c r="AA706" s="204"/>
      <c r="AB706" s="204"/>
      <c r="AC706" s="204"/>
      <c r="AD706" s="204"/>
      <c r="AE706" s="204"/>
      <c r="AF706" s="204"/>
      <c r="AG706" s="204"/>
      <c r="AH706" s="204"/>
      <c r="AI706" s="204"/>
      <c r="AJ706" s="204"/>
      <c r="AK706" s="204"/>
      <c r="AL706" s="204"/>
      <c r="AM706" s="204"/>
      <c r="AN706" s="204"/>
      <c r="AO706" s="204"/>
    </row>
    <row r="707" spans="24:41" ht="15" customHeight="1" x14ac:dyDescent="0.25">
      <c r="X707" s="204"/>
      <c r="Y707" s="204"/>
      <c r="Z707" s="204"/>
      <c r="AA707" s="204"/>
      <c r="AB707" s="204"/>
      <c r="AC707" s="204"/>
      <c r="AD707" s="204"/>
      <c r="AE707" s="204"/>
      <c r="AF707" s="204"/>
      <c r="AG707" s="204"/>
      <c r="AH707" s="204"/>
      <c r="AI707" s="204"/>
      <c r="AJ707" s="204"/>
      <c r="AK707" s="204"/>
      <c r="AL707" s="204"/>
      <c r="AM707" s="204"/>
      <c r="AN707" s="204"/>
      <c r="AO707" s="204"/>
    </row>
    <row r="708" spans="24:41" ht="15" customHeight="1" x14ac:dyDescent="0.25">
      <c r="X708" s="204"/>
      <c r="Y708" s="204"/>
      <c r="Z708" s="204"/>
      <c r="AA708" s="204"/>
      <c r="AB708" s="204"/>
      <c r="AC708" s="204"/>
      <c r="AD708" s="204"/>
      <c r="AE708" s="204"/>
      <c r="AF708" s="204"/>
      <c r="AG708" s="204"/>
      <c r="AH708" s="204"/>
      <c r="AI708" s="204"/>
      <c r="AJ708" s="204"/>
      <c r="AK708" s="204"/>
      <c r="AL708" s="204"/>
      <c r="AM708" s="204"/>
      <c r="AN708" s="204"/>
      <c r="AO708" s="204"/>
    </row>
    <row r="709" spans="24:41" ht="15" customHeight="1" x14ac:dyDescent="0.25">
      <c r="X709" s="204"/>
      <c r="Y709" s="204"/>
      <c r="Z709" s="204"/>
      <c r="AA709" s="204"/>
      <c r="AB709" s="204"/>
      <c r="AC709" s="204"/>
      <c r="AD709" s="204"/>
      <c r="AE709" s="204"/>
      <c r="AF709" s="204"/>
      <c r="AG709" s="204"/>
      <c r="AH709" s="204"/>
      <c r="AI709" s="204"/>
      <c r="AJ709" s="204"/>
      <c r="AK709" s="204"/>
      <c r="AL709" s="204"/>
      <c r="AM709" s="204"/>
      <c r="AN709" s="204"/>
      <c r="AO709" s="204"/>
    </row>
    <row r="710" spans="24:41" ht="15" customHeight="1" x14ac:dyDescent="0.25">
      <c r="X710" s="204"/>
      <c r="Y710" s="204"/>
      <c r="Z710" s="204"/>
      <c r="AA710" s="204"/>
      <c r="AB710" s="204"/>
      <c r="AC710" s="204"/>
      <c r="AD710" s="204"/>
      <c r="AE710" s="204"/>
      <c r="AF710" s="204"/>
      <c r="AG710" s="204"/>
      <c r="AH710" s="204"/>
      <c r="AI710" s="204"/>
      <c r="AJ710" s="204"/>
      <c r="AK710" s="204"/>
      <c r="AL710" s="204"/>
      <c r="AM710" s="204"/>
      <c r="AN710" s="204"/>
      <c r="AO710" s="204"/>
    </row>
    <row r="711" spans="24:41" ht="15" customHeight="1" x14ac:dyDescent="0.25">
      <c r="X711" s="204"/>
      <c r="Y711" s="204"/>
      <c r="Z711" s="204"/>
      <c r="AA711" s="204"/>
      <c r="AB711" s="204"/>
      <c r="AC711" s="204"/>
      <c r="AD711" s="204"/>
      <c r="AE711" s="204"/>
      <c r="AF711" s="204"/>
      <c r="AG711" s="204"/>
      <c r="AH711" s="204"/>
      <c r="AI711" s="204"/>
      <c r="AJ711" s="204"/>
      <c r="AK711" s="204"/>
      <c r="AL711" s="204"/>
      <c r="AM711" s="204"/>
      <c r="AN711" s="204"/>
      <c r="AO711" s="204"/>
    </row>
    <row r="712" spans="24:41" ht="15" customHeight="1" x14ac:dyDescent="0.25">
      <c r="X712" s="204"/>
      <c r="Y712" s="204"/>
      <c r="Z712" s="204"/>
      <c r="AA712" s="204"/>
      <c r="AB712" s="204"/>
      <c r="AC712" s="204"/>
      <c r="AD712" s="204"/>
      <c r="AE712" s="204"/>
      <c r="AF712" s="204"/>
      <c r="AG712" s="204"/>
      <c r="AH712" s="204"/>
      <c r="AI712" s="204"/>
      <c r="AJ712" s="204"/>
      <c r="AK712" s="204"/>
      <c r="AL712" s="204"/>
      <c r="AM712" s="204"/>
      <c r="AN712" s="204"/>
      <c r="AO712" s="204"/>
    </row>
    <row r="713" spans="24:41" ht="15" customHeight="1" x14ac:dyDescent="0.25">
      <c r="X713" s="204"/>
      <c r="Y713" s="204"/>
      <c r="Z713" s="204"/>
      <c r="AA713" s="204"/>
      <c r="AB713" s="204"/>
      <c r="AC713" s="204"/>
      <c r="AD713" s="204"/>
      <c r="AE713" s="204"/>
      <c r="AF713" s="204"/>
      <c r="AG713" s="204"/>
      <c r="AH713" s="204"/>
      <c r="AI713" s="204"/>
      <c r="AJ713" s="204"/>
      <c r="AK713" s="204"/>
      <c r="AL713" s="204"/>
      <c r="AM713" s="204"/>
      <c r="AN713" s="204"/>
      <c r="AO713" s="204"/>
    </row>
    <row r="714" spans="24:41" ht="15" customHeight="1" x14ac:dyDescent="0.25">
      <c r="X714" s="204"/>
      <c r="Y714" s="204"/>
      <c r="Z714" s="204"/>
      <c r="AA714" s="204"/>
      <c r="AB714" s="204"/>
      <c r="AC714" s="204"/>
      <c r="AD714" s="204"/>
      <c r="AE714" s="204"/>
      <c r="AF714" s="204"/>
      <c r="AG714" s="204"/>
      <c r="AH714" s="204"/>
      <c r="AI714" s="204"/>
      <c r="AJ714" s="204"/>
      <c r="AK714" s="204"/>
      <c r="AL714" s="204"/>
      <c r="AM714" s="204"/>
      <c r="AN714" s="204"/>
      <c r="AO714" s="204"/>
    </row>
    <row r="715" spans="24:41" ht="15" customHeight="1" x14ac:dyDescent="0.25">
      <c r="X715" s="204"/>
      <c r="Y715" s="204"/>
      <c r="Z715" s="204"/>
      <c r="AA715" s="204"/>
      <c r="AB715" s="204"/>
      <c r="AC715" s="204"/>
      <c r="AD715" s="204"/>
      <c r="AE715" s="204"/>
      <c r="AF715" s="204"/>
      <c r="AG715" s="204"/>
      <c r="AH715" s="204"/>
      <c r="AI715" s="204"/>
      <c r="AJ715" s="204"/>
      <c r="AK715" s="204"/>
      <c r="AL715" s="204"/>
      <c r="AM715" s="204"/>
      <c r="AN715" s="204"/>
      <c r="AO715" s="204"/>
    </row>
    <row r="716" spans="24:41" ht="15" customHeight="1" x14ac:dyDescent="0.25">
      <c r="X716" s="204"/>
      <c r="Y716" s="204"/>
      <c r="Z716" s="204"/>
      <c r="AA716" s="204"/>
      <c r="AB716" s="204"/>
      <c r="AC716" s="204"/>
      <c r="AD716" s="204"/>
      <c r="AE716" s="204"/>
      <c r="AF716" s="204"/>
      <c r="AG716" s="204"/>
      <c r="AH716" s="204"/>
      <c r="AI716" s="204"/>
      <c r="AJ716" s="204"/>
      <c r="AK716" s="204"/>
      <c r="AL716" s="204"/>
      <c r="AM716" s="204"/>
      <c r="AN716" s="204"/>
      <c r="AO716" s="204"/>
    </row>
    <row r="717" spans="24:41" ht="15" customHeight="1" x14ac:dyDescent="0.25">
      <c r="X717" s="204"/>
      <c r="Y717" s="204"/>
      <c r="Z717" s="204"/>
      <c r="AA717" s="204"/>
      <c r="AB717" s="204"/>
      <c r="AC717" s="204"/>
      <c r="AD717" s="204"/>
      <c r="AE717" s="204"/>
      <c r="AF717" s="204"/>
      <c r="AG717" s="204"/>
      <c r="AH717" s="204"/>
      <c r="AI717" s="204"/>
      <c r="AJ717" s="204"/>
      <c r="AK717" s="204"/>
      <c r="AL717" s="204"/>
      <c r="AM717" s="204"/>
      <c r="AN717" s="204"/>
      <c r="AO717" s="204"/>
    </row>
    <row r="718" spans="24:41" ht="15" customHeight="1" x14ac:dyDescent="0.25">
      <c r="X718" s="204"/>
      <c r="Y718" s="204"/>
      <c r="Z718" s="204"/>
      <c r="AA718" s="204"/>
      <c r="AB718" s="204"/>
      <c r="AC718" s="204"/>
      <c r="AD718" s="204"/>
      <c r="AE718" s="204"/>
      <c r="AF718" s="204"/>
      <c r="AG718" s="204"/>
      <c r="AH718" s="204"/>
      <c r="AI718" s="204"/>
      <c r="AJ718" s="204"/>
      <c r="AK718" s="204"/>
      <c r="AL718" s="204"/>
      <c r="AM718" s="204"/>
      <c r="AN718" s="204"/>
      <c r="AO718" s="204"/>
    </row>
    <row r="719" spans="24:41" ht="15" customHeight="1" x14ac:dyDescent="0.25">
      <c r="X719" s="204"/>
      <c r="Y719" s="204"/>
      <c r="Z719" s="204"/>
      <c r="AA719" s="204"/>
      <c r="AB719" s="204"/>
      <c r="AC719" s="204"/>
      <c r="AD719" s="204"/>
      <c r="AE719" s="204"/>
      <c r="AF719" s="204"/>
      <c r="AG719" s="204"/>
      <c r="AH719" s="204"/>
      <c r="AI719" s="204"/>
      <c r="AJ719" s="204"/>
      <c r="AK719" s="204"/>
      <c r="AL719" s="204"/>
      <c r="AM719" s="204"/>
      <c r="AN719" s="204"/>
      <c r="AO719" s="204"/>
    </row>
    <row r="720" spans="24:41" ht="15" customHeight="1" x14ac:dyDescent="0.25">
      <c r="X720" s="204"/>
      <c r="Y720" s="204"/>
      <c r="Z720" s="204"/>
      <c r="AA720" s="204"/>
      <c r="AB720" s="204"/>
      <c r="AC720" s="204"/>
      <c r="AD720" s="204"/>
      <c r="AE720" s="204"/>
      <c r="AF720" s="204"/>
      <c r="AG720" s="204"/>
      <c r="AH720" s="204"/>
      <c r="AI720" s="204"/>
      <c r="AJ720" s="204"/>
      <c r="AK720" s="204"/>
      <c r="AL720" s="204"/>
      <c r="AM720" s="204"/>
      <c r="AN720" s="204"/>
      <c r="AO720" s="204"/>
    </row>
    <row r="721" spans="24:41" ht="15" customHeight="1" x14ac:dyDescent="0.25">
      <c r="X721" s="204"/>
      <c r="Y721" s="204"/>
      <c r="Z721" s="204"/>
      <c r="AA721" s="204"/>
      <c r="AB721" s="204"/>
      <c r="AC721" s="204"/>
      <c r="AD721" s="204"/>
      <c r="AE721" s="204"/>
      <c r="AF721" s="204"/>
      <c r="AG721" s="204"/>
      <c r="AH721" s="204"/>
      <c r="AI721" s="204"/>
      <c r="AJ721" s="204"/>
      <c r="AK721" s="204"/>
      <c r="AL721" s="204"/>
      <c r="AM721" s="204"/>
      <c r="AN721" s="204"/>
      <c r="AO721" s="204"/>
    </row>
    <row r="722" spans="24:41" ht="15" customHeight="1" x14ac:dyDescent="0.25">
      <c r="X722" s="204"/>
      <c r="Y722" s="204"/>
      <c r="Z722" s="204"/>
      <c r="AA722" s="204"/>
      <c r="AB722" s="204"/>
      <c r="AC722" s="204"/>
      <c r="AD722" s="204"/>
      <c r="AE722" s="204"/>
      <c r="AF722" s="204"/>
      <c r="AG722" s="204"/>
      <c r="AH722" s="204"/>
      <c r="AI722" s="204"/>
      <c r="AJ722" s="204"/>
      <c r="AK722" s="204"/>
      <c r="AL722" s="204"/>
      <c r="AM722" s="204"/>
      <c r="AN722" s="204"/>
      <c r="AO722" s="204"/>
    </row>
    <row r="723" spans="24:41" ht="15" customHeight="1" x14ac:dyDescent="0.25">
      <c r="X723" s="204"/>
      <c r="Y723" s="204"/>
      <c r="Z723" s="204"/>
      <c r="AA723" s="204"/>
      <c r="AB723" s="204"/>
      <c r="AC723" s="204"/>
      <c r="AD723" s="204"/>
      <c r="AE723" s="204"/>
      <c r="AF723" s="204"/>
      <c r="AG723" s="204"/>
      <c r="AH723" s="204"/>
      <c r="AI723" s="204"/>
      <c r="AJ723" s="204"/>
      <c r="AK723" s="204"/>
      <c r="AL723" s="204"/>
      <c r="AM723" s="204"/>
      <c r="AN723" s="204"/>
      <c r="AO723" s="204"/>
    </row>
    <row r="724" spans="24:41" ht="15" customHeight="1" x14ac:dyDescent="0.25">
      <c r="X724" s="204"/>
      <c r="Y724" s="204"/>
      <c r="Z724" s="204"/>
      <c r="AA724" s="204"/>
      <c r="AB724" s="204"/>
      <c r="AC724" s="204"/>
      <c r="AD724" s="204"/>
      <c r="AE724" s="204"/>
      <c r="AF724" s="204"/>
      <c r="AG724" s="204"/>
      <c r="AH724" s="204"/>
      <c r="AI724" s="204"/>
      <c r="AJ724" s="204"/>
      <c r="AK724" s="204"/>
      <c r="AL724" s="204"/>
      <c r="AM724" s="204"/>
      <c r="AN724" s="204"/>
      <c r="AO724" s="204"/>
    </row>
    <row r="725" spans="24:41" ht="15" customHeight="1" x14ac:dyDescent="0.25">
      <c r="X725" s="204"/>
      <c r="Y725" s="204"/>
      <c r="Z725" s="204"/>
      <c r="AA725" s="204"/>
      <c r="AB725" s="204"/>
      <c r="AC725" s="204"/>
      <c r="AD725" s="204"/>
      <c r="AE725" s="204"/>
      <c r="AF725" s="204"/>
      <c r="AG725" s="204"/>
      <c r="AH725" s="204"/>
      <c r="AI725" s="204"/>
      <c r="AJ725" s="204"/>
      <c r="AK725" s="204"/>
      <c r="AL725" s="204"/>
      <c r="AM725" s="204"/>
      <c r="AN725" s="204"/>
      <c r="AO725" s="204"/>
    </row>
    <row r="726" spans="24:41" ht="15" customHeight="1" x14ac:dyDescent="0.25">
      <c r="X726" s="204"/>
      <c r="Y726" s="204"/>
      <c r="Z726" s="204"/>
      <c r="AA726" s="204"/>
      <c r="AB726" s="204"/>
      <c r="AC726" s="204"/>
      <c r="AD726" s="204"/>
      <c r="AE726" s="204"/>
      <c r="AF726" s="204"/>
      <c r="AG726" s="204"/>
      <c r="AH726" s="204"/>
      <c r="AI726" s="204"/>
      <c r="AJ726" s="204"/>
      <c r="AK726" s="204"/>
      <c r="AL726" s="204"/>
      <c r="AM726" s="204"/>
      <c r="AN726" s="204"/>
      <c r="AO726" s="204"/>
    </row>
    <row r="727" spans="24:41" ht="15" customHeight="1" x14ac:dyDescent="0.25">
      <c r="X727" s="204"/>
      <c r="Y727" s="204"/>
      <c r="Z727" s="204"/>
      <c r="AA727" s="204"/>
      <c r="AB727" s="204"/>
      <c r="AC727" s="204"/>
      <c r="AD727" s="204"/>
      <c r="AE727" s="204"/>
      <c r="AF727" s="204"/>
      <c r="AG727" s="204"/>
      <c r="AH727" s="204"/>
      <c r="AI727" s="204"/>
      <c r="AJ727" s="204"/>
      <c r="AK727" s="204"/>
      <c r="AL727" s="204"/>
      <c r="AM727" s="204"/>
      <c r="AN727" s="204"/>
      <c r="AO727" s="204"/>
    </row>
    <row r="728" spans="24:41" ht="15" customHeight="1" x14ac:dyDescent="0.25">
      <c r="X728" s="204"/>
      <c r="Y728" s="204"/>
      <c r="Z728" s="204"/>
      <c r="AA728" s="204"/>
      <c r="AB728" s="204"/>
      <c r="AC728" s="204"/>
      <c r="AD728" s="204"/>
      <c r="AE728" s="204"/>
      <c r="AF728" s="204"/>
      <c r="AG728" s="204"/>
      <c r="AH728" s="204"/>
      <c r="AI728" s="204"/>
      <c r="AJ728" s="204"/>
      <c r="AK728" s="204"/>
      <c r="AL728" s="204"/>
      <c r="AM728" s="204"/>
      <c r="AN728" s="204"/>
      <c r="AO728" s="204"/>
    </row>
    <row r="729" spans="24:41" ht="15" customHeight="1" x14ac:dyDescent="0.25">
      <c r="X729" s="204"/>
      <c r="Y729" s="204"/>
      <c r="Z729" s="204"/>
      <c r="AA729" s="204"/>
      <c r="AB729" s="204"/>
      <c r="AC729" s="204"/>
      <c r="AD729" s="204"/>
      <c r="AE729" s="204"/>
      <c r="AF729" s="204"/>
      <c r="AG729" s="204"/>
      <c r="AH729" s="204"/>
      <c r="AI729" s="204"/>
      <c r="AJ729" s="204"/>
      <c r="AK729" s="204"/>
      <c r="AL729" s="204"/>
      <c r="AM729" s="204"/>
      <c r="AN729" s="204"/>
      <c r="AO729" s="204"/>
    </row>
    <row r="730" spans="24:41" ht="15" customHeight="1" x14ac:dyDescent="0.25">
      <c r="X730" s="204"/>
      <c r="Y730" s="204"/>
      <c r="Z730" s="204"/>
      <c r="AA730" s="204"/>
      <c r="AB730" s="204"/>
      <c r="AC730" s="204"/>
      <c r="AD730" s="204"/>
      <c r="AE730" s="204"/>
      <c r="AF730" s="204"/>
      <c r="AG730" s="204"/>
      <c r="AH730" s="204"/>
      <c r="AI730" s="204"/>
      <c r="AJ730" s="204"/>
      <c r="AK730" s="204"/>
      <c r="AL730" s="204"/>
      <c r="AM730" s="204"/>
      <c r="AN730" s="204"/>
      <c r="AO730" s="204"/>
    </row>
    <row r="731" spans="24:41" ht="15" customHeight="1" x14ac:dyDescent="0.25">
      <c r="X731" s="204"/>
      <c r="Y731" s="204"/>
      <c r="Z731" s="204"/>
      <c r="AA731" s="204"/>
      <c r="AB731" s="204"/>
      <c r="AC731" s="204"/>
      <c r="AD731" s="204"/>
      <c r="AE731" s="204"/>
      <c r="AF731" s="204"/>
      <c r="AG731" s="204"/>
      <c r="AH731" s="204"/>
      <c r="AI731" s="204"/>
      <c r="AJ731" s="204"/>
      <c r="AK731" s="204"/>
      <c r="AL731" s="204"/>
      <c r="AM731" s="204"/>
      <c r="AN731" s="204"/>
      <c r="AO731" s="204"/>
    </row>
    <row r="732" spans="24:41" ht="15" customHeight="1" x14ac:dyDescent="0.25">
      <c r="X732" s="204"/>
      <c r="Y732" s="204"/>
      <c r="Z732" s="204"/>
      <c r="AA732" s="204"/>
      <c r="AB732" s="204"/>
      <c r="AC732" s="204"/>
      <c r="AD732" s="204"/>
      <c r="AE732" s="204"/>
      <c r="AF732" s="204"/>
      <c r="AG732" s="204"/>
      <c r="AH732" s="204"/>
      <c r="AI732" s="204"/>
      <c r="AJ732" s="204"/>
      <c r="AK732" s="204"/>
      <c r="AL732" s="204"/>
      <c r="AM732" s="204"/>
      <c r="AN732" s="204"/>
      <c r="AO732" s="204"/>
    </row>
    <row r="733" spans="24:41" ht="15" customHeight="1" x14ac:dyDescent="0.25">
      <c r="X733" s="204"/>
      <c r="Y733" s="204"/>
      <c r="Z733" s="204"/>
      <c r="AA733" s="204"/>
      <c r="AB733" s="204"/>
      <c r="AC733" s="204"/>
      <c r="AD733" s="204"/>
      <c r="AE733" s="204"/>
      <c r="AF733" s="204"/>
      <c r="AG733" s="204"/>
      <c r="AH733" s="204"/>
      <c r="AI733" s="204"/>
      <c r="AJ733" s="204"/>
      <c r="AK733" s="204"/>
      <c r="AL733" s="204"/>
      <c r="AM733" s="204"/>
      <c r="AN733" s="204"/>
      <c r="AO733" s="204"/>
    </row>
    <row r="734" spans="24:41" ht="15" customHeight="1" x14ac:dyDescent="0.25">
      <c r="X734" s="204"/>
      <c r="Y734" s="204"/>
      <c r="Z734" s="204"/>
      <c r="AA734" s="204"/>
      <c r="AB734" s="204"/>
      <c r="AC734" s="204"/>
      <c r="AD734" s="204"/>
      <c r="AE734" s="204"/>
      <c r="AF734" s="204"/>
      <c r="AG734" s="204"/>
      <c r="AH734" s="204"/>
      <c r="AI734" s="204"/>
      <c r="AJ734" s="204"/>
      <c r="AK734" s="204"/>
      <c r="AL734" s="204"/>
      <c r="AM734" s="204"/>
      <c r="AN734" s="204"/>
      <c r="AO734" s="204"/>
    </row>
    <row r="735" spans="24:41" ht="15" customHeight="1" x14ac:dyDescent="0.25">
      <c r="X735" s="204"/>
      <c r="Y735" s="204"/>
      <c r="Z735" s="204"/>
      <c r="AA735" s="204"/>
      <c r="AB735" s="204"/>
      <c r="AC735" s="204"/>
      <c r="AD735" s="204"/>
      <c r="AE735" s="204"/>
      <c r="AF735" s="204"/>
      <c r="AG735" s="204"/>
      <c r="AH735" s="204"/>
      <c r="AI735" s="204"/>
      <c r="AJ735" s="204"/>
      <c r="AK735" s="204"/>
      <c r="AL735" s="204"/>
      <c r="AM735" s="204"/>
      <c r="AN735" s="204"/>
      <c r="AO735" s="204"/>
    </row>
    <row r="736" spans="24:41" ht="15" customHeight="1" x14ac:dyDescent="0.25">
      <c r="X736" s="204"/>
      <c r="Y736" s="204"/>
      <c r="Z736" s="204"/>
      <c r="AA736" s="204"/>
      <c r="AB736" s="204"/>
      <c r="AC736" s="204"/>
      <c r="AD736" s="204"/>
      <c r="AE736" s="204"/>
      <c r="AF736" s="204"/>
      <c r="AG736" s="204"/>
      <c r="AH736" s="204"/>
      <c r="AI736" s="204"/>
      <c r="AJ736" s="204"/>
      <c r="AK736" s="204"/>
      <c r="AL736" s="204"/>
      <c r="AM736" s="204"/>
      <c r="AN736" s="204"/>
      <c r="AO736" s="204"/>
    </row>
    <row r="737" spans="24:41" ht="15" customHeight="1" x14ac:dyDescent="0.25">
      <c r="X737" s="204"/>
      <c r="Y737" s="204"/>
      <c r="Z737" s="204"/>
      <c r="AA737" s="204"/>
      <c r="AB737" s="204"/>
      <c r="AC737" s="204"/>
      <c r="AD737" s="204"/>
      <c r="AE737" s="204"/>
      <c r="AF737" s="204"/>
      <c r="AG737" s="204"/>
      <c r="AH737" s="204"/>
      <c r="AI737" s="204"/>
      <c r="AJ737" s="204"/>
      <c r="AK737" s="204"/>
      <c r="AL737" s="204"/>
      <c r="AM737" s="204"/>
      <c r="AN737" s="204"/>
      <c r="AO737" s="204"/>
    </row>
    <row r="738" spans="24:41" ht="15" customHeight="1" x14ac:dyDescent="0.25">
      <c r="X738" s="204"/>
      <c r="Y738" s="204"/>
      <c r="Z738" s="204"/>
      <c r="AA738" s="204"/>
      <c r="AB738" s="204"/>
      <c r="AC738" s="204"/>
      <c r="AD738" s="204"/>
      <c r="AE738" s="204"/>
      <c r="AF738" s="204"/>
      <c r="AG738" s="204"/>
      <c r="AH738" s="204"/>
      <c r="AI738" s="204"/>
      <c r="AJ738" s="204"/>
      <c r="AK738" s="204"/>
      <c r="AL738" s="204"/>
      <c r="AM738" s="204"/>
      <c r="AN738" s="204"/>
      <c r="AO738" s="204"/>
    </row>
    <row r="739" spans="24:41" ht="15" customHeight="1" x14ac:dyDescent="0.25">
      <c r="X739" s="204"/>
      <c r="Y739" s="204"/>
      <c r="Z739" s="204"/>
      <c r="AA739" s="204"/>
      <c r="AB739" s="204"/>
      <c r="AC739" s="204"/>
      <c r="AD739" s="204"/>
      <c r="AE739" s="204"/>
      <c r="AF739" s="204"/>
      <c r="AG739" s="204"/>
      <c r="AH739" s="204"/>
      <c r="AI739" s="204"/>
      <c r="AJ739" s="204"/>
      <c r="AK739" s="204"/>
      <c r="AL739" s="204"/>
      <c r="AM739" s="204"/>
      <c r="AN739" s="204"/>
      <c r="AO739" s="204"/>
    </row>
    <row r="740" spans="24:41" ht="15" customHeight="1" x14ac:dyDescent="0.25">
      <c r="X740" s="204"/>
      <c r="Y740" s="204"/>
      <c r="Z740" s="204"/>
      <c r="AA740" s="204"/>
      <c r="AB740" s="204"/>
      <c r="AC740" s="204"/>
      <c r="AD740" s="204"/>
      <c r="AE740" s="204"/>
      <c r="AF740" s="204"/>
      <c r="AG740" s="204"/>
      <c r="AH740" s="204"/>
      <c r="AI740" s="204"/>
      <c r="AJ740" s="204"/>
      <c r="AK740" s="204"/>
      <c r="AL740" s="204"/>
      <c r="AM740" s="204"/>
      <c r="AN740" s="204"/>
      <c r="AO740" s="204"/>
    </row>
    <row r="741" spans="24:41" ht="15" customHeight="1" x14ac:dyDescent="0.25">
      <c r="X741" s="204"/>
      <c r="Y741" s="204"/>
      <c r="Z741" s="204"/>
      <c r="AA741" s="204"/>
      <c r="AB741" s="204"/>
      <c r="AC741" s="204"/>
      <c r="AD741" s="204"/>
      <c r="AE741" s="204"/>
      <c r="AF741" s="204"/>
      <c r="AG741" s="204"/>
      <c r="AH741" s="204"/>
      <c r="AI741" s="204"/>
      <c r="AJ741" s="204"/>
      <c r="AK741" s="204"/>
      <c r="AL741" s="204"/>
      <c r="AM741" s="204"/>
      <c r="AN741" s="204"/>
      <c r="AO741" s="204"/>
    </row>
    <row r="742" spans="24:41" ht="15" customHeight="1" x14ac:dyDescent="0.25">
      <c r="X742" s="204"/>
      <c r="Y742" s="204"/>
      <c r="Z742" s="204"/>
      <c r="AA742" s="204"/>
      <c r="AB742" s="204"/>
      <c r="AC742" s="204"/>
      <c r="AD742" s="204"/>
      <c r="AE742" s="204"/>
      <c r="AF742" s="204"/>
      <c r="AG742" s="204"/>
      <c r="AH742" s="204"/>
      <c r="AI742" s="204"/>
      <c r="AJ742" s="204"/>
      <c r="AK742" s="204"/>
      <c r="AL742" s="204"/>
      <c r="AM742" s="204"/>
      <c r="AN742" s="204"/>
      <c r="AO742" s="204"/>
    </row>
    <row r="743" spans="24:41" ht="15" customHeight="1" x14ac:dyDescent="0.25">
      <c r="X743" s="204"/>
      <c r="Y743" s="204"/>
      <c r="Z743" s="204"/>
      <c r="AA743" s="204"/>
      <c r="AB743" s="204"/>
      <c r="AC743" s="204"/>
      <c r="AD743" s="204"/>
      <c r="AE743" s="204"/>
      <c r="AF743" s="204"/>
      <c r="AG743" s="204"/>
      <c r="AH743" s="204"/>
      <c r="AI743" s="204"/>
      <c r="AJ743" s="204"/>
      <c r="AK743" s="204"/>
      <c r="AL743" s="204"/>
      <c r="AM743" s="204"/>
      <c r="AN743" s="204"/>
      <c r="AO743" s="204"/>
    </row>
    <row r="744" spans="24:41" ht="15" customHeight="1" x14ac:dyDescent="0.25">
      <c r="X744" s="204"/>
      <c r="Y744" s="204"/>
      <c r="Z744" s="204"/>
      <c r="AA744" s="204"/>
      <c r="AB744" s="204"/>
      <c r="AC744" s="204"/>
      <c r="AD744" s="204"/>
      <c r="AE744" s="204"/>
      <c r="AF744" s="204"/>
      <c r="AG744" s="204"/>
      <c r="AH744" s="204"/>
      <c r="AI744" s="204"/>
      <c r="AJ744" s="204"/>
      <c r="AK744" s="204"/>
      <c r="AL744" s="204"/>
      <c r="AM744" s="204"/>
      <c r="AN744" s="204"/>
      <c r="AO744" s="204"/>
    </row>
    <row r="745" spans="24:41" ht="15" customHeight="1" x14ac:dyDescent="0.25">
      <c r="X745" s="204"/>
      <c r="Y745" s="204"/>
      <c r="Z745" s="204"/>
      <c r="AA745" s="204"/>
      <c r="AB745" s="204"/>
      <c r="AC745" s="204"/>
      <c r="AD745" s="204"/>
      <c r="AE745" s="204"/>
      <c r="AF745" s="204"/>
      <c r="AG745" s="204"/>
      <c r="AH745" s="204"/>
      <c r="AI745" s="204"/>
      <c r="AJ745" s="204"/>
      <c r="AK745" s="204"/>
      <c r="AL745" s="204"/>
      <c r="AM745" s="204"/>
      <c r="AN745" s="204"/>
      <c r="AO745" s="204"/>
    </row>
    <row r="746" spans="24:41" ht="15" customHeight="1" x14ac:dyDescent="0.25">
      <c r="X746" s="204"/>
      <c r="Y746" s="204"/>
      <c r="Z746" s="204"/>
      <c r="AA746" s="204"/>
      <c r="AB746" s="204"/>
      <c r="AC746" s="204"/>
      <c r="AD746" s="204"/>
      <c r="AE746" s="204"/>
      <c r="AF746" s="204"/>
      <c r="AG746" s="204"/>
      <c r="AH746" s="204"/>
      <c r="AI746" s="204"/>
      <c r="AJ746" s="204"/>
      <c r="AK746" s="204"/>
      <c r="AL746" s="204"/>
      <c r="AM746" s="204"/>
      <c r="AN746" s="204"/>
      <c r="AO746" s="204"/>
    </row>
    <row r="747" spans="24:41" ht="15" customHeight="1" x14ac:dyDescent="0.25">
      <c r="X747" s="204"/>
      <c r="Y747" s="204"/>
      <c r="Z747" s="204"/>
      <c r="AA747" s="204"/>
      <c r="AB747" s="204"/>
      <c r="AC747" s="204"/>
      <c r="AD747" s="204"/>
      <c r="AE747" s="204"/>
      <c r="AF747" s="204"/>
      <c r="AG747" s="204"/>
      <c r="AH747" s="204"/>
      <c r="AI747" s="204"/>
      <c r="AJ747" s="204"/>
      <c r="AK747" s="204"/>
      <c r="AL747" s="204"/>
      <c r="AM747" s="204"/>
      <c r="AN747" s="204"/>
      <c r="AO747" s="204"/>
    </row>
    <row r="748" spans="24:41" ht="15" customHeight="1" x14ac:dyDescent="0.25">
      <c r="X748" s="204"/>
      <c r="Y748" s="204"/>
      <c r="Z748" s="204"/>
      <c r="AA748" s="204"/>
      <c r="AB748" s="204"/>
      <c r="AC748" s="204"/>
      <c r="AD748" s="204"/>
      <c r="AE748" s="204"/>
      <c r="AF748" s="204"/>
      <c r="AG748" s="204"/>
      <c r="AH748" s="204"/>
      <c r="AI748" s="204"/>
      <c r="AJ748" s="204"/>
      <c r="AK748" s="204"/>
      <c r="AL748" s="204"/>
      <c r="AM748" s="204"/>
      <c r="AN748" s="204"/>
      <c r="AO748" s="204"/>
    </row>
    <row r="749" spans="24:41" ht="15" customHeight="1" x14ac:dyDescent="0.25">
      <c r="X749" s="204"/>
      <c r="Y749" s="204"/>
      <c r="Z749" s="204"/>
      <c r="AA749" s="204"/>
      <c r="AB749" s="204"/>
      <c r="AC749" s="204"/>
      <c r="AD749" s="204"/>
      <c r="AE749" s="204"/>
      <c r="AF749" s="204"/>
      <c r="AG749" s="204"/>
      <c r="AH749" s="204"/>
      <c r="AI749" s="204"/>
      <c r="AJ749" s="204"/>
      <c r="AK749" s="204"/>
      <c r="AL749" s="204"/>
      <c r="AM749" s="204"/>
      <c r="AN749" s="204"/>
      <c r="AO749" s="204"/>
    </row>
    <row r="750" spans="24:41" ht="15" customHeight="1" x14ac:dyDescent="0.25">
      <c r="X750" s="204"/>
      <c r="Y750" s="204"/>
      <c r="Z750" s="204"/>
      <c r="AA750" s="204"/>
      <c r="AB750" s="204"/>
      <c r="AC750" s="204"/>
      <c r="AD750" s="204"/>
      <c r="AE750" s="204"/>
      <c r="AF750" s="204"/>
      <c r="AG750" s="204"/>
      <c r="AH750" s="204"/>
      <c r="AI750" s="204"/>
      <c r="AJ750" s="204"/>
      <c r="AK750" s="204"/>
      <c r="AL750" s="204"/>
      <c r="AM750" s="204"/>
      <c r="AN750" s="204"/>
      <c r="AO750" s="204"/>
    </row>
    <row r="751" spans="24:41" ht="15" customHeight="1" x14ac:dyDescent="0.25">
      <c r="X751" s="204"/>
      <c r="Y751" s="204"/>
      <c r="Z751" s="204"/>
      <c r="AA751" s="204"/>
      <c r="AB751" s="204"/>
      <c r="AC751" s="204"/>
      <c r="AD751" s="204"/>
      <c r="AE751" s="204"/>
      <c r="AF751" s="204"/>
      <c r="AG751" s="204"/>
      <c r="AH751" s="204"/>
      <c r="AI751" s="204"/>
      <c r="AJ751" s="204"/>
      <c r="AK751" s="204"/>
      <c r="AL751" s="204"/>
      <c r="AM751" s="204"/>
      <c r="AN751" s="204"/>
      <c r="AO751" s="204"/>
    </row>
    <row r="752" spans="24:41" ht="15" customHeight="1" x14ac:dyDescent="0.25">
      <c r="X752" s="204"/>
      <c r="Y752" s="204"/>
      <c r="Z752" s="204"/>
      <c r="AA752" s="204"/>
      <c r="AB752" s="204"/>
      <c r="AC752" s="204"/>
      <c r="AD752" s="204"/>
      <c r="AE752" s="204"/>
      <c r="AF752" s="204"/>
      <c r="AG752" s="204"/>
      <c r="AH752" s="204"/>
      <c r="AI752" s="204"/>
      <c r="AJ752" s="204"/>
      <c r="AK752" s="204"/>
      <c r="AL752" s="204"/>
      <c r="AM752" s="204"/>
      <c r="AN752" s="204"/>
      <c r="AO752" s="204"/>
    </row>
    <row r="753" spans="24:41" ht="15" customHeight="1" x14ac:dyDescent="0.25">
      <c r="X753" s="204"/>
      <c r="Y753" s="204"/>
      <c r="Z753" s="204"/>
      <c r="AA753" s="204"/>
      <c r="AB753" s="204"/>
      <c r="AC753" s="204"/>
      <c r="AD753" s="204"/>
      <c r="AE753" s="204"/>
      <c r="AF753" s="204"/>
      <c r="AG753" s="204"/>
      <c r="AH753" s="204"/>
      <c r="AI753" s="204"/>
      <c r="AJ753" s="204"/>
      <c r="AK753" s="204"/>
      <c r="AL753" s="204"/>
      <c r="AM753" s="204"/>
      <c r="AN753" s="204"/>
      <c r="AO753" s="204"/>
    </row>
    <row r="754" spans="24:41" ht="15" customHeight="1" x14ac:dyDescent="0.25">
      <c r="X754" s="204"/>
      <c r="Y754" s="204"/>
      <c r="Z754" s="204"/>
      <c r="AA754" s="204"/>
      <c r="AB754" s="204"/>
      <c r="AC754" s="204"/>
      <c r="AD754" s="204"/>
      <c r="AE754" s="204"/>
      <c r="AF754" s="204"/>
      <c r="AG754" s="204"/>
      <c r="AH754" s="204"/>
      <c r="AI754" s="204"/>
      <c r="AJ754" s="204"/>
      <c r="AK754" s="204"/>
      <c r="AL754" s="204"/>
      <c r="AM754" s="204"/>
      <c r="AN754" s="204"/>
      <c r="AO754" s="204"/>
    </row>
    <row r="755" spans="24:41" ht="15" customHeight="1" x14ac:dyDescent="0.25">
      <c r="X755" s="204"/>
      <c r="Y755" s="204"/>
      <c r="Z755" s="204"/>
      <c r="AA755" s="204"/>
      <c r="AB755" s="204"/>
      <c r="AC755" s="204"/>
      <c r="AD755" s="204"/>
      <c r="AE755" s="204"/>
      <c r="AF755" s="204"/>
      <c r="AG755" s="204"/>
      <c r="AH755" s="204"/>
      <c r="AI755" s="204"/>
      <c r="AJ755" s="204"/>
      <c r="AK755" s="204"/>
      <c r="AL755" s="204"/>
      <c r="AM755" s="204"/>
      <c r="AN755" s="204"/>
      <c r="AO755" s="204"/>
    </row>
    <row r="756" spans="24:41" ht="15" customHeight="1" x14ac:dyDescent="0.25">
      <c r="X756" s="204"/>
      <c r="Y756" s="204"/>
      <c r="Z756" s="204"/>
      <c r="AA756" s="204"/>
      <c r="AB756" s="204"/>
      <c r="AC756" s="204"/>
      <c r="AD756" s="204"/>
      <c r="AE756" s="204"/>
      <c r="AF756" s="204"/>
      <c r="AG756" s="204"/>
      <c r="AH756" s="204"/>
      <c r="AI756" s="204"/>
      <c r="AJ756" s="204"/>
      <c r="AK756" s="204"/>
      <c r="AL756" s="204"/>
      <c r="AM756" s="204"/>
      <c r="AN756" s="204"/>
      <c r="AO756" s="204"/>
    </row>
    <row r="757" spans="24:41" ht="15" customHeight="1" x14ac:dyDescent="0.25">
      <c r="X757" s="204"/>
      <c r="Y757" s="204"/>
      <c r="Z757" s="204"/>
      <c r="AA757" s="204"/>
      <c r="AB757" s="204"/>
      <c r="AC757" s="204"/>
      <c r="AD757" s="204"/>
      <c r="AE757" s="204"/>
      <c r="AF757" s="204"/>
      <c r="AG757" s="204"/>
      <c r="AH757" s="204"/>
      <c r="AI757" s="204"/>
      <c r="AJ757" s="204"/>
      <c r="AK757" s="204"/>
      <c r="AL757" s="204"/>
      <c r="AM757" s="204"/>
      <c r="AN757" s="204"/>
      <c r="AO757" s="204"/>
    </row>
    <row r="758" spans="24:41" ht="15" customHeight="1" x14ac:dyDescent="0.25">
      <c r="X758" s="204"/>
      <c r="Y758" s="204"/>
      <c r="Z758" s="204"/>
      <c r="AA758" s="204"/>
      <c r="AB758" s="204"/>
      <c r="AC758" s="204"/>
      <c r="AD758" s="204"/>
      <c r="AE758" s="204"/>
      <c r="AF758" s="204"/>
      <c r="AG758" s="204"/>
      <c r="AH758" s="204"/>
      <c r="AI758" s="204"/>
      <c r="AJ758" s="204"/>
      <c r="AK758" s="204"/>
      <c r="AL758" s="204"/>
      <c r="AM758" s="204"/>
      <c r="AN758" s="204"/>
      <c r="AO758" s="204"/>
    </row>
    <row r="759" spans="24:41" ht="15" customHeight="1" x14ac:dyDescent="0.25">
      <c r="X759" s="204"/>
      <c r="Y759" s="204"/>
      <c r="Z759" s="204"/>
      <c r="AA759" s="204"/>
      <c r="AB759" s="204"/>
      <c r="AC759" s="204"/>
      <c r="AD759" s="204"/>
      <c r="AE759" s="204"/>
      <c r="AF759" s="204"/>
      <c r="AG759" s="204"/>
      <c r="AH759" s="204"/>
      <c r="AI759" s="204"/>
      <c r="AJ759" s="204"/>
      <c r="AK759" s="204"/>
      <c r="AL759" s="204"/>
      <c r="AM759" s="204"/>
      <c r="AN759" s="204"/>
      <c r="AO759" s="204"/>
    </row>
    <row r="760" spans="24:41" ht="15" customHeight="1" x14ac:dyDescent="0.25">
      <c r="X760" s="204"/>
      <c r="Y760" s="204"/>
      <c r="Z760" s="204"/>
      <c r="AA760" s="204"/>
      <c r="AB760" s="204"/>
      <c r="AC760" s="204"/>
      <c r="AD760" s="204"/>
      <c r="AE760" s="204"/>
      <c r="AF760" s="204"/>
      <c r="AG760" s="204"/>
      <c r="AH760" s="204"/>
      <c r="AI760" s="204"/>
      <c r="AJ760" s="204"/>
      <c r="AK760" s="204"/>
      <c r="AL760" s="204"/>
      <c r="AM760" s="204"/>
      <c r="AN760" s="204"/>
      <c r="AO760" s="204"/>
    </row>
    <row r="761" spans="24:41" ht="15" customHeight="1" x14ac:dyDescent="0.25">
      <c r="X761" s="204"/>
      <c r="Y761" s="204"/>
      <c r="Z761" s="204"/>
      <c r="AA761" s="204"/>
      <c r="AB761" s="204"/>
      <c r="AC761" s="204"/>
      <c r="AD761" s="204"/>
      <c r="AE761" s="204"/>
      <c r="AF761" s="204"/>
      <c r="AG761" s="204"/>
      <c r="AH761" s="204"/>
      <c r="AI761" s="204"/>
      <c r="AJ761" s="204"/>
      <c r="AK761" s="204"/>
      <c r="AL761" s="204"/>
      <c r="AM761" s="204"/>
      <c r="AN761" s="204"/>
      <c r="AO761" s="204"/>
    </row>
    <row r="762" spans="24:41" ht="15" customHeight="1" x14ac:dyDescent="0.25">
      <c r="X762" s="204"/>
      <c r="Y762" s="204"/>
      <c r="Z762" s="204"/>
      <c r="AA762" s="204"/>
      <c r="AB762" s="204"/>
      <c r="AC762" s="204"/>
      <c r="AD762" s="204"/>
      <c r="AE762" s="204"/>
      <c r="AF762" s="204"/>
      <c r="AG762" s="204"/>
      <c r="AH762" s="204"/>
      <c r="AI762" s="204"/>
      <c r="AJ762" s="204"/>
      <c r="AK762" s="204"/>
      <c r="AL762" s="204"/>
      <c r="AM762" s="204"/>
      <c r="AN762" s="204"/>
      <c r="AO762" s="204"/>
    </row>
    <row r="763" spans="24:41" ht="15" customHeight="1" x14ac:dyDescent="0.25">
      <c r="X763" s="204"/>
      <c r="Y763" s="204"/>
      <c r="Z763" s="204"/>
      <c r="AA763" s="204"/>
      <c r="AB763" s="204"/>
      <c r="AC763" s="204"/>
      <c r="AD763" s="204"/>
      <c r="AE763" s="204"/>
      <c r="AF763" s="204"/>
      <c r="AG763" s="204"/>
      <c r="AH763" s="204"/>
      <c r="AI763" s="204"/>
      <c r="AJ763" s="204"/>
      <c r="AK763" s="204"/>
      <c r="AL763" s="204"/>
      <c r="AM763" s="204"/>
      <c r="AN763" s="204"/>
      <c r="AO763" s="204"/>
    </row>
    <row r="764" spans="24:41" ht="15" customHeight="1" x14ac:dyDescent="0.25">
      <c r="X764" s="204"/>
      <c r="Y764" s="204"/>
      <c r="Z764" s="204"/>
      <c r="AA764" s="204"/>
      <c r="AB764" s="204"/>
      <c r="AC764" s="204"/>
      <c r="AD764" s="204"/>
      <c r="AE764" s="204"/>
      <c r="AF764" s="204"/>
      <c r="AG764" s="204"/>
      <c r="AH764" s="204"/>
      <c r="AI764" s="204"/>
      <c r="AJ764" s="204"/>
      <c r="AK764" s="204"/>
      <c r="AL764" s="204"/>
      <c r="AM764" s="204"/>
      <c r="AN764" s="204"/>
      <c r="AO764" s="204"/>
    </row>
    <row r="765" spans="24:41" ht="15" customHeight="1" x14ac:dyDescent="0.25">
      <c r="X765" s="204"/>
      <c r="Y765" s="204"/>
      <c r="Z765" s="204"/>
      <c r="AA765" s="204"/>
      <c r="AB765" s="204"/>
      <c r="AC765" s="204"/>
      <c r="AD765" s="204"/>
      <c r="AE765" s="204"/>
      <c r="AF765" s="204"/>
      <c r="AG765" s="204"/>
      <c r="AH765" s="204"/>
      <c r="AI765" s="204"/>
      <c r="AJ765" s="204"/>
      <c r="AK765" s="204"/>
      <c r="AL765" s="204"/>
      <c r="AM765" s="204"/>
      <c r="AN765" s="204"/>
      <c r="AO765" s="204"/>
    </row>
    <row r="766" spans="24:41" ht="15" customHeight="1" x14ac:dyDescent="0.25">
      <c r="X766" s="204"/>
      <c r="Y766" s="204"/>
      <c r="Z766" s="204"/>
      <c r="AA766" s="204"/>
      <c r="AB766" s="204"/>
      <c r="AC766" s="204"/>
      <c r="AD766" s="204"/>
      <c r="AE766" s="204"/>
      <c r="AF766" s="204"/>
      <c r="AG766" s="204"/>
      <c r="AH766" s="204"/>
      <c r="AI766" s="204"/>
      <c r="AJ766" s="204"/>
      <c r="AK766" s="204"/>
      <c r="AL766" s="204"/>
      <c r="AM766" s="204"/>
      <c r="AN766" s="204"/>
      <c r="AO766" s="204"/>
    </row>
    <row r="767" spans="24:41" ht="15" customHeight="1" x14ac:dyDescent="0.25">
      <c r="X767" s="204"/>
      <c r="Y767" s="204"/>
      <c r="Z767" s="204"/>
      <c r="AA767" s="204"/>
      <c r="AB767" s="204"/>
      <c r="AC767" s="204"/>
      <c r="AD767" s="204"/>
      <c r="AE767" s="204"/>
      <c r="AF767" s="204"/>
      <c r="AG767" s="204"/>
      <c r="AH767" s="204"/>
      <c r="AI767" s="204"/>
      <c r="AJ767" s="204"/>
      <c r="AK767" s="204"/>
      <c r="AL767" s="204"/>
      <c r="AM767" s="204"/>
      <c r="AN767" s="204"/>
      <c r="AO767" s="204"/>
    </row>
    <row r="768" spans="24:41" ht="15" customHeight="1" x14ac:dyDescent="0.25">
      <c r="X768" s="204"/>
      <c r="Y768" s="204"/>
      <c r="Z768" s="204"/>
      <c r="AA768" s="204"/>
      <c r="AB768" s="204"/>
      <c r="AC768" s="204"/>
      <c r="AD768" s="204"/>
      <c r="AE768" s="204"/>
      <c r="AF768" s="204"/>
      <c r="AG768" s="204"/>
      <c r="AH768" s="204"/>
      <c r="AI768" s="204"/>
      <c r="AJ768" s="204"/>
      <c r="AK768" s="204"/>
      <c r="AL768" s="204"/>
      <c r="AM768" s="204"/>
      <c r="AN768" s="204"/>
      <c r="AO768" s="204"/>
    </row>
    <row r="769" spans="24:41" ht="15" customHeight="1" x14ac:dyDescent="0.25">
      <c r="X769" s="204"/>
      <c r="Y769" s="204"/>
      <c r="Z769" s="204"/>
      <c r="AA769" s="204"/>
      <c r="AB769" s="204"/>
      <c r="AC769" s="204"/>
      <c r="AD769" s="204"/>
      <c r="AE769" s="204"/>
      <c r="AF769" s="204"/>
      <c r="AG769" s="204"/>
      <c r="AH769" s="204"/>
      <c r="AI769" s="204"/>
      <c r="AJ769" s="204"/>
      <c r="AK769" s="204"/>
      <c r="AL769" s="204"/>
      <c r="AM769" s="204"/>
      <c r="AN769" s="204"/>
      <c r="AO769" s="204"/>
    </row>
    <row r="770" spans="24:41" ht="15" customHeight="1" x14ac:dyDescent="0.25">
      <c r="X770" s="204"/>
      <c r="Y770" s="204"/>
      <c r="Z770" s="204"/>
      <c r="AA770" s="204"/>
      <c r="AB770" s="204"/>
      <c r="AC770" s="204"/>
      <c r="AD770" s="204"/>
      <c r="AE770" s="204"/>
      <c r="AF770" s="204"/>
      <c r="AG770" s="204"/>
      <c r="AH770" s="204"/>
      <c r="AI770" s="204"/>
      <c r="AJ770" s="204"/>
      <c r="AK770" s="204"/>
      <c r="AL770" s="204"/>
      <c r="AM770" s="204"/>
      <c r="AN770" s="204"/>
      <c r="AO770" s="204"/>
    </row>
    <row r="771" spans="24:41" ht="15" customHeight="1" x14ac:dyDescent="0.25">
      <c r="X771" s="204"/>
      <c r="Y771" s="204"/>
      <c r="Z771" s="204"/>
      <c r="AA771" s="204"/>
      <c r="AB771" s="204"/>
      <c r="AC771" s="204"/>
      <c r="AD771" s="204"/>
      <c r="AE771" s="204"/>
      <c r="AF771" s="204"/>
      <c r="AG771" s="204"/>
      <c r="AH771" s="204"/>
      <c r="AI771" s="204"/>
      <c r="AJ771" s="204"/>
      <c r="AK771" s="204"/>
      <c r="AL771" s="204"/>
      <c r="AM771" s="204"/>
      <c r="AN771" s="204"/>
      <c r="AO771" s="204"/>
    </row>
    <row r="772" spans="24:41" ht="15" customHeight="1" x14ac:dyDescent="0.25">
      <c r="X772" s="204"/>
      <c r="Y772" s="204"/>
      <c r="Z772" s="204"/>
      <c r="AA772" s="204"/>
      <c r="AB772" s="204"/>
      <c r="AC772" s="204"/>
      <c r="AD772" s="204"/>
      <c r="AE772" s="204"/>
      <c r="AF772" s="204"/>
      <c r="AG772" s="204"/>
      <c r="AH772" s="204"/>
      <c r="AI772" s="204"/>
      <c r="AJ772" s="204"/>
      <c r="AK772" s="204"/>
      <c r="AL772" s="204"/>
      <c r="AM772" s="204"/>
      <c r="AN772" s="204"/>
      <c r="AO772" s="204"/>
    </row>
    <row r="773" spans="24:41" ht="15" customHeight="1" x14ac:dyDescent="0.25">
      <c r="X773" s="204"/>
      <c r="Y773" s="204"/>
      <c r="Z773" s="204"/>
      <c r="AA773" s="204"/>
      <c r="AB773" s="204"/>
      <c r="AC773" s="204"/>
      <c r="AD773" s="204"/>
      <c r="AE773" s="204"/>
      <c r="AF773" s="204"/>
      <c r="AG773" s="204"/>
      <c r="AH773" s="204"/>
      <c r="AI773" s="204"/>
      <c r="AJ773" s="204"/>
      <c r="AK773" s="204"/>
      <c r="AL773" s="204"/>
      <c r="AM773" s="204"/>
      <c r="AN773" s="204"/>
      <c r="AO773" s="204"/>
    </row>
    <row r="774" spans="24:41" ht="15" customHeight="1" x14ac:dyDescent="0.25">
      <c r="X774" s="204"/>
      <c r="Y774" s="204"/>
      <c r="Z774" s="204"/>
      <c r="AA774" s="204"/>
      <c r="AB774" s="204"/>
      <c r="AC774" s="204"/>
      <c r="AD774" s="204"/>
      <c r="AE774" s="204"/>
      <c r="AF774" s="204"/>
      <c r="AG774" s="204"/>
      <c r="AH774" s="204"/>
      <c r="AI774" s="204"/>
      <c r="AJ774" s="204"/>
      <c r="AK774" s="204"/>
      <c r="AL774" s="204"/>
      <c r="AM774" s="204"/>
      <c r="AN774" s="204"/>
      <c r="AO774" s="204"/>
    </row>
    <row r="775" spans="24:41" ht="15" customHeight="1" x14ac:dyDescent="0.25">
      <c r="X775" s="204"/>
      <c r="Y775" s="204"/>
      <c r="Z775" s="204"/>
      <c r="AA775" s="204"/>
      <c r="AB775" s="204"/>
      <c r="AC775" s="204"/>
      <c r="AD775" s="204"/>
      <c r="AE775" s="204"/>
      <c r="AF775" s="204"/>
      <c r="AG775" s="204"/>
      <c r="AH775" s="204"/>
      <c r="AI775" s="204"/>
      <c r="AJ775" s="204"/>
      <c r="AK775" s="204"/>
      <c r="AL775" s="204"/>
      <c r="AM775" s="204"/>
      <c r="AN775" s="204"/>
      <c r="AO775" s="204"/>
    </row>
    <row r="776" spans="24:41" ht="15" customHeight="1" x14ac:dyDescent="0.25">
      <c r="X776" s="204"/>
      <c r="Y776" s="204"/>
      <c r="Z776" s="204"/>
      <c r="AA776" s="204"/>
      <c r="AB776" s="204"/>
      <c r="AC776" s="204"/>
      <c r="AD776" s="204"/>
      <c r="AE776" s="204"/>
      <c r="AF776" s="204"/>
      <c r="AG776" s="204"/>
      <c r="AH776" s="204"/>
      <c r="AI776" s="204"/>
      <c r="AJ776" s="204"/>
      <c r="AK776" s="204"/>
      <c r="AL776" s="204"/>
      <c r="AM776" s="204"/>
      <c r="AN776" s="204"/>
      <c r="AO776" s="204"/>
    </row>
    <row r="777" spans="24:41" ht="15" customHeight="1" x14ac:dyDescent="0.25">
      <c r="X777" s="204"/>
      <c r="Y777" s="204"/>
      <c r="Z777" s="204"/>
      <c r="AA777" s="204"/>
      <c r="AB777" s="204"/>
      <c r="AC777" s="204"/>
      <c r="AD777" s="204"/>
      <c r="AE777" s="204"/>
      <c r="AF777" s="204"/>
      <c r="AG777" s="204"/>
      <c r="AH777" s="204"/>
      <c r="AI777" s="204"/>
      <c r="AJ777" s="204"/>
      <c r="AK777" s="204"/>
      <c r="AL777" s="204"/>
      <c r="AM777" s="204"/>
      <c r="AN777" s="204"/>
      <c r="AO777" s="204"/>
    </row>
    <row r="778" spans="24:41" ht="15" customHeight="1" x14ac:dyDescent="0.25">
      <c r="X778" s="204"/>
      <c r="Y778" s="204"/>
      <c r="Z778" s="204"/>
      <c r="AA778" s="204"/>
      <c r="AB778" s="204"/>
      <c r="AC778" s="204"/>
      <c r="AD778" s="204"/>
      <c r="AE778" s="204"/>
      <c r="AF778" s="204"/>
      <c r="AG778" s="204"/>
      <c r="AH778" s="204"/>
      <c r="AI778" s="204"/>
      <c r="AJ778" s="204"/>
      <c r="AK778" s="204"/>
      <c r="AL778" s="204"/>
      <c r="AM778" s="204"/>
      <c r="AN778" s="204"/>
      <c r="AO778" s="204"/>
    </row>
    <row r="779" spans="24:41" ht="15" customHeight="1" x14ac:dyDescent="0.25">
      <c r="X779" s="204"/>
      <c r="Y779" s="204"/>
      <c r="Z779" s="204"/>
      <c r="AA779" s="204"/>
      <c r="AB779" s="204"/>
      <c r="AC779" s="204"/>
      <c r="AD779" s="204"/>
      <c r="AE779" s="204"/>
      <c r="AF779" s="204"/>
      <c r="AG779" s="204"/>
      <c r="AH779" s="204"/>
      <c r="AI779" s="204"/>
      <c r="AJ779" s="204"/>
      <c r="AK779" s="204"/>
      <c r="AL779" s="204"/>
      <c r="AM779" s="204"/>
      <c r="AN779" s="204"/>
      <c r="AO779" s="204"/>
    </row>
    <row r="780" spans="24:41" ht="15" customHeight="1" x14ac:dyDescent="0.25">
      <c r="X780" s="204"/>
      <c r="Y780" s="204"/>
      <c r="Z780" s="204"/>
      <c r="AA780" s="204"/>
      <c r="AB780" s="204"/>
      <c r="AC780" s="204"/>
      <c r="AD780" s="204"/>
      <c r="AE780" s="204"/>
      <c r="AF780" s="204"/>
      <c r="AG780" s="204"/>
      <c r="AH780" s="204"/>
      <c r="AI780" s="204"/>
      <c r="AJ780" s="204"/>
      <c r="AK780" s="204"/>
      <c r="AL780" s="204"/>
      <c r="AM780" s="204"/>
      <c r="AN780" s="204"/>
      <c r="AO780" s="204"/>
    </row>
    <row r="781" spans="24:41" ht="15" customHeight="1" x14ac:dyDescent="0.25">
      <c r="X781" s="204"/>
      <c r="Y781" s="204"/>
      <c r="Z781" s="204"/>
      <c r="AA781" s="204"/>
      <c r="AB781" s="204"/>
      <c r="AC781" s="204"/>
      <c r="AD781" s="204"/>
      <c r="AE781" s="204"/>
      <c r="AF781" s="204"/>
      <c r="AG781" s="204"/>
      <c r="AH781" s="204"/>
      <c r="AI781" s="204"/>
      <c r="AJ781" s="204"/>
      <c r="AK781" s="204"/>
      <c r="AL781" s="204"/>
      <c r="AM781" s="204"/>
      <c r="AN781" s="204"/>
      <c r="AO781" s="204"/>
    </row>
    <row r="782" spans="24:41" ht="15" customHeight="1" x14ac:dyDescent="0.25">
      <c r="X782" s="204"/>
      <c r="Y782" s="204"/>
      <c r="Z782" s="204"/>
      <c r="AA782" s="204"/>
      <c r="AB782" s="204"/>
      <c r="AC782" s="204"/>
      <c r="AD782" s="204"/>
      <c r="AE782" s="204"/>
      <c r="AF782" s="204"/>
      <c r="AG782" s="204"/>
      <c r="AH782" s="204"/>
      <c r="AI782" s="204"/>
      <c r="AJ782" s="204"/>
      <c r="AK782" s="204"/>
      <c r="AL782" s="204"/>
      <c r="AM782" s="204"/>
      <c r="AN782" s="204"/>
      <c r="AO782" s="204"/>
    </row>
    <row r="783" spans="24:41" ht="15" customHeight="1" x14ac:dyDescent="0.25">
      <c r="X783" s="204"/>
      <c r="Y783" s="204"/>
      <c r="Z783" s="204"/>
      <c r="AA783" s="204"/>
      <c r="AB783" s="204"/>
      <c r="AC783" s="204"/>
      <c r="AD783" s="204"/>
      <c r="AE783" s="204"/>
      <c r="AF783" s="204"/>
      <c r="AG783" s="204"/>
      <c r="AH783" s="204"/>
      <c r="AI783" s="204"/>
      <c r="AJ783" s="204"/>
      <c r="AK783" s="204"/>
      <c r="AL783" s="204"/>
      <c r="AM783" s="204"/>
      <c r="AN783" s="204"/>
      <c r="AO783" s="204"/>
    </row>
    <row r="784" spans="24:41" ht="15" customHeight="1" x14ac:dyDescent="0.25">
      <c r="X784" s="204"/>
      <c r="Y784" s="204"/>
      <c r="Z784" s="204"/>
      <c r="AA784" s="204"/>
      <c r="AB784" s="204"/>
      <c r="AC784" s="204"/>
      <c r="AD784" s="204"/>
      <c r="AE784" s="204"/>
      <c r="AF784" s="204"/>
      <c r="AG784" s="204"/>
      <c r="AH784" s="204"/>
      <c r="AI784" s="204"/>
      <c r="AJ784" s="204"/>
      <c r="AK784" s="204"/>
      <c r="AL784" s="204"/>
      <c r="AM784" s="204"/>
      <c r="AN784" s="204"/>
      <c r="AO784" s="204"/>
    </row>
    <row r="785" spans="24:41" ht="15" customHeight="1" x14ac:dyDescent="0.25">
      <c r="X785" s="204"/>
      <c r="Y785" s="204"/>
      <c r="Z785" s="204"/>
      <c r="AA785" s="204"/>
      <c r="AB785" s="204"/>
      <c r="AC785" s="204"/>
      <c r="AD785" s="204"/>
      <c r="AE785" s="204"/>
      <c r="AF785" s="204"/>
      <c r="AG785" s="204"/>
      <c r="AH785" s="204"/>
      <c r="AI785" s="204"/>
      <c r="AJ785" s="204"/>
      <c r="AK785" s="204"/>
      <c r="AL785" s="204"/>
      <c r="AM785" s="204"/>
      <c r="AN785" s="204"/>
      <c r="AO785" s="204"/>
    </row>
    <row r="786" spans="24:41" ht="15" customHeight="1" x14ac:dyDescent="0.25">
      <c r="X786" s="204"/>
      <c r="Y786" s="204"/>
      <c r="Z786" s="204"/>
      <c r="AA786" s="204"/>
      <c r="AB786" s="204"/>
      <c r="AC786" s="204"/>
      <c r="AD786" s="204"/>
      <c r="AE786" s="204"/>
      <c r="AF786" s="204"/>
      <c r="AG786" s="204"/>
      <c r="AH786" s="204"/>
      <c r="AI786" s="204"/>
      <c r="AJ786" s="204"/>
      <c r="AK786" s="204"/>
      <c r="AL786" s="204"/>
      <c r="AM786" s="204"/>
      <c r="AN786" s="204"/>
      <c r="AO786" s="204"/>
    </row>
    <row r="787" spans="24:41" ht="15" customHeight="1" x14ac:dyDescent="0.25">
      <c r="X787" s="204"/>
      <c r="Y787" s="204"/>
      <c r="Z787" s="204"/>
      <c r="AA787" s="204"/>
      <c r="AB787" s="204"/>
      <c r="AC787" s="204"/>
      <c r="AD787" s="204"/>
      <c r="AE787" s="204"/>
      <c r="AF787" s="204"/>
      <c r="AG787" s="204"/>
      <c r="AH787" s="204"/>
      <c r="AI787" s="204"/>
      <c r="AJ787" s="204"/>
      <c r="AK787" s="204"/>
      <c r="AL787" s="204"/>
      <c r="AM787" s="204"/>
      <c r="AN787" s="204"/>
      <c r="AO787" s="204"/>
    </row>
    <row r="788" spans="24:41" ht="15" customHeight="1" x14ac:dyDescent="0.25">
      <c r="X788" s="204"/>
      <c r="Y788" s="204"/>
      <c r="Z788" s="204"/>
      <c r="AA788" s="204"/>
      <c r="AB788" s="204"/>
      <c r="AC788" s="204"/>
      <c r="AD788" s="204"/>
      <c r="AE788" s="204"/>
      <c r="AF788" s="204"/>
      <c r="AG788" s="204"/>
      <c r="AH788" s="204"/>
      <c r="AI788" s="204"/>
      <c r="AJ788" s="204"/>
      <c r="AK788" s="204"/>
      <c r="AL788" s="204"/>
      <c r="AM788" s="204"/>
      <c r="AN788" s="204"/>
      <c r="AO788" s="204"/>
    </row>
    <row r="789" spans="24:41" ht="15" customHeight="1" x14ac:dyDescent="0.25">
      <c r="X789" s="204"/>
      <c r="Y789" s="204"/>
      <c r="Z789" s="204"/>
      <c r="AA789" s="204"/>
      <c r="AB789" s="204"/>
      <c r="AC789" s="204"/>
      <c r="AD789" s="204"/>
      <c r="AE789" s="204"/>
      <c r="AF789" s="204"/>
      <c r="AG789" s="204"/>
      <c r="AH789" s="204"/>
      <c r="AI789" s="204"/>
      <c r="AJ789" s="204"/>
      <c r="AK789" s="204"/>
      <c r="AL789" s="204"/>
      <c r="AM789" s="204"/>
      <c r="AN789" s="204"/>
      <c r="AO789" s="204"/>
    </row>
    <row r="790" spans="24:41" ht="15" customHeight="1" x14ac:dyDescent="0.25">
      <c r="X790" s="204"/>
      <c r="Y790" s="204"/>
      <c r="Z790" s="204"/>
      <c r="AA790" s="204"/>
      <c r="AB790" s="204"/>
      <c r="AC790" s="204"/>
      <c r="AD790" s="204"/>
      <c r="AE790" s="204"/>
      <c r="AF790" s="204"/>
      <c r="AG790" s="204"/>
      <c r="AH790" s="204"/>
      <c r="AI790" s="204"/>
      <c r="AJ790" s="204"/>
      <c r="AK790" s="204"/>
      <c r="AL790" s="204"/>
      <c r="AM790" s="204"/>
      <c r="AN790" s="204"/>
      <c r="AO790" s="204"/>
    </row>
    <row r="791" spans="24:41" ht="15" customHeight="1" x14ac:dyDescent="0.25">
      <c r="X791" s="204"/>
      <c r="Y791" s="204"/>
      <c r="Z791" s="204"/>
      <c r="AA791" s="204"/>
      <c r="AB791" s="204"/>
      <c r="AC791" s="204"/>
      <c r="AD791" s="204"/>
      <c r="AE791" s="204"/>
      <c r="AF791" s="204"/>
      <c r="AG791" s="204"/>
      <c r="AH791" s="204"/>
      <c r="AI791" s="204"/>
      <c r="AJ791" s="204"/>
      <c r="AK791" s="204"/>
      <c r="AL791" s="204"/>
      <c r="AM791" s="204"/>
      <c r="AN791" s="204"/>
      <c r="AO791" s="204"/>
    </row>
    <row r="792" spans="24:41" ht="15" customHeight="1" x14ac:dyDescent="0.25">
      <c r="X792" s="204"/>
      <c r="Y792" s="204"/>
      <c r="Z792" s="204"/>
      <c r="AA792" s="204"/>
      <c r="AB792" s="204"/>
      <c r="AC792" s="204"/>
      <c r="AD792" s="204"/>
      <c r="AE792" s="204"/>
      <c r="AF792" s="204"/>
      <c r="AG792" s="204"/>
      <c r="AH792" s="204"/>
      <c r="AI792" s="204"/>
      <c r="AJ792" s="204"/>
      <c r="AK792" s="204"/>
      <c r="AL792" s="204"/>
      <c r="AM792" s="204"/>
      <c r="AN792" s="204"/>
      <c r="AO792" s="204"/>
    </row>
    <row r="793" spans="24:41" ht="15" customHeight="1" x14ac:dyDescent="0.25">
      <c r="X793" s="204"/>
      <c r="Y793" s="204"/>
      <c r="Z793" s="204"/>
      <c r="AA793" s="204"/>
      <c r="AB793" s="204"/>
      <c r="AC793" s="204"/>
      <c r="AD793" s="204"/>
      <c r="AE793" s="204"/>
      <c r="AF793" s="204"/>
      <c r="AG793" s="204"/>
      <c r="AH793" s="204"/>
      <c r="AI793" s="204"/>
      <c r="AJ793" s="204"/>
      <c r="AK793" s="204"/>
      <c r="AL793" s="204"/>
      <c r="AM793" s="204"/>
      <c r="AN793" s="204"/>
      <c r="AO793" s="204"/>
    </row>
    <row r="794" spans="24:41" ht="15" customHeight="1" x14ac:dyDescent="0.25">
      <c r="X794" s="204"/>
      <c r="Y794" s="204"/>
      <c r="Z794" s="204"/>
      <c r="AA794" s="204"/>
      <c r="AB794" s="204"/>
      <c r="AC794" s="204"/>
      <c r="AD794" s="204"/>
      <c r="AE794" s="204"/>
      <c r="AF794" s="204"/>
      <c r="AG794" s="204"/>
      <c r="AH794" s="204"/>
      <c r="AI794" s="204"/>
      <c r="AJ794" s="204"/>
      <c r="AK794" s="204"/>
      <c r="AL794" s="204"/>
      <c r="AM794" s="204"/>
      <c r="AN794" s="204"/>
      <c r="AO794" s="204"/>
    </row>
    <row r="795" spans="24:41" ht="15" customHeight="1" x14ac:dyDescent="0.25">
      <c r="X795" s="204"/>
      <c r="Y795" s="204"/>
      <c r="Z795" s="204"/>
      <c r="AA795" s="204"/>
      <c r="AB795" s="204"/>
      <c r="AC795" s="204"/>
      <c r="AD795" s="204"/>
      <c r="AE795" s="204"/>
      <c r="AF795" s="204"/>
      <c r="AG795" s="204"/>
      <c r="AH795" s="204"/>
      <c r="AI795" s="204"/>
      <c r="AJ795" s="204"/>
      <c r="AK795" s="204"/>
      <c r="AL795" s="204"/>
      <c r="AM795" s="204"/>
      <c r="AN795" s="204"/>
      <c r="AO795" s="204"/>
    </row>
    <row r="796" spans="24:41" ht="15" customHeight="1" x14ac:dyDescent="0.25">
      <c r="X796" s="204"/>
      <c r="Y796" s="204"/>
      <c r="Z796" s="204"/>
      <c r="AA796" s="204"/>
      <c r="AB796" s="204"/>
      <c r="AC796" s="204"/>
      <c r="AD796" s="204"/>
      <c r="AE796" s="204"/>
      <c r="AF796" s="204"/>
      <c r="AG796" s="204"/>
      <c r="AH796" s="204"/>
      <c r="AI796" s="204"/>
      <c r="AJ796" s="204"/>
      <c r="AK796" s="204"/>
      <c r="AL796" s="204"/>
      <c r="AM796" s="204"/>
      <c r="AN796" s="204"/>
      <c r="AO796" s="204"/>
    </row>
    <row r="797" spans="24:41" ht="15" customHeight="1" x14ac:dyDescent="0.25">
      <c r="X797" s="204"/>
      <c r="Y797" s="204"/>
      <c r="Z797" s="204"/>
      <c r="AA797" s="204"/>
      <c r="AB797" s="204"/>
      <c r="AC797" s="204"/>
      <c r="AD797" s="204"/>
      <c r="AE797" s="204"/>
      <c r="AF797" s="204"/>
      <c r="AG797" s="204"/>
      <c r="AH797" s="204"/>
      <c r="AI797" s="204"/>
      <c r="AJ797" s="204"/>
      <c r="AK797" s="204"/>
      <c r="AL797" s="204"/>
      <c r="AM797" s="204"/>
      <c r="AN797" s="204"/>
      <c r="AO797" s="204"/>
    </row>
    <row r="798" spans="24:41" ht="15" customHeight="1" x14ac:dyDescent="0.25">
      <c r="X798" s="204"/>
      <c r="Y798" s="204"/>
      <c r="Z798" s="204"/>
      <c r="AA798" s="204"/>
      <c r="AB798" s="204"/>
      <c r="AC798" s="204"/>
      <c r="AD798" s="204"/>
      <c r="AE798" s="204"/>
      <c r="AF798" s="204"/>
      <c r="AG798" s="204"/>
      <c r="AH798" s="204"/>
      <c r="AI798" s="204"/>
      <c r="AJ798" s="204"/>
      <c r="AK798" s="204"/>
      <c r="AL798" s="204"/>
      <c r="AM798" s="204"/>
      <c r="AN798" s="204"/>
      <c r="AO798" s="204"/>
    </row>
    <row r="799" spans="24:41" ht="15" customHeight="1" x14ac:dyDescent="0.25">
      <c r="X799" s="204"/>
      <c r="Y799" s="204"/>
      <c r="Z799" s="204"/>
      <c r="AA799" s="204"/>
      <c r="AB799" s="204"/>
      <c r="AC799" s="204"/>
      <c r="AD799" s="204"/>
      <c r="AE799" s="204"/>
      <c r="AF799" s="204"/>
      <c r="AG799" s="204"/>
      <c r="AH799" s="204"/>
      <c r="AI799" s="204"/>
      <c r="AJ799" s="204"/>
      <c r="AK799" s="204"/>
      <c r="AL799" s="204"/>
      <c r="AM799" s="204"/>
      <c r="AN799" s="204"/>
      <c r="AO799" s="204"/>
    </row>
    <row r="800" spans="24:41" ht="15" customHeight="1" x14ac:dyDescent="0.25">
      <c r="X800" s="204"/>
      <c r="Y800" s="204"/>
      <c r="Z800" s="204"/>
      <c r="AA800" s="204"/>
      <c r="AB800" s="204"/>
      <c r="AC800" s="204"/>
      <c r="AD800" s="204"/>
      <c r="AE800" s="204"/>
      <c r="AF800" s="204"/>
      <c r="AG800" s="204"/>
      <c r="AH800" s="204"/>
      <c r="AI800" s="204"/>
      <c r="AJ800" s="204"/>
      <c r="AK800" s="204"/>
      <c r="AL800" s="204"/>
      <c r="AM800" s="204"/>
      <c r="AN800" s="204"/>
      <c r="AO800" s="204"/>
    </row>
    <row r="801" spans="24:41" ht="15" customHeight="1" x14ac:dyDescent="0.25">
      <c r="X801" s="204"/>
      <c r="Y801" s="204"/>
      <c r="Z801" s="204"/>
      <c r="AA801" s="204"/>
      <c r="AB801" s="204"/>
      <c r="AC801" s="204"/>
      <c r="AD801" s="204"/>
      <c r="AE801" s="204"/>
      <c r="AF801" s="204"/>
      <c r="AG801" s="204"/>
      <c r="AH801" s="204"/>
      <c r="AI801" s="204"/>
      <c r="AJ801" s="204"/>
      <c r="AK801" s="204"/>
      <c r="AL801" s="204"/>
      <c r="AM801" s="204"/>
      <c r="AN801" s="204"/>
      <c r="AO801" s="204"/>
    </row>
    <row r="802" spans="24:41" ht="15" customHeight="1" x14ac:dyDescent="0.25">
      <c r="X802" s="204"/>
      <c r="Y802" s="204"/>
      <c r="Z802" s="204"/>
      <c r="AA802" s="204"/>
      <c r="AB802" s="204"/>
      <c r="AC802" s="204"/>
      <c r="AD802" s="204"/>
      <c r="AE802" s="204"/>
      <c r="AF802" s="204"/>
      <c r="AG802" s="204"/>
      <c r="AH802" s="204"/>
      <c r="AI802" s="204"/>
      <c r="AJ802" s="204"/>
      <c r="AK802" s="204"/>
      <c r="AL802" s="204"/>
      <c r="AM802" s="204"/>
      <c r="AN802" s="204"/>
      <c r="AO802" s="204"/>
    </row>
    <row r="803" spans="24:41" ht="15" customHeight="1" x14ac:dyDescent="0.25">
      <c r="X803" s="204"/>
      <c r="Y803" s="204"/>
      <c r="Z803" s="204"/>
      <c r="AA803" s="204"/>
      <c r="AB803" s="204"/>
      <c r="AC803" s="204"/>
      <c r="AD803" s="204"/>
      <c r="AE803" s="204"/>
      <c r="AF803" s="204"/>
      <c r="AG803" s="204"/>
      <c r="AH803" s="204"/>
      <c r="AI803" s="204"/>
      <c r="AJ803" s="204"/>
      <c r="AK803" s="204"/>
      <c r="AL803" s="204"/>
      <c r="AM803" s="204"/>
      <c r="AN803" s="204"/>
      <c r="AO803" s="204"/>
    </row>
    <row r="804" spans="24:41" ht="15" customHeight="1" x14ac:dyDescent="0.25">
      <c r="X804" s="204"/>
      <c r="Y804" s="204"/>
      <c r="Z804" s="204"/>
      <c r="AA804" s="204"/>
      <c r="AB804" s="204"/>
      <c r="AC804" s="204"/>
      <c r="AD804" s="204"/>
      <c r="AE804" s="204"/>
      <c r="AF804" s="204"/>
      <c r="AG804" s="204"/>
      <c r="AH804" s="204"/>
      <c r="AI804" s="204"/>
      <c r="AJ804" s="204"/>
      <c r="AK804" s="204"/>
      <c r="AL804" s="204"/>
      <c r="AM804" s="204"/>
      <c r="AN804" s="204"/>
      <c r="AO804" s="204"/>
    </row>
    <row r="805" spans="24:41" ht="15" customHeight="1" x14ac:dyDescent="0.25">
      <c r="X805" s="204"/>
      <c r="Y805" s="204"/>
      <c r="Z805" s="204"/>
      <c r="AA805" s="204"/>
      <c r="AB805" s="204"/>
      <c r="AC805" s="204"/>
      <c r="AD805" s="204"/>
      <c r="AE805" s="204"/>
      <c r="AF805" s="204"/>
      <c r="AG805" s="204"/>
      <c r="AH805" s="204"/>
      <c r="AI805" s="204"/>
      <c r="AJ805" s="204"/>
      <c r="AK805" s="204"/>
      <c r="AL805" s="204"/>
      <c r="AM805" s="204"/>
      <c r="AN805" s="204"/>
      <c r="AO805" s="204"/>
    </row>
    <row r="806" spans="24:41" ht="15" customHeight="1" x14ac:dyDescent="0.25">
      <c r="X806" s="204"/>
      <c r="Y806" s="204"/>
      <c r="Z806" s="204"/>
      <c r="AA806" s="204"/>
      <c r="AB806" s="204"/>
      <c r="AC806" s="204"/>
      <c r="AD806" s="204"/>
      <c r="AE806" s="204"/>
      <c r="AF806" s="204"/>
      <c r="AG806" s="204"/>
      <c r="AH806" s="204"/>
      <c r="AI806" s="204"/>
      <c r="AJ806" s="204"/>
      <c r="AK806" s="204"/>
      <c r="AL806" s="204"/>
      <c r="AM806" s="204"/>
      <c r="AN806" s="204"/>
      <c r="AO806" s="204"/>
    </row>
    <row r="807" spans="24:41" ht="15" customHeight="1" x14ac:dyDescent="0.25">
      <c r="X807" s="204"/>
      <c r="Y807" s="204"/>
      <c r="Z807" s="204"/>
      <c r="AA807" s="204"/>
      <c r="AB807" s="204"/>
      <c r="AC807" s="204"/>
      <c r="AD807" s="204"/>
      <c r="AE807" s="204"/>
      <c r="AF807" s="204"/>
      <c r="AG807" s="204"/>
      <c r="AH807" s="204"/>
      <c r="AI807" s="204"/>
      <c r="AJ807" s="204"/>
      <c r="AK807" s="204"/>
      <c r="AL807" s="204"/>
      <c r="AM807" s="204"/>
      <c r="AN807" s="204"/>
      <c r="AO807" s="204"/>
    </row>
    <row r="808" spans="24:41" ht="15" customHeight="1" x14ac:dyDescent="0.25">
      <c r="X808" s="204"/>
      <c r="Y808" s="204"/>
      <c r="Z808" s="204"/>
      <c r="AA808" s="204"/>
      <c r="AB808" s="204"/>
      <c r="AC808" s="204"/>
      <c r="AD808" s="204"/>
      <c r="AE808" s="204"/>
      <c r="AF808" s="204"/>
      <c r="AG808" s="204"/>
      <c r="AH808" s="204"/>
      <c r="AI808" s="204"/>
      <c r="AJ808" s="204"/>
      <c r="AK808" s="204"/>
      <c r="AL808" s="204"/>
      <c r="AM808" s="204"/>
      <c r="AN808" s="204"/>
      <c r="AO808" s="204"/>
    </row>
    <row r="809" spans="24:41" ht="15" customHeight="1" x14ac:dyDescent="0.25">
      <c r="X809" s="204"/>
      <c r="Y809" s="204"/>
      <c r="Z809" s="204"/>
      <c r="AA809" s="204"/>
      <c r="AB809" s="204"/>
      <c r="AC809" s="204"/>
      <c r="AD809" s="204"/>
      <c r="AE809" s="204"/>
      <c r="AF809" s="204"/>
      <c r="AG809" s="204"/>
      <c r="AH809" s="204"/>
      <c r="AI809" s="204"/>
      <c r="AJ809" s="204"/>
      <c r="AK809" s="204"/>
      <c r="AL809" s="204"/>
      <c r="AM809" s="204"/>
      <c r="AN809" s="204"/>
      <c r="AO809" s="204"/>
    </row>
    <row r="810" spans="24:41" ht="15" customHeight="1" x14ac:dyDescent="0.25">
      <c r="X810" s="204"/>
      <c r="Y810" s="204"/>
      <c r="Z810" s="204"/>
      <c r="AA810" s="204"/>
      <c r="AB810" s="204"/>
      <c r="AC810" s="204"/>
      <c r="AD810" s="204"/>
      <c r="AE810" s="204"/>
      <c r="AF810" s="204"/>
      <c r="AG810" s="204"/>
      <c r="AH810" s="204"/>
      <c r="AI810" s="204"/>
      <c r="AJ810" s="204"/>
      <c r="AK810" s="204"/>
      <c r="AL810" s="204"/>
      <c r="AM810" s="204"/>
      <c r="AN810" s="204"/>
      <c r="AO810" s="204"/>
    </row>
    <row r="811" spans="24:41" ht="15" customHeight="1" x14ac:dyDescent="0.25">
      <c r="X811" s="204"/>
      <c r="Y811" s="204"/>
      <c r="Z811" s="204"/>
      <c r="AA811" s="204"/>
      <c r="AB811" s="204"/>
      <c r="AC811" s="204"/>
      <c r="AD811" s="204"/>
      <c r="AE811" s="204"/>
      <c r="AF811" s="204"/>
      <c r="AG811" s="204"/>
      <c r="AH811" s="204"/>
      <c r="AI811" s="204"/>
      <c r="AJ811" s="204"/>
      <c r="AK811" s="204"/>
      <c r="AL811" s="204"/>
      <c r="AM811" s="204"/>
      <c r="AN811" s="204"/>
      <c r="AO811" s="204"/>
    </row>
    <row r="812" spans="24:41" ht="15" customHeight="1" x14ac:dyDescent="0.25">
      <c r="X812" s="204"/>
      <c r="Y812" s="204"/>
      <c r="Z812" s="204"/>
      <c r="AA812" s="204"/>
      <c r="AB812" s="204"/>
      <c r="AC812" s="204"/>
      <c r="AD812" s="204"/>
      <c r="AE812" s="204"/>
      <c r="AF812" s="204"/>
      <c r="AG812" s="204"/>
      <c r="AH812" s="204"/>
      <c r="AI812" s="204"/>
      <c r="AJ812" s="204"/>
      <c r="AK812" s="204"/>
      <c r="AL812" s="204"/>
      <c r="AM812" s="204"/>
      <c r="AN812" s="204"/>
      <c r="AO812" s="204"/>
    </row>
    <row r="813" spans="24:41" ht="15" customHeight="1" x14ac:dyDescent="0.25">
      <c r="X813" s="204"/>
      <c r="Y813" s="204"/>
      <c r="Z813" s="204"/>
      <c r="AA813" s="204"/>
      <c r="AB813" s="204"/>
      <c r="AC813" s="204"/>
      <c r="AD813" s="204"/>
      <c r="AE813" s="204"/>
      <c r="AF813" s="204"/>
      <c r="AG813" s="204"/>
      <c r="AH813" s="204"/>
      <c r="AI813" s="204"/>
      <c r="AJ813" s="204"/>
      <c r="AK813" s="204"/>
      <c r="AL813" s="204"/>
      <c r="AM813" s="204"/>
      <c r="AN813" s="204"/>
      <c r="AO813" s="204"/>
    </row>
    <row r="814" spans="24:41" ht="15" customHeight="1" x14ac:dyDescent="0.25">
      <c r="X814" s="204"/>
      <c r="Y814" s="204"/>
      <c r="Z814" s="204"/>
      <c r="AA814" s="204"/>
      <c r="AB814" s="204"/>
      <c r="AC814" s="204"/>
      <c r="AD814" s="204"/>
      <c r="AE814" s="204"/>
      <c r="AF814" s="204"/>
      <c r="AG814" s="204"/>
      <c r="AH814" s="204"/>
      <c r="AI814" s="204"/>
      <c r="AJ814" s="204"/>
      <c r="AK814" s="204"/>
      <c r="AL814" s="204"/>
      <c r="AM814" s="204"/>
      <c r="AN814" s="204"/>
      <c r="AO814" s="204"/>
    </row>
    <row r="815" spans="24:41" ht="15" customHeight="1" x14ac:dyDescent="0.25">
      <c r="X815" s="204"/>
      <c r="Y815" s="204"/>
      <c r="Z815" s="204"/>
      <c r="AA815" s="204"/>
      <c r="AB815" s="204"/>
      <c r="AC815" s="204"/>
      <c r="AD815" s="204"/>
      <c r="AE815" s="204"/>
      <c r="AF815" s="204"/>
      <c r="AG815" s="204"/>
      <c r="AH815" s="204"/>
      <c r="AI815" s="204"/>
      <c r="AJ815" s="204"/>
      <c r="AK815" s="204"/>
      <c r="AL815" s="204"/>
      <c r="AM815" s="204"/>
      <c r="AN815" s="204"/>
      <c r="AO815" s="204"/>
    </row>
    <row r="816" spans="24:41" ht="15" customHeight="1" x14ac:dyDescent="0.25">
      <c r="X816" s="204"/>
      <c r="Y816" s="204"/>
      <c r="Z816" s="204"/>
      <c r="AA816" s="204"/>
      <c r="AB816" s="204"/>
      <c r="AC816" s="204"/>
      <c r="AD816" s="204"/>
      <c r="AE816" s="204"/>
      <c r="AF816" s="204"/>
      <c r="AG816" s="204"/>
      <c r="AH816" s="204"/>
      <c r="AI816" s="204"/>
      <c r="AJ816" s="204"/>
      <c r="AK816" s="204"/>
      <c r="AL816" s="204"/>
      <c r="AM816" s="204"/>
      <c r="AN816" s="204"/>
      <c r="AO816" s="204"/>
    </row>
    <row r="817" spans="24:41" ht="15" customHeight="1" x14ac:dyDescent="0.25">
      <c r="X817" s="204"/>
      <c r="Y817" s="204"/>
      <c r="Z817" s="204"/>
      <c r="AA817" s="204"/>
      <c r="AB817" s="204"/>
      <c r="AC817" s="204"/>
      <c r="AD817" s="204"/>
      <c r="AE817" s="204"/>
      <c r="AF817" s="204"/>
      <c r="AG817" s="204"/>
      <c r="AH817" s="204"/>
      <c r="AI817" s="204"/>
      <c r="AJ817" s="204"/>
      <c r="AK817" s="204"/>
      <c r="AL817" s="204"/>
      <c r="AM817" s="204"/>
      <c r="AN817" s="204"/>
      <c r="AO817" s="204"/>
    </row>
    <row r="818" spans="24:41" ht="15" customHeight="1" x14ac:dyDescent="0.25">
      <c r="X818" s="204"/>
      <c r="Y818" s="204"/>
      <c r="Z818" s="204"/>
      <c r="AA818" s="204"/>
      <c r="AB818" s="204"/>
      <c r="AC818" s="204"/>
      <c r="AD818" s="204"/>
      <c r="AE818" s="204"/>
      <c r="AF818" s="204"/>
      <c r="AG818" s="204"/>
      <c r="AH818" s="204"/>
      <c r="AI818" s="204"/>
      <c r="AJ818" s="204"/>
      <c r="AK818" s="204"/>
      <c r="AL818" s="204"/>
      <c r="AM818" s="204"/>
      <c r="AN818" s="204"/>
      <c r="AO818" s="204"/>
    </row>
    <row r="819" spans="24:41" ht="15" customHeight="1" x14ac:dyDescent="0.25">
      <c r="X819" s="204"/>
      <c r="Y819" s="204"/>
      <c r="Z819" s="204"/>
      <c r="AA819" s="204"/>
      <c r="AB819" s="204"/>
      <c r="AC819" s="204"/>
      <c r="AD819" s="204"/>
      <c r="AE819" s="204"/>
      <c r="AF819" s="204"/>
      <c r="AG819" s="204"/>
      <c r="AH819" s="204"/>
      <c r="AI819" s="204"/>
      <c r="AJ819" s="204"/>
      <c r="AK819" s="204"/>
      <c r="AL819" s="204"/>
      <c r="AM819" s="204"/>
      <c r="AN819" s="204"/>
      <c r="AO819" s="204"/>
    </row>
    <row r="820" spans="24:41" ht="15" customHeight="1" x14ac:dyDescent="0.25">
      <c r="X820" s="204"/>
      <c r="Y820" s="204"/>
      <c r="Z820" s="204"/>
      <c r="AA820" s="204"/>
      <c r="AB820" s="204"/>
      <c r="AC820" s="204"/>
      <c r="AD820" s="204"/>
      <c r="AE820" s="204"/>
      <c r="AF820" s="204"/>
      <c r="AG820" s="204"/>
      <c r="AH820" s="204"/>
      <c r="AI820" s="204"/>
      <c r="AJ820" s="204"/>
      <c r="AK820" s="204"/>
      <c r="AL820" s="204"/>
      <c r="AM820" s="204"/>
      <c r="AN820" s="204"/>
      <c r="AO820" s="204"/>
    </row>
    <row r="821" spans="24:41" ht="15" customHeight="1" x14ac:dyDescent="0.25">
      <c r="X821" s="204"/>
      <c r="Y821" s="204"/>
      <c r="Z821" s="204"/>
      <c r="AA821" s="204"/>
      <c r="AB821" s="204"/>
      <c r="AC821" s="204"/>
      <c r="AD821" s="204"/>
      <c r="AE821" s="204"/>
      <c r="AF821" s="204"/>
      <c r="AG821" s="204"/>
      <c r="AH821" s="204"/>
      <c r="AI821" s="204"/>
      <c r="AJ821" s="204"/>
      <c r="AK821" s="204"/>
      <c r="AL821" s="204"/>
      <c r="AM821" s="204"/>
      <c r="AN821" s="204"/>
      <c r="AO821" s="204"/>
    </row>
    <row r="822" spans="24:41" ht="15" customHeight="1" x14ac:dyDescent="0.25">
      <c r="X822" s="204"/>
      <c r="Y822" s="204"/>
      <c r="Z822" s="204"/>
      <c r="AA822" s="204"/>
      <c r="AB822" s="204"/>
      <c r="AC822" s="204"/>
      <c r="AD822" s="204"/>
      <c r="AE822" s="204"/>
      <c r="AF822" s="204"/>
      <c r="AG822" s="204"/>
      <c r="AH822" s="204"/>
      <c r="AI822" s="204"/>
      <c r="AJ822" s="204"/>
      <c r="AK822" s="204"/>
      <c r="AL822" s="204"/>
      <c r="AM822" s="204"/>
      <c r="AN822" s="204"/>
      <c r="AO822" s="204"/>
    </row>
    <row r="823" spans="24:41" ht="15" customHeight="1" x14ac:dyDescent="0.25">
      <c r="X823" s="204"/>
      <c r="Y823" s="204"/>
      <c r="Z823" s="204"/>
      <c r="AA823" s="204"/>
      <c r="AB823" s="204"/>
      <c r="AC823" s="204"/>
      <c r="AD823" s="204"/>
      <c r="AE823" s="204"/>
      <c r="AF823" s="204"/>
      <c r="AG823" s="204"/>
      <c r="AH823" s="204"/>
      <c r="AI823" s="204"/>
      <c r="AJ823" s="204"/>
      <c r="AK823" s="204"/>
      <c r="AL823" s="204"/>
      <c r="AM823" s="204"/>
      <c r="AN823" s="204"/>
      <c r="AO823" s="204"/>
    </row>
    <row r="824" spans="24:41" ht="15" customHeight="1" x14ac:dyDescent="0.25">
      <c r="X824" s="204"/>
      <c r="Y824" s="204"/>
      <c r="Z824" s="204"/>
      <c r="AA824" s="204"/>
      <c r="AB824" s="204"/>
      <c r="AC824" s="204"/>
      <c r="AD824" s="204"/>
      <c r="AE824" s="204"/>
      <c r="AF824" s="204"/>
      <c r="AG824" s="204"/>
      <c r="AH824" s="204"/>
      <c r="AI824" s="204"/>
      <c r="AJ824" s="204"/>
      <c r="AK824" s="204"/>
      <c r="AL824" s="204"/>
      <c r="AM824" s="204"/>
      <c r="AN824" s="204"/>
      <c r="AO824" s="204"/>
    </row>
    <row r="825" spans="24:41" ht="15" customHeight="1" x14ac:dyDescent="0.25">
      <c r="X825" s="204"/>
      <c r="Y825" s="204"/>
      <c r="Z825" s="204"/>
      <c r="AA825" s="204"/>
      <c r="AB825" s="204"/>
      <c r="AC825" s="204"/>
      <c r="AD825" s="204"/>
      <c r="AE825" s="204"/>
      <c r="AF825" s="204"/>
      <c r="AG825" s="204"/>
      <c r="AH825" s="204"/>
      <c r="AI825" s="204"/>
      <c r="AJ825" s="204"/>
      <c r="AK825" s="204"/>
      <c r="AL825" s="204"/>
      <c r="AM825" s="204"/>
      <c r="AN825" s="204"/>
      <c r="AO825" s="204"/>
    </row>
    <row r="826" spans="24:41" ht="15" customHeight="1" x14ac:dyDescent="0.25">
      <c r="X826" s="204"/>
      <c r="Y826" s="204"/>
      <c r="Z826" s="204"/>
      <c r="AA826" s="204"/>
      <c r="AB826" s="204"/>
      <c r="AC826" s="204"/>
      <c r="AD826" s="204"/>
      <c r="AE826" s="204"/>
      <c r="AF826" s="204"/>
      <c r="AG826" s="204"/>
      <c r="AH826" s="204"/>
      <c r="AI826" s="204"/>
      <c r="AJ826" s="204"/>
      <c r="AK826" s="204"/>
      <c r="AL826" s="204"/>
      <c r="AM826" s="204"/>
      <c r="AN826" s="204"/>
      <c r="AO826" s="204"/>
    </row>
    <row r="827" spans="24:41" ht="15" customHeight="1" x14ac:dyDescent="0.25">
      <c r="X827" s="204"/>
      <c r="Y827" s="204"/>
      <c r="Z827" s="204"/>
      <c r="AA827" s="204"/>
      <c r="AB827" s="204"/>
      <c r="AC827" s="204"/>
      <c r="AD827" s="204"/>
      <c r="AE827" s="204"/>
      <c r="AF827" s="204"/>
      <c r="AG827" s="204"/>
      <c r="AH827" s="204"/>
      <c r="AI827" s="204"/>
      <c r="AJ827" s="204"/>
      <c r="AK827" s="204"/>
      <c r="AL827" s="204"/>
      <c r="AM827" s="204"/>
      <c r="AN827" s="204"/>
      <c r="AO827" s="204"/>
    </row>
    <row r="828" spans="24:41" ht="15" customHeight="1" x14ac:dyDescent="0.25">
      <c r="X828" s="204"/>
      <c r="Y828" s="204"/>
      <c r="Z828" s="204"/>
      <c r="AA828" s="204"/>
      <c r="AB828" s="204"/>
      <c r="AC828" s="204"/>
      <c r="AD828" s="204"/>
      <c r="AE828" s="204"/>
      <c r="AF828" s="204"/>
      <c r="AG828" s="204"/>
      <c r="AH828" s="204"/>
      <c r="AI828" s="204"/>
      <c r="AJ828" s="204"/>
      <c r="AK828" s="204"/>
      <c r="AL828" s="204"/>
      <c r="AM828" s="204"/>
      <c r="AN828" s="204"/>
      <c r="AO828" s="204"/>
    </row>
    <row r="829" spans="24:41" ht="15" customHeight="1" x14ac:dyDescent="0.25">
      <c r="X829" s="204"/>
      <c r="Y829" s="204"/>
      <c r="Z829" s="204"/>
      <c r="AA829" s="204"/>
      <c r="AB829" s="204"/>
      <c r="AC829" s="204"/>
      <c r="AD829" s="204"/>
      <c r="AE829" s="204"/>
      <c r="AF829" s="204"/>
      <c r="AG829" s="204"/>
      <c r="AH829" s="204"/>
      <c r="AI829" s="204"/>
      <c r="AJ829" s="204"/>
      <c r="AK829" s="204"/>
      <c r="AL829" s="204"/>
      <c r="AM829" s="204"/>
      <c r="AN829" s="204"/>
      <c r="AO829" s="204"/>
    </row>
    <row r="830" spans="24:41" ht="15" customHeight="1" x14ac:dyDescent="0.25">
      <c r="X830" s="204"/>
      <c r="Y830" s="204"/>
      <c r="Z830" s="204"/>
      <c r="AA830" s="204"/>
      <c r="AB830" s="204"/>
      <c r="AC830" s="204"/>
      <c r="AD830" s="204"/>
      <c r="AE830" s="204"/>
      <c r="AF830" s="204"/>
      <c r="AG830" s="204"/>
      <c r="AH830" s="204"/>
      <c r="AI830" s="204"/>
      <c r="AJ830" s="204"/>
      <c r="AK830" s="204"/>
      <c r="AL830" s="204"/>
      <c r="AM830" s="204"/>
      <c r="AN830" s="204"/>
      <c r="AO830" s="204"/>
    </row>
    <row r="831" spans="24:41" ht="15" customHeight="1" x14ac:dyDescent="0.25">
      <c r="X831" s="204"/>
      <c r="Y831" s="204"/>
      <c r="Z831" s="204"/>
      <c r="AA831" s="204"/>
      <c r="AB831" s="204"/>
      <c r="AC831" s="204"/>
      <c r="AD831" s="204"/>
      <c r="AE831" s="204"/>
      <c r="AF831" s="204"/>
      <c r="AG831" s="204"/>
      <c r="AH831" s="204"/>
      <c r="AI831" s="204"/>
      <c r="AJ831" s="204"/>
      <c r="AK831" s="204"/>
      <c r="AL831" s="204"/>
      <c r="AM831" s="204"/>
      <c r="AN831" s="204"/>
      <c r="AO831" s="204"/>
    </row>
    <row r="832" spans="24:41" ht="15" customHeight="1" x14ac:dyDescent="0.25">
      <c r="X832" s="204"/>
      <c r="Y832" s="204"/>
      <c r="Z832" s="204"/>
      <c r="AA832" s="204"/>
      <c r="AB832" s="204"/>
      <c r="AC832" s="204"/>
      <c r="AD832" s="204"/>
      <c r="AE832" s="204"/>
      <c r="AF832" s="204"/>
      <c r="AG832" s="204"/>
      <c r="AH832" s="204"/>
      <c r="AI832" s="204"/>
      <c r="AJ832" s="204"/>
      <c r="AK832" s="204"/>
      <c r="AL832" s="204"/>
      <c r="AM832" s="204"/>
      <c r="AN832" s="204"/>
      <c r="AO832" s="204"/>
    </row>
    <row r="833" spans="24:41" ht="15" customHeight="1" x14ac:dyDescent="0.25">
      <c r="X833" s="204"/>
      <c r="Y833" s="204"/>
      <c r="Z833" s="204"/>
      <c r="AA833" s="204"/>
      <c r="AB833" s="204"/>
      <c r="AC833" s="204"/>
      <c r="AD833" s="204"/>
      <c r="AE833" s="204"/>
      <c r="AF833" s="204"/>
      <c r="AG833" s="204"/>
      <c r="AH833" s="204"/>
      <c r="AI833" s="204"/>
      <c r="AJ833" s="204"/>
      <c r="AK833" s="204"/>
      <c r="AL833" s="204"/>
      <c r="AM833" s="204"/>
      <c r="AN833" s="204"/>
      <c r="AO833" s="204"/>
    </row>
    <row r="834" spans="24:41" ht="15" customHeight="1" x14ac:dyDescent="0.25">
      <c r="X834" s="204"/>
      <c r="Y834" s="204"/>
      <c r="Z834" s="204"/>
      <c r="AA834" s="204"/>
      <c r="AB834" s="204"/>
      <c r="AC834" s="204"/>
      <c r="AD834" s="204"/>
      <c r="AE834" s="204"/>
      <c r="AF834" s="204"/>
      <c r="AG834" s="204"/>
      <c r="AH834" s="204"/>
      <c r="AI834" s="204"/>
      <c r="AJ834" s="204"/>
      <c r="AK834" s="204"/>
      <c r="AL834" s="204"/>
      <c r="AM834" s="204"/>
      <c r="AN834" s="204"/>
      <c r="AO834" s="204"/>
    </row>
    <row r="835" spans="24:41" ht="15" customHeight="1" x14ac:dyDescent="0.25">
      <c r="X835" s="204"/>
      <c r="Y835" s="204"/>
      <c r="Z835" s="204"/>
      <c r="AA835" s="204"/>
      <c r="AB835" s="204"/>
      <c r="AC835" s="204"/>
      <c r="AD835" s="204"/>
      <c r="AE835" s="204"/>
      <c r="AF835" s="204"/>
      <c r="AG835" s="204"/>
      <c r="AH835" s="204"/>
      <c r="AI835" s="204"/>
      <c r="AJ835" s="204"/>
      <c r="AK835" s="204"/>
      <c r="AL835" s="204"/>
      <c r="AM835" s="204"/>
      <c r="AN835" s="204"/>
      <c r="AO835" s="204"/>
    </row>
    <row r="836" spans="24:41" ht="15" customHeight="1" x14ac:dyDescent="0.25">
      <c r="X836" s="204"/>
      <c r="Y836" s="204"/>
      <c r="Z836" s="204"/>
      <c r="AA836" s="204"/>
      <c r="AB836" s="204"/>
      <c r="AC836" s="204"/>
      <c r="AD836" s="204"/>
      <c r="AE836" s="204"/>
      <c r="AF836" s="204"/>
      <c r="AG836" s="204"/>
      <c r="AH836" s="204"/>
      <c r="AI836" s="204"/>
      <c r="AJ836" s="204"/>
      <c r="AK836" s="204"/>
      <c r="AL836" s="204"/>
      <c r="AM836" s="204"/>
      <c r="AN836" s="204"/>
      <c r="AO836" s="204"/>
    </row>
    <row r="837" spans="24:41" ht="15" customHeight="1" x14ac:dyDescent="0.25">
      <c r="X837" s="204"/>
      <c r="Y837" s="204"/>
      <c r="Z837" s="204"/>
      <c r="AA837" s="204"/>
      <c r="AB837" s="204"/>
      <c r="AC837" s="204"/>
      <c r="AD837" s="204"/>
      <c r="AE837" s="204"/>
      <c r="AF837" s="204"/>
      <c r="AG837" s="204"/>
      <c r="AH837" s="204"/>
      <c r="AI837" s="204"/>
      <c r="AJ837" s="204"/>
      <c r="AK837" s="204"/>
      <c r="AL837" s="204"/>
      <c r="AM837" s="204"/>
      <c r="AN837" s="204"/>
      <c r="AO837" s="204"/>
    </row>
    <row r="838" spans="24:41" ht="15" customHeight="1" x14ac:dyDescent="0.25">
      <c r="X838" s="204"/>
      <c r="Y838" s="204"/>
      <c r="Z838" s="204"/>
      <c r="AA838" s="204"/>
      <c r="AB838" s="204"/>
      <c r="AC838" s="204"/>
      <c r="AD838" s="204"/>
      <c r="AE838" s="204"/>
      <c r="AF838" s="204"/>
      <c r="AG838" s="204"/>
      <c r="AH838" s="204"/>
      <c r="AI838" s="204"/>
      <c r="AJ838" s="204"/>
      <c r="AK838" s="204"/>
      <c r="AL838" s="204"/>
      <c r="AM838" s="204"/>
      <c r="AN838" s="204"/>
      <c r="AO838" s="204"/>
    </row>
    <row r="839" spans="24:41" ht="15" customHeight="1" x14ac:dyDescent="0.25">
      <c r="X839" s="204"/>
      <c r="Y839" s="204"/>
      <c r="Z839" s="204"/>
      <c r="AA839" s="204"/>
      <c r="AB839" s="204"/>
      <c r="AC839" s="204"/>
      <c r="AD839" s="204"/>
      <c r="AE839" s="204"/>
      <c r="AF839" s="204"/>
      <c r="AG839" s="204"/>
      <c r="AH839" s="204"/>
      <c r="AI839" s="204"/>
      <c r="AJ839" s="204"/>
      <c r="AK839" s="204"/>
      <c r="AL839" s="204"/>
      <c r="AM839" s="204"/>
      <c r="AN839" s="204"/>
      <c r="AO839" s="204"/>
    </row>
    <row r="840" spans="24:41" ht="15" customHeight="1" x14ac:dyDescent="0.25">
      <c r="X840" s="204"/>
      <c r="Y840" s="204"/>
      <c r="Z840" s="204"/>
      <c r="AA840" s="204"/>
      <c r="AB840" s="204"/>
      <c r="AC840" s="204"/>
      <c r="AD840" s="204"/>
      <c r="AE840" s="204"/>
      <c r="AF840" s="204"/>
      <c r="AG840" s="204"/>
      <c r="AH840" s="204"/>
      <c r="AI840" s="204"/>
      <c r="AJ840" s="204"/>
      <c r="AK840" s="204"/>
      <c r="AL840" s="204"/>
      <c r="AM840" s="204"/>
      <c r="AN840" s="204"/>
      <c r="AO840" s="204"/>
    </row>
    <row r="841" spans="24:41" ht="15" customHeight="1" x14ac:dyDescent="0.25">
      <c r="X841" s="204"/>
      <c r="Y841" s="204"/>
      <c r="Z841" s="204"/>
      <c r="AA841" s="204"/>
      <c r="AB841" s="204"/>
      <c r="AC841" s="204"/>
      <c r="AD841" s="204"/>
      <c r="AE841" s="204"/>
      <c r="AF841" s="204"/>
      <c r="AG841" s="204"/>
      <c r="AH841" s="204"/>
      <c r="AI841" s="204"/>
      <c r="AJ841" s="204"/>
      <c r="AK841" s="204"/>
      <c r="AL841" s="204"/>
      <c r="AM841" s="204"/>
      <c r="AN841" s="204"/>
      <c r="AO841" s="204"/>
    </row>
    <row r="842" spans="24:41" ht="15" customHeight="1" x14ac:dyDescent="0.25">
      <c r="X842" s="204"/>
      <c r="Y842" s="204"/>
      <c r="Z842" s="204"/>
      <c r="AA842" s="204"/>
      <c r="AB842" s="204"/>
      <c r="AC842" s="204"/>
      <c r="AD842" s="204"/>
      <c r="AE842" s="204"/>
      <c r="AF842" s="204"/>
      <c r="AG842" s="204"/>
      <c r="AH842" s="204"/>
      <c r="AI842" s="204"/>
      <c r="AJ842" s="204"/>
      <c r="AK842" s="204"/>
      <c r="AL842" s="204"/>
      <c r="AM842" s="204"/>
      <c r="AN842" s="204"/>
      <c r="AO842" s="204"/>
    </row>
    <row r="843" spans="24:41" ht="15" customHeight="1" x14ac:dyDescent="0.25">
      <c r="X843" s="204"/>
      <c r="Y843" s="204"/>
      <c r="Z843" s="204"/>
      <c r="AA843" s="204"/>
      <c r="AB843" s="204"/>
      <c r="AC843" s="204"/>
      <c r="AD843" s="204"/>
      <c r="AE843" s="204"/>
      <c r="AF843" s="204"/>
      <c r="AG843" s="204"/>
      <c r="AH843" s="204"/>
      <c r="AI843" s="204"/>
      <c r="AJ843" s="204"/>
      <c r="AK843" s="204"/>
      <c r="AL843" s="204"/>
      <c r="AM843" s="204"/>
      <c r="AN843" s="204"/>
      <c r="AO843" s="204"/>
    </row>
    <row r="844" spans="24:41" ht="15" customHeight="1" x14ac:dyDescent="0.25">
      <c r="X844" s="204"/>
      <c r="Y844" s="204"/>
      <c r="Z844" s="204"/>
      <c r="AA844" s="204"/>
      <c r="AB844" s="204"/>
      <c r="AC844" s="204"/>
      <c r="AD844" s="204"/>
      <c r="AE844" s="204"/>
      <c r="AF844" s="204"/>
      <c r="AG844" s="204"/>
      <c r="AH844" s="204"/>
      <c r="AI844" s="204"/>
      <c r="AJ844" s="204"/>
      <c r="AK844" s="204"/>
      <c r="AL844" s="204"/>
      <c r="AM844" s="204"/>
      <c r="AN844" s="204"/>
      <c r="AO844" s="204"/>
    </row>
    <row r="845" spans="24:41" ht="15" customHeight="1" x14ac:dyDescent="0.25">
      <c r="X845" s="204"/>
      <c r="Y845" s="204"/>
      <c r="Z845" s="204"/>
      <c r="AA845" s="204"/>
      <c r="AB845" s="204"/>
      <c r="AC845" s="204"/>
      <c r="AD845" s="204"/>
      <c r="AE845" s="204"/>
      <c r="AF845" s="204"/>
      <c r="AG845" s="204"/>
      <c r="AH845" s="204"/>
      <c r="AI845" s="204"/>
      <c r="AJ845" s="204"/>
      <c r="AK845" s="204"/>
      <c r="AL845" s="204"/>
      <c r="AM845" s="204"/>
      <c r="AN845" s="204"/>
      <c r="AO845" s="204"/>
    </row>
    <row r="846" spans="24:41" ht="15" customHeight="1" x14ac:dyDescent="0.25">
      <c r="X846" s="204"/>
      <c r="Y846" s="204"/>
      <c r="Z846" s="204"/>
      <c r="AA846" s="204"/>
      <c r="AB846" s="204"/>
      <c r="AC846" s="204"/>
      <c r="AD846" s="204"/>
      <c r="AE846" s="204"/>
      <c r="AF846" s="204"/>
      <c r="AG846" s="204"/>
      <c r="AH846" s="204"/>
      <c r="AI846" s="204"/>
      <c r="AJ846" s="204"/>
      <c r="AK846" s="204"/>
      <c r="AL846" s="204"/>
      <c r="AM846" s="204"/>
      <c r="AN846" s="204"/>
      <c r="AO846" s="204"/>
    </row>
    <row r="847" spans="24:41" ht="15" customHeight="1" x14ac:dyDescent="0.25">
      <c r="X847" s="204"/>
      <c r="Y847" s="204"/>
      <c r="Z847" s="204"/>
      <c r="AA847" s="204"/>
      <c r="AB847" s="204"/>
      <c r="AC847" s="204"/>
      <c r="AD847" s="204"/>
      <c r="AE847" s="204"/>
      <c r="AF847" s="204"/>
      <c r="AG847" s="204"/>
      <c r="AH847" s="204"/>
      <c r="AI847" s="204"/>
      <c r="AJ847" s="204"/>
      <c r="AK847" s="204"/>
      <c r="AL847" s="204"/>
      <c r="AM847" s="204"/>
      <c r="AN847" s="204"/>
      <c r="AO847" s="204"/>
    </row>
    <row r="848" spans="24:41" ht="15" customHeight="1" x14ac:dyDescent="0.25">
      <c r="X848" s="204"/>
      <c r="Y848" s="204"/>
      <c r="Z848" s="204"/>
      <c r="AA848" s="204"/>
      <c r="AB848" s="204"/>
      <c r="AC848" s="204"/>
      <c r="AD848" s="204"/>
      <c r="AE848" s="204"/>
      <c r="AF848" s="204"/>
      <c r="AG848" s="204"/>
      <c r="AH848" s="204"/>
      <c r="AI848" s="204"/>
      <c r="AJ848" s="204"/>
      <c r="AK848" s="204"/>
      <c r="AL848" s="204"/>
      <c r="AM848" s="204"/>
      <c r="AN848" s="204"/>
      <c r="AO848" s="204"/>
    </row>
    <row r="849" spans="24:41" ht="15" customHeight="1" x14ac:dyDescent="0.25">
      <c r="X849" s="204"/>
      <c r="Y849" s="204"/>
      <c r="Z849" s="204"/>
      <c r="AA849" s="204"/>
      <c r="AB849" s="204"/>
      <c r="AC849" s="204"/>
      <c r="AD849" s="204"/>
      <c r="AE849" s="204"/>
      <c r="AF849" s="204"/>
      <c r="AG849" s="204"/>
      <c r="AH849" s="204"/>
      <c r="AI849" s="204"/>
      <c r="AJ849" s="204"/>
      <c r="AK849" s="204"/>
      <c r="AL849" s="204"/>
      <c r="AM849" s="204"/>
      <c r="AN849" s="204"/>
      <c r="AO849" s="204"/>
    </row>
    <row r="850" spans="24:41" ht="15" customHeight="1" x14ac:dyDescent="0.25">
      <c r="X850" s="204"/>
      <c r="Y850" s="204"/>
      <c r="Z850" s="204"/>
      <c r="AA850" s="204"/>
      <c r="AB850" s="204"/>
      <c r="AC850" s="204"/>
      <c r="AD850" s="204"/>
      <c r="AE850" s="204"/>
      <c r="AF850" s="204"/>
      <c r="AG850" s="204"/>
      <c r="AH850" s="204"/>
      <c r="AI850" s="204"/>
      <c r="AJ850" s="204"/>
      <c r="AK850" s="204"/>
      <c r="AL850" s="204"/>
      <c r="AM850" s="204"/>
      <c r="AN850" s="204"/>
      <c r="AO850" s="204"/>
    </row>
    <row r="851" spans="24:41" ht="15" customHeight="1" x14ac:dyDescent="0.25">
      <c r="X851" s="204"/>
      <c r="Y851" s="204"/>
      <c r="Z851" s="204"/>
      <c r="AA851" s="204"/>
      <c r="AB851" s="204"/>
      <c r="AC851" s="204"/>
      <c r="AD851" s="204"/>
      <c r="AE851" s="204"/>
      <c r="AF851" s="204"/>
      <c r="AG851" s="204"/>
      <c r="AH851" s="204"/>
      <c r="AI851" s="204"/>
      <c r="AJ851" s="204"/>
      <c r="AK851" s="204"/>
      <c r="AL851" s="204"/>
      <c r="AM851" s="204"/>
      <c r="AN851" s="204"/>
      <c r="AO851" s="204"/>
    </row>
    <row r="852" spans="24:41" ht="15" customHeight="1" x14ac:dyDescent="0.25">
      <c r="X852" s="204"/>
      <c r="Y852" s="204"/>
      <c r="Z852" s="204"/>
      <c r="AA852" s="204"/>
      <c r="AB852" s="204"/>
      <c r="AC852" s="204"/>
      <c r="AD852" s="204"/>
      <c r="AE852" s="204"/>
      <c r="AF852" s="204"/>
      <c r="AG852" s="204"/>
      <c r="AH852" s="204"/>
      <c r="AI852" s="204"/>
      <c r="AJ852" s="204"/>
      <c r="AK852" s="204"/>
      <c r="AL852" s="204"/>
      <c r="AM852" s="204"/>
      <c r="AN852" s="204"/>
      <c r="AO852" s="204"/>
    </row>
    <row r="853" spans="24:41" ht="15" customHeight="1" x14ac:dyDescent="0.25">
      <c r="X853" s="204"/>
      <c r="Y853" s="204"/>
      <c r="Z853" s="204"/>
      <c r="AA853" s="204"/>
      <c r="AB853" s="204"/>
      <c r="AC853" s="204"/>
      <c r="AD853" s="204"/>
      <c r="AE853" s="204"/>
      <c r="AF853" s="204"/>
      <c r="AG853" s="204"/>
      <c r="AH853" s="204"/>
      <c r="AI853" s="204"/>
      <c r="AJ853" s="204"/>
      <c r="AK853" s="204"/>
      <c r="AL853" s="204"/>
      <c r="AM853" s="204"/>
      <c r="AN853" s="204"/>
      <c r="AO853" s="204"/>
    </row>
    <row r="854" spans="24:41" ht="15" customHeight="1" x14ac:dyDescent="0.25">
      <c r="X854" s="204"/>
      <c r="Y854" s="204"/>
      <c r="Z854" s="204"/>
      <c r="AA854" s="204"/>
      <c r="AB854" s="204"/>
      <c r="AC854" s="204"/>
      <c r="AD854" s="204"/>
      <c r="AE854" s="204"/>
      <c r="AF854" s="204"/>
      <c r="AG854" s="204"/>
      <c r="AH854" s="204"/>
      <c r="AI854" s="204"/>
      <c r="AJ854" s="204"/>
      <c r="AK854" s="204"/>
      <c r="AL854" s="204"/>
      <c r="AM854" s="204"/>
      <c r="AN854" s="204"/>
      <c r="AO854" s="204"/>
    </row>
    <row r="855" spans="24:41" ht="15" customHeight="1" x14ac:dyDescent="0.25">
      <c r="X855" s="204"/>
      <c r="Y855" s="204"/>
      <c r="Z855" s="204"/>
      <c r="AA855" s="204"/>
      <c r="AB855" s="204"/>
      <c r="AC855" s="204"/>
      <c r="AD855" s="204"/>
      <c r="AE855" s="204"/>
      <c r="AF855" s="204"/>
      <c r="AG855" s="204"/>
      <c r="AH855" s="204"/>
      <c r="AI855" s="204"/>
      <c r="AJ855" s="204"/>
      <c r="AK855" s="204"/>
      <c r="AL855" s="204"/>
      <c r="AM855" s="204"/>
      <c r="AN855" s="204"/>
      <c r="AO855" s="204"/>
    </row>
    <row r="856" spans="24:41" ht="15" customHeight="1" x14ac:dyDescent="0.25">
      <c r="X856" s="204"/>
      <c r="Y856" s="204"/>
      <c r="Z856" s="204"/>
      <c r="AA856" s="204"/>
      <c r="AB856" s="204"/>
      <c r="AC856" s="204"/>
      <c r="AD856" s="204"/>
      <c r="AE856" s="204"/>
      <c r="AF856" s="204"/>
      <c r="AG856" s="204"/>
      <c r="AH856" s="204"/>
      <c r="AI856" s="204"/>
      <c r="AJ856" s="204"/>
      <c r="AK856" s="204"/>
      <c r="AL856" s="204"/>
      <c r="AM856" s="204"/>
      <c r="AN856" s="204"/>
      <c r="AO856" s="204"/>
    </row>
    <row r="857" spans="24:41" ht="15" customHeight="1" x14ac:dyDescent="0.25">
      <c r="X857" s="204"/>
      <c r="Y857" s="204"/>
      <c r="Z857" s="204"/>
      <c r="AA857" s="204"/>
      <c r="AB857" s="204"/>
      <c r="AC857" s="204"/>
      <c r="AD857" s="204"/>
      <c r="AE857" s="204"/>
      <c r="AF857" s="204"/>
      <c r="AG857" s="204"/>
      <c r="AH857" s="204"/>
      <c r="AI857" s="204"/>
      <c r="AJ857" s="204"/>
      <c r="AK857" s="204"/>
      <c r="AL857" s="204"/>
      <c r="AM857" s="204"/>
      <c r="AN857" s="204"/>
      <c r="AO857" s="204"/>
    </row>
    <row r="858" spans="24:41" ht="15" customHeight="1" x14ac:dyDescent="0.25">
      <c r="X858" s="204"/>
      <c r="Y858" s="204"/>
      <c r="Z858" s="204"/>
      <c r="AA858" s="204"/>
      <c r="AB858" s="204"/>
      <c r="AC858" s="204"/>
      <c r="AD858" s="204"/>
      <c r="AE858" s="204"/>
      <c r="AF858" s="204"/>
      <c r="AG858" s="204"/>
      <c r="AH858" s="204"/>
      <c r="AI858" s="204"/>
      <c r="AJ858" s="204"/>
      <c r="AK858" s="204"/>
      <c r="AL858" s="204"/>
      <c r="AM858" s="204"/>
      <c r="AN858" s="204"/>
      <c r="AO858" s="204"/>
    </row>
    <row r="859" spans="24:41" ht="15" customHeight="1" x14ac:dyDescent="0.25">
      <c r="X859" s="204"/>
      <c r="Y859" s="204"/>
      <c r="Z859" s="204"/>
      <c r="AA859" s="204"/>
      <c r="AB859" s="204"/>
      <c r="AC859" s="204"/>
      <c r="AD859" s="204"/>
      <c r="AE859" s="204"/>
      <c r="AF859" s="204"/>
      <c r="AG859" s="204"/>
      <c r="AH859" s="204"/>
      <c r="AI859" s="204"/>
      <c r="AJ859" s="204"/>
      <c r="AK859" s="204"/>
      <c r="AL859" s="204"/>
      <c r="AM859" s="204"/>
      <c r="AN859" s="204"/>
      <c r="AO859" s="204"/>
    </row>
    <row r="860" spans="24:41" ht="15" customHeight="1" x14ac:dyDescent="0.25">
      <c r="X860" s="204"/>
      <c r="Y860" s="204"/>
      <c r="Z860" s="204"/>
      <c r="AA860" s="204"/>
      <c r="AB860" s="204"/>
      <c r="AC860" s="204"/>
      <c r="AD860" s="204"/>
      <c r="AE860" s="204"/>
      <c r="AF860" s="204"/>
      <c r="AG860" s="204"/>
      <c r="AH860" s="204"/>
      <c r="AI860" s="204"/>
      <c r="AJ860" s="204"/>
      <c r="AK860" s="204"/>
      <c r="AL860" s="204"/>
      <c r="AM860" s="204"/>
      <c r="AN860" s="204"/>
      <c r="AO860" s="204"/>
    </row>
    <row r="861" spans="24:41" ht="15" customHeight="1" x14ac:dyDescent="0.25">
      <c r="X861" s="204"/>
      <c r="Y861" s="204"/>
      <c r="Z861" s="204"/>
      <c r="AA861" s="204"/>
      <c r="AB861" s="204"/>
      <c r="AC861" s="204"/>
      <c r="AD861" s="204"/>
      <c r="AE861" s="204"/>
      <c r="AF861" s="204"/>
      <c r="AG861" s="204"/>
      <c r="AH861" s="204"/>
      <c r="AI861" s="204"/>
      <c r="AJ861" s="204"/>
      <c r="AK861" s="204"/>
      <c r="AL861" s="204"/>
      <c r="AM861" s="204"/>
      <c r="AN861" s="204"/>
      <c r="AO861" s="204"/>
    </row>
    <row r="862" spans="24:41" ht="15" customHeight="1" x14ac:dyDescent="0.25">
      <c r="X862" s="204"/>
      <c r="Y862" s="204"/>
      <c r="Z862" s="204"/>
      <c r="AA862" s="204"/>
      <c r="AB862" s="204"/>
      <c r="AC862" s="204"/>
      <c r="AD862" s="204"/>
      <c r="AE862" s="204"/>
      <c r="AF862" s="204"/>
      <c r="AG862" s="204"/>
      <c r="AH862" s="204"/>
      <c r="AI862" s="204"/>
      <c r="AJ862" s="204"/>
      <c r="AK862" s="204"/>
      <c r="AL862" s="204"/>
      <c r="AM862" s="204"/>
      <c r="AN862" s="204"/>
      <c r="AO862" s="204"/>
    </row>
    <row r="863" spans="24:41" ht="15" customHeight="1" x14ac:dyDescent="0.25">
      <c r="X863" s="204"/>
      <c r="Y863" s="204"/>
      <c r="Z863" s="204"/>
      <c r="AA863" s="204"/>
      <c r="AB863" s="204"/>
      <c r="AC863" s="204"/>
      <c r="AD863" s="204"/>
      <c r="AE863" s="204"/>
      <c r="AF863" s="204"/>
      <c r="AG863" s="204"/>
      <c r="AH863" s="204"/>
      <c r="AI863" s="204"/>
      <c r="AJ863" s="204"/>
      <c r="AK863" s="204"/>
      <c r="AL863" s="204"/>
      <c r="AM863" s="204"/>
      <c r="AN863" s="204"/>
      <c r="AO863" s="204"/>
    </row>
    <row r="864" spans="24:41" ht="15" customHeight="1" x14ac:dyDescent="0.25">
      <c r="X864" s="204"/>
      <c r="Y864" s="204"/>
      <c r="Z864" s="204"/>
      <c r="AA864" s="204"/>
      <c r="AB864" s="204"/>
      <c r="AC864" s="204"/>
      <c r="AD864" s="204"/>
      <c r="AE864" s="204"/>
      <c r="AF864" s="204"/>
      <c r="AG864" s="204"/>
      <c r="AH864" s="204"/>
      <c r="AI864" s="204"/>
      <c r="AJ864" s="204"/>
      <c r="AK864" s="204"/>
      <c r="AL864" s="204"/>
      <c r="AM864" s="204"/>
      <c r="AN864" s="204"/>
      <c r="AO864" s="204"/>
    </row>
    <row r="865" spans="24:41" ht="15" customHeight="1" x14ac:dyDescent="0.25">
      <c r="X865" s="204"/>
      <c r="Y865" s="204"/>
      <c r="Z865" s="204"/>
      <c r="AA865" s="204"/>
      <c r="AB865" s="204"/>
      <c r="AC865" s="204"/>
      <c r="AD865" s="204"/>
      <c r="AE865" s="204"/>
      <c r="AF865" s="204"/>
      <c r="AG865" s="204"/>
      <c r="AH865" s="204"/>
      <c r="AI865" s="204"/>
      <c r="AJ865" s="204"/>
      <c r="AK865" s="204"/>
      <c r="AL865" s="204"/>
      <c r="AM865" s="204"/>
      <c r="AN865" s="204"/>
      <c r="AO865" s="204"/>
    </row>
    <row r="866" spans="24:41" ht="15" customHeight="1" x14ac:dyDescent="0.25">
      <c r="X866" s="204"/>
      <c r="Y866" s="204"/>
      <c r="Z866" s="204"/>
      <c r="AA866" s="204"/>
      <c r="AB866" s="204"/>
      <c r="AC866" s="204"/>
      <c r="AD866" s="204"/>
      <c r="AE866" s="204"/>
      <c r="AF866" s="204"/>
      <c r="AG866" s="204"/>
      <c r="AH866" s="204"/>
      <c r="AI866" s="204"/>
      <c r="AJ866" s="204"/>
      <c r="AK866" s="204"/>
      <c r="AL866" s="204"/>
      <c r="AM866" s="204"/>
      <c r="AN866" s="204"/>
      <c r="AO866" s="204"/>
    </row>
    <row r="867" spans="24:41" ht="15" customHeight="1" x14ac:dyDescent="0.25">
      <c r="X867" s="204"/>
      <c r="Y867" s="204"/>
      <c r="Z867" s="204"/>
      <c r="AA867" s="204"/>
      <c r="AB867" s="204"/>
      <c r="AC867" s="204"/>
      <c r="AD867" s="204"/>
      <c r="AE867" s="204"/>
      <c r="AF867" s="204"/>
      <c r="AG867" s="204"/>
      <c r="AH867" s="204"/>
      <c r="AI867" s="204"/>
      <c r="AJ867" s="204"/>
      <c r="AK867" s="204"/>
      <c r="AL867" s="204"/>
      <c r="AM867" s="204"/>
      <c r="AN867" s="204"/>
      <c r="AO867" s="204"/>
    </row>
    <row r="868" spans="24:41" ht="15" customHeight="1" x14ac:dyDescent="0.25">
      <c r="X868" s="204"/>
      <c r="Y868" s="204"/>
      <c r="Z868" s="204"/>
      <c r="AA868" s="204"/>
      <c r="AB868" s="204"/>
      <c r="AC868" s="204"/>
      <c r="AD868" s="204"/>
      <c r="AE868" s="204"/>
      <c r="AF868" s="204"/>
      <c r="AG868" s="204"/>
      <c r="AH868" s="204"/>
      <c r="AI868" s="204"/>
      <c r="AJ868" s="204"/>
      <c r="AK868" s="204"/>
      <c r="AL868" s="204"/>
      <c r="AM868" s="204"/>
      <c r="AN868" s="204"/>
      <c r="AO868" s="204"/>
    </row>
    <row r="869" spans="24:41" ht="15" customHeight="1" x14ac:dyDescent="0.25">
      <c r="X869" s="204"/>
      <c r="Y869" s="204"/>
      <c r="Z869" s="204"/>
      <c r="AA869" s="204"/>
      <c r="AB869" s="204"/>
      <c r="AC869" s="204"/>
      <c r="AD869" s="204"/>
      <c r="AE869" s="204"/>
      <c r="AF869" s="204"/>
      <c r="AG869" s="204"/>
      <c r="AH869" s="204"/>
      <c r="AI869" s="204"/>
      <c r="AJ869" s="204"/>
      <c r="AK869" s="204"/>
      <c r="AL869" s="204"/>
      <c r="AM869" s="204"/>
      <c r="AN869" s="204"/>
      <c r="AO869" s="204"/>
    </row>
    <row r="870" spans="24:41" ht="15" customHeight="1" x14ac:dyDescent="0.25">
      <c r="X870" s="204"/>
      <c r="Y870" s="204"/>
      <c r="Z870" s="204"/>
      <c r="AA870" s="204"/>
      <c r="AB870" s="204"/>
      <c r="AC870" s="204"/>
      <c r="AD870" s="204"/>
      <c r="AE870" s="204"/>
      <c r="AF870" s="204"/>
      <c r="AG870" s="204"/>
      <c r="AH870" s="204"/>
      <c r="AI870" s="204"/>
      <c r="AJ870" s="204"/>
      <c r="AK870" s="204"/>
      <c r="AL870" s="204"/>
      <c r="AM870" s="204"/>
      <c r="AN870" s="204"/>
      <c r="AO870" s="204"/>
    </row>
    <row r="871" spans="24:41" ht="15" customHeight="1" x14ac:dyDescent="0.25">
      <c r="X871" s="204"/>
      <c r="Y871" s="204"/>
      <c r="Z871" s="204"/>
      <c r="AA871" s="204"/>
      <c r="AB871" s="204"/>
      <c r="AC871" s="204"/>
      <c r="AD871" s="204"/>
      <c r="AE871" s="204"/>
      <c r="AF871" s="204"/>
      <c r="AG871" s="204"/>
      <c r="AH871" s="204"/>
      <c r="AI871" s="204"/>
      <c r="AJ871" s="204"/>
      <c r="AK871" s="204"/>
      <c r="AL871" s="204"/>
      <c r="AM871" s="204"/>
      <c r="AN871" s="204"/>
      <c r="AO871" s="204"/>
    </row>
    <row r="872" spans="24:41" ht="15" customHeight="1" x14ac:dyDescent="0.25">
      <c r="X872" s="204"/>
      <c r="Y872" s="204"/>
      <c r="Z872" s="204"/>
      <c r="AA872" s="204"/>
      <c r="AB872" s="204"/>
      <c r="AC872" s="204"/>
      <c r="AD872" s="204"/>
      <c r="AE872" s="204"/>
      <c r="AF872" s="204"/>
      <c r="AG872" s="204"/>
      <c r="AH872" s="204"/>
      <c r="AI872" s="204"/>
      <c r="AJ872" s="204"/>
      <c r="AK872" s="204"/>
      <c r="AL872" s="204"/>
      <c r="AM872" s="204"/>
      <c r="AN872" s="204"/>
      <c r="AO872" s="204"/>
    </row>
    <row r="873" spans="24:41" ht="15" customHeight="1" x14ac:dyDescent="0.25">
      <c r="X873" s="204"/>
      <c r="Y873" s="204"/>
      <c r="Z873" s="204"/>
      <c r="AA873" s="204"/>
      <c r="AB873" s="204"/>
      <c r="AC873" s="204"/>
      <c r="AD873" s="204"/>
      <c r="AE873" s="204"/>
      <c r="AF873" s="204"/>
      <c r="AG873" s="204"/>
      <c r="AH873" s="204"/>
      <c r="AI873" s="204"/>
      <c r="AJ873" s="204"/>
      <c r="AK873" s="204"/>
      <c r="AL873" s="204"/>
      <c r="AM873" s="204"/>
      <c r="AN873" s="204"/>
      <c r="AO873" s="204"/>
    </row>
    <row r="874" spans="24:41" ht="15" customHeight="1" x14ac:dyDescent="0.25">
      <c r="X874" s="204"/>
      <c r="Y874" s="204"/>
      <c r="Z874" s="204"/>
      <c r="AA874" s="204"/>
      <c r="AB874" s="204"/>
      <c r="AC874" s="204"/>
      <c r="AD874" s="204"/>
      <c r="AE874" s="204"/>
      <c r="AF874" s="204"/>
      <c r="AG874" s="204"/>
      <c r="AH874" s="204"/>
      <c r="AI874" s="204"/>
      <c r="AJ874" s="204"/>
      <c r="AK874" s="204"/>
      <c r="AL874" s="204"/>
      <c r="AM874" s="204"/>
      <c r="AN874" s="204"/>
      <c r="AO874" s="204"/>
    </row>
    <row r="875" spans="24:41" ht="15" customHeight="1" x14ac:dyDescent="0.25">
      <c r="X875" s="204"/>
      <c r="Y875" s="204"/>
      <c r="Z875" s="204"/>
      <c r="AA875" s="204"/>
      <c r="AB875" s="204"/>
      <c r="AC875" s="204"/>
      <c r="AD875" s="204"/>
      <c r="AE875" s="204"/>
      <c r="AF875" s="204"/>
      <c r="AG875" s="204"/>
      <c r="AH875" s="204"/>
      <c r="AI875" s="204"/>
      <c r="AJ875" s="204"/>
      <c r="AK875" s="204"/>
      <c r="AL875" s="204"/>
      <c r="AM875" s="204"/>
      <c r="AN875" s="204"/>
      <c r="AO875" s="204"/>
    </row>
    <row r="876" spans="24:41" ht="15" customHeight="1" x14ac:dyDescent="0.25">
      <c r="X876" s="204"/>
      <c r="Y876" s="204"/>
      <c r="Z876" s="204"/>
      <c r="AA876" s="204"/>
      <c r="AB876" s="204"/>
      <c r="AC876" s="204"/>
      <c r="AD876" s="204"/>
      <c r="AE876" s="204"/>
      <c r="AF876" s="204"/>
      <c r="AG876" s="204"/>
      <c r="AH876" s="204"/>
      <c r="AI876" s="204"/>
      <c r="AJ876" s="204"/>
      <c r="AK876" s="204"/>
      <c r="AL876" s="204"/>
      <c r="AM876" s="204"/>
      <c r="AN876" s="204"/>
      <c r="AO876" s="204"/>
    </row>
    <row r="877" spans="24:41" ht="15" customHeight="1" x14ac:dyDescent="0.25">
      <c r="X877" s="204"/>
      <c r="Y877" s="204"/>
      <c r="Z877" s="204"/>
      <c r="AA877" s="204"/>
      <c r="AB877" s="204"/>
      <c r="AC877" s="204"/>
      <c r="AD877" s="204"/>
      <c r="AE877" s="204"/>
      <c r="AF877" s="204"/>
      <c r="AG877" s="204"/>
      <c r="AH877" s="204"/>
      <c r="AI877" s="204"/>
      <c r="AJ877" s="204"/>
      <c r="AK877" s="204"/>
      <c r="AL877" s="204"/>
      <c r="AM877" s="204"/>
      <c r="AN877" s="204"/>
      <c r="AO877" s="204"/>
    </row>
    <row r="878" spans="24:41" ht="15" customHeight="1" x14ac:dyDescent="0.25">
      <c r="X878" s="204"/>
      <c r="Y878" s="204"/>
      <c r="Z878" s="204"/>
      <c r="AA878" s="204"/>
      <c r="AB878" s="204"/>
      <c r="AC878" s="204"/>
      <c r="AD878" s="204"/>
      <c r="AE878" s="204"/>
      <c r="AF878" s="204"/>
      <c r="AG878" s="204"/>
      <c r="AH878" s="204"/>
      <c r="AI878" s="204"/>
      <c r="AJ878" s="204"/>
      <c r="AK878" s="204"/>
      <c r="AL878" s="204"/>
      <c r="AM878" s="204"/>
      <c r="AN878" s="204"/>
      <c r="AO878" s="204"/>
    </row>
    <row r="879" spans="24:41" ht="15" customHeight="1" x14ac:dyDescent="0.25">
      <c r="X879" s="204"/>
      <c r="Y879" s="204"/>
      <c r="Z879" s="204"/>
      <c r="AA879" s="204"/>
      <c r="AB879" s="204"/>
      <c r="AC879" s="204"/>
      <c r="AD879" s="204"/>
      <c r="AE879" s="204"/>
      <c r="AF879" s="204"/>
      <c r="AG879" s="204"/>
      <c r="AH879" s="204"/>
      <c r="AI879" s="204"/>
      <c r="AJ879" s="204"/>
      <c r="AK879" s="204"/>
      <c r="AL879" s="204"/>
      <c r="AM879" s="204"/>
      <c r="AN879" s="204"/>
      <c r="AO879" s="204"/>
    </row>
    <row r="880" spans="24:41" ht="15" customHeight="1" x14ac:dyDescent="0.25">
      <c r="X880" s="204"/>
      <c r="Y880" s="204"/>
      <c r="Z880" s="204"/>
      <c r="AA880" s="204"/>
      <c r="AB880" s="204"/>
      <c r="AC880" s="204"/>
      <c r="AD880" s="204"/>
      <c r="AE880" s="204"/>
      <c r="AF880" s="204"/>
      <c r="AG880" s="204"/>
      <c r="AH880" s="204"/>
      <c r="AI880" s="204"/>
      <c r="AJ880" s="204"/>
      <c r="AK880" s="204"/>
      <c r="AL880" s="204"/>
      <c r="AM880" s="204"/>
      <c r="AN880" s="204"/>
      <c r="AO880" s="204"/>
    </row>
    <row r="881" spans="24:41" ht="15" customHeight="1" x14ac:dyDescent="0.25">
      <c r="X881" s="204"/>
      <c r="Y881" s="204"/>
      <c r="Z881" s="204"/>
      <c r="AA881" s="204"/>
      <c r="AB881" s="204"/>
      <c r="AC881" s="204"/>
      <c r="AD881" s="204"/>
      <c r="AE881" s="204"/>
      <c r="AF881" s="204"/>
      <c r="AG881" s="204"/>
      <c r="AH881" s="204"/>
      <c r="AI881" s="204"/>
      <c r="AJ881" s="204"/>
      <c r="AK881" s="204"/>
      <c r="AL881" s="204"/>
      <c r="AM881" s="204"/>
      <c r="AN881" s="204"/>
      <c r="AO881" s="204"/>
    </row>
    <row r="882" spans="24:41" ht="15" customHeight="1" x14ac:dyDescent="0.25">
      <c r="X882" s="204"/>
      <c r="Y882" s="204"/>
      <c r="Z882" s="204"/>
      <c r="AA882" s="204"/>
      <c r="AB882" s="204"/>
      <c r="AC882" s="204"/>
      <c r="AD882" s="204"/>
      <c r="AE882" s="204"/>
      <c r="AF882" s="204"/>
      <c r="AG882" s="204"/>
      <c r="AH882" s="204"/>
      <c r="AI882" s="204"/>
      <c r="AJ882" s="204"/>
      <c r="AK882" s="204"/>
      <c r="AL882" s="204"/>
      <c r="AM882" s="204"/>
      <c r="AN882" s="204"/>
      <c r="AO882" s="204"/>
    </row>
    <row r="883" spans="24:41" ht="15" customHeight="1" x14ac:dyDescent="0.25">
      <c r="X883" s="204"/>
      <c r="Y883" s="204"/>
      <c r="Z883" s="204"/>
      <c r="AA883" s="204"/>
      <c r="AB883" s="204"/>
      <c r="AC883" s="204"/>
      <c r="AD883" s="204"/>
      <c r="AE883" s="204"/>
      <c r="AF883" s="204"/>
      <c r="AG883" s="204"/>
      <c r="AH883" s="204"/>
      <c r="AI883" s="204"/>
      <c r="AJ883" s="204"/>
      <c r="AK883" s="204"/>
      <c r="AL883" s="204"/>
      <c r="AM883" s="204"/>
      <c r="AN883" s="204"/>
      <c r="AO883" s="204"/>
    </row>
    <row r="884" spans="24:41" ht="15" customHeight="1" x14ac:dyDescent="0.25">
      <c r="X884" s="204"/>
      <c r="Y884" s="204"/>
      <c r="Z884" s="204"/>
      <c r="AA884" s="204"/>
      <c r="AB884" s="204"/>
      <c r="AC884" s="204"/>
      <c r="AD884" s="204"/>
      <c r="AE884" s="204"/>
      <c r="AF884" s="204"/>
      <c r="AG884" s="204"/>
      <c r="AH884" s="204"/>
      <c r="AI884" s="204"/>
      <c r="AJ884" s="204"/>
      <c r="AK884" s="204"/>
      <c r="AL884" s="204"/>
      <c r="AM884" s="204"/>
      <c r="AN884" s="204"/>
      <c r="AO884" s="204"/>
    </row>
    <row r="885" spans="24:41" ht="15" customHeight="1" x14ac:dyDescent="0.25">
      <c r="X885" s="204"/>
      <c r="Y885" s="204"/>
      <c r="Z885" s="204"/>
      <c r="AA885" s="204"/>
      <c r="AB885" s="204"/>
      <c r="AC885" s="204"/>
      <c r="AD885" s="204"/>
      <c r="AE885" s="204"/>
      <c r="AF885" s="204"/>
      <c r="AG885" s="204"/>
      <c r="AH885" s="204"/>
      <c r="AI885" s="204"/>
      <c r="AJ885" s="204"/>
      <c r="AK885" s="204"/>
      <c r="AL885" s="204"/>
      <c r="AM885" s="204"/>
      <c r="AN885" s="204"/>
      <c r="AO885" s="204"/>
    </row>
    <row r="886" spans="24:41" ht="15" customHeight="1" x14ac:dyDescent="0.25">
      <c r="X886" s="204"/>
      <c r="Y886" s="204"/>
      <c r="Z886" s="204"/>
      <c r="AA886" s="204"/>
      <c r="AB886" s="204"/>
      <c r="AC886" s="204"/>
      <c r="AD886" s="204"/>
      <c r="AE886" s="204"/>
      <c r="AF886" s="204"/>
      <c r="AG886" s="204"/>
      <c r="AH886" s="204"/>
      <c r="AI886" s="204"/>
      <c r="AJ886" s="204"/>
      <c r="AK886" s="204"/>
      <c r="AL886" s="204"/>
      <c r="AM886" s="204"/>
      <c r="AN886" s="204"/>
      <c r="AO886" s="204"/>
    </row>
    <row r="887" spans="24:41" ht="15" customHeight="1" x14ac:dyDescent="0.25">
      <c r="X887" s="204"/>
      <c r="Y887" s="204"/>
      <c r="Z887" s="204"/>
      <c r="AA887" s="204"/>
      <c r="AB887" s="204"/>
      <c r="AC887" s="204"/>
      <c r="AD887" s="204"/>
      <c r="AE887" s="204"/>
      <c r="AF887" s="204"/>
      <c r="AG887" s="204"/>
      <c r="AH887" s="204"/>
      <c r="AI887" s="204"/>
      <c r="AJ887" s="204"/>
      <c r="AK887" s="204"/>
      <c r="AL887" s="204"/>
      <c r="AM887" s="204"/>
      <c r="AN887" s="204"/>
      <c r="AO887" s="204"/>
    </row>
    <row r="888" spans="24:41" ht="15" customHeight="1" x14ac:dyDescent="0.25">
      <c r="X888" s="204"/>
      <c r="Y888" s="204"/>
      <c r="Z888" s="204"/>
      <c r="AA888" s="204"/>
      <c r="AB888" s="204"/>
      <c r="AC888" s="204"/>
      <c r="AD888" s="204"/>
      <c r="AE888" s="204"/>
      <c r="AF888" s="204"/>
      <c r="AG888" s="204"/>
      <c r="AH888" s="204"/>
      <c r="AI888" s="204"/>
      <c r="AJ888" s="204"/>
      <c r="AK888" s="204"/>
      <c r="AL888" s="204"/>
      <c r="AM888" s="204"/>
      <c r="AN888" s="204"/>
      <c r="AO888" s="204"/>
    </row>
    <row r="889" spans="24:41" ht="15" customHeight="1" x14ac:dyDescent="0.25">
      <c r="X889" s="204"/>
      <c r="Y889" s="204"/>
      <c r="Z889" s="204"/>
      <c r="AA889" s="204"/>
      <c r="AB889" s="204"/>
      <c r="AC889" s="204"/>
      <c r="AD889" s="204"/>
      <c r="AE889" s="204"/>
      <c r="AF889" s="204"/>
      <c r="AG889" s="204"/>
      <c r="AH889" s="204"/>
      <c r="AI889" s="204"/>
      <c r="AJ889" s="204"/>
      <c r="AK889" s="204"/>
      <c r="AL889" s="204"/>
      <c r="AM889" s="204"/>
      <c r="AN889" s="204"/>
      <c r="AO889" s="204"/>
    </row>
    <row r="890" spans="24:41" ht="15" customHeight="1" x14ac:dyDescent="0.25">
      <c r="X890" s="204"/>
      <c r="Y890" s="204"/>
      <c r="Z890" s="204"/>
      <c r="AA890" s="204"/>
      <c r="AB890" s="204"/>
      <c r="AC890" s="204"/>
      <c r="AD890" s="204"/>
      <c r="AE890" s="204"/>
      <c r="AF890" s="204"/>
      <c r="AG890" s="204"/>
      <c r="AH890" s="204"/>
      <c r="AI890" s="204"/>
      <c r="AJ890" s="204"/>
      <c r="AK890" s="204"/>
      <c r="AL890" s="204"/>
      <c r="AM890" s="204"/>
      <c r="AN890" s="204"/>
      <c r="AO890" s="204"/>
    </row>
    <row r="891" spans="24:41" ht="15" customHeight="1" x14ac:dyDescent="0.25">
      <c r="X891" s="204"/>
      <c r="Y891" s="204"/>
      <c r="Z891" s="204"/>
      <c r="AA891" s="204"/>
      <c r="AB891" s="204"/>
      <c r="AC891" s="204"/>
      <c r="AD891" s="204"/>
      <c r="AE891" s="204"/>
      <c r="AF891" s="204"/>
      <c r="AG891" s="204"/>
      <c r="AH891" s="204"/>
      <c r="AI891" s="204"/>
      <c r="AJ891" s="204"/>
      <c r="AK891" s="204"/>
      <c r="AL891" s="204"/>
      <c r="AM891" s="204"/>
      <c r="AN891" s="204"/>
      <c r="AO891" s="204"/>
    </row>
    <row r="892" spans="24:41" ht="15" customHeight="1" x14ac:dyDescent="0.25">
      <c r="X892" s="204"/>
      <c r="Y892" s="204"/>
      <c r="Z892" s="204"/>
      <c r="AA892" s="204"/>
      <c r="AB892" s="204"/>
      <c r="AC892" s="204"/>
      <c r="AD892" s="204"/>
      <c r="AE892" s="204"/>
      <c r="AF892" s="204"/>
      <c r="AG892" s="204"/>
      <c r="AH892" s="204"/>
      <c r="AI892" s="204"/>
      <c r="AJ892" s="204"/>
      <c r="AK892" s="204"/>
      <c r="AL892" s="204"/>
      <c r="AM892" s="204"/>
      <c r="AN892" s="204"/>
      <c r="AO892" s="204"/>
    </row>
    <row r="893" spans="24:41" ht="15" customHeight="1" x14ac:dyDescent="0.25">
      <c r="X893" s="204"/>
      <c r="Y893" s="204"/>
      <c r="Z893" s="204"/>
      <c r="AA893" s="204"/>
      <c r="AB893" s="204"/>
      <c r="AC893" s="204"/>
      <c r="AD893" s="204"/>
      <c r="AE893" s="204"/>
      <c r="AF893" s="204"/>
      <c r="AG893" s="204"/>
      <c r="AH893" s="204"/>
      <c r="AI893" s="204"/>
      <c r="AJ893" s="204"/>
      <c r="AK893" s="204"/>
      <c r="AL893" s="204"/>
      <c r="AM893" s="204"/>
      <c r="AN893" s="204"/>
      <c r="AO893" s="204"/>
    </row>
    <row r="894" spans="24:41" ht="15" customHeight="1" x14ac:dyDescent="0.25">
      <c r="X894" s="204"/>
      <c r="Y894" s="204"/>
      <c r="Z894" s="204"/>
      <c r="AA894" s="204"/>
      <c r="AB894" s="204"/>
      <c r="AC894" s="204"/>
      <c r="AD894" s="204"/>
      <c r="AE894" s="204"/>
      <c r="AF894" s="204"/>
      <c r="AG894" s="204"/>
      <c r="AH894" s="204"/>
      <c r="AI894" s="204"/>
      <c r="AJ894" s="204"/>
      <c r="AK894" s="204"/>
      <c r="AL894" s="204"/>
      <c r="AM894" s="204"/>
      <c r="AN894" s="204"/>
      <c r="AO894" s="204"/>
    </row>
    <row r="895" spans="24:41" ht="15" customHeight="1" x14ac:dyDescent="0.25">
      <c r="X895" s="204"/>
      <c r="Y895" s="204"/>
      <c r="Z895" s="204"/>
      <c r="AA895" s="204"/>
      <c r="AB895" s="204"/>
      <c r="AC895" s="204"/>
      <c r="AD895" s="204"/>
      <c r="AE895" s="204"/>
      <c r="AF895" s="204"/>
      <c r="AG895" s="204"/>
      <c r="AH895" s="204"/>
      <c r="AI895" s="204"/>
      <c r="AJ895" s="204"/>
      <c r="AK895" s="204"/>
      <c r="AL895" s="204"/>
      <c r="AM895" s="204"/>
      <c r="AN895" s="204"/>
      <c r="AO895" s="204"/>
    </row>
    <row r="896" spans="24:41" ht="15" customHeight="1" x14ac:dyDescent="0.25">
      <c r="X896" s="204"/>
      <c r="Y896" s="204"/>
      <c r="Z896" s="204"/>
      <c r="AA896" s="204"/>
      <c r="AB896" s="204"/>
      <c r="AC896" s="204"/>
      <c r="AD896" s="204"/>
      <c r="AE896" s="204"/>
      <c r="AF896" s="204"/>
      <c r="AG896" s="204"/>
      <c r="AH896" s="204"/>
      <c r="AI896" s="204"/>
      <c r="AJ896" s="204"/>
      <c r="AK896" s="204"/>
      <c r="AL896" s="204"/>
      <c r="AM896" s="204"/>
      <c r="AN896" s="204"/>
      <c r="AO896" s="204"/>
    </row>
    <row r="897" spans="24:41" ht="15" customHeight="1" x14ac:dyDescent="0.25">
      <c r="X897" s="204"/>
      <c r="Y897" s="204"/>
      <c r="Z897" s="204"/>
      <c r="AA897" s="204"/>
      <c r="AB897" s="204"/>
      <c r="AC897" s="204"/>
      <c r="AD897" s="204"/>
      <c r="AE897" s="204"/>
      <c r="AF897" s="204"/>
      <c r="AG897" s="204"/>
      <c r="AH897" s="204"/>
      <c r="AI897" s="204"/>
      <c r="AJ897" s="204"/>
      <c r="AK897" s="204"/>
      <c r="AL897" s="204"/>
      <c r="AM897" s="204"/>
      <c r="AN897" s="204"/>
      <c r="AO897" s="204"/>
    </row>
    <row r="898" spans="24:41" ht="15" customHeight="1" x14ac:dyDescent="0.25">
      <c r="X898" s="204"/>
      <c r="Y898" s="204"/>
      <c r="Z898" s="204"/>
      <c r="AA898" s="204"/>
      <c r="AB898" s="204"/>
      <c r="AC898" s="204"/>
      <c r="AD898" s="204"/>
      <c r="AE898" s="204"/>
      <c r="AF898" s="204"/>
      <c r="AG898" s="204"/>
      <c r="AH898" s="204"/>
      <c r="AI898" s="204"/>
      <c r="AJ898" s="204"/>
      <c r="AK898" s="204"/>
      <c r="AL898" s="204"/>
      <c r="AM898" s="204"/>
      <c r="AN898" s="204"/>
      <c r="AO898" s="204"/>
    </row>
    <row r="899" spans="24:41" ht="15" customHeight="1" x14ac:dyDescent="0.25">
      <c r="X899" s="204"/>
      <c r="Y899" s="204"/>
      <c r="Z899" s="204"/>
      <c r="AA899" s="204"/>
      <c r="AB899" s="204"/>
      <c r="AC899" s="204"/>
      <c r="AD899" s="204"/>
      <c r="AE899" s="204"/>
      <c r="AF899" s="204"/>
      <c r="AG899" s="204"/>
      <c r="AH899" s="204"/>
      <c r="AI899" s="204"/>
      <c r="AJ899" s="204"/>
      <c r="AK899" s="204"/>
      <c r="AL899" s="204"/>
      <c r="AM899" s="204"/>
      <c r="AN899" s="204"/>
      <c r="AO899" s="204"/>
    </row>
    <row r="900" spans="24:41" ht="15" customHeight="1" x14ac:dyDescent="0.25">
      <c r="X900" s="204"/>
      <c r="Y900" s="204"/>
      <c r="Z900" s="204"/>
      <c r="AA900" s="204"/>
      <c r="AB900" s="204"/>
      <c r="AC900" s="204"/>
      <c r="AD900" s="204"/>
      <c r="AE900" s="204"/>
      <c r="AF900" s="204"/>
      <c r="AG900" s="204"/>
      <c r="AH900" s="204"/>
      <c r="AI900" s="204"/>
      <c r="AJ900" s="204"/>
      <c r="AK900" s="204"/>
      <c r="AL900" s="204"/>
      <c r="AM900" s="204"/>
      <c r="AN900" s="204"/>
      <c r="AO900" s="204"/>
    </row>
    <row r="901" spans="24:41" ht="15" customHeight="1" x14ac:dyDescent="0.25">
      <c r="X901" s="204"/>
      <c r="Y901" s="204"/>
      <c r="Z901" s="204"/>
      <c r="AA901" s="204"/>
      <c r="AB901" s="204"/>
      <c r="AC901" s="204"/>
      <c r="AD901" s="204"/>
      <c r="AE901" s="204"/>
      <c r="AF901" s="204"/>
      <c r="AG901" s="204"/>
      <c r="AH901" s="204"/>
      <c r="AI901" s="204"/>
      <c r="AJ901" s="204"/>
      <c r="AK901" s="204"/>
      <c r="AL901" s="204"/>
      <c r="AM901" s="204"/>
      <c r="AN901" s="204"/>
      <c r="AO901" s="204"/>
    </row>
    <row r="902" spans="24:41" ht="15" customHeight="1" x14ac:dyDescent="0.25">
      <c r="X902" s="204"/>
      <c r="Y902" s="204"/>
      <c r="Z902" s="204"/>
      <c r="AA902" s="204"/>
      <c r="AB902" s="204"/>
      <c r="AC902" s="204"/>
      <c r="AD902" s="204"/>
      <c r="AE902" s="204"/>
      <c r="AF902" s="204"/>
      <c r="AG902" s="204"/>
      <c r="AH902" s="204"/>
      <c r="AI902" s="204"/>
      <c r="AJ902" s="204"/>
      <c r="AK902" s="204"/>
      <c r="AL902" s="204"/>
      <c r="AM902" s="204"/>
      <c r="AN902" s="204"/>
      <c r="AO902" s="204"/>
    </row>
    <row r="903" spans="24:41" ht="15" customHeight="1" x14ac:dyDescent="0.25">
      <c r="X903" s="204"/>
      <c r="Y903" s="204"/>
      <c r="Z903" s="204"/>
      <c r="AA903" s="204"/>
      <c r="AB903" s="204"/>
      <c r="AC903" s="204"/>
      <c r="AD903" s="204"/>
      <c r="AE903" s="204"/>
      <c r="AF903" s="204"/>
      <c r="AG903" s="204"/>
      <c r="AH903" s="204"/>
      <c r="AI903" s="204"/>
      <c r="AJ903" s="204"/>
      <c r="AK903" s="204"/>
      <c r="AL903" s="204"/>
      <c r="AM903" s="204"/>
      <c r="AN903" s="204"/>
      <c r="AO903" s="204"/>
    </row>
    <row r="904" spans="24:41" ht="15" customHeight="1" x14ac:dyDescent="0.25">
      <c r="X904" s="204"/>
      <c r="Y904" s="204"/>
      <c r="Z904" s="204"/>
      <c r="AA904" s="204"/>
      <c r="AB904" s="204"/>
      <c r="AC904" s="204"/>
      <c r="AD904" s="204"/>
      <c r="AE904" s="204"/>
      <c r="AF904" s="204"/>
      <c r="AG904" s="204"/>
      <c r="AH904" s="204"/>
      <c r="AI904" s="204"/>
      <c r="AJ904" s="204"/>
      <c r="AK904" s="204"/>
      <c r="AL904" s="204"/>
      <c r="AM904" s="204"/>
      <c r="AN904" s="204"/>
      <c r="AO904" s="204"/>
    </row>
    <row r="905" spans="24:41" ht="15" customHeight="1" x14ac:dyDescent="0.25">
      <c r="X905" s="204"/>
      <c r="Y905" s="204"/>
      <c r="Z905" s="204"/>
      <c r="AA905" s="204"/>
      <c r="AB905" s="204"/>
      <c r="AC905" s="204"/>
      <c r="AD905" s="204"/>
      <c r="AE905" s="204"/>
      <c r="AF905" s="204"/>
      <c r="AG905" s="204"/>
      <c r="AH905" s="204"/>
      <c r="AI905" s="204"/>
      <c r="AJ905" s="204"/>
      <c r="AK905" s="204"/>
      <c r="AL905" s="204"/>
      <c r="AM905" s="204"/>
      <c r="AN905" s="204"/>
      <c r="AO905" s="204"/>
    </row>
    <row r="906" spans="24:41" ht="15" customHeight="1" x14ac:dyDescent="0.25">
      <c r="X906" s="204"/>
      <c r="Y906" s="204"/>
      <c r="Z906" s="204"/>
      <c r="AA906" s="204"/>
      <c r="AB906" s="204"/>
      <c r="AC906" s="204"/>
      <c r="AD906" s="204"/>
      <c r="AE906" s="204"/>
      <c r="AF906" s="204"/>
      <c r="AG906" s="204"/>
      <c r="AH906" s="204"/>
      <c r="AI906" s="204"/>
      <c r="AJ906" s="204"/>
      <c r="AK906" s="204"/>
      <c r="AL906" s="204"/>
      <c r="AM906" s="204"/>
      <c r="AN906" s="204"/>
      <c r="AO906" s="204"/>
    </row>
    <row r="907" spans="24:41" ht="15" customHeight="1" x14ac:dyDescent="0.25">
      <c r="X907" s="204"/>
      <c r="Y907" s="204"/>
      <c r="Z907" s="204"/>
      <c r="AA907" s="204"/>
      <c r="AB907" s="204"/>
      <c r="AC907" s="204"/>
      <c r="AD907" s="204"/>
      <c r="AE907" s="204"/>
      <c r="AF907" s="204"/>
      <c r="AG907" s="204"/>
      <c r="AH907" s="204"/>
      <c r="AI907" s="204"/>
      <c r="AJ907" s="204"/>
      <c r="AK907" s="204"/>
      <c r="AL907" s="204"/>
      <c r="AM907" s="204"/>
      <c r="AN907" s="204"/>
      <c r="AO907" s="204"/>
    </row>
    <row r="908" spans="24:41" ht="15" customHeight="1" x14ac:dyDescent="0.25">
      <c r="X908" s="204"/>
      <c r="Y908" s="204"/>
      <c r="Z908" s="204"/>
      <c r="AA908" s="204"/>
      <c r="AB908" s="204"/>
      <c r="AC908" s="204"/>
      <c r="AD908" s="204"/>
      <c r="AE908" s="204"/>
      <c r="AF908" s="204"/>
      <c r="AG908" s="204"/>
      <c r="AH908" s="204"/>
      <c r="AI908" s="204"/>
      <c r="AJ908" s="204"/>
      <c r="AK908" s="204"/>
      <c r="AL908" s="204"/>
      <c r="AM908" s="204"/>
      <c r="AN908" s="204"/>
      <c r="AO908" s="204"/>
    </row>
    <row r="909" spans="24:41" ht="15" customHeight="1" x14ac:dyDescent="0.25">
      <c r="X909" s="204"/>
      <c r="Y909" s="204"/>
      <c r="Z909" s="204"/>
      <c r="AA909" s="204"/>
      <c r="AB909" s="204"/>
      <c r="AC909" s="204"/>
      <c r="AD909" s="204"/>
      <c r="AE909" s="204"/>
      <c r="AF909" s="204"/>
      <c r="AG909" s="204"/>
      <c r="AH909" s="204"/>
      <c r="AI909" s="204"/>
      <c r="AJ909" s="204"/>
      <c r="AK909" s="204"/>
      <c r="AL909" s="204"/>
      <c r="AM909" s="204"/>
      <c r="AN909" s="204"/>
      <c r="AO909" s="204"/>
    </row>
    <row r="910" spans="24:41" ht="15" customHeight="1" x14ac:dyDescent="0.25">
      <c r="X910" s="204"/>
      <c r="Y910" s="204"/>
      <c r="Z910" s="204"/>
      <c r="AA910" s="204"/>
      <c r="AB910" s="204"/>
      <c r="AC910" s="204"/>
      <c r="AD910" s="204"/>
      <c r="AE910" s="204"/>
      <c r="AF910" s="204"/>
      <c r="AG910" s="204"/>
      <c r="AH910" s="204"/>
      <c r="AI910" s="204"/>
      <c r="AJ910" s="204"/>
      <c r="AK910" s="204"/>
      <c r="AL910" s="204"/>
      <c r="AM910" s="204"/>
      <c r="AN910" s="204"/>
      <c r="AO910" s="204"/>
    </row>
    <row r="911" spans="24:41" ht="15" customHeight="1" x14ac:dyDescent="0.25">
      <c r="X911" s="204"/>
      <c r="Y911" s="204"/>
      <c r="Z911" s="204"/>
      <c r="AA911" s="204"/>
      <c r="AB911" s="204"/>
      <c r="AC911" s="204"/>
      <c r="AD911" s="204"/>
      <c r="AE911" s="204"/>
      <c r="AF911" s="204"/>
      <c r="AG911" s="204"/>
      <c r="AH911" s="204"/>
      <c r="AI911" s="204"/>
      <c r="AJ911" s="204"/>
      <c r="AK911" s="204"/>
      <c r="AL911" s="204"/>
      <c r="AM911" s="204"/>
      <c r="AN911" s="204"/>
      <c r="AO911" s="204"/>
    </row>
    <row r="912" spans="24:41" ht="15" customHeight="1" x14ac:dyDescent="0.25">
      <c r="X912" s="204"/>
      <c r="Y912" s="204"/>
      <c r="Z912" s="204"/>
      <c r="AA912" s="204"/>
      <c r="AB912" s="204"/>
      <c r="AC912" s="204"/>
      <c r="AD912" s="204"/>
      <c r="AE912" s="204"/>
      <c r="AF912" s="204"/>
      <c r="AG912" s="204"/>
      <c r="AH912" s="204"/>
      <c r="AI912" s="204"/>
      <c r="AJ912" s="204"/>
      <c r="AK912" s="204"/>
      <c r="AL912" s="204"/>
      <c r="AM912" s="204"/>
      <c r="AN912" s="204"/>
      <c r="AO912" s="204"/>
    </row>
    <row r="913" spans="24:41" ht="15" customHeight="1" x14ac:dyDescent="0.25">
      <c r="X913" s="204"/>
      <c r="Y913" s="204"/>
      <c r="Z913" s="204"/>
      <c r="AA913" s="204"/>
      <c r="AB913" s="204"/>
      <c r="AC913" s="204"/>
      <c r="AD913" s="204"/>
      <c r="AE913" s="204"/>
      <c r="AF913" s="204"/>
      <c r="AG913" s="204"/>
      <c r="AH913" s="204"/>
      <c r="AI913" s="204"/>
      <c r="AJ913" s="204"/>
      <c r="AK913" s="204"/>
      <c r="AL913" s="204"/>
      <c r="AM913" s="204"/>
      <c r="AN913" s="204"/>
      <c r="AO913" s="204"/>
    </row>
    <row r="914" spans="24:41" ht="15" customHeight="1" x14ac:dyDescent="0.25">
      <c r="X914" s="204"/>
      <c r="Y914" s="204"/>
      <c r="Z914" s="204"/>
      <c r="AA914" s="204"/>
      <c r="AB914" s="204"/>
      <c r="AC914" s="204"/>
      <c r="AD914" s="204"/>
      <c r="AE914" s="204"/>
      <c r="AF914" s="204"/>
      <c r="AG914" s="204"/>
      <c r="AH914" s="204"/>
      <c r="AI914" s="204"/>
      <c r="AJ914" s="204"/>
      <c r="AK914" s="204"/>
      <c r="AL914" s="204"/>
      <c r="AM914" s="204"/>
      <c r="AN914" s="204"/>
      <c r="AO914" s="204"/>
    </row>
    <row r="915" spans="24:41" ht="15" customHeight="1" x14ac:dyDescent="0.25">
      <c r="X915" s="204"/>
      <c r="Y915" s="204"/>
      <c r="Z915" s="204"/>
      <c r="AA915" s="204"/>
      <c r="AB915" s="204"/>
      <c r="AC915" s="204"/>
      <c r="AD915" s="204"/>
      <c r="AE915" s="204"/>
      <c r="AF915" s="204"/>
      <c r="AG915" s="204"/>
      <c r="AH915" s="204"/>
      <c r="AI915" s="204"/>
      <c r="AJ915" s="204"/>
      <c r="AK915" s="204"/>
      <c r="AL915" s="204"/>
      <c r="AM915" s="204"/>
      <c r="AN915" s="204"/>
      <c r="AO915" s="204"/>
    </row>
    <row r="916" spans="24:41" ht="15" customHeight="1" x14ac:dyDescent="0.25">
      <c r="X916" s="204"/>
      <c r="Y916" s="204"/>
      <c r="Z916" s="204"/>
      <c r="AA916" s="204"/>
      <c r="AB916" s="204"/>
      <c r="AC916" s="204"/>
      <c r="AD916" s="204"/>
      <c r="AE916" s="204"/>
      <c r="AF916" s="204"/>
      <c r="AG916" s="204"/>
      <c r="AH916" s="204"/>
      <c r="AI916" s="204"/>
      <c r="AJ916" s="204"/>
      <c r="AK916" s="204"/>
      <c r="AL916" s="204"/>
      <c r="AM916" s="204"/>
      <c r="AN916" s="204"/>
      <c r="AO916" s="204"/>
    </row>
    <row r="917" spans="24:41" ht="15" customHeight="1" x14ac:dyDescent="0.25">
      <c r="X917" s="204"/>
      <c r="Y917" s="204"/>
      <c r="Z917" s="204"/>
      <c r="AA917" s="204"/>
      <c r="AB917" s="204"/>
      <c r="AC917" s="204"/>
      <c r="AD917" s="204"/>
      <c r="AE917" s="204"/>
      <c r="AF917" s="204"/>
      <c r="AG917" s="204"/>
      <c r="AH917" s="204"/>
      <c r="AI917" s="204"/>
      <c r="AJ917" s="204"/>
      <c r="AK917" s="204"/>
      <c r="AL917" s="204"/>
      <c r="AM917" s="204"/>
      <c r="AN917" s="204"/>
      <c r="AO917" s="204"/>
    </row>
    <row r="918" spans="24:41" ht="15" customHeight="1" x14ac:dyDescent="0.25">
      <c r="X918" s="204"/>
      <c r="Y918" s="204"/>
      <c r="Z918" s="204"/>
      <c r="AA918" s="204"/>
      <c r="AB918" s="204"/>
      <c r="AC918" s="204"/>
      <c r="AD918" s="204"/>
      <c r="AE918" s="204"/>
      <c r="AF918" s="204"/>
      <c r="AG918" s="204"/>
      <c r="AH918" s="204"/>
      <c r="AI918" s="204"/>
      <c r="AJ918" s="204"/>
      <c r="AK918" s="204"/>
      <c r="AL918" s="204"/>
      <c r="AM918" s="204"/>
      <c r="AN918" s="204"/>
      <c r="AO918" s="204"/>
    </row>
    <row r="919" spans="24:41" ht="15" customHeight="1" x14ac:dyDescent="0.25">
      <c r="X919" s="204"/>
      <c r="Y919" s="204"/>
      <c r="Z919" s="204"/>
      <c r="AA919" s="204"/>
      <c r="AB919" s="204"/>
      <c r="AC919" s="204"/>
      <c r="AD919" s="204"/>
      <c r="AE919" s="204"/>
      <c r="AF919" s="204"/>
      <c r="AG919" s="204"/>
      <c r="AH919" s="204"/>
      <c r="AI919" s="204"/>
      <c r="AJ919" s="204"/>
      <c r="AK919" s="204"/>
      <c r="AL919" s="204"/>
      <c r="AM919" s="204"/>
      <c r="AN919" s="204"/>
      <c r="AO919" s="204"/>
    </row>
    <row r="920" spans="24:41" ht="15" customHeight="1" x14ac:dyDescent="0.25">
      <c r="X920" s="204"/>
      <c r="Y920" s="204"/>
      <c r="Z920" s="204"/>
      <c r="AA920" s="204"/>
      <c r="AB920" s="204"/>
      <c r="AC920" s="204"/>
      <c r="AD920" s="204"/>
      <c r="AE920" s="204"/>
      <c r="AF920" s="204"/>
      <c r="AG920" s="204"/>
      <c r="AH920" s="204"/>
      <c r="AI920" s="204"/>
      <c r="AJ920" s="204"/>
      <c r="AK920" s="204"/>
      <c r="AL920" s="204"/>
      <c r="AM920" s="204"/>
      <c r="AN920" s="204"/>
      <c r="AO920" s="204"/>
    </row>
    <row r="921" spans="24:41" ht="15" customHeight="1" x14ac:dyDescent="0.25">
      <c r="X921" s="204"/>
      <c r="Y921" s="204"/>
      <c r="Z921" s="204"/>
      <c r="AA921" s="204"/>
      <c r="AB921" s="204"/>
      <c r="AC921" s="204"/>
      <c r="AD921" s="204"/>
      <c r="AE921" s="204"/>
      <c r="AF921" s="204"/>
      <c r="AG921" s="204"/>
      <c r="AH921" s="204"/>
      <c r="AI921" s="204"/>
      <c r="AJ921" s="204"/>
      <c r="AK921" s="204"/>
      <c r="AL921" s="204"/>
      <c r="AM921" s="204"/>
      <c r="AN921" s="204"/>
      <c r="AO921" s="204"/>
    </row>
    <row r="922" spans="24:41" ht="15" customHeight="1" x14ac:dyDescent="0.25">
      <c r="X922" s="204"/>
      <c r="Y922" s="204"/>
      <c r="Z922" s="204"/>
      <c r="AA922" s="204"/>
      <c r="AB922" s="204"/>
      <c r="AC922" s="204"/>
      <c r="AD922" s="204"/>
      <c r="AE922" s="204"/>
      <c r="AF922" s="204"/>
      <c r="AG922" s="204"/>
      <c r="AH922" s="204"/>
      <c r="AI922" s="204"/>
      <c r="AJ922" s="204"/>
      <c r="AK922" s="204"/>
      <c r="AL922" s="204"/>
      <c r="AM922" s="204"/>
      <c r="AN922" s="204"/>
      <c r="AO922" s="204"/>
    </row>
    <row r="923" spans="24:41" ht="15" customHeight="1" x14ac:dyDescent="0.25">
      <c r="X923" s="204"/>
      <c r="Y923" s="204"/>
      <c r="Z923" s="204"/>
      <c r="AA923" s="204"/>
      <c r="AB923" s="204"/>
      <c r="AC923" s="204"/>
      <c r="AD923" s="204"/>
      <c r="AE923" s="204"/>
      <c r="AF923" s="204"/>
      <c r="AG923" s="204"/>
      <c r="AH923" s="204"/>
      <c r="AI923" s="204"/>
      <c r="AJ923" s="204"/>
      <c r="AK923" s="204"/>
      <c r="AL923" s="204"/>
      <c r="AM923" s="204"/>
      <c r="AN923" s="204"/>
      <c r="AO923" s="204"/>
    </row>
    <row r="924" spans="24:41" ht="15" customHeight="1" x14ac:dyDescent="0.25">
      <c r="X924" s="204"/>
      <c r="Y924" s="204"/>
      <c r="Z924" s="204"/>
      <c r="AA924" s="204"/>
      <c r="AB924" s="204"/>
      <c r="AC924" s="204"/>
      <c r="AD924" s="204"/>
      <c r="AE924" s="204"/>
      <c r="AF924" s="204"/>
      <c r="AG924" s="204"/>
      <c r="AH924" s="204"/>
      <c r="AI924" s="204"/>
      <c r="AJ924" s="204"/>
      <c r="AK924" s="204"/>
      <c r="AL924" s="204"/>
      <c r="AM924" s="204"/>
      <c r="AN924" s="204"/>
      <c r="AO924" s="204"/>
    </row>
    <row r="925" spans="24:41" ht="15" customHeight="1" x14ac:dyDescent="0.25">
      <c r="X925" s="204"/>
      <c r="Y925" s="204"/>
      <c r="Z925" s="204"/>
      <c r="AA925" s="204"/>
      <c r="AB925" s="204"/>
      <c r="AC925" s="204"/>
      <c r="AD925" s="204"/>
      <c r="AE925" s="204"/>
      <c r="AF925" s="204"/>
      <c r="AG925" s="204"/>
      <c r="AH925" s="204"/>
      <c r="AI925" s="204"/>
      <c r="AJ925" s="204"/>
      <c r="AK925" s="204"/>
      <c r="AL925" s="204"/>
      <c r="AM925" s="204"/>
      <c r="AN925" s="204"/>
      <c r="AO925" s="204"/>
    </row>
    <row r="926" spans="24:41" ht="15" customHeight="1" x14ac:dyDescent="0.25">
      <c r="X926" s="204"/>
      <c r="Y926" s="204"/>
      <c r="Z926" s="204"/>
      <c r="AA926" s="204"/>
      <c r="AB926" s="204"/>
      <c r="AC926" s="204"/>
      <c r="AD926" s="204"/>
      <c r="AE926" s="204"/>
      <c r="AF926" s="204"/>
      <c r="AG926" s="204"/>
      <c r="AH926" s="204"/>
      <c r="AI926" s="204"/>
      <c r="AJ926" s="204"/>
      <c r="AK926" s="204"/>
      <c r="AL926" s="204"/>
      <c r="AM926" s="204"/>
      <c r="AN926" s="204"/>
      <c r="AO926" s="204"/>
    </row>
    <row r="927" spans="24:41" ht="15" customHeight="1" x14ac:dyDescent="0.25">
      <c r="X927" s="204"/>
      <c r="Y927" s="204"/>
      <c r="Z927" s="204"/>
      <c r="AA927" s="204"/>
      <c r="AB927" s="204"/>
      <c r="AC927" s="204"/>
      <c r="AD927" s="204"/>
      <c r="AE927" s="204"/>
      <c r="AF927" s="204"/>
      <c r="AG927" s="204"/>
      <c r="AH927" s="204"/>
      <c r="AI927" s="204"/>
      <c r="AJ927" s="204"/>
      <c r="AK927" s="204"/>
      <c r="AL927" s="204"/>
      <c r="AM927" s="204"/>
      <c r="AN927" s="204"/>
      <c r="AO927" s="204"/>
    </row>
    <row r="928" spans="24:41" ht="15" customHeight="1" x14ac:dyDescent="0.25">
      <c r="X928" s="204"/>
      <c r="Y928" s="204"/>
      <c r="Z928" s="204"/>
      <c r="AA928" s="204"/>
      <c r="AB928" s="204"/>
      <c r="AC928" s="204"/>
      <c r="AD928" s="204"/>
      <c r="AE928" s="204"/>
      <c r="AF928" s="204"/>
      <c r="AG928" s="204"/>
      <c r="AH928" s="204"/>
      <c r="AI928" s="204"/>
      <c r="AJ928" s="204"/>
      <c r="AK928" s="204"/>
      <c r="AL928" s="204"/>
      <c r="AM928" s="204"/>
      <c r="AN928" s="204"/>
      <c r="AO928" s="204"/>
    </row>
    <row r="929" spans="24:41" ht="15" customHeight="1" x14ac:dyDescent="0.25">
      <c r="X929" s="204"/>
      <c r="Y929" s="204"/>
      <c r="Z929" s="204"/>
      <c r="AA929" s="204"/>
      <c r="AB929" s="204"/>
      <c r="AC929" s="204"/>
      <c r="AD929" s="204"/>
      <c r="AE929" s="204"/>
      <c r="AF929" s="204"/>
      <c r="AG929" s="204"/>
      <c r="AH929" s="204"/>
      <c r="AI929" s="204"/>
      <c r="AJ929" s="204"/>
      <c r="AK929" s="204"/>
      <c r="AL929" s="204"/>
      <c r="AM929" s="204"/>
      <c r="AN929" s="204"/>
      <c r="AO929" s="204"/>
    </row>
    <row r="930" spans="24:41" ht="15" customHeight="1" x14ac:dyDescent="0.25">
      <c r="X930" s="204"/>
      <c r="Y930" s="204"/>
      <c r="Z930" s="204"/>
      <c r="AA930" s="204"/>
      <c r="AB930" s="204"/>
      <c r="AC930" s="204"/>
      <c r="AD930" s="204"/>
      <c r="AE930" s="204"/>
      <c r="AF930" s="204"/>
      <c r="AG930" s="204"/>
      <c r="AH930" s="204"/>
      <c r="AI930" s="204"/>
      <c r="AJ930" s="204"/>
      <c r="AK930" s="204"/>
      <c r="AL930" s="204"/>
      <c r="AM930" s="204"/>
      <c r="AN930" s="204"/>
      <c r="AO930" s="204"/>
    </row>
    <row r="931" spans="24:41" ht="15" customHeight="1" x14ac:dyDescent="0.25">
      <c r="X931" s="204"/>
      <c r="Y931" s="204"/>
      <c r="Z931" s="204"/>
      <c r="AA931" s="204"/>
      <c r="AB931" s="204"/>
      <c r="AC931" s="204"/>
      <c r="AD931" s="204"/>
      <c r="AE931" s="204"/>
      <c r="AF931" s="204"/>
      <c r="AG931" s="204"/>
      <c r="AH931" s="204"/>
      <c r="AI931" s="204"/>
      <c r="AJ931" s="204"/>
      <c r="AK931" s="204"/>
      <c r="AL931" s="204"/>
      <c r="AM931" s="204"/>
      <c r="AN931" s="204"/>
      <c r="AO931" s="204"/>
    </row>
    <row r="932" spans="24:41" ht="15" customHeight="1" x14ac:dyDescent="0.25">
      <c r="X932" s="204"/>
      <c r="Y932" s="204"/>
      <c r="Z932" s="204"/>
      <c r="AA932" s="204"/>
      <c r="AB932" s="204"/>
      <c r="AC932" s="204"/>
      <c r="AD932" s="204"/>
      <c r="AE932" s="204"/>
      <c r="AF932" s="204"/>
      <c r="AG932" s="204"/>
      <c r="AH932" s="204"/>
      <c r="AI932" s="204"/>
      <c r="AJ932" s="204"/>
      <c r="AK932" s="204"/>
      <c r="AL932" s="204"/>
      <c r="AM932" s="204"/>
      <c r="AN932" s="204"/>
      <c r="AO932" s="204"/>
    </row>
    <row r="933" spans="24:41" ht="15" customHeight="1" x14ac:dyDescent="0.25">
      <c r="X933" s="204"/>
      <c r="Y933" s="204"/>
      <c r="Z933" s="204"/>
      <c r="AA933" s="204"/>
      <c r="AB933" s="204"/>
      <c r="AC933" s="204"/>
      <c r="AD933" s="204"/>
      <c r="AE933" s="204"/>
      <c r="AF933" s="204"/>
      <c r="AG933" s="204"/>
      <c r="AH933" s="204"/>
      <c r="AI933" s="204"/>
      <c r="AJ933" s="204"/>
      <c r="AK933" s="204"/>
      <c r="AL933" s="204"/>
      <c r="AM933" s="204"/>
      <c r="AN933" s="204"/>
      <c r="AO933" s="204"/>
    </row>
    <row r="934" spans="24:41" ht="15" customHeight="1" x14ac:dyDescent="0.25">
      <c r="X934" s="204"/>
      <c r="Y934" s="204"/>
      <c r="Z934" s="204"/>
      <c r="AA934" s="204"/>
      <c r="AB934" s="204"/>
      <c r="AC934" s="204"/>
      <c r="AD934" s="204"/>
      <c r="AE934" s="204"/>
      <c r="AF934" s="204"/>
      <c r="AG934" s="204"/>
      <c r="AH934" s="204"/>
      <c r="AI934" s="204"/>
      <c r="AJ934" s="204"/>
      <c r="AK934" s="204"/>
      <c r="AL934" s="204"/>
      <c r="AM934" s="204"/>
      <c r="AN934" s="204"/>
      <c r="AO934" s="204"/>
    </row>
    <row r="935" spans="24:41" ht="15" customHeight="1" x14ac:dyDescent="0.25">
      <c r="X935" s="204"/>
      <c r="Y935" s="204"/>
      <c r="Z935" s="204"/>
      <c r="AA935" s="204"/>
      <c r="AB935" s="204"/>
      <c r="AC935" s="204"/>
      <c r="AD935" s="204"/>
      <c r="AE935" s="204"/>
      <c r="AF935" s="204"/>
      <c r="AG935" s="204"/>
      <c r="AH935" s="204"/>
      <c r="AI935" s="204"/>
      <c r="AJ935" s="204"/>
      <c r="AK935" s="204"/>
      <c r="AL935" s="204"/>
      <c r="AM935" s="204"/>
      <c r="AN935" s="204"/>
      <c r="AO935" s="204"/>
    </row>
    <row r="936" spans="24:41" ht="15" customHeight="1" x14ac:dyDescent="0.25">
      <c r="X936" s="204"/>
      <c r="Y936" s="204"/>
      <c r="Z936" s="204"/>
      <c r="AA936" s="204"/>
      <c r="AB936" s="204"/>
      <c r="AC936" s="204"/>
      <c r="AD936" s="204"/>
      <c r="AE936" s="204"/>
      <c r="AF936" s="204"/>
      <c r="AG936" s="204"/>
      <c r="AH936" s="204"/>
      <c r="AI936" s="204"/>
      <c r="AJ936" s="204"/>
      <c r="AK936" s="204"/>
      <c r="AL936" s="204"/>
      <c r="AM936" s="204"/>
      <c r="AN936" s="204"/>
      <c r="AO936" s="204"/>
    </row>
    <row r="937" spans="24:41" ht="15" customHeight="1" x14ac:dyDescent="0.25">
      <c r="X937" s="204"/>
      <c r="Y937" s="204"/>
      <c r="Z937" s="204"/>
      <c r="AA937" s="204"/>
      <c r="AB937" s="204"/>
      <c r="AC937" s="204"/>
      <c r="AD937" s="204"/>
      <c r="AE937" s="204"/>
      <c r="AF937" s="204"/>
      <c r="AG937" s="204"/>
      <c r="AH937" s="204"/>
      <c r="AI937" s="204"/>
      <c r="AJ937" s="204"/>
      <c r="AK937" s="204"/>
      <c r="AL937" s="204"/>
      <c r="AM937" s="204"/>
      <c r="AN937" s="204"/>
      <c r="AO937" s="204"/>
    </row>
    <row r="938" spans="24:41" ht="15" customHeight="1" x14ac:dyDescent="0.25">
      <c r="X938" s="204"/>
      <c r="Y938" s="204"/>
      <c r="Z938" s="204"/>
      <c r="AA938" s="204"/>
      <c r="AB938" s="204"/>
      <c r="AC938" s="204"/>
      <c r="AD938" s="204"/>
      <c r="AE938" s="204"/>
      <c r="AF938" s="204"/>
      <c r="AG938" s="204"/>
      <c r="AH938" s="204"/>
      <c r="AI938" s="204"/>
      <c r="AJ938" s="204"/>
      <c r="AK938" s="204"/>
      <c r="AL938" s="204"/>
      <c r="AM938" s="204"/>
      <c r="AN938" s="204"/>
      <c r="AO938" s="204"/>
    </row>
    <row r="939" spans="24:41" ht="15" customHeight="1" x14ac:dyDescent="0.25">
      <c r="X939" s="204"/>
      <c r="Y939" s="204"/>
      <c r="Z939" s="204"/>
      <c r="AA939" s="204"/>
      <c r="AB939" s="204"/>
      <c r="AC939" s="204"/>
      <c r="AD939" s="204"/>
      <c r="AE939" s="204"/>
      <c r="AF939" s="204"/>
      <c r="AG939" s="204"/>
      <c r="AH939" s="204"/>
      <c r="AI939" s="204"/>
      <c r="AJ939" s="204"/>
      <c r="AK939" s="204"/>
      <c r="AL939" s="204"/>
      <c r="AM939" s="204"/>
      <c r="AN939" s="204"/>
      <c r="AO939" s="204"/>
    </row>
    <row r="940" spans="24:41" ht="15" customHeight="1" x14ac:dyDescent="0.25">
      <c r="X940" s="204"/>
      <c r="Y940" s="204"/>
      <c r="Z940" s="204"/>
      <c r="AA940" s="204"/>
      <c r="AB940" s="204"/>
      <c r="AC940" s="204"/>
      <c r="AD940" s="204"/>
      <c r="AE940" s="204"/>
      <c r="AF940" s="204"/>
      <c r="AG940" s="204"/>
      <c r="AH940" s="204"/>
      <c r="AI940" s="204"/>
      <c r="AJ940" s="204"/>
      <c r="AK940" s="204"/>
      <c r="AL940" s="204"/>
      <c r="AM940" s="204"/>
      <c r="AN940" s="204"/>
      <c r="AO940" s="204"/>
    </row>
    <row r="941" spans="24:41" ht="15" customHeight="1" x14ac:dyDescent="0.25">
      <c r="X941" s="204"/>
      <c r="Y941" s="204"/>
      <c r="Z941" s="204"/>
      <c r="AA941" s="204"/>
      <c r="AB941" s="204"/>
      <c r="AC941" s="204"/>
      <c r="AD941" s="204"/>
      <c r="AE941" s="204"/>
      <c r="AF941" s="204"/>
      <c r="AG941" s="204"/>
      <c r="AH941" s="204"/>
      <c r="AI941" s="204"/>
      <c r="AJ941" s="204"/>
      <c r="AK941" s="204"/>
      <c r="AL941" s="204"/>
      <c r="AM941" s="204"/>
      <c r="AN941" s="204"/>
      <c r="AO941" s="204"/>
    </row>
    <row r="942" spans="24:41" ht="15" customHeight="1" x14ac:dyDescent="0.25">
      <c r="X942" s="204"/>
      <c r="Y942" s="204"/>
      <c r="Z942" s="204"/>
      <c r="AA942" s="204"/>
      <c r="AB942" s="204"/>
      <c r="AC942" s="204"/>
      <c r="AD942" s="204"/>
      <c r="AE942" s="204"/>
      <c r="AF942" s="204"/>
      <c r="AG942" s="204"/>
      <c r="AH942" s="204"/>
      <c r="AI942" s="204"/>
      <c r="AJ942" s="204"/>
      <c r="AK942" s="204"/>
      <c r="AL942" s="204"/>
      <c r="AM942" s="204"/>
      <c r="AN942" s="204"/>
      <c r="AO942" s="204"/>
    </row>
    <row r="943" spans="24:41" ht="15" customHeight="1" x14ac:dyDescent="0.25">
      <c r="X943" s="204"/>
      <c r="Y943" s="204"/>
      <c r="Z943" s="204"/>
      <c r="AA943" s="204"/>
      <c r="AB943" s="204"/>
      <c r="AC943" s="204"/>
      <c r="AD943" s="204"/>
      <c r="AE943" s="204"/>
      <c r="AF943" s="204"/>
      <c r="AG943" s="204"/>
      <c r="AH943" s="204"/>
      <c r="AI943" s="204"/>
      <c r="AJ943" s="204"/>
      <c r="AK943" s="204"/>
      <c r="AL943" s="204"/>
      <c r="AM943" s="204"/>
      <c r="AN943" s="204"/>
      <c r="AO943" s="204"/>
    </row>
    <row r="944" spans="24:41" ht="15" customHeight="1" x14ac:dyDescent="0.25">
      <c r="X944" s="204"/>
      <c r="Y944" s="204"/>
      <c r="Z944" s="204"/>
      <c r="AA944" s="204"/>
      <c r="AB944" s="204"/>
      <c r="AC944" s="204"/>
      <c r="AD944" s="204"/>
      <c r="AE944" s="204"/>
      <c r="AF944" s="204"/>
      <c r="AG944" s="204"/>
      <c r="AH944" s="204"/>
      <c r="AI944" s="204"/>
      <c r="AJ944" s="204"/>
      <c r="AK944" s="204"/>
      <c r="AL944" s="204"/>
      <c r="AM944" s="204"/>
      <c r="AN944" s="204"/>
      <c r="AO944" s="204"/>
    </row>
    <row r="945" spans="24:41" ht="15" customHeight="1" x14ac:dyDescent="0.25">
      <c r="X945" s="204"/>
      <c r="Y945" s="204"/>
      <c r="Z945" s="204"/>
      <c r="AA945" s="204"/>
      <c r="AB945" s="204"/>
      <c r="AC945" s="204"/>
      <c r="AD945" s="204"/>
      <c r="AE945" s="204"/>
      <c r="AF945" s="204"/>
      <c r="AG945" s="204"/>
      <c r="AH945" s="204"/>
      <c r="AI945" s="204"/>
      <c r="AJ945" s="204"/>
      <c r="AK945" s="204"/>
      <c r="AL945" s="204"/>
      <c r="AM945" s="204"/>
      <c r="AN945" s="204"/>
      <c r="AO945" s="204"/>
    </row>
    <row r="946" spans="24:41" ht="15" customHeight="1" x14ac:dyDescent="0.25">
      <c r="X946" s="204"/>
      <c r="Y946" s="204"/>
      <c r="Z946" s="204"/>
      <c r="AA946" s="204"/>
      <c r="AB946" s="204"/>
      <c r="AC946" s="204"/>
      <c r="AD946" s="204"/>
      <c r="AE946" s="204"/>
      <c r="AF946" s="204"/>
      <c r="AG946" s="204"/>
      <c r="AH946" s="204"/>
      <c r="AI946" s="204"/>
      <c r="AJ946" s="204"/>
      <c r="AK946" s="204"/>
      <c r="AL946" s="204"/>
      <c r="AM946" s="204"/>
      <c r="AN946" s="204"/>
      <c r="AO946" s="204"/>
    </row>
    <row r="947" spans="24:41" ht="15" customHeight="1" x14ac:dyDescent="0.25">
      <c r="X947" s="204"/>
      <c r="Y947" s="204"/>
      <c r="Z947" s="204"/>
      <c r="AA947" s="204"/>
      <c r="AB947" s="204"/>
      <c r="AC947" s="204"/>
      <c r="AD947" s="204"/>
      <c r="AE947" s="204"/>
      <c r="AF947" s="204"/>
      <c r="AG947" s="204"/>
      <c r="AH947" s="204"/>
      <c r="AI947" s="204"/>
      <c r="AJ947" s="204"/>
      <c r="AK947" s="204"/>
      <c r="AL947" s="204"/>
      <c r="AM947" s="204"/>
      <c r="AN947" s="204"/>
      <c r="AO947" s="204"/>
    </row>
    <row r="948" spans="24:41" ht="15" customHeight="1" x14ac:dyDescent="0.25">
      <c r="X948" s="204"/>
      <c r="Y948" s="204"/>
      <c r="Z948" s="204"/>
      <c r="AA948" s="204"/>
      <c r="AB948" s="204"/>
      <c r="AC948" s="204"/>
      <c r="AD948" s="204"/>
      <c r="AE948" s="204"/>
      <c r="AF948" s="204"/>
      <c r="AG948" s="204"/>
      <c r="AH948" s="204"/>
      <c r="AI948" s="204"/>
      <c r="AJ948" s="204"/>
      <c r="AK948" s="204"/>
      <c r="AL948" s="204"/>
      <c r="AM948" s="204"/>
      <c r="AN948" s="204"/>
      <c r="AO948" s="204"/>
    </row>
    <row r="949" spans="24:41" ht="15" customHeight="1" x14ac:dyDescent="0.25">
      <c r="X949" s="204"/>
      <c r="Y949" s="204"/>
      <c r="Z949" s="204"/>
      <c r="AA949" s="204"/>
      <c r="AB949" s="204"/>
      <c r="AC949" s="204"/>
      <c r="AD949" s="204"/>
      <c r="AE949" s="204"/>
      <c r="AF949" s="204"/>
      <c r="AG949" s="204"/>
      <c r="AH949" s="204"/>
      <c r="AI949" s="204"/>
      <c r="AJ949" s="204"/>
      <c r="AK949" s="204"/>
      <c r="AL949" s="204"/>
      <c r="AM949" s="204"/>
      <c r="AN949" s="204"/>
      <c r="AO949" s="204"/>
    </row>
    <row r="950" spans="24:41" ht="15" customHeight="1" x14ac:dyDescent="0.25">
      <c r="X950" s="204"/>
      <c r="Y950" s="204"/>
      <c r="Z950" s="204"/>
      <c r="AA950" s="204"/>
      <c r="AB950" s="204"/>
      <c r="AC950" s="204"/>
      <c r="AD950" s="204"/>
      <c r="AE950" s="204"/>
      <c r="AF950" s="204"/>
      <c r="AG950" s="204"/>
      <c r="AH950" s="204"/>
      <c r="AI950" s="204"/>
      <c r="AJ950" s="204"/>
      <c r="AK950" s="204"/>
      <c r="AL950" s="204"/>
      <c r="AM950" s="204"/>
      <c r="AN950" s="204"/>
      <c r="AO950" s="204"/>
    </row>
    <row r="951" spans="24:41" ht="15" customHeight="1" x14ac:dyDescent="0.25">
      <c r="X951" s="204"/>
      <c r="Y951" s="204"/>
      <c r="Z951" s="204"/>
      <c r="AA951" s="204"/>
      <c r="AB951" s="204"/>
      <c r="AC951" s="204"/>
      <c r="AD951" s="204"/>
      <c r="AE951" s="204"/>
      <c r="AF951" s="204"/>
      <c r="AG951" s="204"/>
      <c r="AH951" s="204"/>
      <c r="AI951" s="204"/>
      <c r="AJ951" s="204"/>
      <c r="AK951" s="204"/>
      <c r="AL951" s="204"/>
      <c r="AM951" s="204"/>
      <c r="AN951" s="204"/>
      <c r="AO951" s="204"/>
    </row>
    <row r="952" spans="24:41" ht="15" customHeight="1" x14ac:dyDescent="0.25">
      <c r="X952" s="204"/>
      <c r="Y952" s="204"/>
      <c r="Z952" s="204"/>
      <c r="AA952" s="204"/>
      <c r="AB952" s="204"/>
      <c r="AC952" s="204"/>
      <c r="AD952" s="204"/>
      <c r="AE952" s="204"/>
      <c r="AF952" s="204"/>
      <c r="AG952" s="204"/>
      <c r="AH952" s="204"/>
      <c r="AI952" s="204"/>
      <c r="AJ952" s="204"/>
      <c r="AK952" s="204"/>
      <c r="AL952" s="204"/>
      <c r="AM952" s="204"/>
      <c r="AN952" s="204"/>
      <c r="AO952" s="204"/>
    </row>
    <row r="953" spans="24:41" ht="15" customHeight="1" x14ac:dyDescent="0.25">
      <c r="X953" s="204"/>
      <c r="Y953" s="204"/>
      <c r="Z953" s="204"/>
      <c r="AA953" s="204"/>
      <c r="AB953" s="204"/>
      <c r="AC953" s="204"/>
      <c r="AD953" s="204"/>
      <c r="AE953" s="204"/>
      <c r="AF953" s="204"/>
      <c r="AG953" s="204"/>
      <c r="AH953" s="204"/>
      <c r="AI953" s="204"/>
      <c r="AJ953" s="204"/>
      <c r="AK953" s="204"/>
      <c r="AL953" s="204"/>
      <c r="AM953" s="204"/>
      <c r="AN953" s="204"/>
      <c r="AO953" s="204"/>
    </row>
    <row r="954" spans="24:41" ht="15" customHeight="1" x14ac:dyDescent="0.25">
      <c r="X954" s="204"/>
      <c r="Y954" s="204"/>
      <c r="Z954" s="204"/>
      <c r="AA954" s="204"/>
      <c r="AB954" s="204"/>
      <c r="AC954" s="204"/>
      <c r="AD954" s="204"/>
      <c r="AE954" s="204"/>
      <c r="AF954" s="204"/>
      <c r="AG954" s="204"/>
      <c r="AH954" s="204"/>
      <c r="AI954" s="204"/>
      <c r="AJ954" s="204"/>
      <c r="AK954" s="204"/>
      <c r="AL954" s="204"/>
      <c r="AM954" s="204"/>
      <c r="AN954" s="204"/>
      <c r="AO954" s="204"/>
    </row>
    <row r="955" spans="24:41" ht="15" customHeight="1" x14ac:dyDescent="0.25">
      <c r="X955" s="204"/>
      <c r="Y955" s="204"/>
      <c r="Z955" s="204"/>
      <c r="AA955" s="204"/>
      <c r="AB955" s="204"/>
      <c r="AC955" s="204"/>
      <c r="AD955" s="204"/>
      <c r="AE955" s="204"/>
      <c r="AF955" s="204"/>
      <c r="AG955" s="204"/>
      <c r="AH955" s="204"/>
      <c r="AI955" s="204"/>
      <c r="AJ955" s="204"/>
      <c r="AK955" s="204"/>
      <c r="AL955" s="204"/>
      <c r="AM955" s="204"/>
      <c r="AN955" s="204"/>
      <c r="AO955" s="204"/>
    </row>
    <row r="956" spans="24:41" ht="15" customHeight="1" x14ac:dyDescent="0.25">
      <c r="X956" s="204"/>
      <c r="Y956" s="204"/>
      <c r="Z956" s="204"/>
      <c r="AA956" s="204"/>
      <c r="AB956" s="204"/>
      <c r="AC956" s="204"/>
      <c r="AD956" s="204"/>
      <c r="AE956" s="204"/>
      <c r="AF956" s="204"/>
      <c r="AG956" s="204"/>
      <c r="AH956" s="204"/>
      <c r="AI956" s="204"/>
      <c r="AJ956" s="204"/>
      <c r="AK956" s="204"/>
      <c r="AL956" s="204"/>
      <c r="AM956" s="204"/>
      <c r="AN956" s="204"/>
      <c r="AO956" s="204"/>
    </row>
    <row r="957" spans="24:41" ht="15" customHeight="1" x14ac:dyDescent="0.25">
      <c r="X957" s="204"/>
      <c r="Y957" s="204"/>
      <c r="Z957" s="204"/>
      <c r="AA957" s="204"/>
      <c r="AB957" s="204"/>
      <c r="AC957" s="204"/>
      <c r="AD957" s="204"/>
      <c r="AE957" s="204"/>
      <c r="AF957" s="204"/>
      <c r="AG957" s="204"/>
      <c r="AH957" s="204"/>
      <c r="AI957" s="204"/>
      <c r="AJ957" s="204"/>
      <c r="AK957" s="204"/>
      <c r="AL957" s="204"/>
      <c r="AM957" s="204"/>
      <c r="AN957" s="204"/>
      <c r="AO957" s="204"/>
    </row>
    <row r="958" spans="24:41" ht="15" customHeight="1" x14ac:dyDescent="0.25">
      <c r="X958" s="204"/>
      <c r="Y958" s="204"/>
      <c r="Z958" s="204"/>
      <c r="AA958" s="204"/>
      <c r="AB958" s="204"/>
      <c r="AC958" s="204"/>
      <c r="AD958" s="204"/>
      <c r="AE958" s="204"/>
      <c r="AF958" s="204"/>
      <c r="AG958" s="204"/>
      <c r="AH958" s="204"/>
      <c r="AI958" s="204"/>
      <c r="AJ958" s="204"/>
      <c r="AK958" s="204"/>
      <c r="AL958" s="204"/>
      <c r="AM958" s="204"/>
      <c r="AN958" s="204"/>
      <c r="AO958" s="204"/>
    </row>
    <row r="959" spans="24:41" ht="15" customHeight="1" x14ac:dyDescent="0.25">
      <c r="X959" s="204"/>
      <c r="Y959" s="204"/>
      <c r="Z959" s="204"/>
      <c r="AA959" s="204"/>
      <c r="AB959" s="204"/>
      <c r="AC959" s="204"/>
      <c r="AD959" s="204"/>
      <c r="AE959" s="204"/>
      <c r="AF959" s="204"/>
      <c r="AG959" s="204"/>
      <c r="AH959" s="204"/>
      <c r="AI959" s="204"/>
      <c r="AJ959" s="204"/>
      <c r="AK959" s="204"/>
      <c r="AL959" s="204"/>
      <c r="AM959" s="204"/>
      <c r="AN959" s="204"/>
      <c r="AO959" s="204"/>
    </row>
    <row r="960" spans="24:41" ht="15" customHeight="1" x14ac:dyDescent="0.25">
      <c r="X960" s="204"/>
      <c r="Y960" s="204"/>
      <c r="Z960" s="204"/>
      <c r="AA960" s="204"/>
      <c r="AB960" s="204"/>
      <c r="AC960" s="204"/>
      <c r="AD960" s="204"/>
      <c r="AE960" s="204"/>
      <c r="AF960" s="204"/>
      <c r="AG960" s="204"/>
      <c r="AH960" s="204"/>
      <c r="AI960" s="204"/>
      <c r="AJ960" s="204"/>
      <c r="AK960" s="204"/>
      <c r="AL960" s="204"/>
      <c r="AM960" s="204"/>
      <c r="AN960" s="204"/>
      <c r="AO960" s="204"/>
    </row>
    <row r="961" spans="24:41" ht="15" customHeight="1" x14ac:dyDescent="0.25">
      <c r="X961" s="204"/>
      <c r="Y961" s="204"/>
      <c r="Z961" s="204"/>
      <c r="AA961" s="204"/>
      <c r="AB961" s="204"/>
      <c r="AC961" s="204"/>
      <c r="AD961" s="204"/>
      <c r="AE961" s="204"/>
      <c r="AF961" s="204"/>
      <c r="AG961" s="204"/>
      <c r="AH961" s="204"/>
      <c r="AI961" s="204"/>
      <c r="AJ961" s="204"/>
      <c r="AK961" s="204"/>
      <c r="AL961" s="204"/>
      <c r="AM961" s="204"/>
      <c r="AN961" s="204"/>
      <c r="AO961" s="204"/>
    </row>
    <row r="962" spans="24:41" ht="15" customHeight="1" x14ac:dyDescent="0.25">
      <c r="X962" s="204"/>
      <c r="Y962" s="204"/>
      <c r="Z962" s="204"/>
      <c r="AA962" s="204"/>
      <c r="AB962" s="204"/>
      <c r="AC962" s="204"/>
      <c r="AD962" s="204"/>
      <c r="AE962" s="204"/>
      <c r="AF962" s="204"/>
      <c r="AG962" s="204"/>
      <c r="AH962" s="204"/>
      <c r="AI962" s="204"/>
      <c r="AJ962" s="204"/>
      <c r="AK962" s="204"/>
      <c r="AL962" s="204"/>
      <c r="AM962" s="204"/>
      <c r="AN962" s="204"/>
      <c r="AO962" s="204"/>
    </row>
    <row r="963" spans="24:41" ht="15" customHeight="1" x14ac:dyDescent="0.25">
      <c r="X963" s="204"/>
      <c r="Y963" s="204"/>
      <c r="Z963" s="204"/>
      <c r="AA963" s="204"/>
      <c r="AB963" s="204"/>
      <c r="AC963" s="204"/>
      <c r="AD963" s="204"/>
      <c r="AE963" s="204"/>
      <c r="AF963" s="204"/>
      <c r="AG963" s="204"/>
      <c r="AH963" s="204"/>
      <c r="AI963" s="204"/>
      <c r="AJ963" s="204"/>
      <c r="AK963" s="204"/>
      <c r="AL963" s="204"/>
      <c r="AM963" s="204"/>
      <c r="AN963" s="204"/>
      <c r="AO963" s="204"/>
    </row>
    <row r="964" spans="24:41" ht="15" customHeight="1" x14ac:dyDescent="0.25">
      <c r="X964" s="204"/>
      <c r="Y964" s="204"/>
      <c r="Z964" s="204"/>
      <c r="AA964" s="204"/>
      <c r="AB964" s="204"/>
      <c r="AC964" s="204"/>
      <c r="AD964" s="204"/>
      <c r="AE964" s="204"/>
      <c r="AF964" s="204"/>
      <c r="AG964" s="204"/>
      <c r="AH964" s="204"/>
      <c r="AI964" s="204"/>
      <c r="AJ964" s="204"/>
      <c r="AK964" s="204"/>
      <c r="AL964" s="204"/>
      <c r="AM964" s="204"/>
      <c r="AN964" s="204"/>
      <c r="AO964" s="204"/>
    </row>
    <row r="965" spans="24:41" ht="15" customHeight="1" x14ac:dyDescent="0.25">
      <c r="X965" s="204"/>
      <c r="Y965" s="204"/>
      <c r="Z965" s="204"/>
      <c r="AA965" s="204"/>
      <c r="AB965" s="204"/>
      <c r="AC965" s="204"/>
      <c r="AD965" s="204"/>
      <c r="AE965" s="204"/>
      <c r="AF965" s="204"/>
      <c r="AG965" s="204"/>
      <c r="AH965" s="204"/>
      <c r="AI965" s="204"/>
      <c r="AJ965" s="204"/>
      <c r="AK965" s="204"/>
      <c r="AL965" s="204"/>
      <c r="AM965" s="204"/>
      <c r="AN965" s="204"/>
      <c r="AO965" s="204"/>
    </row>
    <row r="966" spans="24:41" ht="15" customHeight="1" x14ac:dyDescent="0.25">
      <c r="X966" s="204"/>
      <c r="Y966" s="204"/>
      <c r="Z966" s="204"/>
      <c r="AA966" s="204"/>
      <c r="AB966" s="204"/>
      <c r="AC966" s="204"/>
      <c r="AD966" s="204"/>
      <c r="AE966" s="204"/>
      <c r="AF966" s="204"/>
      <c r="AG966" s="204"/>
      <c r="AH966" s="204"/>
      <c r="AI966" s="204"/>
      <c r="AJ966" s="204"/>
      <c r="AK966" s="204"/>
      <c r="AL966" s="204"/>
      <c r="AM966" s="204"/>
      <c r="AN966" s="204"/>
      <c r="AO966" s="204"/>
    </row>
    <row r="967" spans="24:41" ht="15" customHeight="1" x14ac:dyDescent="0.25">
      <c r="X967" s="204"/>
      <c r="Y967" s="204"/>
      <c r="Z967" s="204"/>
      <c r="AA967" s="204"/>
      <c r="AB967" s="204"/>
      <c r="AC967" s="204"/>
      <c r="AD967" s="204"/>
      <c r="AE967" s="204"/>
      <c r="AF967" s="204"/>
      <c r="AG967" s="204"/>
      <c r="AH967" s="204"/>
      <c r="AI967" s="204"/>
      <c r="AJ967" s="204"/>
      <c r="AK967" s="204"/>
      <c r="AL967" s="204"/>
      <c r="AM967" s="204"/>
      <c r="AN967" s="204"/>
      <c r="AO967" s="204"/>
    </row>
    <row r="968" spans="24:41" ht="15" customHeight="1" x14ac:dyDescent="0.25">
      <c r="X968" s="204"/>
      <c r="Y968" s="204"/>
      <c r="Z968" s="204"/>
      <c r="AA968" s="204"/>
      <c r="AB968" s="204"/>
      <c r="AC968" s="204"/>
      <c r="AD968" s="204"/>
      <c r="AE968" s="204"/>
      <c r="AF968" s="204"/>
      <c r="AG968" s="204"/>
      <c r="AH968" s="204"/>
      <c r="AI968" s="204"/>
      <c r="AJ968" s="204"/>
      <c r="AK968" s="204"/>
      <c r="AL968" s="204"/>
      <c r="AM968" s="204"/>
      <c r="AN968" s="204"/>
      <c r="AO968" s="204"/>
    </row>
    <row r="969" spans="24:41" ht="15" customHeight="1" x14ac:dyDescent="0.25">
      <c r="X969" s="204"/>
      <c r="Y969" s="204"/>
      <c r="Z969" s="204"/>
      <c r="AA969" s="204"/>
      <c r="AB969" s="204"/>
      <c r="AC969" s="204"/>
      <c r="AD969" s="204"/>
      <c r="AE969" s="204"/>
      <c r="AF969" s="204"/>
      <c r="AG969" s="204"/>
      <c r="AH969" s="204"/>
      <c r="AI969" s="204"/>
      <c r="AJ969" s="204"/>
      <c r="AK969" s="204"/>
      <c r="AL969" s="204"/>
      <c r="AM969" s="204"/>
      <c r="AN969" s="204"/>
      <c r="AO969" s="204"/>
    </row>
    <row r="970" spans="24:41" ht="15" customHeight="1" x14ac:dyDescent="0.25">
      <c r="X970" s="204"/>
      <c r="Y970" s="204"/>
      <c r="Z970" s="204"/>
      <c r="AA970" s="204"/>
      <c r="AB970" s="204"/>
      <c r="AC970" s="204"/>
      <c r="AD970" s="204"/>
      <c r="AE970" s="204"/>
      <c r="AF970" s="204"/>
      <c r="AG970" s="204"/>
      <c r="AH970" s="204"/>
      <c r="AI970" s="204"/>
      <c r="AJ970" s="204"/>
      <c r="AK970" s="204"/>
      <c r="AL970" s="204"/>
      <c r="AM970" s="204"/>
      <c r="AN970" s="204"/>
      <c r="AO970" s="204"/>
    </row>
    <row r="971" spans="24:41" ht="15" customHeight="1" x14ac:dyDescent="0.25">
      <c r="X971" s="204"/>
      <c r="Y971" s="204"/>
      <c r="Z971" s="204"/>
      <c r="AA971" s="204"/>
      <c r="AB971" s="204"/>
      <c r="AC971" s="204"/>
      <c r="AD971" s="204"/>
      <c r="AE971" s="204"/>
      <c r="AF971" s="204"/>
      <c r="AG971" s="204"/>
      <c r="AH971" s="204"/>
      <c r="AI971" s="204"/>
      <c r="AJ971" s="204"/>
      <c r="AK971" s="204"/>
      <c r="AL971" s="204"/>
      <c r="AM971" s="204"/>
      <c r="AN971" s="204"/>
      <c r="AO971" s="204"/>
    </row>
    <row r="972" spans="24:41" ht="15" customHeight="1" x14ac:dyDescent="0.25">
      <c r="X972" s="204"/>
      <c r="Y972" s="204"/>
      <c r="Z972" s="204"/>
      <c r="AA972" s="204"/>
      <c r="AB972" s="204"/>
      <c r="AC972" s="204"/>
      <c r="AD972" s="204"/>
      <c r="AE972" s="204"/>
      <c r="AF972" s="204"/>
      <c r="AG972" s="204"/>
      <c r="AH972" s="204"/>
      <c r="AI972" s="204"/>
      <c r="AJ972" s="204"/>
      <c r="AK972" s="204"/>
      <c r="AL972" s="204"/>
      <c r="AM972" s="204"/>
      <c r="AN972" s="204"/>
      <c r="AO972" s="204"/>
    </row>
    <row r="973" spans="24:41" ht="15" customHeight="1" x14ac:dyDescent="0.25">
      <c r="X973" s="204"/>
      <c r="Y973" s="204"/>
      <c r="Z973" s="204"/>
      <c r="AA973" s="204"/>
      <c r="AB973" s="204"/>
      <c r="AC973" s="204"/>
      <c r="AD973" s="204"/>
      <c r="AE973" s="204"/>
      <c r="AF973" s="204"/>
      <c r="AG973" s="204"/>
      <c r="AH973" s="204"/>
      <c r="AI973" s="204"/>
      <c r="AJ973" s="204"/>
      <c r="AK973" s="204"/>
      <c r="AL973" s="204"/>
      <c r="AM973" s="204"/>
      <c r="AN973" s="204"/>
      <c r="AO973" s="204"/>
    </row>
    <row r="974" spans="24:41" ht="15" customHeight="1" x14ac:dyDescent="0.25">
      <c r="X974" s="204"/>
      <c r="Y974" s="204"/>
      <c r="Z974" s="204"/>
      <c r="AA974" s="204"/>
      <c r="AB974" s="204"/>
      <c r="AC974" s="204"/>
      <c r="AD974" s="204"/>
      <c r="AE974" s="204"/>
      <c r="AF974" s="204"/>
      <c r="AG974" s="204"/>
      <c r="AH974" s="204"/>
      <c r="AI974" s="204"/>
      <c r="AJ974" s="204"/>
      <c r="AK974" s="204"/>
      <c r="AL974" s="204"/>
      <c r="AM974" s="204"/>
      <c r="AN974" s="204"/>
      <c r="AO974" s="204"/>
    </row>
    <row r="975" spans="24:41" ht="15" customHeight="1" x14ac:dyDescent="0.25">
      <c r="X975" s="204"/>
      <c r="Y975" s="204"/>
      <c r="Z975" s="204"/>
      <c r="AA975" s="204"/>
      <c r="AB975" s="204"/>
      <c r="AC975" s="204"/>
      <c r="AD975" s="204"/>
      <c r="AE975" s="204"/>
      <c r="AF975" s="204"/>
      <c r="AG975" s="204"/>
      <c r="AH975" s="204"/>
      <c r="AI975" s="204"/>
      <c r="AJ975" s="204"/>
      <c r="AK975" s="204"/>
      <c r="AL975" s="204"/>
      <c r="AM975" s="204"/>
      <c r="AN975" s="204"/>
      <c r="AO975" s="204"/>
    </row>
    <row r="976" spans="24:41" ht="15" customHeight="1" x14ac:dyDescent="0.25">
      <c r="X976" s="204"/>
      <c r="Y976" s="204"/>
      <c r="Z976" s="204"/>
      <c r="AA976" s="204"/>
      <c r="AB976" s="204"/>
      <c r="AC976" s="204"/>
      <c r="AD976" s="204"/>
      <c r="AE976" s="204"/>
      <c r="AF976" s="204"/>
      <c r="AG976" s="204"/>
      <c r="AH976" s="204"/>
      <c r="AI976" s="204"/>
      <c r="AJ976" s="204"/>
      <c r="AK976" s="204"/>
      <c r="AL976" s="204"/>
      <c r="AM976" s="204"/>
      <c r="AN976" s="204"/>
      <c r="AO976" s="204"/>
    </row>
    <row r="977" spans="24:41" ht="15" customHeight="1" x14ac:dyDescent="0.25">
      <c r="X977" s="204"/>
      <c r="Y977" s="204"/>
      <c r="Z977" s="204"/>
      <c r="AA977" s="204"/>
      <c r="AB977" s="204"/>
      <c r="AC977" s="204"/>
      <c r="AD977" s="204"/>
      <c r="AE977" s="204"/>
      <c r="AF977" s="204"/>
      <c r="AG977" s="204"/>
      <c r="AH977" s="204"/>
      <c r="AI977" s="204"/>
      <c r="AJ977" s="204"/>
      <c r="AK977" s="204"/>
      <c r="AL977" s="204"/>
      <c r="AM977" s="204"/>
      <c r="AN977" s="204"/>
      <c r="AO977" s="204"/>
    </row>
    <row r="978" spans="24:41" ht="15" customHeight="1" x14ac:dyDescent="0.25">
      <c r="X978" s="204"/>
      <c r="Y978" s="204"/>
      <c r="Z978" s="204"/>
      <c r="AA978" s="204"/>
      <c r="AB978" s="204"/>
      <c r="AC978" s="204"/>
      <c r="AD978" s="204"/>
      <c r="AE978" s="204"/>
      <c r="AF978" s="204"/>
      <c r="AG978" s="204"/>
      <c r="AH978" s="204"/>
      <c r="AI978" s="204"/>
      <c r="AJ978" s="204"/>
      <c r="AK978" s="204"/>
      <c r="AL978" s="204"/>
      <c r="AM978" s="204"/>
      <c r="AN978" s="204"/>
      <c r="AO978" s="204"/>
    </row>
    <row r="979" spans="24:41" ht="15" customHeight="1" x14ac:dyDescent="0.25">
      <c r="X979" s="204"/>
      <c r="Y979" s="204"/>
      <c r="Z979" s="204"/>
      <c r="AA979" s="204"/>
      <c r="AB979" s="204"/>
      <c r="AC979" s="204"/>
      <c r="AD979" s="204"/>
      <c r="AE979" s="204"/>
      <c r="AF979" s="204"/>
      <c r="AG979" s="204"/>
      <c r="AH979" s="204"/>
      <c r="AI979" s="204"/>
      <c r="AJ979" s="204"/>
      <c r="AK979" s="204"/>
      <c r="AL979" s="204"/>
      <c r="AM979" s="204"/>
      <c r="AN979" s="204"/>
      <c r="AO979" s="204"/>
    </row>
    <row r="980" spans="24:41" ht="15" customHeight="1" x14ac:dyDescent="0.25">
      <c r="X980" s="204"/>
      <c r="Y980" s="204"/>
      <c r="Z980" s="204"/>
      <c r="AA980" s="204"/>
      <c r="AB980" s="204"/>
      <c r="AC980" s="204"/>
      <c r="AD980" s="204"/>
      <c r="AE980" s="204"/>
      <c r="AF980" s="204"/>
      <c r="AG980" s="204"/>
      <c r="AH980" s="204"/>
      <c r="AI980" s="204"/>
      <c r="AJ980" s="204"/>
      <c r="AK980" s="204"/>
      <c r="AL980" s="204"/>
      <c r="AM980" s="204"/>
      <c r="AN980" s="204"/>
      <c r="AO980" s="204"/>
    </row>
    <row r="981" spans="24:41" ht="15" customHeight="1" x14ac:dyDescent="0.25">
      <c r="X981" s="204"/>
      <c r="Y981" s="204"/>
      <c r="Z981" s="204"/>
      <c r="AA981" s="204"/>
      <c r="AB981" s="204"/>
      <c r="AC981" s="204"/>
      <c r="AD981" s="204"/>
      <c r="AE981" s="204"/>
      <c r="AF981" s="204"/>
      <c r="AG981" s="204"/>
      <c r="AH981" s="204"/>
      <c r="AI981" s="204"/>
      <c r="AJ981" s="204"/>
      <c r="AK981" s="204"/>
      <c r="AL981" s="204"/>
      <c r="AM981" s="204"/>
      <c r="AN981" s="204"/>
      <c r="AO981" s="204"/>
    </row>
    <row r="982" spans="24:41" ht="15" customHeight="1" x14ac:dyDescent="0.25">
      <c r="X982" s="204"/>
      <c r="Y982" s="204"/>
      <c r="Z982" s="204"/>
      <c r="AA982" s="204"/>
      <c r="AB982" s="204"/>
      <c r="AC982" s="204"/>
      <c r="AD982" s="204"/>
      <c r="AE982" s="204"/>
      <c r="AF982" s="204"/>
      <c r="AG982" s="204"/>
      <c r="AH982" s="204"/>
      <c r="AI982" s="204"/>
      <c r="AJ982" s="204"/>
      <c r="AK982" s="204"/>
      <c r="AL982" s="204"/>
      <c r="AM982" s="204"/>
      <c r="AN982" s="204"/>
      <c r="AO982" s="204"/>
    </row>
    <row r="983" spans="24:41" ht="15" customHeight="1" x14ac:dyDescent="0.25">
      <c r="X983" s="204"/>
      <c r="Y983" s="204"/>
      <c r="Z983" s="204"/>
      <c r="AA983" s="204"/>
      <c r="AB983" s="204"/>
      <c r="AC983" s="204"/>
      <c r="AD983" s="204"/>
      <c r="AE983" s="204"/>
      <c r="AF983" s="204"/>
      <c r="AG983" s="204"/>
      <c r="AH983" s="204"/>
      <c r="AI983" s="204"/>
      <c r="AJ983" s="204"/>
      <c r="AK983" s="204"/>
      <c r="AL983" s="204"/>
      <c r="AM983" s="204"/>
      <c r="AN983" s="204"/>
      <c r="AO983" s="204"/>
    </row>
    <row r="984" spans="24:41" ht="15" customHeight="1" x14ac:dyDescent="0.25">
      <c r="X984" s="204"/>
      <c r="Y984" s="204"/>
      <c r="Z984" s="204"/>
      <c r="AA984" s="204"/>
      <c r="AB984" s="204"/>
      <c r="AC984" s="204"/>
      <c r="AD984" s="204"/>
      <c r="AE984" s="204"/>
      <c r="AF984" s="204"/>
      <c r="AG984" s="204"/>
      <c r="AH984" s="204"/>
      <c r="AI984" s="204"/>
      <c r="AJ984" s="204"/>
      <c r="AK984" s="204"/>
      <c r="AL984" s="204"/>
      <c r="AM984" s="204"/>
      <c r="AN984" s="204"/>
      <c r="AO984" s="204"/>
    </row>
    <row r="985" spans="24:41" ht="15" customHeight="1" x14ac:dyDescent="0.25">
      <c r="X985" s="204"/>
      <c r="Y985" s="204"/>
      <c r="Z985" s="204"/>
      <c r="AA985" s="204"/>
      <c r="AB985" s="204"/>
      <c r="AC985" s="204"/>
      <c r="AD985" s="204"/>
      <c r="AE985" s="204"/>
      <c r="AF985" s="204"/>
      <c r="AG985" s="204"/>
      <c r="AH985" s="204"/>
      <c r="AI985" s="204"/>
      <c r="AJ985" s="204"/>
      <c r="AK985" s="204"/>
      <c r="AL985" s="204"/>
      <c r="AM985" s="204"/>
      <c r="AN985" s="204"/>
      <c r="AO985" s="204"/>
    </row>
    <row r="986" spans="24:41" ht="15" customHeight="1" x14ac:dyDescent="0.25">
      <c r="X986" s="204"/>
      <c r="Y986" s="204"/>
      <c r="Z986" s="204"/>
      <c r="AA986" s="204"/>
      <c r="AB986" s="204"/>
      <c r="AC986" s="204"/>
      <c r="AD986" s="204"/>
      <c r="AE986" s="204"/>
      <c r="AF986" s="204"/>
      <c r="AG986" s="204"/>
      <c r="AH986" s="204"/>
      <c r="AI986" s="204"/>
      <c r="AJ986" s="204"/>
      <c r="AK986" s="204"/>
      <c r="AL986" s="204"/>
      <c r="AM986" s="204"/>
      <c r="AN986" s="204"/>
      <c r="AO986" s="204"/>
    </row>
    <row r="987" spans="24:41" ht="15" customHeight="1" x14ac:dyDescent="0.25">
      <c r="X987" s="204"/>
      <c r="Y987" s="204"/>
      <c r="Z987" s="204"/>
      <c r="AA987" s="204"/>
      <c r="AB987" s="204"/>
      <c r="AC987" s="204"/>
      <c r="AD987" s="204"/>
      <c r="AE987" s="204"/>
      <c r="AF987" s="204"/>
      <c r="AG987" s="204"/>
      <c r="AH987" s="204"/>
      <c r="AI987" s="204"/>
      <c r="AJ987" s="204"/>
      <c r="AK987" s="204"/>
      <c r="AL987" s="204"/>
      <c r="AM987" s="204"/>
      <c r="AN987" s="204"/>
      <c r="AO987" s="204"/>
    </row>
    <row r="988" spans="24:41" ht="15" customHeight="1" x14ac:dyDescent="0.25">
      <c r="X988" s="204"/>
      <c r="Y988" s="204"/>
      <c r="Z988" s="204"/>
      <c r="AA988" s="204"/>
      <c r="AB988" s="204"/>
      <c r="AC988" s="204"/>
      <c r="AD988" s="204"/>
      <c r="AE988" s="204"/>
      <c r="AF988" s="204"/>
      <c r="AG988" s="204"/>
      <c r="AH988" s="204"/>
      <c r="AI988" s="204"/>
      <c r="AJ988" s="204"/>
      <c r="AK988" s="204"/>
      <c r="AL988" s="204"/>
      <c r="AM988" s="204"/>
      <c r="AN988" s="204"/>
      <c r="AO988" s="204"/>
    </row>
    <row r="989" spans="24:41" ht="15" customHeight="1" x14ac:dyDescent="0.25">
      <c r="X989" s="204"/>
      <c r="Y989" s="204"/>
      <c r="Z989" s="204"/>
      <c r="AA989" s="204"/>
      <c r="AB989" s="204"/>
      <c r="AC989" s="204"/>
      <c r="AD989" s="204"/>
      <c r="AE989" s="204"/>
      <c r="AF989" s="204"/>
      <c r="AG989" s="204"/>
      <c r="AH989" s="204"/>
      <c r="AI989" s="204"/>
      <c r="AJ989" s="204"/>
      <c r="AK989" s="204"/>
      <c r="AL989" s="204"/>
      <c r="AM989" s="204"/>
      <c r="AN989" s="204"/>
      <c r="AO989" s="204"/>
    </row>
    <row r="990" spans="24:41" ht="15" customHeight="1" x14ac:dyDescent="0.25">
      <c r="X990" s="204"/>
      <c r="Y990" s="204"/>
      <c r="Z990" s="204"/>
      <c r="AA990" s="204"/>
      <c r="AB990" s="204"/>
      <c r="AC990" s="204"/>
      <c r="AD990" s="204"/>
      <c r="AE990" s="204"/>
      <c r="AF990" s="204"/>
      <c r="AG990" s="204"/>
      <c r="AH990" s="204"/>
      <c r="AI990" s="204"/>
      <c r="AJ990" s="204"/>
      <c r="AK990" s="204"/>
      <c r="AL990" s="204"/>
      <c r="AM990" s="204"/>
      <c r="AN990" s="204"/>
      <c r="AO990" s="204"/>
    </row>
    <row r="991" spans="24:41" ht="15" customHeight="1" x14ac:dyDescent="0.25">
      <c r="X991" s="204"/>
      <c r="Y991" s="204"/>
      <c r="Z991" s="204"/>
      <c r="AA991" s="204"/>
      <c r="AB991" s="204"/>
      <c r="AC991" s="204"/>
      <c r="AD991" s="204"/>
      <c r="AE991" s="204"/>
      <c r="AF991" s="204"/>
      <c r="AG991" s="204"/>
      <c r="AH991" s="204"/>
      <c r="AI991" s="204"/>
      <c r="AJ991" s="204"/>
      <c r="AK991" s="204"/>
      <c r="AL991" s="204"/>
      <c r="AM991" s="204"/>
      <c r="AN991" s="204"/>
      <c r="AO991" s="204"/>
    </row>
    <row r="992" spans="24:41" ht="15" customHeight="1" x14ac:dyDescent="0.25">
      <c r="X992" s="204"/>
      <c r="Y992" s="204"/>
      <c r="Z992" s="204"/>
      <c r="AA992" s="204"/>
      <c r="AB992" s="204"/>
      <c r="AC992" s="204"/>
      <c r="AD992" s="204"/>
      <c r="AE992" s="204"/>
      <c r="AF992" s="204"/>
      <c r="AG992" s="204"/>
      <c r="AH992" s="204"/>
      <c r="AI992" s="204"/>
      <c r="AJ992" s="204"/>
      <c r="AK992" s="204"/>
      <c r="AL992" s="204"/>
      <c r="AM992" s="204"/>
      <c r="AN992" s="204"/>
      <c r="AO992" s="204"/>
    </row>
    <row r="993" spans="24:41" ht="15" customHeight="1" x14ac:dyDescent="0.25">
      <c r="X993" s="204"/>
      <c r="Y993" s="204"/>
      <c r="Z993" s="204"/>
      <c r="AA993" s="204"/>
      <c r="AB993" s="204"/>
      <c r="AC993" s="204"/>
      <c r="AD993" s="204"/>
      <c r="AE993" s="204"/>
      <c r="AF993" s="204"/>
      <c r="AG993" s="204"/>
      <c r="AH993" s="204"/>
      <c r="AI993" s="204"/>
      <c r="AJ993" s="204"/>
      <c r="AK993" s="204"/>
      <c r="AL993" s="204"/>
      <c r="AM993" s="204"/>
      <c r="AN993" s="204"/>
      <c r="AO993" s="204"/>
    </row>
    <row r="994" spans="24:41" ht="15" customHeight="1" x14ac:dyDescent="0.25">
      <c r="X994" s="204"/>
      <c r="Y994" s="204"/>
      <c r="Z994" s="204"/>
      <c r="AA994" s="204"/>
      <c r="AB994" s="204"/>
      <c r="AC994" s="204"/>
      <c r="AD994" s="204"/>
      <c r="AE994" s="204"/>
      <c r="AF994" s="204"/>
      <c r="AG994" s="204"/>
      <c r="AH994" s="204"/>
      <c r="AI994" s="204"/>
      <c r="AJ994" s="204"/>
      <c r="AK994" s="204"/>
      <c r="AL994" s="204"/>
      <c r="AM994" s="204"/>
      <c r="AN994" s="204"/>
      <c r="AO994" s="204"/>
    </row>
    <row r="995" spans="24:41" ht="15" customHeight="1" x14ac:dyDescent="0.25">
      <c r="X995" s="204"/>
      <c r="Y995" s="204"/>
      <c r="Z995" s="204"/>
      <c r="AA995" s="204"/>
      <c r="AB995" s="204"/>
      <c r="AC995" s="204"/>
      <c r="AD995" s="204"/>
      <c r="AE995" s="204"/>
      <c r="AF995" s="204"/>
      <c r="AG995" s="204"/>
      <c r="AH995" s="204"/>
      <c r="AI995" s="204"/>
      <c r="AJ995" s="204"/>
      <c r="AK995" s="204"/>
      <c r="AL995" s="204"/>
      <c r="AM995" s="204"/>
      <c r="AN995" s="204"/>
      <c r="AO995" s="204"/>
    </row>
    <row r="996" spans="24:41" ht="15" customHeight="1" x14ac:dyDescent="0.25">
      <c r="X996" s="204"/>
      <c r="Y996" s="204"/>
      <c r="Z996" s="204"/>
      <c r="AA996" s="204"/>
      <c r="AB996" s="204"/>
      <c r="AC996" s="204"/>
      <c r="AD996" s="204"/>
      <c r="AE996" s="204"/>
      <c r="AF996" s="204"/>
      <c r="AG996" s="204"/>
      <c r="AH996" s="204"/>
      <c r="AI996" s="204"/>
      <c r="AJ996" s="204"/>
      <c r="AK996" s="204"/>
      <c r="AL996" s="204"/>
      <c r="AM996" s="204"/>
      <c r="AN996" s="204"/>
      <c r="AO996" s="204"/>
    </row>
    <row r="997" spans="24:41" ht="15" customHeight="1" x14ac:dyDescent="0.25">
      <c r="X997" s="204"/>
      <c r="Y997" s="204"/>
      <c r="Z997" s="204"/>
      <c r="AA997" s="204"/>
      <c r="AB997" s="204"/>
      <c r="AC997" s="204"/>
      <c r="AD997" s="204"/>
      <c r="AE997" s="204"/>
      <c r="AF997" s="204"/>
      <c r="AG997" s="204"/>
      <c r="AH997" s="204"/>
      <c r="AI997" s="204"/>
      <c r="AJ997" s="204"/>
      <c r="AK997" s="204"/>
      <c r="AL997" s="204"/>
      <c r="AM997" s="204"/>
      <c r="AN997" s="204"/>
      <c r="AO997" s="204"/>
    </row>
    <row r="998" spans="24:41" ht="15" customHeight="1" x14ac:dyDescent="0.25">
      <c r="X998" s="204"/>
      <c r="Y998" s="204"/>
      <c r="Z998" s="204"/>
      <c r="AA998" s="204"/>
      <c r="AB998" s="204"/>
      <c r="AC998" s="204"/>
      <c r="AD998" s="204"/>
      <c r="AE998" s="204"/>
      <c r="AF998" s="204"/>
      <c r="AG998" s="204"/>
      <c r="AH998" s="204"/>
      <c r="AI998" s="204"/>
      <c r="AJ998" s="204"/>
      <c r="AK998" s="204"/>
      <c r="AL998" s="204"/>
      <c r="AM998" s="204"/>
      <c r="AN998" s="204"/>
      <c r="AO998" s="204"/>
    </row>
    <row r="999" spans="24:41" ht="15" customHeight="1" x14ac:dyDescent="0.25">
      <c r="X999" s="204"/>
      <c r="Y999" s="204"/>
      <c r="Z999" s="204"/>
      <c r="AA999" s="204"/>
      <c r="AB999" s="204"/>
      <c r="AC999" s="204"/>
      <c r="AD999" s="204"/>
      <c r="AE999" s="204"/>
      <c r="AF999" s="204"/>
      <c r="AG999" s="204"/>
      <c r="AH999" s="204"/>
      <c r="AI999" s="204"/>
      <c r="AJ999" s="204"/>
      <c r="AK999" s="204"/>
      <c r="AL999" s="204"/>
      <c r="AM999" s="204"/>
      <c r="AN999" s="204"/>
      <c r="AO999" s="204"/>
    </row>
    <row r="1000" spans="24:41" ht="15" customHeight="1" x14ac:dyDescent="0.25">
      <c r="X1000" s="204"/>
      <c r="Y1000" s="204"/>
      <c r="Z1000" s="204"/>
      <c r="AA1000" s="204"/>
      <c r="AB1000" s="204"/>
      <c r="AC1000" s="204"/>
      <c r="AD1000" s="204"/>
      <c r="AE1000" s="204"/>
      <c r="AF1000" s="204"/>
      <c r="AG1000" s="204"/>
      <c r="AH1000" s="204"/>
      <c r="AI1000" s="204"/>
      <c r="AJ1000" s="204"/>
      <c r="AK1000" s="204"/>
      <c r="AL1000" s="204"/>
      <c r="AM1000" s="204"/>
      <c r="AN1000" s="204"/>
      <c r="AO1000" s="204"/>
    </row>
    <row r="1001" spans="24:41" ht="15" customHeight="1" x14ac:dyDescent="0.25">
      <c r="X1001" s="204"/>
      <c r="Y1001" s="204"/>
      <c r="Z1001" s="204"/>
      <c r="AA1001" s="204"/>
      <c r="AB1001" s="204"/>
      <c r="AC1001" s="204"/>
      <c r="AD1001" s="204"/>
      <c r="AE1001" s="204"/>
      <c r="AF1001" s="204"/>
      <c r="AG1001" s="204"/>
      <c r="AH1001" s="204"/>
      <c r="AI1001" s="204"/>
      <c r="AJ1001" s="204"/>
      <c r="AK1001" s="204"/>
      <c r="AL1001" s="204"/>
      <c r="AM1001" s="204"/>
      <c r="AN1001" s="204"/>
      <c r="AO1001" s="204"/>
    </row>
    <row r="1002" spans="24:41" ht="15" customHeight="1" x14ac:dyDescent="0.25">
      <c r="X1002" s="204"/>
      <c r="Y1002" s="204"/>
      <c r="Z1002" s="204"/>
      <c r="AA1002" s="204"/>
      <c r="AB1002" s="204"/>
      <c r="AC1002" s="204"/>
      <c r="AD1002" s="204"/>
      <c r="AE1002" s="204"/>
      <c r="AF1002" s="204"/>
      <c r="AG1002" s="204"/>
      <c r="AH1002" s="204"/>
      <c r="AI1002" s="204"/>
      <c r="AJ1002" s="204"/>
      <c r="AK1002" s="204"/>
      <c r="AL1002" s="204"/>
      <c r="AM1002" s="204"/>
      <c r="AN1002" s="204"/>
      <c r="AO1002" s="204"/>
    </row>
    <row r="1003" spans="24:41" ht="15" customHeight="1" x14ac:dyDescent="0.25">
      <c r="X1003" s="204"/>
      <c r="Y1003" s="204"/>
      <c r="Z1003" s="204"/>
      <c r="AA1003" s="204"/>
      <c r="AB1003" s="204"/>
      <c r="AC1003" s="204"/>
      <c r="AD1003" s="204"/>
      <c r="AE1003" s="204"/>
      <c r="AF1003" s="204"/>
      <c r="AG1003" s="204"/>
      <c r="AH1003" s="204"/>
      <c r="AI1003" s="204"/>
      <c r="AJ1003" s="204"/>
      <c r="AK1003" s="204"/>
      <c r="AL1003" s="204"/>
      <c r="AM1003" s="204"/>
      <c r="AN1003" s="204"/>
      <c r="AO1003" s="204"/>
    </row>
    <row r="1004" spans="24:41" ht="15" customHeight="1" x14ac:dyDescent="0.25">
      <c r="X1004" s="204"/>
      <c r="Y1004" s="204"/>
      <c r="Z1004" s="204"/>
      <c r="AA1004" s="204"/>
      <c r="AB1004" s="204"/>
      <c r="AC1004" s="204"/>
      <c r="AD1004" s="204"/>
      <c r="AE1004" s="204"/>
      <c r="AF1004" s="204"/>
      <c r="AG1004" s="204"/>
      <c r="AH1004" s="204"/>
      <c r="AI1004" s="204"/>
      <c r="AJ1004" s="204"/>
      <c r="AK1004" s="204"/>
      <c r="AL1004" s="204"/>
      <c r="AM1004" s="204"/>
      <c r="AN1004" s="204"/>
      <c r="AO1004" s="204"/>
    </row>
    <row r="1005" spans="24:41" ht="15" customHeight="1" x14ac:dyDescent="0.25">
      <c r="X1005" s="204"/>
      <c r="Y1005" s="204"/>
      <c r="Z1005" s="204"/>
      <c r="AA1005" s="204"/>
      <c r="AB1005" s="204"/>
      <c r="AC1005" s="204"/>
      <c r="AD1005" s="204"/>
      <c r="AE1005" s="204"/>
      <c r="AF1005" s="204"/>
      <c r="AG1005" s="204"/>
      <c r="AH1005" s="204"/>
      <c r="AI1005" s="204"/>
      <c r="AJ1005" s="204"/>
      <c r="AK1005" s="204"/>
      <c r="AL1005" s="204"/>
      <c r="AM1005" s="204"/>
      <c r="AN1005" s="204"/>
      <c r="AO1005" s="204"/>
    </row>
    <row r="1006" spans="24:41" ht="15" customHeight="1" x14ac:dyDescent="0.25">
      <c r="X1006" s="204"/>
      <c r="Y1006" s="204"/>
      <c r="Z1006" s="204"/>
      <c r="AA1006" s="204"/>
      <c r="AB1006" s="204"/>
      <c r="AC1006" s="204"/>
      <c r="AD1006" s="204"/>
      <c r="AE1006" s="204"/>
      <c r="AF1006" s="204"/>
      <c r="AG1006" s="204"/>
      <c r="AH1006" s="204"/>
      <c r="AI1006" s="204"/>
      <c r="AJ1006" s="204"/>
      <c r="AK1006" s="204"/>
      <c r="AL1006" s="204"/>
      <c r="AM1006" s="204"/>
      <c r="AN1006" s="204"/>
      <c r="AO1006" s="204"/>
    </row>
    <row r="1007" spans="24:41" ht="15" customHeight="1" x14ac:dyDescent="0.25">
      <c r="X1007" s="204"/>
      <c r="Y1007" s="204"/>
      <c r="Z1007" s="204"/>
      <c r="AA1007" s="204"/>
      <c r="AB1007" s="204"/>
      <c r="AC1007" s="204"/>
      <c r="AD1007" s="204"/>
      <c r="AE1007" s="204"/>
      <c r="AF1007" s="204"/>
      <c r="AG1007" s="204"/>
      <c r="AH1007" s="204"/>
      <c r="AI1007" s="204"/>
      <c r="AJ1007" s="204"/>
      <c r="AK1007" s="204"/>
      <c r="AL1007" s="204"/>
      <c r="AM1007" s="204"/>
      <c r="AN1007" s="204"/>
      <c r="AO1007" s="204"/>
    </row>
    <row r="1008" spans="24:41" ht="15" customHeight="1" x14ac:dyDescent="0.25">
      <c r="X1008" s="204"/>
      <c r="Y1008" s="204"/>
      <c r="Z1008" s="204"/>
      <c r="AA1008" s="204"/>
      <c r="AB1008" s="204"/>
      <c r="AC1008" s="204"/>
      <c r="AD1008" s="204"/>
      <c r="AE1008" s="204"/>
      <c r="AF1008" s="204"/>
      <c r="AG1008" s="204"/>
      <c r="AH1008" s="204"/>
      <c r="AI1008" s="204"/>
      <c r="AJ1008" s="204"/>
      <c r="AK1008" s="204"/>
      <c r="AL1008" s="204"/>
      <c r="AM1008" s="204"/>
      <c r="AN1008" s="204"/>
      <c r="AO1008" s="204"/>
    </row>
    <row r="1009" spans="24:41" ht="15" customHeight="1" x14ac:dyDescent="0.25">
      <c r="X1009" s="204"/>
      <c r="Y1009" s="204"/>
      <c r="Z1009" s="204"/>
      <c r="AA1009" s="204"/>
      <c r="AB1009" s="204"/>
      <c r="AC1009" s="204"/>
      <c r="AD1009" s="204"/>
      <c r="AE1009" s="204"/>
      <c r="AF1009" s="204"/>
      <c r="AG1009" s="204"/>
      <c r="AH1009" s="204"/>
      <c r="AI1009" s="204"/>
      <c r="AJ1009" s="204"/>
      <c r="AK1009" s="204"/>
      <c r="AL1009" s="204"/>
      <c r="AM1009" s="204"/>
      <c r="AN1009" s="204"/>
      <c r="AO1009" s="204"/>
    </row>
    <row r="1010" spans="24:41" ht="15" customHeight="1" x14ac:dyDescent="0.25">
      <c r="X1010" s="204"/>
      <c r="Y1010" s="204"/>
      <c r="Z1010" s="204"/>
      <c r="AA1010" s="204"/>
      <c r="AB1010" s="204"/>
      <c r="AC1010" s="204"/>
      <c r="AD1010" s="204"/>
      <c r="AE1010" s="204"/>
      <c r="AF1010" s="204"/>
      <c r="AG1010" s="204"/>
      <c r="AH1010" s="204"/>
      <c r="AI1010" s="204"/>
      <c r="AJ1010" s="204"/>
      <c r="AK1010" s="204"/>
      <c r="AL1010" s="204"/>
      <c r="AM1010" s="204"/>
      <c r="AN1010" s="204"/>
      <c r="AO1010" s="204"/>
    </row>
    <row r="1011" spans="24:41" ht="15" customHeight="1" x14ac:dyDescent="0.25">
      <c r="X1011" s="204"/>
      <c r="Y1011" s="204"/>
      <c r="Z1011" s="204"/>
      <c r="AA1011" s="204"/>
      <c r="AB1011" s="204"/>
      <c r="AC1011" s="204"/>
      <c r="AD1011" s="204"/>
      <c r="AE1011" s="204"/>
      <c r="AF1011" s="204"/>
      <c r="AG1011" s="204"/>
      <c r="AH1011" s="204"/>
      <c r="AI1011" s="204"/>
      <c r="AJ1011" s="204"/>
      <c r="AK1011" s="204"/>
      <c r="AL1011" s="204"/>
      <c r="AM1011" s="204"/>
      <c r="AN1011" s="204"/>
      <c r="AO1011" s="204"/>
    </row>
    <row r="1012" spans="24:41" ht="15" customHeight="1" x14ac:dyDescent="0.25">
      <c r="X1012" s="204"/>
      <c r="Y1012" s="204"/>
      <c r="Z1012" s="204"/>
      <c r="AA1012" s="204"/>
      <c r="AB1012" s="204"/>
      <c r="AC1012" s="204"/>
      <c r="AD1012" s="204"/>
      <c r="AE1012" s="204"/>
      <c r="AF1012" s="204"/>
      <c r="AG1012" s="204"/>
      <c r="AH1012" s="204"/>
      <c r="AI1012" s="204"/>
      <c r="AJ1012" s="204"/>
      <c r="AK1012" s="204"/>
      <c r="AL1012" s="204"/>
      <c r="AM1012" s="204"/>
      <c r="AN1012" s="204"/>
      <c r="AO1012" s="204"/>
    </row>
    <row r="1013" spans="24:41" ht="15" customHeight="1" x14ac:dyDescent="0.25">
      <c r="X1013" s="204"/>
      <c r="Y1013" s="204"/>
      <c r="Z1013" s="204"/>
      <c r="AA1013" s="204"/>
      <c r="AB1013" s="204"/>
      <c r="AC1013" s="204"/>
      <c r="AD1013" s="204"/>
      <c r="AE1013" s="204"/>
      <c r="AF1013" s="204"/>
      <c r="AG1013" s="204"/>
      <c r="AH1013" s="204"/>
      <c r="AI1013" s="204"/>
      <c r="AJ1013" s="204"/>
      <c r="AK1013" s="204"/>
      <c r="AL1013" s="204"/>
      <c r="AM1013" s="204"/>
      <c r="AN1013" s="204"/>
      <c r="AO1013" s="204"/>
    </row>
    <row r="1014" spans="24:41" ht="15" customHeight="1" x14ac:dyDescent="0.25">
      <c r="X1014" s="204"/>
      <c r="Y1014" s="204"/>
      <c r="Z1014" s="204"/>
      <c r="AA1014" s="204"/>
      <c r="AB1014" s="204"/>
      <c r="AC1014" s="204"/>
      <c r="AD1014" s="204"/>
      <c r="AE1014" s="204"/>
      <c r="AF1014" s="204"/>
      <c r="AG1014" s="204"/>
      <c r="AH1014" s="204"/>
      <c r="AI1014" s="204"/>
      <c r="AJ1014" s="204"/>
      <c r="AK1014" s="204"/>
      <c r="AL1014" s="204"/>
      <c r="AM1014" s="204"/>
      <c r="AN1014" s="204"/>
      <c r="AO1014" s="204"/>
    </row>
    <row r="1015" spans="24:41" ht="15" customHeight="1" x14ac:dyDescent="0.25">
      <c r="X1015" s="204"/>
      <c r="Y1015" s="204"/>
      <c r="Z1015" s="204"/>
      <c r="AA1015" s="204"/>
      <c r="AB1015" s="204"/>
      <c r="AC1015" s="204"/>
      <c r="AD1015" s="204"/>
      <c r="AE1015" s="204"/>
      <c r="AF1015" s="204"/>
      <c r="AG1015" s="204"/>
      <c r="AH1015" s="204"/>
      <c r="AI1015" s="204"/>
      <c r="AJ1015" s="204"/>
      <c r="AK1015" s="204"/>
      <c r="AL1015" s="204"/>
      <c r="AM1015" s="204"/>
      <c r="AN1015" s="204"/>
      <c r="AO1015" s="204"/>
    </row>
    <row r="1016" spans="24:41" ht="15" customHeight="1" x14ac:dyDescent="0.25">
      <c r="X1016" s="204"/>
      <c r="Y1016" s="204"/>
      <c r="Z1016" s="204"/>
      <c r="AA1016" s="204"/>
      <c r="AB1016" s="204"/>
      <c r="AC1016" s="204"/>
      <c r="AD1016" s="204"/>
      <c r="AE1016" s="204"/>
      <c r="AF1016" s="204"/>
      <c r="AG1016" s="204"/>
      <c r="AH1016" s="204"/>
      <c r="AI1016" s="204"/>
      <c r="AJ1016" s="204"/>
      <c r="AK1016" s="204"/>
      <c r="AL1016" s="204"/>
      <c r="AM1016" s="204"/>
      <c r="AN1016" s="204"/>
      <c r="AO1016" s="204"/>
    </row>
    <row r="1017" spans="24:41" ht="15" customHeight="1" x14ac:dyDescent="0.25">
      <c r="X1017" s="204"/>
      <c r="Y1017" s="204"/>
      <c r="Z1017" s="204"/>
      <c r="AA1017" s="204"/>
      <c r="AB1017" s="204"/>
      <c r="AC1017" s="204"/>
      <c r="AD1017" s="204"/>
      <c r="AE1017" s="204"/>
      <c r="AF1017" s="204"/>
      <c r="AG1017" s="204"/>
      <c r="AH1017" s="204"/>
      <c r="AI1017" s="204"/>
      <c r="AJ1017" s="204"/>
      <c r="AK1017" s="204"/>
      <c r="AL1017" s="204"/>
      <c r="AM1017" s="204"/>
      <c r="AN1017" s="204"/>
      <c r="AO1017" s="204"/>
    </row>
    <row r="1018" spans="24:41" ht="15" customHeight="1" x14ac:dyDescent="0.25">
      <c r="X1018" s="204"/>
      <c r="Y1018" s="204"/>
      <c r="Z1018" s="204"/>
      <c r="AA1018" s="204"/>
      <c r="AB1018" s="204"/>
      <c r="AC1018" s="204"/>
      <c r="AD1018" s="204"/>
      <c r="AE1018" s="204"/>
      <c r="AF1018" s="204"/>
      <c r="AG1018" s="204"/>
      <c r="AH1018" s="204"/>
      <c r="AI1018" s="204"/>
      <c r="AJ1018" s="204"/>
      <c r="AK1018" s="204"/>
      <c r="AL1018" s="204"/>
      <c r="AM1018" s="204"/>
      <c r="AN1018" s="204"/>
      <c r="AO1018" s="204"/>
    </row>
    <row r="1019" spans="24:41" ht="15" customHeight="1" x14ac:dyDescent="0.25">
      <c r="X1019" s="204"/>
      <c r="Y1019" s="204"/>
      <c r="Z1019" s="204"/>
      <c r="AA1019" s="204"/>
      <c r="AB1019" s="204"/>
      <c r="AC1019" s="204"/>
      <c r="AD1019" s="204"/>
      <c r="AE1019" s="204"/>
      <c r="AF1019" s="204"/>
      <c r="AG1019" s="204"/>
      <c r="AH1019" s="204"/>
      <c r="AI1019" s="204"/>
      <c r="AJ1019" s="204"/>
      <c r="AK1019" s="204"/>
      <c r="AL1019" s="204"/>
      <c r="AM1019" s="204"/>
      <c r="AN1019" s="204"/>
      <c r="AO1019" s="204"/>
    </row>
    <row r="1020" spans="24:41" ht="15" customHeight="1" x14ac:dyDescent="0.25">
      <c r="X1020" s="204"/>
      <c r="Y1020" s="204"/>
      <c r="Z1020" s="204"/>
      <c r="AA1020" s="204"/>
      <c r="AB1020" s="204"/>
      <c r="AC1020" s="204"/>
      <c r="AD1020" s="204"/>
      <c r="AE1020" s="204"/>
      <c r="AF1020" s="204"/>
      <c r="AG1020" s="204"/>
      <c r="AH1020" s="204"/>
      <c r="AI1020" s="204"/>
      <c r="AJ1020" s="204"/>
      <c r="AK1020" s="204"/>
      <c r="AL1020" s="204"/>
      <c r="AM1020" s="204"/>
      <c r="AN1020" s="204"/>
      <c r="AO1020" s="204"/>
    </row>
    <row r="1021" spans="24:41" ht="15" customHeight="1" x14ac:dyDescent="0.25">
      <c r="X1021" s="204"/>
      <c r="Y1021" s="204"/>
      <c r="Z1021" s="204"/>
      <c r="AA1021" s="204"/>
      <c r="AB1021" s="204"/>
      <c r="AC1021" s="204"/>
      <c r="AD1021" s="204"/>
      <c r="AE1021" s="204"/>
      <c r="AF1021" s="204"/>
      <c r="AG1021" s="204"/>
      <c r="AH1021" s="204"/>
      <c r="AI1021" s="204"/>
      <c r="AJ1021" s="204"/>
      <c r="AK1021" s="204"/>
      <c r="AL1021" s="204"/>
      <c r="AM1021" s="204"/>
      <c r="AN1021" s="204"/>
      <c r="AO1021" s="204"/>
    </row>
    <row r="1022" spans="24:41" ht="15" customHeight="1" x14ac:dyDescent="0.25">
      <c r="X1022" s="204"/>
      <c r="Y1022" s="204"/>
      <c r="Z1022" s="204"/>
      <c r="AA1022" s="204"/>
      <c r="AB1022" s="204"/>
      <c r="AC1022" s="204"/>
      <c r="AD1022" s="204"/>
      <c r="AE1022" s="204"/>
      <c r="AF1022" s="204"/>
      <c r="AG1022" s="204"/>
      <c r="AH1022" s="204"/>
      <c r="AI1022" s="204"/>
      <c r="AJ1022" s="204"/>
      <c r="AK1022" s="204"/>
      <c r="AL1022" s="204"/>
      <c r="AM1022" s="204"/>
      <c r="AN1022" s="204"/>
      <c r="AO1022" s="204"/>
    </row>
    <row r="1023" spans="24:41" ht="15" customHeight="1" x14ac:dyDescent="0.25">
      <c r="X1023" s="204"/>
      <c r="Y1023" s="204"/>
      <c r="Z1023" s="204"/>
      <c r="AA1023" s="204"/>
      <c r="AB1023" s="204"/>
      <c r="AC1023" s="204"/>
      <c r="AD1023" s="204"/>
      <c r="AE1023" s="204"/>
      <c r="AF1023" s="204"/>
      <c r="AG1023" s="204"/>
      <c r="AH1023" s="204"/>
      <c r="AI1023" s="204"/>
      <c r="AJ1023" s="204"/>
      <c r="AK1023" s="204"/>
      <c r="AL1023" s="204"/>
      <c r="AM1023" s="204"/>
      <c r="AN1023" s="204"/>
      <c r="AO1023" s="204"/>
    </row>
    <row r="1024" spans="24:41" ht="15" customHeight="1" x14ac:dyDescent="0.25">
      <c r="X1024" s="204"/>
      <c r="Y1024" s="204"/>
      <c r="Z1024" s="204"/>
      <c r="AA1024" s="204"/>
      <c r="AB1024" s="204"/>
      <c r="AC1024" s="204"/>
      <c r="AD1024" s="204"/>
      <c r="AE1024" s="204"/>
      <c r="AF1024" s="204"/>
      <c r="AG1024" s="204"/>
      <c r="AH1024" s="204"/>
      <c r="AI1024" s="204"/>
      <c r="AJ1024" s="204"/>
      <c r="AK1024" s="204"/>
      <c r="AL1024" s="204"/>
      <c r="AM1024" s="204"/>
      <c r="AN1024" s="204"/>
      <c r="AO1024" s="204"/>
    </row>
    <row r="1025" spans="24:41" ht="15" customHeight="1" x14ac:dyDescent="0.25">
      <c r="X1025" s="204"/>
      <c r="Y1025" s="204"/>
      <c r="Z1025" s="204"/>
      <c r="AA1025" s="204"/>
      <c r="AB1025" s="204"/>
      <c r="AC1025" s="204"/>
      <c r="AD1025" s="204"/>
      <c r="AE1025" s="204"/>
      <c r="AF1025" s="204"/>
      <c r="AG1025" s="204"/>
      <c r="AH1025" s="204"/>
      <c r="AI1025" s="204"/>
      <c r="AJ1025" s="204"/>
      <c r="AK1025" s="204"/>
      <c r="AL1025" s="204"/>
      <c r="AM1025" s="204"/>
      <c r="AN1025" s="204"/>
      <c r="AO1025" s="204"/>
    </row>
    <row r="1026" spans="24:41" ht="15" customHeight="1" x14ac:dyDescent="0.25">
      <c r="X1026" s="204"/>
      <c r="Y1026" s="204"/>
      <c r="Z1026" s="204"/>
      <c r="AA1026" s="204"/>
      <c r="AB1026" s="204"/>
      <c r="AC1026" s="204"/>
      <c r="AD1026" s="204"/>
      <c r="AE1026" s="204"/>
      <c r="AF1026" s="204"/>
      <c r="AG1026" s="204"/>
      <c r="AH1026" s="204"/>
      <c r="AI1026" s="204"/>
      <c r="AJ1026" s="204"/>
      <c r="AK1026" s="204"/>
      <c r="AL1026" s="204"/>
      <c r="AM1026" s="204"/>
      <c r="AN1026" s="204"/>
      <c r="AO1026" s="204"/>
    </row>
    <row r="1027" spans="24:41" ht="15" customHeight="1" x14ac:dyDescent="0.25">
      <c r="X1027" s="204"/>
      <c r="Y1027" s="204"/>
      <c r="Z1027" s="204"/>
      <c r="AA1027" s="204"/>
      <c r="AB1027" s="204"/>
      <c r="AC1027" s="204"/>
      <c r="AD1027" s="204"/>
      <c r="AE1027" s="204"/>
      <c r="AF1027" s="204"/>
      <c r="AG1027" s="204"/>
      <c r="AH1027" s="204"/>
      <c r="AI1027" s="204"/>
      <c r="AJ1027" s="204"/>
      <c r="AK1027" s="204"/>
      <c r="AL1027" s="204"/>
      <c r="AM1027" s="204"/>
      <c r="AN1027" s="204"/>
      <c r="AO1027" s="204"/>
    </row>
    <row r="1028" spans="24:41" ht="15" customHeight="1" x14ac:dyDescent="0.25">
      <c r="X1028" s="204"/>
      <c r="Y1028" s="204"/>
      <c r="Z1028" s="204"/>
      <c r="AA1028" s="204"/>
      <c r="AB1028" s="204"/>
      <c r="AC1028" s="204"/>
      <c r="AD1028" s="204"/>
      <c r="AE1028" s="204"/>
      <c r="AF1028" s="204"/>
      <c r="AG1028" s="204"/>
      <c r="AH1028" s="204"/>
      <c r="AI1028" s="204"/>
      <c r="AJ1028" s="204"/>
      <c r="AK1028" s="204"/>
      <c r="AL1028" s="204"/>
      <c r="AM1028" s="204"/>
      <c r="AN1028" s="204"/>
      <c r="AO1028" s="204"/>
    </row>
    <row r="1029" spans="24:41" ht="15" customHeight="1" x14ac:dyDescent="0.25">
      <c r="X1029" s="204"/>
      <c r="Y1029" s="204"/>
      <c r="Z1029" s="204"/>
      <c r="AA1029" s="204"/>
      <c r="AB1029" s="204"/>
      <c r="AC1029" s="204"/>
      <c r="AD1029" s="204"/>
      <c r="AE1029" s="204"/>
      <c r="AF1029" s="204"/>
      <c r="AG1029" s="204"/>
      <c r="AH1029" s="204"/>
      <c r="AI1029" s="204"/>
      <c r="AJ1029" s="204"/>
      <c r="AK1029" s="204"/>
      <c r="AL1029" s="204"/>
      <c r="AM1029" s="204"/>
      <c r="AN1029" s="204"/>
      <c r="AO1029" s="204"/>
    </row>
    <row r="1030" spans="24:41" ht="15" customHeight="1" x14ac:dyDescent="0.25">
      <c r="X1030" s="204"/>
      <c r="Y1030" s="204"/>
      <c r="Z1030" s="204"/>
      <c r="AA1030" s="204"/>
      <c r="AB1030" s="204"/>
      <c r="AC1030" s="204"/>
      <c r="AD1030" s="204"/>
      <c r="AE1030" s="204"/>
      <c r="AF1030" s="204"/>
      <c r="AG1030" s="204"/>
      <c r="AH1030" s="204"/>
      <c r="AI1030" s="204"/>
      <c r="AJ1030" s="204"/>
      <c r="AK1030" s="204"/>
      <c r="AL1030" s="204"/>
      <c r="AM1030" s="204"/>
      <c r="AN1030" s="204"/>
      <c r="AO1030" s="204"/>
    </row>
    <row r="1031" spans="24:41" ht="15" customHeight="1" x14ac:dyDescent="0.25">
      <c r="X1031" s="204"/>
      <c r="Y1031" s="204"/>
      <c r="Z1031" s="204"/>
      <c r="AA1031" s="204"/>
      <c r="AB1031" s="204"/>
      <c r="AC1031" s="204"/>
      <c r="AD1031" s="204"/>
      <c r="AE1031" s="204"/>
      <c r="AF1031" s="204"/>
      <c r="AG1031" s="204"/>
      <c r="AH1031" s="204"/>
      <c r="AI1031" s="204"/>
      <c r="AJ1031" s="204"/>
      <c r="AK1031" s="204"/>
      <c r="AL1031" s="204"/>
      <c r="AM1031" s="204"/>
      <c r="AN1031" s="204"/>
      <c r="AO1031" s="204"/>
    </row>
    <row r="1032" spans="24:41" ht="15" customHeight="1" x14ac:dyDescent="0.25">
      <c r="X1032" s="204"/>
      <c r="Y1032" s="204"/>
      <c r="Z1032" s="204"/>
      <c r="AA1032" s="204"/>
      <c r="AB1032" s="204"/>
      <c r="AC1032" s="204"/>
      <c r="AD1032" s="204"/>
      <c r="AE1032" s="204"/>
      <c r="AF1032" s="204"/>
      <c r="AG1032" s="204"/>
      <c r="AH1032" s="204"/>
      <c r="AI1032" s="204"/>
      <c r="AJ1032" s="204"/>
      <c r="AK1032" s="204"/>
      <c r="AL1032" s="204"/>
      <c r="AM1032" s="204"/>
      <c r="AN1032" s="204"/>
      <c r="AO1032" s="204"/>
    </row>
    <row r="1033" spans="24:41" ht="15" customHeight="1" x14ac:dyDescent="0.25">
      <c r="X1033" s="204"/>
      <c r="Y1033" s="204"/>
      <c r="Z1033" s="204"/>
      <c r="AA1033" s="204"/>
      <c r="AB1033" s="204"/>
      <c r="AC1033" s="204"/>
      <c r="AD1033" s="204"/>
      <c r="AE1033" s="204"/>
      <c r="AF1033" s="204"/>
      <c r="AG1033" s="204"/>
      <c r="AH1033" s="204"/>
      <c r="AI1033" s="204"/>
      <c r="AJ1033" s="204"/>
      <c r="AK1033" s="204"/>
      <c r="AL1033" s="204"/>
      <c r="AM1033" s="204"/>
      <c r="AN1033" s="204"/>
      <c r="AO1033" s="204"/>
    </row>
    <row r="1034" spans="24:41" ht="15" customHeight="1" x14ac:dyDescent="0.25">
      <c r="X1034" s="204"/>
      <c r="Y1034" s="204"/>
      <c r="Z1034" s="204"/>
      <c r="AA1034" s="204"/>
      <c r="AB1034" s="204"/>
      <c r="AC1034" s="204"/>
      <c r="AD1034" s="204"/>
      <c r="AE1034" s="204"/>
      <c r="AF1034" s="204"/>
      <c r="AG1034" s="204"/>
      <c r="AH1034" s="204"/>
      <c r="AI1034" s="204"/>
      <c r="AJ1034" s="204"/>
      <c r="AK1034" s="204"/>
      <c r="AL1034" s="204"/>
      <c r="AM1034" s="204"/>
      <c r="AN1034" s="204"/>
      <c r="AO1034" s="204"/>
    </row>
    <row r="1035" spans="24:41" ht="15" customHeight="1" x14ac:dyDescent="0.25">
      <c r="X1035" s="204"/>
      <c r="Y1035" s="204"/>
      <c r="Z1035" s="204"/>
      <c r="AA1035" s="204"/>
      <c r="AB1035" s="204"/>
      <c r="AC1035" s="204"/>
      <c r="AD1035" s="204"/>
      <c r="AE1035" s="204"/>
      <c r="AF1035" s="204"/>
      <c r="AG1035" s="204"/>
      <c r="AH1035" s="204"/>
      <c r="AI1035" s="204"/>
      <c r="AJ1035" s="204"/>
      <c r="AK1035" s="204"/>
      <c r="AL1035" s="204"/>
      <c r="AM1035" s="204"/>
      <c r="AN1035" s="204"/>
      <c r="AO1035" s="204"/>
    </row>
    <row r="1036" spans="24:41" ht="15" customHeight="1" x14ac:dyDescent="0.25">
      <c r="X1036" s="204"/>
      <c r="Y1036" s="204"/>
      <c r="Z1036" s="204"/>
      <c r="AA1036" s="204"/>
      <c r="AB1036" s="204"/>
      <c r="AC1036" s="204"/>
      <c r="AD1036" s="204"/>
      <c r="AE1036" s="204"/>
      <c r="AF1036" s="204"/>
      <c r="AG1036" s="204"/>
      <c r="AH1036" s="204"/>
      <c r="AI1036" s="204"/>
      <c r="AJ1036" s="204"/>
      <c r="AK1036" s="204"/>
      <c r="AL1036" s="204"/>
      <c r="AM1036" s="204"/>
      <c r="AN1036" s="204"/>
      <c r="AO1036" s="204"/>
    </row>
    <row r="1037" spans="24:41" ht="15" customHeight="1" x14ac:dyDescent="0.25">
      <c r="X1037" s="204"/>
      <c r="Y1037" s="204"/>
      <c r="Z1037" s="204"/>
      <c r="AA1037" s="204"/>
      <c r="AB1037" s="204"/>
      <c r="AC1037" s="204"/>
      <c r="AD1037" s="204"/>
      <c r="AE1037" s="204"/>
      <c r="AF1037" s="204"/>
      <c r="AG1037" s="204"/>
      <c r="AH1037" s="204"/>
      <c r="AI1037" s="204"/>
      <c r="AJ1037" s="204"/>
      <c r="AK1037" s="204"/>
      <c r="AL1037" s="204"/>
      <c r="AM1037" s="204"/>
      <c r="AN1037" s="204"/>
      <c r="AO1037" s="204"/>
    </row>
    <row r="1038" spans="24:41" ht="15" customHeight="1" x14ac:dyDescent="0.25">
      <c r="X1038" s="204"/>
      <c r="Y1038" s="204"/>
      <c r="Z1038" s="204"/>
      <c r="AA1038" s="204"/>
      <c r="AB1038" s="204"/>
      <c r="AC1038" s="204"/>
      <c r="AD1038" s="204"/>
      <c r="AE1038" s="204"/>
      <c r="AF1038" s="204"/>
      <c r="AG1038" s="204"/>
      <c r="AH1038" s="204"/>
      <c r="AI1038" s="204"/>
      <c r="AJ1038" s="204"/>
      <c r="AK1038" s="204"/>
      <c r="AL1038" s="204"/>
      <c r="AM1038" s="204"/>
      <c r="AN1038" s="204"/>
      <c r="AO1038" s="204"/>
    </row>
    <row r="1039" spans="24:41" ht="15" customHeight="1" x14ac:dyDescent="0.25">
      <c r="X1039" s="204"/>
      <c r="Y1039" s="204"/>
      <c r="Z1039" s="204"/>
      <c r="AA1039" s="204"/>
      <c r="AB1039" s="204"/>
      <c r="AC1039" s="204"/>
      <c r="AD1039" s="204"/>
      <c r="AE1039" s="204"/>
      <c r="AF1039" s="204"/>
      <c r="AG1039" s="204"/>
      <c r="AH1039" s="204"/>
      <c r="AI1039" s="204"/>
      <c r="AJ1039" s="204"/>
      <c r="AK1039" s="204"/>
      <c r="AL1039" s="204"/>
      <c r="AM1039" s="204"/>
      <c r="AN1039" s="204"/>
      <c r="AO1039" s="204"/>
    </row>
    <row r="1040" spans="24:41" ht="15" customHeight="1" x14ac:dyDescent="0.25">
      <c r="X1040" s="204"/>
      <c r="Y1040" s="204"/>
      <c r="Z1040" s="204"/>
      <c r="AA1040" s="204"/>
      <c r="AB1040" s="204"/>
      <c r="AC1040" s="204"/>
      <c r="AD1040" s="204"/>
      <c r="AE1040" s="204"/>
      <c r="AF1040" s="204"/>
      <c r="AG1040" s="204"/>
      <c r="AH1040" s="204"/>
      <c r="AI1040" s="204"/>
      <c r="AJ1040" s="204"/>
      <c r="AK1040" s="204"/>
      <c r="AL1040" s="204"/>
      <c r="AM1040" s="204"/>
      <c r="AN1040" s="204"/>
      <c r="AO1040" s="204"/>
    </row>
    <row r="1041" spans="24:41" ht="15" customHeight="1" x14ac:dyDescent="0.25">
      <c r="X1041" s="204"/>
      <c r="Y1041" s="204"/>
      <c r="Z1041" s="204"/>
      <c r="AA1041" s="204"/>
      <c r="AB1041" s="204"/>
      <c r="AC1041" s="204"/>
      <c r="AD1041" s="204"/>
      <c r="AE1041" s="204"/>
      <c r="AF1041" s="204"/>
      <c r="AG1041" s="204"/>
      <c r="AH1041" s="204"/>
      <c r="AI1041" s="204"/>
      <c r="AJ1041" s="204"/>
      <c r="AK1041" s="204"/>
      <c r="AL1041" s="204"/>
      <c r="AM1041" s="204"/>
      <c r="AN1041" s="204"/>
      <c r="AO1041" s="204"/>
    </row>
    <row r="1042" spans="24:41" ht="15" customHeight="1" x14ac:dyDescent="0.25">
      <c r="X1042" s="204"/>
      <c r="Y1042" s="204"/>
      <c r="Z1042" s="204"/>
      <c r="AA1042" s="204"/>
      <c r="AB1042" s="204"/>
      <c r="AC1042" s="204"/>
      <c r="AD1042" s="204"/>
      <c r="AE1042" s="204"/>
      <c r="AF1042" s="204"/>
      <c r="AG1042" s="204"/>
      <c r="AH1042" s="204"/>
      <c r="AI1042" s="204"/>
      <c r="AJ1042" s="204"/>
      <c r="AK1042" s="204"/>
      <c r="AL1042" s="204"/>
      <c r="AM1042" s="204"/>
      <c r="AN1042" s="204"/>
      <c r="AO1042" s="204"/>
    </row>
    <row r="1043" spans="24:41" ht="15" customHeight="1" x14ac:dyDescent="0.25">
      <c r="X1043" s="204"/>
      <c r="Y1043" s="204"/>
      <c r="Z1043" s="204"/>
      <c r="AA1043" s="204"/>
      <c r="AB1043" s="204"/>
      <c r="AC1043" s="204"/>
      <c r="AD1043" s="204"/>
      <c r="AE1043" s="204"/>
      <c r="AF1043" s="204"/>
      <c r="AG1043" s="204"/>
      <c r="AH1043" s="204"/>
      <c r="AI1043" s="204"/>
      <c r="AJ1043" s="204"/>
      <c r="AK1043" s="204"/>
      <c r="AL1043" s="204"/>
      <c r="AM1043" s="204"/>
      <c r="AN1043" s="204"/>
      <c r="AO1043" s="204"/>
    </row>
    <row r="1044" spans="24:41" ht="15" customHeight="1" x14ac:dyDescent="0.25">
      <c r="X1044" s="204"/>
      <c r="Y1044" s="204"/>
      <c r="Z1044" s="204"/>
      <c r="AA1044" s="204"/>
      <c r="AB1044" s="204"/>
      <c r="AC1044" s="204"/>
      <c r="AD1044" s="204"/>
      <c r="AE1044" s="204"/>
      <c r="AF1044" s="204"/>
      <c r="AG1044" s="204"/>
      <c r="AH1044" s="204"/>
      <c r="AI1044" s="204"/>
      <c r="AJ1044" s="204"/>
      <c r="AK1044" s="204"/>
      <c r="AL1044" s="204"/>
      <c r="AM1044" s="204"/>
      <c r="AN1044" s="204"/>
      <c r="AO1044" s="204"/>
    </row>
    <row r="1045" spans="24:41" ht="15" customHeight="1" x14ac:dyDescent="0.25">
      <c r="X1045" s="204"/>
      <c r="Y1045" s="204"/>
      <c r="Z1045" s="204"/>
      <c r="AA1045" s="204"/>
      <c r="AB1045" s="204"/>
      <c r="AC1045" s="204"/>
      <c r="AD1045" s="204"/>
      <c r="AE1045" s="204"/>
      <c r="AF1045" s="204"/>
      <c r="AG1045" s="204"/>
      <c r="AH1045" s="204"/>
      <c r="AI1045" s="204"/>
      <c r="AJ1045" s="204"/>
      <c r="AK1045" s="204"/>
      <c r="AL1045" s="204"/>
      <c r="AM1045" s="204"/>
      <c r="AN1045" s="204"/>
      <c r="AO1045" s="204"/>
    </row>
    <row r="1046" spans="24:41" ht="15" customHeight="1" x14ac:dyDescent="0.25">
      <c r="X1046" s="204"/>
      <c r="Y1046" s="204"/>
      <c r="Z1046" s="204"/>
      <c r="AA1046" s="204"/>
      <c r="AB1046" s="204"/>
      <c r="AC1046" s="204"/>
      <c r="AD1046" s="204"/>
      <c r="AE1046" s="204"/>
      <c r="AF1046" s="204"/>
      <c r="AG1046" s="204"/>
      <c r="AH1046" s="204"/>
      <c r="AI1046" s="204"/>
      <c r="AJ1046" s="204"/>
      <c r="AK1046" s="204"/>
      <c r="AL1046" s="204"/>
      <c r="AM1046" s="204"/>
      <c r="AN1046" s="204"/>
      <c r="AO1046" s="204"/>
    </row>
    <row r="1047" spans="24:41" ht="15" customHeight="1" x14ac:dyDescent="0.25">
      <c r="X1047" s="204"/>
      <c r="Y1047" s="204"/>
      <c r="Z1047" s="204"/>
      <c r="AA1047" s="204"/>
      <c r="AB1047" s="204"/>
      <c r="AC1047" s="204"/>
      <c r="AD1047" s="204"/>
      <c r="AE1047" s="204"/>
      <c r="AF1047" s="204"/>
      <c r="AG1047" s="204"/>
      <c r="AH1047" s="204"/>
      <c r="AI1047" s="204"/>
      <c r="AJ1047" s="204"/>
      <c r="AK1047" s="204"/>
      <c r="AL1047" s="204"/>
      <c r="AM1047" s="204"/>
      <c r="AN1047" s="204"/>
      <c r="AO1047" s="204"/>
    </row>
    <row r="1048" spans="24:41" ht="15" customHeight="1" x14ac:dyDescent="0.25">
      <c r="X1048" s="204"/>
      <c r="Y1048" s="204"/>
      <c r="Z1048" s="204"/>
      <c r="AA1048" s="204"/>
      <c r="AB1048" s="204"/>
      <c r="AC1048" s="204"/>
      <c r="AD1048" s="204"/>
      <c r="AE1048" s="204"/>
      <c r="AF1048" s="204"/>
      <c r="AG1048" s="204"/>
      <c r="AH1048" s="204"/>
      <c r="AI1048" s="204"/>
      <c r="AJ1048" s="204"/>
      <c r="AK1048" s="204"/>
      <c r="AL1048" s="204"/>
      <c r="AM1048" s="204"/>
      <c r="AN1048" s="204"/>
      <c r="AO1048" s="204"/>
    </row>
    <row r="1049" spans="24:41" ht="15" customHeight="1" x14ac:dyDescent="0.25">
      <c r="X1049" s="204"/>
      <c r="Y1049" s="204"/>
      <c r="Z1049" s="204"/>
      <c r="AA1049" s="204"/>
      <c r="AB1049" s="204"/>
      <c r="AC1049" s="204"/>
      <c r="AD1049" s="204"/>
      <c r="AE1049" s="204"/>
      <c r="AF1049" s="204"/>
      <c r="AG1049" s="204"/>
      <c r="AH1049" s="204"/>
      <c r="AI1049" s="204"/>
      <c r="AJ1049" s="204"/>
      <c r="AK1049" s="204"/>
      <c r="AL1049" s="204"/>
      <c r="AM1049" s="204"/>
      <c r="AN1049" s="204"/>
      <c r="AO1049" s="204"/>
    </row>
    <row r="1050" spans="24:41" ht="15" customHeight="1" x14ac:dyDescent="0.25">
      <c r="X1050" s="204"/>
      <c r="Y1050" s="204"/>
      <c r="Z1050" s="204"/>
      <c r="AA1050" s="204"/>
      <c r="AB1050" s="204"/>
      <c r="AC1050" s="204"/>
      <c r="AD1050" s="204"/>
      <c r="AE1050" s="204"/>
      <c r="AF1050" s="204"/>
      <c r="AG1050" s="204"/>
      <c r="AH1050" s="204"/>
      <c r="AI1050" s="204"/>
      <c r="AJ1050" s="204"/>
      <c r="AK1050" s="204"/>
      <c r="AL1050" s="204"/>
      <c r="AM1050" s="204"/>
      <c r="AN1050" s="204"/>
      <c r="AO1050" s="204"/>
    </row>
    <row r="1051" spans="24:41" ht="15" customHeight="1" x14ac:dyDescent="0.25">
      <c r="X1051" s="204"/>
      <c r="Y1051" s="204"/>
      <c r="Z1051" s="204"/>
      <c r="AA1051" s="204"/>
      <c r="AB1051" s="204"/>
      <c r="AC1051" s="204"/>
      <c r="AD1051" s="204"/>
      <c r="AE1051" s="204"/>
      <c r="AF1051" s="204"/>
      <c r="AG1051" s="204"/>
      <c r="AH1051" s="204"/>
      <c r="AI1051" s="204"/>
      <c r="AJ1051" s="204"/>
      <c r="AK1051" s="204"/>
      <c r="AL1051" s="204"/>
      <c r="AM1051" s="204"/>
      <c r="AN1051" s="204"/>
      <c r="AO1051" s="204"/>
    </row>
    <row r="1052" spans="24:41" ht="15" customHeight="1" x14ac:dyDescent="0.25">
      <c r="X1052" s="204"/>
      <c r="Y1052" s="204"/>
      <c r="Z1052" s="204"/>
      <c r="AA1052" s="204"/>
      <c r="AB1052" s="204"/>
      <c r="AC1052" s="204"/>
      <c r="AD1052" s="204"/>
      <c r="AE1052" s="204"/>
      <c r="AF1052" s="204"/>
      <c r="AG1052" s="204"/>
      <c r="AH1052" s="204"/>
      <c r="AI1052" s="204"/>
      <c r="AJ1052" s="204"/>
      <c r="AK1052" s="204"/>
      <c r="AL1052" s="204"/>
      <c r="AM1052" s="204"/>
      <c r="AN1052" s="204"/>
      <c r="AO1052" s="204"/>
    </row>
    <row r="1053" spans="24:41" ht="15" customHeight="1" x14ac:dyDescent="0.25">
      <c r="X1053" s="204"/>
      <c r="Y1053" s="204"/>
      <c r="Z1053" s="204"/>
      <c r="AA1053" s="204"/>
      <c r="AB1053" s="204"/>
      <c r="AC1053" s="204"/>
      <c r="AD1053" s="204"/>
      <c r="AE1053" s="204"/>
      <c r="AF1053" s="204"/>
      <c r="AG1053" s="204"/>
      <c r="AH1053" s="204"/>
      <c r="AI1053" s="204"/>
      <c r="AJ1053" s="204"/>
      <c r="AK1053" s="204"/>
      <c r="AL1053" s="204"/>
      <c r="AM1053" s="204"/>
      <c r="AN1053" s="204"/>
      <c r="AO1053" s="204"/>
    </row>
    <row r="1054" spans="24:41" ht="15" customHeight="1" x14ac:dyDescent="0.25">
      <c r="X1054" s="204"/>
      <c r="Y1054" s="204"/>
      <c r="Z1054" s="204"/>
      <c r="AA1054" s="204"/>
      <c r="AB1054" s="204"/>
      <c r="AC1054" s="204"/>
      <c r="AD1054" s="204"/>
      <c r="AE1054" s="204"/>
      <c r="AF1054" s="204"/>
      <c r="AG1054" s="204"/>
      <c r="AH1054" s="204"/>
      <c r="AI1054" s="204"/>
      <c r="AJ1054" s="204"/>
      <c r="AK1054" s="204"/>
      <c r="AL1054" s="204"/>
      <c r="AM1054" s="204"/>
      <c r="AN1054" s="204"/>
      <c r="AO1054" s="204"/>
    </row>
    <row r="1055" spans="24:41" ht="15" customHeight="1" x14ac:dyDescent="0.25">
      <c r="X1055" s="204"/>
      <c r="Y1055" s="204"/>
      <c r="Z1055" s="204"/>
      <c r="AA1055" s="204"/>
      <c r="AB1055" s="204"/>
      <c r="AC1055" s="204"/>
      <c r="AD1055" s="204"/>
      <c r="AE1055" s="204"/>
      <c r="AF1055" s="204"/>
      <c r="AG1055" s="204"/>
      <c r="AH1055" s="204"/>
      <c r="AI1055" s="204"/>
      <c r="AJ1055" s="204"/>
      <c r="AK1055" s="204"/>
      <c r="AL1055" s="204"/>
      <c r="AM1055" s="204"/>
      <c r="AN1055" s="204"/>
      <c r="AO1055" s="204"/>
    </row>
    <row r="1056" spans="24:41" ht="15" customHeight="1" x14ac:dyDescent="0.25">
      <c r="X1056" s="204"/>
      <c r="Y1056" s="204"/>
      <c r="Z1056" s="204"/>
      <c r="AA1056" s="204"/>
      <c r="AB1056" s="204"/>
      <c r="AC1056" s="204"/>
      <c r="AD1056" s="204"/>
      <c r="AE1056" s="204"/>
      <c r="AF1056" s="204"/>
      <c r="AG1056" s="204"/>
      <c r="AH1056" s="204"/>
      <c r="AI1056" s="204"/>
      <c r="AJ1056" s="204"/>
      <c r="AK1056" s="204"/>
      <c r="AL1056" s="204"/>
      <c r="AM1056" s="204"/>
      <c r="AN1056" s="204"/>
      <c r="AO1056" s="204"/>
    </row>
    <row r="1057" spans="24:41" ht="15" customHeight="1" x14ac:dyDescent="0.25">
      <c r="X1057" s="204"/>
      <c r="Y1057" s="204"/>
      <c r="Z1057" s="204"/>
      <c r="AA1057" s="204"/>
      <c r="AB1057" s="204"/>
      <c r="AC1057" s="204"/>
      <c r="AD1057" s="204"/>
      <c r="AE1057" s="204"/>
      <c r="AF1057" s="204"/>
      <c r="AG1057" s="204"/>
      <c r="AH1057" s="204"/>
      <c r="AI1057" s="204"/>
      <c r="AJ1057" s="204"/>
      <c r="AK1057" s="204"/>
      <c r="AL1057" s="204"/>
      <c r="AM1057" s="204"/>
      <c r="AN1057" s="204"/>
      <c r="AO1057" s="204"/>
    </row>
    <row r="1058" spans="24:41" ht="15" customHeight="1" x14ac:dyDescent="0.25">
      <c r="X1058" s="204"/>
      <c r="Y1058" s="204"/>
      <c r="Z1058" s="204"/>
      <c r="AA1058" s="204"/>
      <c r="AB1058" s="204"/>
      <c r="AC1058" s="204"/>
      <c r="AD1058" s="204"/>
      <c r="AE1058" s="204"/>
      <c r="AF1058" s="204"/>
      <c r="AG1058" s="204"/>
      <c r="AH1058" s="204"/>
      <c r="AI1058" s="204"/>
      <c r="AJ1058" s="204"/>
      <c r="AK1058" s="204"/>
      <c r="AL1058" s="204"/>
      <c r="AM1058" s="204"/>
      <c r="AN1058" s="204"/>
      <c r="AO1058" s="204"/>
    </row>
    <row r="1059" spans="24:41" ht="15" customHeight="1" x14ac:dyDescent="0.25">
      <c r="X1059" s="204"/>
      <c r="Y1059" s="204"/>
      <c r="Z1059" s="204"/>
      <c r="AA1059" s="204"/>
      <c r="AB1059" s="204"/>
      <c r="AC1059" s="204"/>
      <c r="AD1059" s="204"/>
      <c r="AE1059" s="204"/>
      <c r="AF1059" s="204"/>
      <c r="AG1059" s="204"/>
      <c r="AH1059" s="204"/>
      <c r="AI1059" s="204"/>
      <c r="AJ1059" s="204"/>
      <c r="AK1059" s="204"/>
      <c r="AL1059" s="204"/>
      <c r="AM1059" s="204"/>
      <c r="AN1059" s="204"/>
      <c r="AO1059" s="204"/>
    </row>
    <row r="1060" spans="24:41" ht="15" customHeight="1" x14ac:dyDescent="0.25">
      <c r="X1060" s="204"/>
      <c r="Y1060" s="204"/>
      <c r="Z1060" s="204"/>
      <c r="AA1060" s="204"/>
      <c r="AB1060" s="204"/>
      <c r="AC1060" s="204"/>
      <c r="AD1060" s="204"/>
      <c r="AE1060" s="204"/>
      <c r="AF1060" s="204"/>
      <c r="AG1060" s="204"/>
      <c r="AH1060" s="204"/>
      <c r="AI1060" s="204"/>
      <c r="AJ1060" s="204"/>
      <c r="AK1060" s="204"/>
      <c r="AL1060" s="204"/>
      <c r="AM1060" s="204"/>
      <c r="AN1060" s="204"/>
      <c r="AO1060" s="204"/>
    </row>
    <row r="1061" spans="24:41" ht="15" customHeight="1" x14ac:dyDescent="0.25">
      <c r="X1061" s="204"/>
      <c r="Y1061" s="204"/>
      <c r="Z1061" s="204"/>
      <c r="AA1061" s="204"/>
      <c r="AB1061" s="204"/>
      <c r="AC1061" s="204"/>
      <c r="AD1061" s="204"/>
      <c r="AE1061" s="204"/>
      <c r="AF1061" s="204"/>
      <c r="AG1061" s="204"/>
      <c r="AH1061" s="204"/>
      <c r="AI1061" s="204"/>
      <c r="AJ1061" s="204"/>
      <c r="AK1061" s="204"/>
      <c r="AL1061" s="204"/>
      <c r="AM1061" s="204"/>
      <c r="AN1061" s="204"/>
      <c r="AO1061" s="204"/>
    </row>
    <row r="1062" spans="24:41" ht="15" customHeight="1" x14ac:dyDescent="0.25">
      <c r="X1062" s="204"/>
      <c r="Y1062" s="204"/>
      <c r="Z1062" s="204"/>
      <c r="AA1062" s="204"/>
      <c r="AB1062" s="204"/>
      <c r="AC1062" s="204"/>
      <c r="AD1062" s="204"/>
      <c r="AE1062" s="204"/>
      <c r="AF1062" s="204"/>
      <c r="AG1062" s="204"/>
      <c r="AH1062" s="204"/>
      <c r="AI1062" s="204"/>
      <c r="AJ1062" s="204"/>
      <c r="AK1062" s="204"/>
      <c r="AL1062" s="204"/>
      <c r="AM1062" s="204"/>
      <c r="AN1062" s="204"/>
      <c r="AO1062" s="204"/>
    </row>
    <row r="1063" spans="24:41" ht="15" customHeight="1" x14ac:dyDescent="0.25">
      <c r="X1063" s="204"/>
      <c r="Y1063" s="204"/>
      <c r="Z1063" s="204"/>
      <c r="AA1063" s="204"/>
      <c r="AB1063" s="204"/>
      <c r="AC1063" s="204"/>
      <c r="AD1063" s="204"/>
      <c r="AE1063" s="204"/>
      <c r="AF1063" s="204"/>
      <c r="AG1063" s="204"/>
      <c r="AH1063" s="204"/>
      <c r="AI1063" s="204"/>
      <c r="AJ1063" s="204"/>
      <c r="AK1063" s="204"/>
      <c r="AL1063" s="204"/>
      <c r="AM1063" s="204"/>
      <c r="AN1063" s="204"/>
      <c r="AO1063" s="204"/>
    </row>
    <row r="1064" spans="24:41" ht="15" customHeight="1" x14ac:dyDescent="0.25">
      <c r="X1064" s="204"/>
      <c r="Y1064" s="204"/>
      <c r="Z1064" s="204"/>
      <c r="AA1064" s="204"/>
      <c r="AB1064" s="204"/>
      <c r="AC1064" s="204"/>
      <c r="AD1064" s="204"/>
      <c r="AE1064" s="204"/>
      <c r="AF1064" s="204"/>
      <c r="AG1064" s="204"/>
      <c r="AH1064" s="204"/>
      <c r="AI1064" s="204"/>
      <c r="AJ1064" s="204"/>
      <c r="AK1064" s="204"/>
      <c r="AL1064" s="204"/>
      <c r="AM1064" s="204"/>
      <c r="AN1064" s="204"/>
      <c r="AO1064" s="204"/>
    </row>
    <row r="1065" spans="24:41" ht="15" customHeight="1" x14ac:dyDescent="0.25">
      <c r="X1065" s="204"/>
      <c r="Y1065" s="204"/>
      <c r="Z1065" s="204"/>
      <c r="AA1065" s="204"/>
      <c r="AB1065" s="204"/>
      <c r="AC1065" s="204"/>
      <c r="AD1065" s="204"/>
      <c r="AE1065" s="204"/>
      <c r="AF1065" s="204"/>
      <c r="AG1065" s="204"/>
      <c r="AH1065" s="204"/>
      <c r="AI1065" s="204"/>
      <c r="AJ1065" s="204"/>
      <c r="AK1065" s="204"/>
      <c r="AL1065" s="204"/>
      <c r="AM1065" s="204"/>
      <c r="AN1065" s="204"/>
      <c r="AO1065" s="204"/>
    </row>
    <row r="1066" spans="24:41" ht="15" customHeight="1" x14ac:dyDescent="0.25">
      <c r="X1066" s="204"/>
      <c r="Y1066" s="204"/>
      <c r="Z1066" s="204"/>
      <c r="AA1066" s="204"/>
      <c r="AB1066" s="204"/>
      <c r="AC1066" s="204"/>
      <c r="AD1066" s="204"/>
      <c r="AE1066" s="204"/>
      <c r="AF1066" s="204"/>
      <c r="AG1066" s="204"/>
      <c r="AH1066" s="204"/>
      <c r="AI1066" s="204"/>
      <c r="AJ1066" s="204"/>
      <c r="AK1066" s="204"/>
      <c r="AL1066" s="204"/>
      <c r="AM1066" s="204"/>
      <c r="AN1066" s="204"/>
      <c r="AO1066" s="204"/>
    </row>
    <row r="1067" spans="24:41" ht="15" customHeight="1" x14ac:dyDescent="0.25">
      <c r="X1067" s="204"/>
      <c r="Y1067" s="204"/>
      <c r="Z1067" s="204"/>
      <c r="AA1067" s="204"/>
      <c r="AB1067" s="204"/>
      <c r="AC1067" s="204"/>
      <c r="AD1067" s="204"/>
      <c r="AE1067" s="204"/>
      <c r="AF1067" s="204"/>
      <c r="AG1067" s="204"/>
      <c r="AH1067" s="204"/>
      <c r="AI1067" s="204"/>
      <c r="AJ1067" s="204"/>
      <c r="AK1067" s="204"/>
      <c r="AL1067" s="204"/>
      <c r="AM1067" s="204"/>
      <c r="AN1067" s="204"/>
      <c r="AO1067" s="204"/>
    </row>
    <row r="1068" spans="24:41" ht="15" customHeight="1" x14ac:dyDescent="0.25">
      <c r="X1068" s="204"/>
      <c r="Y1068" s="204"/>
      <c r="Z1068" s="204"/>
      <c r="AA1068" s="204"/>
      <c r="AB1068" s="204"/>
      <c r="AC1068" s="204"/>
      <c r="AD1068" s="204"/>
      <c r="AE1068" s="204"/>
      <c r="AF1068" s="204"/>
      <c r="AG1068" s="204"/>
      <c r="AH1068" s="204"/>
      <c r="AI1068" s="204"/>
      <c r="AJ1068" s="204"/>
      <c r="AK1068" s="204"/>
      <c r="AL1068" s="204"/>
      <c r="AM1068" s="204"/>
      <c r="AN1068" s="204"/>
      <c r="AO1068" s="204"/>
    </row>
    <row r="1069" spans="24:41" ht="15" customHeight="1" x14ac:dyDescent="0.25">
      <c r="X1069" s="204"/>
      <c r="Y1069" s="204"/>
      <c r="Z1069" s="204"/>
      <c r="AA1069" s="204"/>
      <c r="AB1069" s="204"/>
      <c r="AC1069" s="204"/>
      <c r="AD1069" s="204"/>
      <c r="AE1069" s="204"/>
      <c r="AF1069" s="204"/>
      <c r="AG1069" s="204"/>
      <c r="AH1069" s="204"/>
      <c r="AI1069" s="204"/>
      <c r="AJ1069" s="204"/>
      <c r="AK1069" s="204"/>
      <c r="AL1069" s="204"/>
      <c r="AM1069" s="204"/>
      <c r="AN1069" s="204"/>
      <c r="AO1069" s="204"/>
    </row>
    <row r="1070" spans="24:41" ht="15" customHeight="1" x14ac:dyDescent="0.25">
      <c r="X1070" s="204"/>
      <c r="Y1070" s="204"/>
      <c r="Z1070" s="204"/>
      <c r="AA1070" s="204"/>
      <c r="AB1070" s="204"/>
      <c r="AC1070" s="204"/>
      <c r="AD1070" s="204"/>
      <c r="AE1070" s="204"/>
      <c r="AF1070" s="204"/>
      <c r="AG1070" s="204"/>
      <c r="AH1070" s="204"/>
      <c r="AI1070" s="204"/>
      <c r="AJ1070" s="204"/>
      <c r="AK1070" s="204"/>
      <c r="AL1070" s="204"/>
      <c r="AM1070" s="204"/>
      <c r="AN1070" s="204"/>
      <c r="AO1070" s="204"/>
    </row>
    <row r="1071" spans="24:41" ht="15" customHeight="1" x14ac:dyDescent="0.25">
      <c r="X1071" s="204"/>
      <c r="Y1071" s="204"/>
      <c r="Z1071" s="204"/>
      <c r="AA1071" s="204"/>
      <c r="AB1071" s="204"/>
      <c r="AC1071" s="204"/>
      <c r="AD1071" s="204"/>
      <c r="AE1071" s="204"/>
      <c r="AF1071" s="204"/>
      <c r="AG1071" s="204"/>
      <c r="AH1071" s="204"/>
      <c r="AI1071" s="204"/>
      <c r="AJ1071" s="204"/>
      <c r="AK1071" s="204"/>
      <c r="AL1071" s="204"/>
      <c r="AM1071" s="204"/>
      <c r="AN1071" s="204"/>
      <c r="AO1071" s="204"/>
    </row>
    <row r="1072" spans="24:41" ht="15" customHeight="1" x14ac:dyDescent="0.25">
      <c r="X1072" s="204"/>
      <c r="Y1072" s="204"/>
      <c r="Z1072" s="204"/>
      <c r="AA1072" s="204"/>
      <c r="AB1072" s="204"/>
      <c r="AC1072" s="204"/>
      <c r="AD1072" s="204"/>
      <c r="AE1072" s="204"/>
      <c r="AF1072" s="204"/>
      <c r="AG1072" s="204"/>
      <c r="AH1072" s="204"/>
      <c r="AI1072" s="204"/>
      <c r="AJ1072" s="204"/>
      <c r="AK1072" s="204"/>
      <c r="AL1072" s="204"/>
      <c r="AM1072" s="204"/>
      <c r="AN1072" s="204"/>
      <c r="AO1072" s="204"/>
    </row>
    <row r="1073" spans="24:41" ht="15" customHeight="1" x14ac:dyDescent="0.25">
      <c r="X1073" s="204"/>
      <c r="Y1073" s="204"/>
      <c r="Z1073" s="204"/>
      <c r="AA1073" s="204"/>
      <c r="AB1073" s="204"/>
      <c r="AC1073" s="204"/>
      <c r="AD1073" s="204"/>
      <c r="AE1073" s="204"/>
      <c r="AF1073" s="204"/>
      <c r="AG1073" s="204"/>
      <c r="AH1073" s="204"/>
      <c r="AI1073" s="204"/>
      <c r="AJ1073" s="204"/>
      <c r="AK1073" s="204"/>
      <c r="AL1073" s="204"/>
      <c r="AM1073" s="204"/>
      <c r="AN1073" s="204"/>
      <c r="AO1073" s="204"/>
    </row>
    <row r="1074" spans="24:41" ht="15" customHeight="1" x14ac:dyDescent="0.25">
      <c r="X1074" s="204"/>
      <c r="Y1074" s="204"/>
      <c r="Z1074" s="204"/>
      <c r="AA1074" s="204"/>
      <c r="AB1074" s="204"/>
      <c r="AC1074" s="204"/>
      <c r="AD1074" s="204"/>
      <c r="AE1074" s="204"/>
      <c r="AF1074" s="204"/>
      <c r="AG1074" s="204"/>
      <c r="AH1074" s="204"/>
      <c r="AI1074" s="204"/>
      <c r="AJ1074" s="204"/>
      <c r="AK1074" s="204"/>
      <c r="AL1074" s="204"/>
      <c r="AM1074" s="204"/>
      <c r="AN1074" s="204"/>
      <c r="AO1074" s="204"/>
    </row>
    <row r="1075" spans="24:41" ht="15" customHeight="1" x14ac:dyDescent="0.25">
      <c r="X1075" s="204"/>
      <c r="Y1075" s="204"/>
      <c r="Z1075" s="204"/>
      <c r="AA1075" s="204"/>
      <c r="AB1075" s="204"/>
      <c r="AC1075" s="204"/>
      <c r="AD1075" s="204"/>
      <c r="AE1075" s="204"/>
      <c r="AF1075" s="204"/>
      <c r="AG1075" s="204"/>
      <c r="AH1075" s="204"/>
      <c r="AI1075" s="204"/>
      <c r="AJ1075" s="204"/>
      <c r="AK1075" s="204"/>
      <c r="AL1075" s="204"/>
      <c r="AM1075" s="204"/>
      <c r="AN1075" s="204"/>
      <c r="AO1075" s="204"/>
    </row>
    <row r="1076" spans="24:41" ht="15" customHeight="1" x14ac:dyDescent="0.25">
      <c r="X1076" s="204"/>
      <c r="Y1076" s="204"/>
      <c r="Z1076" s="204"/>
      <c r="AA1076" s="204"/>
      <c r="AB1076" s="204"/>
      <c r="AC1076" s="204"/>
      <c r="AD1076" s="204"/>
      <c r="AE1076" s="204"/>
      <c r="AF1076" s="204"/>
      <c r="AG1076" s="204"/>
      <c r="AH1076" s="204"/>
      <c r="AI1076" s="204"/>
      <c r="AJ1076" s="204"/>
      <c r="AK1076" s="204"/>
      <c r="AL1076" s="204"/>
      <c r="AM1076" s="204"/>
      <c r="AN1076" s="204"/>
      <c r="AO1076" s="204"/>
    </row>
    <row r="1077" spans="24:41" ht="15" customHeight="1" x14ac:dyDescent="0.25">
      <c r="X1077" s="204"/>
      <c r="Y1077" s="204"/>
      <c r="Z1077" s="204"/>
      <c r="AA1077" s="204"/>
      <c r="AB1077" s="204"/>
      <c r="AC1077" s="204"/>
      <c r="AD1077" s="204"/>
      <c r="AE1077" s="204"/>
      <c r="AF1077" s="204"/>
      <c r="AG1077" s="204"/>
      <c r="AH1077" s="204"/>
      <c r="AI1077" s="204"/>
      <c r="AJ1077" s="204"/>
      <c r="AK1077" s="204"/>
      <c r="AL1077" s="204"/>
      <c r="AM1077" s="204"/>
      <c r="AN1077" s="204"/>
      <c r="AO1077" s="204"/>
    </row>
    <row r="1078" spans="24:41" ht="15" customHeight="1" x14ac:dyDescent="0.25">
      <c r="X1078" s="204"/>
      <c r="Y1078" s="204"/>
      <c r="Z1078" s="204"/>
      <c r="AA1078" s="204"/>
      <c r="AB1078" s="204"/>
      <c r="AC1078" s="204"/>
      <c r="AD1078" s="204"/>
      <c r="AE1078" s="204"/>
      <c r="AF1078" s="204"/>
      <c r="AG1078" s="204"/>
      <c r="AH1078" s="204"/>
      <c r="AI1078" s="204"/>
      <c r="AJ1078" s="204"/>
      <c r="AK1078" s="204"/>
      <c r="AL1078" s="204"/>
      <c r="AM1078" s="204"/>
      <c r="AN1078" s="204"/>
      <c r="AO1078" s="204"/>
    </row>
    <row r="1079" spans="24:41" ht="15" customHeight="1" x14ac:dyDescent="0.25">
      <c r="X1079" s="204"/>
      <c r="Y1079" s="204"/>
      <c r="Z1079" s="204"/>
      <c r="AA1079" s="204"/>
      <c r="AB1079" s="204"/>
      <c r="AC1079" s="204"/>
      <c r="AD1079" s="204"/>
      <c r="AE1079" s="204"/>
      <c r="AF1079" s="204"/>
      <c r="AG1079" s="204"/>
      <c r="AH1079" s="204"/>
      <c r="AI1079" s="204"/>
      <c r="AJ1079" s="204"/>
      <c r="AK1079" s="204"/>
      <c r="AL1079" s="204"/>
      <c r="AM1079" s="204"/>
      <c r="AN1079" s="204"/>
      <c r="AO1079" s="204"/>
    </row>
    <row r="1080" spans="24:41" ht="15" customHeight="1" x14ac:dyDescent="0.25">
      <c r="X1080" s="204"/>
      <c r="Y1080" s="204"/>
      <c r="Z1080" s="204"/>
      <c r="AA1080" s="204"/>
      <c r="AB1080" s="204"/>
      <c r="AC1080" s="204"/>
      <c r="AD1080" s="204"/>
      <c r="AE1080" s="204"/>
      <c r="AF1080" s="204"/>
      <c r="AG1080" s="204"/>
      <c r="AH1080" s="204"/>
      <c r="AI1080" s="204"/>
      <c r="AJ1080" s="204"/>
      <c r="AK1080" s="204"/>
      <c r="AL1080" s="204"/>
      <c r="AM1080" s="204"/>
      <c r="AN1080" s="204"/>
      <c r="AO1080" s="204"/>
    </row>
    <row r="1081" spans="24:41" ht="15" customHeight="1" x14ac:dyDescent="0.25">
      <c r="X1081" s="204"/>
      <c r="Y1081" s="204"/>
      <c r="Z1081" s="204"/>
      <c r="AA1081" s="204"/>
      <c r="AB1081" s="204"/>
      <c r="AC1081" s="204"/>
      <c r="AD1081" s="204"/>
      <c r="AE1081" s="204"/>
      <c r="AF1081" s="204"/>
      <c r="AG1081" s="204"/>
      <c r="AH1081" s="204"/>
      <c r="AI1081" s="204"/>
      <c r="AJ1081" s="204"/>
      <c r="AK1081" s="204"/>
      <c r="AL1081" s="204"/>
      <c r="AM1081" s="204"/>
      <c r="AN1081" s="204"/>
      <c r="AO1081" s="204"/>
    </row>
    <row r="1082" spans="24:41" ht="15" customHeight="1" x14ac:dyDescent="0.25">
      <c r="X1082" s="204"/>
      <c r="Y1082" s="204"/>
      <c r="Z1082" s="204"/>
      <c r="AA1082" s="204"/>
      <c r="AB1082" s="204"/>
      <c r="AC1082" s="204"/>
      <c r="AD1082" s="204"/>
      <c r="AE1082" s="204"/>
      <c r="AF1082" s="204"/>
      <c r="AG1082" s="204"/>
      <c r="AH1082" s="204"/>
      <c r="AI1082" s="204"/>
      <c r="AJ1082" s="204"/>
      <c r="AK1082" s="204"/>
      <c r="AL1082" s="204"/>
      <c r="AM1082" s="204"/>
      <c r="AN1082" s="204"/>
      <c r="AO1082" s="204"/>
    </row>
    <row r="1083" spans="24:41" ht="15" customHeight="1" x14ac:dyDescent="0.25">
      <c r="X1083" s="204"/>
      <c r="Y1083" s="204"/>
      <c r="Z1083" s="204"/>
      <c r="AA1083" s="204"/>
      <c r="AB1083" s="204"/>
      <c r="AC1083" s="204"/>
      <c r="AD1083" s="204"/>
      <c r="AE1083" s="204"/>
      <c r="AF1083" s="204"/>
      <c r="AG1083" s="204"/>
      <c r="AH1083" s="204"/>
      <c r="AI1083" s="204"/>
      <c r="AJ1083" s="204"/>
      <c r="AK1083" s="204"/>
      <c r="AL1083" s="204"/>
      <c r="AM1083" s="204"/>
      <c r="AN1083" s="204"/>
      <c r="AO1083" s="204"/>
    </row>
    <row r="1084" spans="24:41" ht="15" customHeight="1" x14ac:dyDescent="0.25">
      <c r="X1084" s="204"/>
      <c r="Y1084" s="204"/>
      <c r="Z1084" s="204"/>
      <c r="AA1084" s="204"/>
      <c r="AB1084" s="204"/>
      <c r="AC1084" s="204"/>
      <c r="AD1084" s="204"/>
      <c r="AE1084" s="204"/>
      <c r="AF1084" s="204"/>
      <c r="AG1084" s="204"/>
      <c r="AH1084" s="204"/>
      <c r="AI1084" s="204"/>
      <c r="AJ1084" s="204"/>
      <c r="AK1084" s="204"/>
      <c r="AL1084" s="204"/>
      <c r="AM1084" s="204"/>
      <c r="AN1084" s="204"/>
      <c r="AO1084" s="204"/>
    </row>
    <row r="1085" spans="24:41" ht="15" customHeight="1" x14ac:dyDescent="0.25">
      <c r="X1085" s="204"/>
      <c r="Y1085" s="204"/>
      <c r="Z1085" s="204"/>
      <c r="AA1085" s="204"/>
      <c r="AB1085" s="204"/>
      <c r="AC1085" s="204"/>
      <c r="AD1085" s="204"/>
      <c r="AE1085" s="204"/>
      <c r="AF1085" s="204"/>
      <c r="AG1085" s="204"/>
      <c r="AH1085" s="204"/>
      <c r="AI1085" s="204"/>
      <c r="AJ1085" s="204"/>
      <c r="AK1085" s="204"/>
      <c r="AL1085" s="204"/>
      <c r="AM1085" s="204"/>
      <c r="AN1085" s="204"/>
      <c r="AO1085" s="204"/>
    </row>
    <row r="1086" spans="24:41" ht="15" customHeight="1" x14ac:dyDescent="0.25">
      <c r="X1086" s="204"/>
      <c r="Y1086" s="204"/>
      <c r="Z1086" s="204"/>
      <c r="AA1086" s="204"/>
      <c r="AB1086" s="204"/>
      <c r="AC1086" s="204"/>
      <c r="AD1086" s="204"/>
      <c r="AE1086" s="204"/>
      <c r="AF1086" s="204"/>
      <c r="AG1086" s="204"/>
      <c r="AH1086" s="204"/>
      <c r="AI1086" s="204"/>
      <c r="AJ1086" s="204"/>
      <c r="AK1086" s="204"/>
      <c r="AL1086" s="204"/>
      <c r="AM1086" s="204"/>
      <c r="AN1086" s="204"/>
      <c r="AO1086" s="204"/>
    </row>
    <row r="1087" spans="24:41" ht="15" customHeight="1" x14ac:dyDescent="0.25">
      <c r="X1087" s="204"/>
      <c r="Y1087" s="204"/>
      <c r="Z1087" s="204"/>
      <c r="AA1087" s="204"/>
      <c r="AB1087" s="204"/>
      <c r="AC1087" s="204"/>
      <c r="AD1087" s="204"/>
      <c r="AE1087" s="204"/>
      <c r="AF1087" s="204"/>
      <c r="AG1087" s="204"/>
      <c r="AH1087" s="204"/>
      <c r="AI1087" s="204"/>
      <c r="AJ1087" s="204"/>
      <c r="AK1087" s="204"/>
      <c r="AL1087" s="204"/>
      <c r="AM1087" s="204"/>
      <c r="AN1087" s="204"/>
      <c r="AO1087" s="204"/>
    </row>
    <row r="1088" spans="24:41" ht="15" customHeight="1" x14ac:dyDescent="0.25">
      <c r="X1088" s="204"/>
      <c r="Y1088" s="204"/>
      <c r="Z1088" s="204"/>
      <c r="AA1088" s="204"/>
      <c r="AB1088" s="204"/>
      <c r="AC1088" s="204"/>
      <c r="AD1088" s="204"/>
      <c r="AE1088" s="204"/>
      <c r="AF1088" s="204"/>
      <c r="AG1088" s="204"/>
      <c r="AH1088" s="204"/>
      <c r="AI1088" s="204"/>
      <c r="AJ1088" s="204"/>
      <c r="AK1088" s="204"/>
      <c r="AL1088" s="204"/>
      <c r="AM1088" s="204"/>
      <c r="AN1088" s="204"/>
      <c r="AO1088" s="204"/>
    </row>
    <row r="1089" spans="24:41" ht="15" customHeight="1" x14ac:dyDescent="0.25">
      <c r="X1089" s="204"/>
      <c r="Y1089" s="204"/>
      <c r="Z1089" s="204"/>
      <c r="AA1089" s="204"/>
      <c r="AB1089" s="204"/>
      <c r="AC1089" s="204"/>
      <c r="AD1089" s="204"/>
      <c r="AE1089" s="204"/>
      <c r="AF1089" s="204"/>
      <c r="AG1089" s="204"/>
      <c r="AH1089" s="204"/>
      <c r="AI1089" s="204"/>
      <c r="AJ1089" s="204"/>
      <c r="AK1089" s="204"/>
      <c r="AL1089" s="204"/>
      <c r="AM1089" s="204"/>
      <c r="AN1089" s="204"/>
      <c r="AO1089" s="204"/>
    </row>
    <row r="1090" spans="24:41" ht="15" customHeight="1" x14ac:dyDescent="0.25">
      <c r="X1090" s="204"/>
      <c r="Y1090" s="204"/>
      <c r="Z1090" s="204"/>
      <c r="AA1090" s="204"/>
      <c r="AB1090" s="204"/>
      <c r="AC1090" s="204"/>
      <c r="AD1090" s="204"/>
      <c r="AE1090" s="204"/>
      <c r="AF1090" s="204"/>
      <c r="AG1090" s="204"/>
      <c r="AH1090" s="204"/>
      <c r="AI1090" s="204"/>
      <c r="AJ1090" s="204"/>
      <c r="AK1090" s="204"/>
      <c r="AL1090" s="204"/>
      <c r="AM1090" s="204"/>
      <c r="AN1090" s="204"/>
      <c r="AO1090" s="204"/>
    </row>
    <row r="1091" spans="24:41" ht="15" customHeight="1" x14ac:dyDescent="0.25">
      <c r="X1091" s="204"/>
      <c r="Y1091" s="204"/>
      <c r="Z1091" s="204"/>
      <c r="AA1091" s="204"/>
      <c r="AB1091" s="204"/>
      <c r="AC1091" s="204"/>
      <c r="AD1091" s="204"/>
      <c r="AE1091" s="204"/>
      <c r="AF1091" s="204"/>
      <c r="AG1091" s="204"/>
      <c r="AH1091" s="204"/>
      <c r="AI1091" s="204"/>
      <c r="AJ1091" s="204"/>
      <c r="AK1091" s="204"/>
      <c r="AL1091" s="204"/>
      <c r="AM1091" s="204"/>
      <c r="AN1091" s="204"/>
      <c r="AO1091" s="204"/>
    </row>
    <row r="1092" spans="24:41" ht="15" customHeight="1" x14ac:dyDescent="0.25">
      <c r="X1092" s="204"/>
      <c r="Y1092" s="204"/>
      <c r="Z1092" s="204"/>
      <c r="AA1092" s="204"/>
      <c r="AB1092" s="204"/>
      <c r="AC1092" s="204"/>
      <c r="AD1092" s="204"/>
      <c r="AE1092" s="204"/>
      <c r="AF1092" s="204"/>
      <c r="AG1092" s="204"/>
      <c r="AH1092" s="204"/>
      <c r="AI1092" s="204"/>
      <c r="AJ1092" s="204"/>
      <c r="AK1092" s="204"/>
      <c r="AL1092" s="204"/>
      <c r="AM1092" s="204"/>
      <c r="AN1092" s="204"/>
      <c r="AO1092" s="204"/>
    </row>
    <row r="1093" spans="24:41" ht="15" customHeight="1" x14ac:dyDescent="0.25">
      <c r="X1093" s="204"/>
      <c r="Y1093" s="204"/>
      <c r="Z1093" s="204"/>
      <c r="AA1093" s="204"/>
      <c r="AB1093" s="204"/>
      <c r="AC1093" s="204"/>
      <c r="AD1093" s="204"/>
      <c r="AE1093" s="204"/>
      <c r="AF1093" s="204"/>
      <c r="AG1093" s="204"/>
      <c r="AH1093" s="204"/>
      <c r="AI1093" s="204"/>
      <c r="AJ1093" s="204"/>
      <c r="AK1093" s="204"/>
      <c r="AL1093" s="204"/>
      <c r="AM1093" s="204"/>
      <c r="AN1093" s="204"/>
      <c r="AO1093" s="204"/>
    </row>
    <row r="1094" spans="24:41" ht="15" customHeight="1" x14ac:dyDescent="0.25">
      <c r="X1094" s="204"/>
      <c r="Y1094" s="204"/>
      <c r="Z1094" s="204"/>
      <c r="AA1094" s="204"/>
      <c r="AB1094" s="204"/>
      <c r="AC1094" s="204"/>
      <c r="AD1094" s="204"/>
      <c r="AE1094" s="204"/>
      <c r="AF1094" s="204"/>
      <c r="AG1094" s="204"/>
      <c r="AH1094" s="204"/>
      <c r="AI1094" s="204"/>
      <c r="AJ1094" s="204"/>
      <c r="AK1094" s="204"/>
      <c r="AL1094" s="204"/>
      <c r="AM1094" s="204"/>
      <c r="AN1094" s="204"/>
      <c r="AO1094" s="204"/>
    </row>
    <row r="1095" spans="24:41" ht="15" customHeight="1" x14ac:dyDescent="0.25">
      <c r="X1095" s="204"/>
      <c r="Y1095" s="204"/>
      <c r="Z1095" s="204"/>
      <c r="AA1095" s="204"/>
      <c r="AB1095" s="204"/>
      <c r="AC1095" s="204"/>
      <c r="AD1095" s="204"/>
      <c r="AE1095" s="204"/>
      <c r="AF1095" s="204"/>
      <c r="AG1095" s="204"/>
      <c r="AH1095" s="204"/>
      <c r="AI1095" s="204"/>
      <c r="AJ1095" s="204"/>
      <c r="AK1095" s="204"/>
      <c r="AL1095" s="204"/>
      <c r="AM1095" s="204"/>
      <c r="AN1095" s="204"/>
      <c r="AO1095" s="204"/>
    </row>
    <row r="1096" spans="24:41" ht="15" customHeight="1" x14ac:dyDescent="0.25">
      <c r="X1096" s="204"/>
      <c r="Y1096" s="204"/>
      <c r="Z1096" s="204"/>
      <c r="AA1096" s="204"/>
      <c r="AB1096" s="204"/>
      <c r="AC1096" s="204"/>
      <c r="AD1096" s="204"/>
      <c r="AE1096" s="204"/>
      <c r="AF1096" s="204"/>
      <c r="AG1096" s="204"/>
      <c r="AH1096" s="204"/>
      <c r="AI1096" s="204"/>
      <c r="AJ1096" s="204"/>
      <c r="AK1096" s="204"/>
      <c r="AL1096" s="204"/>
      <c r="AM1096" s="204"/>
      <c r="AN1096" s="204"/>
      <c r="AO1096" s="204"/>
    </row>
    <row r="1097" spans="24:41" ht="15" customHeight="1" x14ac:dyDescent="0.25">
      <c r="X1097" s="204"/>
      <c r="Y1097" s="204"/>
      <c r="Z1097" s="204"/>
      <c r="AA1097" s="204"/>
      <c r="AB1097" s="204"/>
      <c r="AC1097" s="204"/>
      <c r="AD1097" s="204"/>
      <c r="AE1097" s="204"/>
      <c r="AF1097" s="204"/>
      <c r="AG1097" s="204"/>
      <c r="AH1097" s="204"/>
      <c r="AI1097" s="204"/>
      <c r="AJ1097" s="204"/>
      <c r="AK1097" s="204"/>
      <c r="AL1097" s="204"/>
      <c r="AM1097" s="204"/>
      <c r="AN1097" s="204"/>
      <c r="AO1097" s="204"/>
    </row>
    <row r="1098" spans="24:41" ht="15" customHeight="1" x14ac:dyDescent="0.25">
      <c r="X1098" s="204"/>
      <c r="Y1098" s="204"/>
      <c r="Z1098" s="204"/>
      <c r="AA1098" s="204"/>
      <c r="AB1098" s="204"/>
      <c r="AC1098" s="204"/>
      <c r="AD1098" s="204"/>
      <c r="AE1098" s="204"/>
      <c r="AF1098" s="204"/>
      <c r="AG1098" s="204"/>
      <c r="AH1098" s="204"/>
      <c r="AI1098" s="204"/>
      <c r="AJ1098" s="204"/>
      <c r="AK1098" s="204"/>
      <c r="AL1098" s="204"/>
      <c r="AM1098" s="204"/>
      <c r="AN1098" s="204"/>
      <c r="AO1098" s="204"/>
    </row>
    <row r="1099" spans="24:41" ht="15" customHeight="1" x14ac:dyDescent="0.25">
      <c r="X1099" s="204"/>
      <c r="Y1099" s="204"/>
      <c r="Z1099" s="204"/>
      <c r="AA1099" s="204"/>
      <c r="AB1099" s="204"/>
      <c r="AC1099" s="204"/>
      <c r="AD1099" s="204"/>
      <c r="AE1099" s="204"/>
      <c r="AF1099" s="204"/>
      <c r="AG1099" s="204"/>
      <c r="AH1099" s="204"/>
      <c r="AI1099" s="204"/>
      <c r="AJ1099" s="204"/>
      <c r="AK1099" s="204"/>
      <c r="AL1099" s="204"/>
      <c r="AM1099" s="204"/>
      <c r="AN1099" s="204"/>
      <c r="AO1099" s="204"/>
    </row>
    <row r="1100" spans="24:41" ht="15" customHeight="1" x14ac:dyDescent="0.25">
      <c r="X1100" s="204"/>
      <c r="Y1100" s="204"/>
      <c r="Z1100" s="204"/>
      <c r="AA1100" s="204"/>
      <c r="AB1100" s="204"/>
      <c r="AC1100" s="204"/>
      <c r="AD1100" s="204"/>
      <c r="AE1100" s="204"/>
      <c r="AF1100" s="204"/>
      <c r="AG1100" s="204"/>
      <c r="AH1100" s="204"/>
      <c r="AI1100" s="204"/>
      <c r="AJ1100" s="204"/>
      <c r="AK1100" s="204"/>
      <c r="AL1100" s="204"/>
      <c r="AM1100" s="204"/>
      <c r="AN1100" s="204"/>
      <c r="AO1100" s="204"/>
    </row>
    <row r="1101" spans="24:41" ht="15" customHeight="1" x14ac:dyDescent="0.25">
      <c r="X1101" s="204"/>
      <c r="Y1101" s="204"/>
      <c r="Z1101" s="204"/>
      <c r="AA1101" s="204"/>
      <c r="AB1101" s="204"/>
      <c r="AC1101" s="204"/>
      <c r="AD1101" s="204"/>
      <c r="AE1101" s="204"/>
      <c r="AF1101" s="204"/>
      <c r="AG1101" s="204"/>
      <c r="AH1101" s="204"/>
      <c r="AI1101" s="204"/>
      <c r="AJ1101" s="204"/>
      <c r="AK1101" s="204"/>
      <c r="AL1101" s="204"/>
      <c r="AM1101" s="204"/>
      <c r="AN1101" s="204"/>
      <c r="AO1101" s="204"/>
    </row>
    <row r="1102" spans="24:41" ht="15" customHeight="1" x14ac:dyDescent="0.25">
      <c r="X1102" s="204"/>
      <c r="Y1102" s="204"/>
      <c r="Z1102" s="204"/>
      <c r="AA1102" s="204"/>
      <c r="AB1102" s="204"/>
      <c r="AC1102" s="204"/>
      <c r="AD1102" s="204"/>
      <c r="AE1102" s="204"/>
      <c r="AF1102" s="204"/>
      <c r="AG1102" s="204"/>
      <c r="AH1102" s="204"/>
      <c r="AI1102" s="204"/>
      <c r="AJ1102" s="204"/>
      <c r="AK1102" s="204"/>
      <c r="AL1102" s="204"/>
      <c r="AM1102" s="204"/>
      <c r="AN1102" s="204"/>
      <c r="AO1102" s="204"/>
    </row>
    <row r="1103" spans="24:41" ht="15" customHeight="1" x14ac:dyDescent="0.25">
      <c r="X1103" s="204"/>
      <c r="Y1103" s="204"/>
      <c r="Z1103" s="204"/>
      <c r="AA1103" s="204"/>
      <c r="AB1103" s="204"/>
      <c r="AC1103" s="204"/>
      <c r="AD1103" s="204"/>
      <c r="AE1103" s="204"/>
      <c r="AF1103" s="204"/>
      <c r="AG1103" s="204"/>
      <c r="AH1103" s="204"/>
      <c r="AI1103" s="204"/>
      <c r="AJ1103" s="204"/>
      <c r="AK1103" s="204"/>
      <c r="AL1103" s="204"/>
      <c r="AM1103" s="204"/>
      <c r="AN1103" s="204"/>
      <c r="AO1103" s="204"/>
    </row>
    <row r="1104" spans="24:41" ht="15" customHeight="1" x14ac:dyDescent="0.25">
      <c r="X1104" s="204"/>
      <c r="Y1104" s="204"/>
      <c r="Z1104" s="204"/>
      <c r="AA1104" s="204"/>
      <c r="AB1104" s="204"/>
      <c r="AC1104" s="204"/>
      <c r="AD1104" s="204"/>
      <c r="AE1104" s="204"/>
      <c r="AF1104" s="204"/>
      <c r="AG1104" s="204"/>
      <c r="AH1104" s="204"/>
      <c r="AI1104" s="204"/>
      <c r="AJ1104" s="204"/>
      <c r="AK1104" s="204"/>
      <c r="AL1104" s="204"/>
      <c r="AM1104" s="204"/>
      <c r="AN1104" s="204"/>
      <c r="AO1104" s="204"/>
    </row>
    <row r="1105" spans="24:41" ht="15" customHeight="1" x14ac:dyDescent="0.25">
      <c r="X1105" s="204"/>
      <c r="Y1105" s="204"/>
      <c r="Z1105" s="204"/>
      <c r="AA1105" s="204"/>
      <c r="AB1105" s="204"/>
      <c r="AC1105" s="204"/>
      <c r="AD1105" s="204"/>
      <c r="AE1105" s="204"/>
      <c r="AF1105" s="204"/>
      <c r="AG1105" s="204"/>
      <c r="AH1105" s="204"/>
      <c r="AI1105" s="204"/>
      <c r="AJ1105" s="204"/>
      <c r="AK1105" s="204"/>
      <c r="AL1105" s="204"/>
      <c r="AM1105" s="204"/>
      <c r="AN1105" s="204"/>
      <c r="AO1105" s="204"/>
    </row>
    <row r="1106" spans="24:41" ht="15" customHeight="1" x14ac:dyDescent="0.25">
      <c r="X1106" s="204"/>
      <c r="Y1106" s="204"/>
      <c r="Z1106" s="204"/>
      <c r="AA1106" s="204"/>
      <c r="AB1106" s="204"/>
      <c r="AC1106" s="204"/>
      <c r="AD1106" s="204"/>
      <c r="AE1106" s="204"/>
      <c r="AF1106" s="204"/>
      <c r="AG1106" s="204"/>
      <c r="AH1106" s="204"/>
      <c r="AI1106" s="204"/>
      <c r="AJ1106" s="204"/>
      <c r="AK1106" s="204"/>
      <c r="AL1106" s="204"/>
      <c r="AM1106" s="204"/>
      <c r="AN1106" s="204"/>
      <c r="AO1106" s="204"/>
    </row>
    <row r="1107" spans="24:41" ht="15" customHeight="1" x14ac:dyDescent="0.25">
      <c r="X1107" s="204"/>
      <c r="Y1107" s="204"/>
      <c r="Z1107" s="204"/>
      <c r="AA1107" s="204"/>
      <c r="AB1107" s="204"/>
      <c r="AC1107" s="204"/>
      <c r="AD1107" s="204"/>
      <c r="AE1107" s="204"/>
      <c r="AF1107" s="204"/>
      <c r="AG1107" s="204"/>
      <c r="AH1107" s="204"/>
      <c r="AI1107" s="204"/>
      <c r="AJ1107" s="204"/>
      <c r="AK1107" s="204"/>
      <c r="AL1107" s="204"/>
      <c r="AM1107" s="204"/>
      <c r="AN1107" s="204"/>
      <c r="AO1107" s="204"/>
    </row>
    <row r="1108" spans="24:41" ht="15" customHeight="1" x14ac:dyDescent="0.25">
      <c r="X1108" s="204"/>
      <c r="Y1108" s="204"/>
      <c r="Z1108" s="204"/>
      <c r="AA1108" s="204"/>
      <c r="AB1108" s="204"/>
      <c r="AC1108" s="204"/>
      <c r="AD1108" s="204"/>
      <c r="AE1108" s="204"/>
      <c r="AF1108" s="204"/>
      <c r="AG1108" s="204"/>
      <c r="AH1108" s="204"/>
      <c r="AI1108" s="204"/>
      <c r="AJ1108" s="204"/>
      <c r="AK1108" s="204"/>
      <c r="AL1108" s="204"/>
      <c r="AM1108" s="204"/>
      <c r="AN1108" s="204"/>
      <c r="AO1108" s="204"/>
    </row>
    <row r="1109" spans="24:41" ht="15" customHeight="1" x14ac:dyDescent="0.25">
      <c r="X1109" s="204"/>
      <c r="Y1109" s="204"/>
      <c r="Z1109" s="204"/>
      <c r="AA1109" s="204"/>
      <c r="AB1109" s="204"/>
      <c r="AC1109" s="204"/>
      <c r="AD1109" s="204"/>
      <c r="AE1109" s="204"/>
      <c r="AF1109" s="204"/>
      <c r="AG1109" s="204"/>
      <c r="AH1109" s="204"/>
      <c r="AI1109" s="204"/>
      <c r="AJ1109" s="204"/>
      <c r="AK1109" s="204"/>
      <c r="AL1109" s="204"/>
      <c r="AM1109" s="204"/>
      <c r="AN1109" s="204"/>
      <c r="AO1109" s="204"/>
    </row>
    <row r="1110" spans="24:41" ht="15" customHeight="1" x14ac:dyDescent="0.25">
      <c r="X1110" s="204"/>
      <c r="Y1110" s="204"/>
      <c r="Z1110" s="204"/>
      <c r="AA1110" s="204"/>
      <c r="AB1110" s="204"/>
      <c r="AC1110" s="204"/>
      <c r="AD1110" s="204"/>
      <c r="AE1110" s="204"/>
      <c r="AF1110" s="204"/>
      <c r="AG1110" s="204"/>
      <c r="AH1110" s="204"/>
      <c r="AI1110" s="204"/>
      <c r="AJ1110" s="204"/>
      <c r="AK1110" s="204"/>
      <c r="AL1110" s="204"/>
      <c r="AM1110" s="204"/>
      <c r="AN1110" s="204"/>
      <c r="AO1110" s="204"/>
    </row>
    <row r="1111" spans="24:41" ht="15" customHeight="1" x14ac:dyDescent="0.25">
      <c r="X1111" s="204"/>
      <c r="Y1111" s="204"/>
      <c r="Z1111" s="204"/>
      <c r="AA1111" s="204"/>
      <c r="AB1111" s="204"/>
      <c r="AC1111" s="204"/>
      <c r="AD1111" s="204"/>
      <c r="AE1111" s="204"/>
      <c r="AF1111" s="204"/>
      <c r="AG1111" s="204"/>
      <c r="AH1111" s="204"/>
      <c r="AI1111" s="204"/>
      <c r="AJ1111" s="204"/>
      <c r="AK1111" s="204"/>
      <c r="AL1111" s="204"/>
      <c r="AM1111" s="204"/>
      <c r="AN1111" s="204"/>
      <c r="AO1111" s="204"/>
    </row>
    <row r="1112" spans="24:41" ht="15" customHeight="1" x14ac:dyDescent="0.25">
      <c r="X1112" s="204"/>
      <c r="Y1112" s="204"/>
      <c r="Z1112" s="204"/>
      <c r="AA1112" s="204"/>
      <c r="AB1112" s="204"/>
      <c r="AC1112" s="204"/>
      <c r="AD1112" s="204"/>
      <c r="AE1112" s="204"/>
      <c r="AF1112" s="204"/>
      <c r="AG1112" s="204"/>
      <c r="AH1112" s="204"/>
      <c r="AI1112" s="204"/>
      <c r="AJ1112" s="204"/>
      <c r="AK1112" s="204"/>
      <c r="AL1112" s="204"/>
      <c r="AM1112" s="204"/>
      <c r="AN1112" s="204"/>
      <c r="AO1112" s="204"/>
    </row>
    <row r="1113" spans="24:41" ht="15" customHeight="1" x14ac:dyDescent="0.25">
      <c r="X1113" s="204"/>
      <c r="Y1113" s="204"/>
      <c r="Z1113" s="204"/>
      <c r="AA1113" s="204"/>
      <c r="AB1113" s="204"/>
      <c r="AC1113" s="204"/>
      <c r="AD1113" s="204"/>
      <c r="AE1113" s="204"/>
      <c r="AF1113" s="204"/>
      <c r="AG1113" s="204"/>
      <c r="AH1113" s="204"/>
      <c r="AI1113" s="204"/>
      <c r="AJ1113" s="204"/>
      <c r="AK1113" s="204"/>
      <c r="AL1113" s="204"/>
      <c r="AM1113" s="204"/>
      <c r="AN1113" s="204"/>
      <c r="AO1113" s="204"/>
    </row>
    <row r="1114" spans="24:41" ht="15" customHeight="1" x14ac:dyDescent="0.25">
      <c r="X1114" s="204"/>
      <c r="Y1114" s="204"/>
      <c r="Z1114" s="204"/>
      <c r="AA1114" s="204"/>
      <c r="AB1114" s="204"/>
      <c r="AC1114" s="204"/>
      <c r="AD1114" s="204"/>
      <c r="AE1114" s="204"/>
      <c r="AF1114" s="204"/>
      <c r="AG1114" s="204"/>
      <c r="AH1114" s="204"/>
      <c r="AI1114" s="204"/>
      <c r="AJ1114" s="204"/>
      <c r="AK1114" s="204"/>
      <c r="AL1114" s="204"/>
      <c r="AM1114" s="204"/>
      <c r="AN1114" s="204"/>
      <c r="AO1114" s="204"/>
    </row>
    <row r="1115" spans="24:41" ht="15" customHeight="1" x14ac:dyDescent="0.25">
      <c r="X1115" s="204"/>
      <c r="Y1115" s="204"/>
      <c r="Z1115" s="204"/>
      <c r="AA1115" s="204"/>
      <c r="AB1115" s="204"/>
      <c r="AC1115" s="204"/>
      <c r="AD1115" s="204"/>
      <c r="AE1115" s="204"/>
      <c r="AF1115" s="204"/>
      <c r="AG1115" s="204"/>
      <c r="AH1115" s="204"/>
      <c r="AI1115" s="204"/>
      <c r="AJ1115" s="204"/>
      <c r="AK1115" s="204"/>
      <c r="AL1115" s="204"/>
      <c r="AM1115" s="204"/>
      <c r="AN1115" s="204"/>
      <c r="AO1115" s="204"/>
    </row>
    <row r="1116" spans="24:41" ht="15" customHeight="1" x14ac:dyDescent="0.25">
      <c r="X1116" s="204"/>
      <c r="Y1116" s="204"/>
      <c r="Z1116" s="204"/>
      <c r="AA1116" s="204"/>
      <c r="AB1116" s="204"/>
      <c r="AC1116" s="204"/>
      <c r="AD1116" s="204"/>
      <c r="AE1116" s="204"/>
      <c r="AF1116" s="204"/>
      <c r="AG1116" s="204"/>
      <c r="AH1116" s="204"/>
      <c r="AI1116" s="204"/>
      <c r="AJ1116" s="204"/>
      <c r="AK1116" s="204"/>
      <c r="AL1116" s="204"/>
      <c r="AM1116" s="204"/>
      <c r="AN1116" s="204"/>
      <c r="AO1116" s="204"/>
    </row>
    <row r="1117" spans="24:41" ht="15" customHeight="1" x14ac:dyDescent="0.25">
      <c r="X1117" s="204"/>
      <c r="Y1117" s="204"/>
      <c r="Z1117" s="204"/>
      <c r="AA1117" s="204"/>
      <c r="AB1117" s="204"/>
      <c r="AC1117" s="204"/>
      <c r="AD1117" s="204"/>
      <c r="AE1117" s="204"/>
      <c r="AF1117" s="204"/>
      <c r="AG1117" s="204"/>
      <c r="AH1117" s="204"/>
      <c r="AI1117" s="204"/>
      <c r="AJ1117" s="204"/>
      <c r="AK1117" s="204"/>
      <c r="AL1117" s="204"/>
      <c r="AM1117" s="204"/>
      <c r="AN1117" s="204"/>
      <c r="AO1117" s="204"/>
    </row>
    <row r="1118" spans="24:41" ht="15" customHeight="1" x14ac:dyDescent="0.25">
      <c r="X1118" s="204"/>
      <c r="Y1118" s="204"/>
      <c r="Z1118" s="204"/>
      <c r="AA1118" s="204"/>
      <c r="AB1118" s="204"/>
      <c r="AC1118" s="204"/>
      <c r="AD1118" s="204"/>
      <c r="AE1118" s="204"/>
      <c r="AF1118" s="204"/>
      <c r="AG1118" s="204"/>
      <c r="AH1118" s="204"/>
      <c r="AI1118" s="204"/>
      <c r="AJ1118" s="204"/>
      <c r="AK1118" s="204"/>
      <c r="AL1118" s="204"/>
      <c r="AM1118" s="204"/>
      <c r="AN1118" s="204"/>
      <c r="AO1118" s="204"/>
    </row>
    <row r="1119" spans="24:41" ht="15" customHeight="1" x14ac:dyDescent="0.25">
      <c r="X1119" s="204"/>
      <c r="Y1119" s="204"/>
      <c r="Z1119" s="204"/>
      <c r="AA1119" s="204"/>
      <c r="AB1119" s="204"/>
      <c r="AC1119" s="204"/>
      <c r="AD1119" s="204"/>
      <c r="AE1119" s="204"/>
      <c r="AF1119" s="204"/>
      <c r="AG1119" s="204"/>
      <c r="AH1119" s="204"/>
      <c r="AI1119" s="204"/>
      <c r="AJ1119" s="204"/>
      <c r="AK1119" s="204"/>
      <c r="AL1119" s="204"/>
      <c r="AM1119" s="204"/>
      <c r="AN1119" s="204"/>
      <c r="AO1119" s="204"/>
    </row>
    <row r="1120" spans="24:41" ht="15" customHeight="1" x14ac:dyDescent="0.25">
      <c r="X1120" s="204"/>
      <c r="Y1120" s="204"/>
      <c r="Z1120" s="204"/>
      <c r="AA1120" s="204"/>
      <c r="AB1120" s="204"/>
      <c r="AC1120" s="204"/>
      <c r="AD1120" s="204"/>
      <c r="AE1120" s="204"/>
      <c r="AF1120" s="204"/>
      <c r="AG1120" s="204"/>
      <c r="AH1120" s="204"/>
      <c r="AI1120" s="204"/>
      <c r="AJ1120" s="204"/>
      <c r="AK1120" s="204"/>
      <c r="AL1120" s="204"/>
      <c r="AM1120" s="204"/>
      <c r="AN1120" s="204"/>
      <c r="AO1120" s="204"/>
    </row>
    <row r="1121" spans="24:41" ht="15" customHeight="1" x14ac:dyDescent="0.25">
      <c r="X1121" s="204"/>
      <c r="Y1121" s="204"/>
      <c r="Z1121" s="204"/>
      <c r="AA1121" s="204"/>
      <c r="AB1121" s="204"/>
      <c r="AC1121" s="204"/>
      <c r="AD1121" s="204"/>
      <c r="AE1121" s="204"/>
      <c r="AF1121" s="204"/>
      <c r="AG1121" s="204"/>
      <c r="AH1121" s="204"/>
      <c r="AI1121" s="204"/>
      <c r="AJ1121" s="204"/>
      <c r="AK1121" s="204"/>
      <c r="AL1121" s="204"/>
      <c r="AM1121" s="204"/>
      <c r="AN1121" s="204"/>
      <c r="AO1121" s="204"/>
    </row>
    <row r="1122" spans="24:41" ht="15" customHeight="1" x14ac:dyDescent="0.25">
      <c r="X1122" s="204"/>
      <c r="Y1122" s="204"/>
      <c r="Z1122" s="204"/>
      <c r="AA1122" s="204"/>
      <c r="AB1122" s="204"/>
      <c r="AC1122" s="204"/>
      <c r="AD1122" s="204"/>
      <c r="AE1122" s="204"/>
      <c r="AF1122" s="204"/>
      <c r="AG1122" s="204"/>
      <c r="AH1122" s="204"/>
      <c r="AI1122" s="204"/>
      <c r="AJ1122" s="204"/>
      <c r="AK1122" s="204"/>
      <c r="AL1122" s="204"/>
      <c r="AM1122" s="204"/>
      <c r="AN1122" s="204"/>
      <c r="AO1122" s="204"/>
    </row>
    <row r="1123" spans="24:41" ht="15" customHeight="1" x14ac:dyDescent="0.25">
      <c r="X1123" s="204"/>
      <c r="Y1123" s="204"/>
      <c r="Z1123" s="204"/>
      <c r="AA1123" s="204"/>
      <c r="AB1123" s="204"/>
      <c r="AC1123" s="204"/>
      <c r="AD1123" s="204"/>
      <c r="AE1123" s="204"/>
      <c r="AF1123" s="204"/>
      <c r="AG1123" s="204"/>
      <c r="AH1123" s="204"/>
      <c r="AI1123" s="204"/>
      <c r="AJ1123" s="204"/>
      <c r="AK1123" s="204"/>
      <c r="AL1123" s="204"/>
      <c r="AM1123" s="204"/>
      <c r="AN1123" s="204"/>
      <c r="AO1123" s="204"/>
    </row>
    <row r="1124" spans="24:41" ht="15" customHeight="1" x14ac:dyDescent="0.25">
      <c r="X1124" s="204"/>
      <c r="Y1124" s="204"/>
      <c r="Z1124" s="204"/>
      <c r="AA1124" s="204"/>
      <c r="AB1124" s="204"/>
      <c r="AC1124" s="204"/>
      <c r="AD1124" s="204"/>
      <c r="AE1124" s="204"/>
      <c r="AF1124" s="204"/>
      <c r="AG1124" s="204"/>
      <c r="AH1124" s="204"/>
      <c r="AI1124" s="204"/>
      <c r="AJ1124" s="204"/>
      <c r="AK1124" s="204"/>
      <c r="AL1124" s="204"/>
      <c r="AM1124" s="204"/>
      <c r="AN1124" s="204"/>
      <c r="AO1124" s="204"/>
    </row>
    <row r="1125" spans="24:41" ht="15" customHeight="1" x14ac:dyDescent="0.25">
      <c r="X1125" s="204"/>
      <c r="Y1125" s="204"/>
      <c r="Z1125" s="204"/>
      <c r="AA1125" s="204"/>
      <c r="AB1125" s="204"/>
      <c r="AC1125" s="204"/>
      <c r="AD1125" s="204"/>
      <c r="AE1125" s="204"/>
      <c r="AF1125" s="204"/>
      <c r="AG1125" s="204"/>
      <c r="AH1125" s="204"/>
      <c r="AI1125" s="204"/>
      <c r="AJ1125" s="204"/>
      <c r="AK1125" s="204"/>
      <c r="AL1125" s="204"/>
      <c r="AM1125" s="204"/>
      <c r="AN1125" s="204"/>
      <c r="AO1125" s="204"/>
    </row>
    <row r="1126" spans="24:41" ht="15" customHeight="1" x14ac:dyDescent="0.25">
      <c r="X1126" s="204"/>
      <c r="Y1126" s="204"/>
      <c r="Z1126" s="204"/>
      <c r="AA1126" s="204"/>
      <c r="AB1126" s="204"/>
      <c r="AC1126" s="204"/>
      <c r="AD1126" s="204"/>
      <c r="AE1126" s="204"/>
      <c r="AF1126" s="204"/>
      <c r="AG1126" s="204"/>
      <c r="AH1126" s="204"/>
      <c r="AI1126" s="204"/>
      <c r="AJ1126" s="204"/>
      <c r="AK1126" s="204"/>
      <c r="AL1126" s="204"/>
      <c r="AM1126" s="204"/>
      <c r="AN1126" s="204"/>
      <c r="AO1126" s="204"/>
    </row>
    <row r="1127" spans="24:41" ht="15" customHeight="1" x14ac:dyDescent="0.25">
      <c r="X1127" s="204"/>
      <c r="Y1127" s="204"/>
      <c r="Z1127" s="204"/>
      <c r="AA1127" s="204"/>
      <c r="AB1127" s="204"/>
      <c r="AC1127" s="204"/>
      <c r="AD1127" s="204"/>
      <c r="AE1127" s="204"/>
      <c r="AF1127" s="204"/>
      <c r="AG1127" s="204"/>
      <c r="AH1127" s="204"/>
      <c r="AI1127" s="204"/>
      <c r="AJ1127" s="204"/>
      <c r="AK1127" s="204"/>
      <c r="AL1127" s="204"/>
      <c r="AM1127" s="204"/>
      <c r="AN1127" s="204"/>
      <c r="AO1127" s="204"/>
    </row>
    <row r="1128" spans="24:41" ht="15" customHeight="1" x14ac:dyDescent="0.25">
      <c r="X1128" s="204"/>
      <c r="Y1128" s="204"/>
      <c r="Z1128" s="204"/>
      <c r="AA1128" s="204"/>
      <c r="AB1128" s="204"/>
      <c r="AC1128" s="204"/>
      <c r="AD1128" s="204"/>
      <c r="AE1128" s="204"/>
      <c r="AF1128" s="204"/>
      <c r="AG1128" s="204"/>
      <c r="AH1128" s="204"/>
      <c r="AI1128" s="204"/>
      <c r="AJ1128" s="204"/>
      <c r="AK1128" s="204"/>
      <c r="AL1128" s="204"/>
      <c r="AM1128" s="204"/>
      <c r="AN1128" s="204"/>
      <c r="AO1128" s="204"/>
    </row>
    <row r="1129" spans="24:41" ht="15" customHeight="1" x14ac:dyDescent="0.25">
      <c r="X1129" s="204"/>
      <c r="Y1129" s="204"/>
      <c r="Z1129" s="204"/>
      <c r="AA1129" s="204"/>
      <c r="AB1129" s="204"/>
      <c r="AC1129" s="204"/>
      <c r="AD1129" s="204"/>
      <c r="AE1129" s="204"/>
      <c r="AF1129" s="204"/>
      <c r="AG1129" s="204"/>
      <c r="AH1129" s="204"/>
      <c r="AI1129" s="204"/>
      <c r="AJ1129" s="204"/>
      <c r="AK1129" s="204"/>
      <c r="AL1129" s="204"/>
      <c r="AM1129" s="204"/>
      <c r="AN1129" s="204"/>
      <c r="AO1129" s="204"/>
    </row>
    <row r="1130" spans="24:41" ht="15" customHeight="1" x14ac:dyDescent="0.25">
      <c r="X1130" s="204"/>
      <c r="Y1130" s="204"/>
      <c r="Z1130" s="204"/>
      <c r="AA1130" s="204"/>
      <c r="AB1130" s="204"/>
      <c r="AC1130" s="204"/>
      <c r="AD1130" s="204"/>
      <c r="AE1130" s="204"/>
      <c r="AF1130" s="204"/>
      <c r="AG1130" s="204"/>
      <c r="AH1130" s="204"/>
      <c r="AI1130" s="204"/>
      <c r="AJ1130" s="204"/>
      <c r="AK1130" s="204"/>
      <c r="AL1130" s="204"/>
      <c r="AM1130" s="204"/>
      <c r="AN1130" s="204"/>
      <c r="AO1130" s="204"/>
    </row>
    <row r="1131" spans="24:41" ht="15" customHeight="1" x14ac:dyDescent="0.25">
      <c r="X1131" s="204"/>
      <c r="Y1131" s="204"/>
      <c r="Z1131" s="204"/>
      <c r="AA1131" s="204"/>
      <c r="AB1131" s="204"/>
      <c r="AC1131" s="204"/>
      <c r="AD1131" s="204"/>
      <c r="AE1131" s="204"/>
      <c r="AF1131" s="204"/>
      <c r="AG1131" s="204"/>
      <c r="AH1131" s="204"/>
      <c r="AI1131" s="204"/>
      <c r="AJ1131" s="204"/>
      <c r="AK1131" s="204"/>
      <c r="AL1131" s="204"/>
      <c r="AM1131" s="204"/>
      <c r="AN1131" s="204"/>
      <c r="AO1131" s="204"/>
    </row>
    <row r="1132" spans="24:41" ht="15" customHeight="1" x14ac:dyDescent="0.25">
      <c r="X1132" s="204"/>
      <c r="Y1132" s="204"/>
      <c r="Z1132" s="204"/>
      <c r="AA1132" s="204"/>
      <c r="AB1132" s="204"/>
      <c r="AC1132" s="204"/>
      <c r="AD1132" s="204"/>
      <c r="AE1132" s="204"/>
      <c r="AF1132" s="204"/>
      <c r="AG1132" s="204"/>
      <c r="AH1132" s="204"/>
      <c r="AI1132" s="204"/>
      <c r="AJ1132" s="204"/>
      <c r="AK1132" s="204"/>
      <c r="AL1132" s="204"/>
      <c r="AM1132" s="204"/>
      <c r="AN1132" s="204"/>
      <c r="AO1132" s="204"/>
    </row>
    <row r="1133" spans="24:41" ht="15" customHeight="1" x14ac:dyDescent="0.25">
      <c r="X1133" s="204"/>
      <c r="Y1133" s="204"/>
      <c r="Z1133" s="204"/>
      <c r="AA1133" s="204"/>
      <c r="AB1133" s="204"/>
      <c r="AC1133" s="204"/>
      <c r="AD1133" s="204"/>
      <c r="AE1133" s="204"/>
      <c r="AF1133" s="204"/>
      <c r="AG1133" s="204"/>
      <c r="AH1133" s="204"/>
      <c r="AI1133" s="204"/>
      <c r="AJ1133" s="204"/>
      <c r="AK1133" s="204"/>
      <c r="AL1133" s="204"/>
      <c r="AM1133" s="204"/>
      <c r="AN1133" s="204"/>
      <c r="AO1133" s="204"/>
    </row>
    <row r="1134" spans="24:41" ht="15" customHeight="1" x14ac:dyDescent="0.25">
      <c r="X1134" s="204"/>
      <c r="Y1134" s="204"/>
      <c r="Z1134" s="204"/>
      <c r="AA1134" s="204"/>
      <c r="AB1134" s="204"/>
      <c r="AC1134" s="204"/>
      <c r="AD1134" s="204"/>
      <c r="AE1134" s="204"/>
      <c r="AF1134" s="204"/>
      <c r="AG1134" s="204"/>
      <c r="AH1134" s="204"/>
      <c r="AI1134" s="204"/>
      <c r="AJ1134" s="204"/>
      <c r="AK1134" s="204"/>
      <c r="AL1134" s="204"/>
      <c r="AM1134" s="204"/>
      <c r="AN1134" s="204"/>
      <c r="AO1134" s="204"/>
    </row>
    <row r="1135" spans="24:41" ht="15" customHeight="1" x14ac:dyDescent="0.25">
      <c r="X1135" s="204"/>
      <c r="Y1135" s="204"/>
      <c r="Z1135" s="204"/>
      <c r="AA1135" s="204"/>
      <c r="AB1135" s="204"/>
      <c r="AC1135" s="204"/>
      <c r="AD1135" s="204"/>
      <c r="AE1135" s="204"/>
      <c r="AF1135" s="204"/>
      <c r="AG1135" s="204"/>
      <c r="AH1135" s="204"/>
      <c r="AI1135" s="204"/>
      <c r="AJ1135" s="204"/>
      <c r="AK1135" s="204"/>
      <c r="AL1135" s="204"/>
      <c r="AM1135" s="204"/>
      <c r="AN1135" s="204"/>
      <c r="AO1135" s="204"/>
    </row>
    <row r="1136" spans="24:41" ht="15" customHeight="1" x14ac:dyDescent="0.25">
      <c r="X1136" s="204"/>
      <c r="Y1136" s="204"/>
      <c r="Z1136" s="204"/>
      <c r="AA1136" s="204"/>
      <c r="AB1136" s="204"/>
      <c r="AC1136" s="204"/>
      <c r="AD1136" s="204"/>
      <c r="AE1136" s="204"/>
      <c r="AF1136" s="204"/>
      <c r="AG1136" s="204"/>
      <c r="AH1136" s="204"/>
      <c r="AI1136" s="204"/>
      <c r="AJ1136" s="204"/>
      <c r="AK1136" s="204"/>
      <c r="AL1136" s="204"/>
      <c r="AM1136" s="204"/>
      <c r="AN1136" s="204"/>
      <c r="AO1136" s="204"/>
    </row>
    <row r="1137" spans="24:41" ht="15" customHeight="1" x14ac:dyDescent="0.25">
      <c r="X1137" s="204"/>
      <c r="Y1137" s="204"/>
      <c r="Z1137" s="204"/>
      <c r="AA1137" s="204"/>
      <c r="AB1137" s="204"/>
      <c r="AC1137" s="204"/>
      <c r="AD1137" s="204"/>
      <c r="AE1137" s="204"/>
      <c r="AF1137" s="204"/>
      <c r="AG1137" s="204"/>
      <c r="AH1137" s="204"/>
      <c r="AI1137" s="204"/>
      <c r="AJ1137" s="204"/>
      <c r="AK1137" s="204"/>
      <c r="AL1137" s="204"/>
      <c r="AM1137" s="204"/>
      <c r="AN1137" s="204"/>
      <c r="AO1137" s="204"/>
    </row>
    <row r="1138" spans="24:41" ht="15" customHeight="1" x14ac:dyDescent="0.25">
      <c r="X1138" s="204"/>
      <c r="Y1138" s="204"/>
      <c r="Z1138" s="204"/>
      <c r="AA1138" s="204"/>
      <c r="AB1138" s="204"/>
      <c r="AC1138" s="204"/>
      <c r="AD1138" s="204"/>
      <c r="AE1138" s="204"/>
      <c r="AF1138" s="204"/>
      <c r="AG1138" s="204"/>
      <c r="AH1138" s="204"/>
      <c r="AI1138" s="204"/>
      <c r="AJ1138" s="204"/>
      <c r="AK1138" s="204"/>
      <c r="AL1138" s="204"/>
      <c r="AM1138" s="204"/>
      <c r="AN1138" s="204"/>
      <c r="AO1138" s="204"/>
    </row>
    <row r="1139" spans="24:41" ht="15" customHeight="1" x14ac:dyDescent="0.25">
      <c r="X1139" s="204"/>
      <c r="Y1139" s="204"/>
      <c r="Z1139" s="204"/>
      <c r="AA1139" s="204"/>
      <c r="AB1139" s="204"/>
      <c r="AC1139" s="204"/>
      <c r="AD1139" s="204"/>
      <c r="AE1139" s="204"/>
      <c r="AF1139" s="204"/>
      <c r="AG1139" s="204"/>
      <c r="AH1139" s="204"/>
      <c r="AI1139" s="204"/>
      <c r="AJ1139" s="204"/>
      <c r="AK1139" s="204"/>
      <c r="AL1139" s="204"/>
      <c r="AM1139" s="204"/>
      <c r="AN1139" s="204"/>
      <c r="AO1139" s="204"/>
    </row>
    <row r="1140" spans="24:41" ht="15" customHeight="1" x14ac:dyDescent="0.25">
      <c r="X1140" s="204"/>
      <c r="Y1140" s="204"/>
      <c r="Z1140" s="204"/>
      <c r="AA1140" s="204"/>
      <c r="AB1140" s="204"/>
      <c r="AC1140" s="204"/>
      <c r="AD1140" s="204"/>
      <c r="AE1140" s="204"/>
      <c r="AF1140" s="204"/>
      <c r="AG1140" s="204"/>
      <c r="AH1140" s="204"/>
      <c r="AI1140" s="204"/>
      <c r="AJ1140" s="204"/>
      <c r="AK1140" s="204"/>
      <c r="AL1140" s="204"/>
      <c r="AM1140" s="204"/>
      <c r="AN1140" s="204"/>
      <c r="AO1140" s="204"/>
    </row>
    <row r="1141" spans="24:41" ht="15" customHeight="1" x14ac:dyDescent="0.25">
      <c r="X1141" s="204"/>
      <c r="Y1141" s="204"/>
      <c r="Z1141" s="204"/>
      <c r="AA1141" s="204"/>
      <c r="AB1141" s="204"/>
      <c r="AC1141" s="204"/>
      <c r="AD1141" s="204"/>
      <c r="AE1141" s="204"/>
      <c r="AF1141" s="204"/>
      <c r="AG1141" s="204"/>
      <c r="AH1141" s="204"/>
      <c r="AI1141" s="204"/>
      <c r="AJ1141" s="204"/>
      <c r="AK1141" s="204"/>
      <c r="AL1141" s="204"/>
      <c r="AM1141" s="204"/>
      <c r="AN1141" s="204"/>
      <c r="AO1141" s="204"/>
    </row>
    <row r="1142" spans="24:41" ht="15" customHeight="1" x14ac:dyDescent="0.25">
      <c r="X1142" s="204"/>
      <c r="Y1142" s="204"/>
      <c r="Z1142" s="204"/>
      <c r="AA1142" s="204"/>
      <c r="AB1142" s="204"/>
      <c r="AC1142" s="204"/>
      <c r="AD1142" s="204"/>
      <c r="AE1142" s="204"/>
      <c r="AF1142" s="204"/>
      <c r="AG1142" s="204"/>
      <c r="AH1142" s="204"/>
      <c r="AI1142" s="204"/>
      <c r="AJ1142" s="204"/>
      <c r="AK1142" s="204"/>
      <c r="AL1142" s="204"/>
      <c r="AM1142" s="204"/>
      <c r="AN1142" s="204"/>
      <c r="AO1142" s="204"/>
    </row>
    <row r="1143" spans="24:41" ht="15" customHeight="1" x14ac:dyDescent="0.25">
      <c r="X1143" s="204"/>
      <c r="Y1143" s="204"/>
      <c r="Z1143" s="204"/>
      <c r="AA1143" s="204"/>
      <c r="AB1143" s="204"/>
      <c r="AC1143" s="204"/>
      <c r="AD1143" s="204"/>
      <c r="AE1143" s="204"/>
      <c r="AF1143" s="204"/>
      <c r="AG1143" s="204"/>
      <c r="AH1143" s="204"/>
      <c r="AI1143" s="204"/>
      <c r="AJ1143" s="204"/>
      <c r="AK1143" s="204"/>
      <c r="AL1143" s="204"/>
      <c r="AM1143" s="204"/>
      <c r="AN1143" s="204"/>
      <c r="AO1143" s="204"/>
    </row>
    <row r="1144" spans="24:41" ht="15" customHeight="1" x14ac:dyDescent="0.25">
      <c r="X1144" s="204"/>
      <c r="Y1144" s="204"/>
      <c r="Z1144" s="204"/>
      <c r="AA1144" s="204"/>
      <c r="AB1144" s="204"/>
      <c r="AC1144" s="204"/>
      <c r="AD1144" s="204"/>
      <c r="AE1144" s="204"/>
      <c r="AF1144" s="204"/>
      <c r="AG1144" s="204"/>
      <c r="AH1144" s="204"/>
      <c r="AI1144" s="204"/>
      <c r="AJ1144" s="204"/>
      <c r="AK1144" s="204"/>
      <c r="AL1144" s="204"/>
      <c r="AM1144" s="204"/>
      <c r="AN1144" s="204"/>
      <c r="AO1144" s="204"/>
    </row>
    <row r="1145" spans="24:41" ht="15" customHeight="1" x14ac:dyDescent="0.25">
      <c r="X1145" s="204"/>
      <c r="Y1145" s="204"/>
      <c r="Z1145" s="204"/>
      <c r="AA1145" s="204"/>
      <c r="AB1145" s="204"/>
      <c r="AC1145" s="204"/>
      <c r="AD1145" s="204"/>
      <c r="AE1145" s="204"/>
      <c r="AF1145" s="204"/>
      <c r="AG1145" s="204"/>
      <c r="AH1145" s="204"/>
      <c r="AI1145" s="204"/>
      <c r="AJ1145" s="204"/>
      <c r="AK1145" s="204"/>
      <c r="AL1145" s="204"/>
      <c r="AM1145" s="204"/>
      <c r="AN1145" s="204"/>
      <c r="AO1145" s="204"/>
    </row>
    <row r="1146" spans="24:41" ht="15" customHeight="1" x14ac:dyDescent="0.25">
      <c r="X1146" s="204"/>
      <c r="Y1146" s="204"/>
      <c r="Z1146" s="204"/>
      <c r="AA1146" s="204"/>
      <c r="AB1146" s="204"/>
      <c r="AC1146" s="204"/>
      <c r="AD1146" s="204"/>
      <c r="AE1146" s="204"/>
      <c r="AF1146" s="204"/>
      <c r="AG1146" s="204"/>
      <c r="AH1146" s="204"/>
      <c r="AI1146" s="204"/>
      <c r="AJ1146" s="204"/>
      <c r="AK1146" s="204"/>
      <c r="AL1146" s="204"/>
      <c r="AM1146" s="204"/>
      <c r="AN1146" s="204"/>
      <c r="AO1146" s="204"/>
    </row>
    <row r="1147" spans="24:41" ht="15" customHeight="1" x14ac:dyDescent="0.25">
      <c r="X1147" s="204"/>
      <c r="Y1147" s="204"/>
      <c r="Z1147" s="204"/>
      <c r="AA1147" s="204"/>
      <c r="AB1147" s="204"/>
      <c r="AC1147" s="204"/>
      <c r="AD1147" s="204"/>
      <c r="AE1147" s="204"/>
      <c r="AF1147" s="204"/>
      <c r="AG1147" s="204"/>
      <c r="AH1147" s="204"/>
      <c r="AI1147" s="204"/>
      <c r="AJ1147" s="204"/>
      <c r="AK1147" s="204"/>
      <c r="AL1147" s="204"/>
      <c r="AM1147" s="204"/>
      <c r="AN1147" s="204"/>
      <c r="AO1147" s="204"/>
    </row>
    <row r="1148" spans="24:41" ht="15" customHeight="1" x14ac:dyDescent="0.25">
      <c r="X1148" s="204"/>
      <c r="Y1148" s="204"/>
      <c r="Z1148" s="204"/>
      <c r="AA1148" s="204"/>
      <c r="AB1148" s="204"/>
      <c r="AC1148" s="204"/>
      <c r="AD1148" s="204"/>
      <c r="AE1148" s="204"/>
      <c r="AF1148" s="204"/>
      <c r="AG1148" s="204"/>
      <c r="AH1148" s="204"/>
      <c r="AI1148" s="204"/>
      <c r="AJ1148" s="204"/>
      <c r="AK1148" s="204"/>
      <c r="AL1148" s="204"/>
      <c r="AM1148" s="204"/>
      <c r="AN1148" s="204"/>
      <c r="AO1148" s="204"/>
    </row>
    <row r="1149" spans="24:41" ht="15" customHeight="1" x14ac:dyDescent="0.25">
      <c r="X1149" s="204"/>
      <c r="Y1149" s="204"/>
      <c r="Z1149" s="204"/>
      <c r="AA1149" s="204"/>
      <c r="AB1149" s="204"/>
      <c r="AC1149" s="204"/>
      <c r="AD1149" s="204"/>
      <c r="AE1149" s="204"/>
      <c r="AF1149" s="204"/>
      <c r="AG1149" s="204"/>
      <c r="AH1149" s="204"/>
      <c r="AI1149" s="204"/>
      <c r="AJ1149" s="204"/>
      <c r="AK1149" s="204"/>
      <c r="AL1149" s="204"/>
      <c r="AM1149" s="204"/>
      <c r="AN1149" s="204"/>
      <c r="AO1149" s="204"/>
    </row>
    <row r="1150" spans="24:41" ht="15" customHeight="1" x14ac:dyDescent="0.25">
      <c r="X1150" s="204"/>
      <c r="Y1150" s="204"/>
      <c r="Z1150" s="204"/>
      <c r="AA1150" s="204"/>
      <c r="AB1150" s="204"/>
      <c r="AC1150" s="204"/>
      <c r="AD1150" s="204"/>
      <c r="AE1150" s="204"/>
      <c r="AF1150" s="204"/>
      <c r="AG1150" s="204"/>
      <c r="AH1150" s="204"/>
      <c r="AI1150" s="204"/>
      <c r="AJ1150" s="204"/>
      <c r="AK1150" s="204"/>
      <c r="AL1150" s="204"/>
      <c r="AM1150" s="204"/>
      <c r="AN1150" s="204"/>
      <c r="AO1150" s="204"/>
    </row>
    <row r="1151" spans="24:41" ht="15" customHeight="1" x14ac:dyDescent="0.25">
      <c r="X1151" s="204"/>
      <c r="Y1151" s="204"/>
      <c r="Z1151" s="204"/>
      <c r="AA1151" s="204"/>
      <c r="AB1151" s="204"/>
      <c r="AC1151" s="204"/>
      <c r="AD1151" s="204"/>
      <c r="AE1151" s="204"/>
      <c r="AF1151" s="204"/>
      <c r="AG1151" s="204"/>
      <c r="AH1151" s="204"/>
      <c r="AI1151" s="204"/>
      <c r="AJ1151" s="204"/>
      <c r="AK1151" s="204"/>
      <c r="AL1151" s="204"/>
      <c r="AM1151" s="204"/>
      <c r="AN1151" s="204"/>
      <c r="AO1151" s="204"/>
    </row>
    <row r="1152" spans="24:41" ht="15" customHeight="1" x14ac:dyDescent="0.25">
      <c r="X1152" s="204"/>
      <c r="Y1152" s="204"/>
      <c r="Z1152" s="204"/>
      <c r="AA1152" s="204"/>
      <c r="AB1152" s="204"/>
      <c r="AC1152" s="204"/>
      <c r="AD1152" s="204"/>
      <c r="AE1152" s="204"/>
      <c r="AF1152" s="204"/>
      <c r="AG1152" s="204"/>
      <c r="AH1152" s="204"/>
      <c r="AI1152" s="204"/>
      <c r="AJ1152" s="204"/>
      <c r="AK1152" s="204"/>
      <c r="AL1152" s="204"/>
      <c r="AM1152" s="204"/>
      <c r="AN1152" s="204"/>
      <c r="AO1152" s="204"/>
    </row>
    <row r="1153" spans="24:41" ht="15" customHeight="1" x14ac:dyDescent="0.25">
      <c r="X1153" s="204"/>
      <c r="Y1153" s="204"/>
      <c r="Z1153" s="204"/>
      <c r="AA1153" s="204"/>
      <c r="AB1153" s="204"/>
      <c r="AC1153" s="204"/>
      <c r="AD1153" s="204"/>
      <c r="AE1153" s="204"/>
      <c r="AF1153" s="204"/>
      <c r="AG1153" s="204"/>
      <c r="AH1153" s="204"/>
      <c r="AI1153" s="204"/>
      <c r="AJ1153" s="204"/>
      <c r="AK1153" s="204"/>
      <c r="AL1153" s="204"/>
      <c r="AM1153" s="204"/>
      <c r="AN1153" s="204"/>
      <c r="AO1153" s="204"/>
    </row>
    <row r="1154" spans="24:41" ht="15" customHeight="1" x14ac:dyDescent="0.25">
      <c r="X1154" s="204"/>
      <c r="Y1154" s="204"/>
      <c r="Z1154" s="204"/>
      <c r="AA1154" s="204"/>
      <c r="AB1154" s="204"/>
      <c r="AC1154" s="204"/>
      <c r="AD1154" s="204"/>
      <c r="AE1154" s="204"/>
      <c r="AF1154" s="204"/>
      <c r="AG1154" s="204"/>
      <c r="AH1154" s="204"/>
      <c r="AI1154" s="204"/>
      <c r="AJ1154" s="204"/>
      <c r="AK1154" s="204"/>
      <c r="AL1154" s="204"/>
      <c r="AM1154" s="204"/>
      <c r="AN1154" s="204"/>
      <c r="AO1154" s="204"/>
    </row>
    <row r="1155" spans="24:41" ht="15" customHeight="1" x14ac:dyDescent="0.25">
      <c r="X1155" s="204"/>
      <c r="Y1155" s="204"/>
      <c r="Z1155" s="204"/>
      <c r="AA1155" s="204"/>
      <c r="AB1155" s="204"/>
      <c r="AC1155" s="204"/>
      <c r="AD1155" s="204"/>
      <c r="AE1155" s="204"/>
      <c r="AF1155" s="204"/>
      <c r="AG1155" s="204"/>
      <c r="AH1155" s="204"/>
      <c r="AI1155" s="204"/>
      <c r="AJ1155" s="204"/>
      <c r="AK1155" s="204"/>
      <c r="AL1155" s="204"/>
      <c r="AM1155" s="204"/>
      <c r="AN1155" s="204"/>
      <c r="AO1155" s="204"/>
    </row>
    <row r="1156" spans="24:41" ht="15" customHeight="1" x14ac:dyDescent="0.25">
      <c r="X1156" s="204"/>
      <c r="Y1156" s="204"/>
      <c r="Z1156" s="204"/>
      <c r="AA1156" s="204"/>
      <c r="AB1156" s="204"/>
      <c r="AC1156" s="204"/>
      <c r="AD1156" s="204"/>
      <c r="AE1156" s="204"/>
      <c r="AF1156" s="204"/>
      <c r="AG1156" s="204"/>
      <c r="AH1156" s="204"/>
      <c r="AI1156" s="204"/>
      <c r="AJ1156" s="204"/>
      <c r="AK1156" s="204"/>
      <c r="AL1156" s="204"/>
      <c r="AM1156" s="204"/>
      <c r="AN1156" s="204"/>
      <c r="AO1156" s="204"/>
    </row>
    <row r="1157" spans="24:41" ht="15" customHeight="1" x14ac:dyDescent="0.25">
      <c r="X1157" s="204"/>
      <c r="Y1157" s="204"/>
      <c r="Z1157" s="204"/>
      <c r="AA1157" s="204"/>
      <c r="AB1157" s="204"/>
      <c r="AC1157" s="204"/>
      <c r="AD1157" s="204"/>
      <c r="AE1157" s="204"/>
      <c r="AF1157" s="204"/>
      <c r="AG1157" s="204"/>
      <c r="AH1157" s="204"/>
      <c r="AI1157" s="204"/>
      <c r="AJ1157" s="204"/>
      <c r="AK1157" s="204"/>
      <c r="AL1157" s="204"/>
      <c r="AM1157" s="204"/>
      <c r="AN1157" s="204"/>
      <c r="AO1157" s="204"/>
    </row>
    <row r="1158" spans="24:41" ht="15" customHeight="1" x14ac:dyDescent="0.25">
      <c r="X1158" s="204"/>
      <c r="Y1158" s="204"/>
      <c r="Z1158" s="204"/>
      <c r="AA1158" s="204"/>
      <c r="AB1158" s="204"/>
      <c r="AC1158" s="204"/>
      <c r="AD1158" s="204"/>
      <c r="AE1158" s="204"/>
      <c r="AF1158" s="204"/>
      <c r="AG1158" s="204"/>
      <c r="AH1158" s="204"/>
      <c r="AI1158" s="204"/>
      <c r="AJ1158" s="204"/>
      <c r="AK1158" s="204"/>
      <c r="AL1158" s="204"/>
      <c r="AM1158" s="204"/>
      <c r="AN1158" s="204"/>
      <c r="AO1158" s="204"/>
    </row>
    <row r="1159" spans="24:41" ht="15" customHeight="1" x14ac:dyDescent="0.25">
      <c r="X1159" s="204"/>
      <c r="Y1159" s="204"/>
      <c r="Z1159" s="204"/>
      <c r="AA1159" s="204"/>
      <c r="AB1159" s="204"/>
      <c r="AC1159" s="204"/>
      <c r="AD1159" s="204"/>
      <c r="AE1159" s="204"/>
      <c r="AF1159" s="204"/>
      <c r="AG1159" s="204"/>
      <c r="AH1159" s="204"/>
      <c r="AI1159" s="204"/>
      <c r="AJ1159" s="204"/>
      <c r="AK1159" s="204"/>
      <c r="AL1159" s="204"/>
      <c r="AM1159" s="204"/>
      <c r="AN1159" s="204"/>
      <c r="AO1159" s="204"/>
    </row>
    <row r="1160" spans="24:41" ht="15" customHeight="1" x14ac:dyDescent="0.25">
      <c r="X1160" s="204"/>
      <c r="Y1160" s="204"/>
      <c r="Z1160" s="204"/>
      <c r="AA1160" s="204"/>
      <c r="AB1160" s="204"/>
      <c r="AC1160" s="204"/>
      <c r="AD1160" s="204"/>
      <c r="AE1160" s="204"/>
      <c r="AF1160" s="204"/>
      <c r="AG1160" s="204"/>
      <c r="AH1160" s="204"/>
      <c r="AI1160" s="204"/>
      <c r="AJ1160" s="204"/>
      <c r="AK1160" s="204"/>
      <c r="AL1160" s="204"/>
      <c r="AM1160" s="204"/>
      <c r="AN1160" s="204"/>
      <c r="AO1160" s="204"/>
    </row>
    <row r="1161" spans="24:41" ht="15" customHeight="1" x14ac:dyDescent="0.25">
      <c r="X1161" s="204"/>
      <c r="Y1161" s="204"/>
      <c r="Z1161" s="204"/>
      <c r="AA1161" s="204"/>
      <c r="AB1161" s="204"/>
      <c r="AC1161" s="204"/>
      <c r="AD1161" s="204"/>
      <c r="AE1161" s="204"/>
      <c r="AF1161" s="204"/>
      <c r="AG1161" s="204"/>
      <c r="AH1161" s="204"/>
      <c r="AI1161" s="204"/>
      <c r="AJ1161" s="204"/>
      <c r="AK1161" s="204"/>
      <c r="AL1161" s="204"/>
      <c r="AM1161" s="204"/>
      <c r="AN1161" s="204"/>
      <c r="AO1161" s="204"/>
    </row>
    <row r="1162" spans="24:41" ht="15" customHeight="1" x14ac:dyDescent="0.25">
      <c r="X1162" s="204"/>
      <c r="Y1162" s="204"/>
      <c r="Z1162" s="204"/>
      <c r="AA1162" s="204"/>
      <c r="AB1162" s="204"/>
      <c r="AC1162" s="204"/>
      <c r="AD1162" s="204"/>
      <c r="AE1162" s="204"/>
      <c r="AF1162" s="204"/>
      <c r="AG1162" s="204"/>
      <c r="AH1162" s="204"/>
      <c r="AI1162" s="204"/>
      <c r="AJ1162" s="204"/>
      <c r="AK1162" s="204"/>
      <c r="AL1162" s="204"/>
      <c r="AM1162" s="204"/>
      <c r="AN1162" s="204"/>
      <c r="AO1162" s="204"/>
    </row>
    <row r="1163" spans="24:41" ht="15" customHeight="1" x14ac:dyDescent="0.25">
      <c r="X1163" s="204"/>
      <c r="Y1163" s="204"/>
      <c r="Z1163" s="204"/>
      <c r="AA1163" s="204"/>
      <c r="AB1163" s="204"/>
      <c r="AC1163" s="204"/>
      <c r="AD1163" s="204"/>
      <c r="AE1163" s="204"/>
      <c r="AF1163" s="204"/>
      <c r="AG1163" s="204"/>
      <c r="AH1163" s="204"/>
      <c r="AI1163" s="204"/>
      <c r="AJ1163" s="204"/>
      <c r="AK1163" s="204"/>
      <c r="AL1163" s="204"/>
      <c r="AM1163" s="204"/>
      <c r="AN1163" s="204"/>
      <c r="AO1163" s="204"/>
    </row>
    <row r="1164" spans="24:41" ht="15" customHeight="1" x14ac:dyDescent="0.25">
      <c r="X1164" s="204"/>
      <c r="Y1164" s="204"/>
      <c r="Z1164" s="204"/>
      <c r="AA1164" s="204"/>
      <c r="AB1164" s="204"/>
      <c r="AC1164" s="204"/>
      <c r="AD1164" s="204"/>
      <c r="AE1164" s="204"/>
      <c r="AF1164" s="204"/>
      <c r="AG1164" s="204"/>
      <c r="AH1164" s="204"/>
      <c r="AI1164" s="204"/>
      <c r="AJ1164" s="204"/>
      <c r="AK1164" s="204"/>
      <c r="AL1164" s="204"/>
      <c r="AM1164" s="204"/>
      <c r="AN1164" s="204"/>
      <c r="AO1164" s="204"/>
    </row>
    <row r="1165" spans="24:41" ht="15" customHeight="1" x14ac:dyDescent="0.25">
      <c r="X1165" s="204"/>
      <c r="Y1165" s="204"/>
      <c r="Z1165" s="204"/>
      <c r="AA1165" s="204"/>
      <c r="AB1165" s="204"/>
      <c r="AC1165" s="204"/>
      <c r="AD1165" s="204"/>
      <c r="AE1165" s="204"/>
      <c r="AF1165" s="204"/>
      <c r="AG1165" s="204"/>
      <c r="AH1165" s="204"/>
      <c r="AI1165" s="204"/>
      <c r="AJ1165" s="204"/>
      <c r="AK1165" s="204"/>
      <c r="AL1165" s="204"/>
      <c r="AM1165" s="204"/>
      <c r="AN1165" s="204"/>
      <c r="AO1165" s="204"/>
    </row>
    <row r="1166" spans="24:41" ht="15" customHeight="1" x14ac:dyDescent="0.25">
      <c r="X1166" s="204"/>
      <c r="Y1166" s="204"/>
      <c r="Z1166" s="204"/>
      <c r="AA1166" s="204"/>
      <c r="AB1166" s="204"/>
      <c r="AC1166" s="204"/>
      <c r="AD1166" s="204"/>
      <c r="AE1166" s="204"/>
      <c r="AF1166" s="204"/>
      <c r="AG1166" s="204"/>
      <c r="AH1166" s="204"/>
      <c r="AI1166" s="204"/>
      <c r="AJ1166" s="204"/>
      <c r="AK1166" s="204"/>
      <c r="AL1166" s="204"/>
      <c r="AM1166" s="204"/>
      <c r="AN1166" s="204"/>
      <c r="AO1166" s="204"/>
    </row>
    <row r="1167" spans="24:41" ht="15" customHeight="1" x14ac:dyDescent="0.25">
      <c r="X1167" s="204"/>
      <c r="Y1167" s="204"/>
      <c r="Z1167" s="204"/>
      <c r="AA1167" s="204"/>
      <c r="AB1167" s="204"/>
      <c r="AC1167" s="204"/>
      <c r="AD1167" s="204"/>
      <c r="AE1167" s="204"/>
      <c r="AF1167" s="204"/>
      <c r="AG1167" s="204"/>
      <c r="AH1167" s="204"/>
      <c r="AI1167" s="204"/>
      <c r="AJ1167" s="204"/>
      <c r="AK1167" s="204"/>
      <c r="AL1167" s="204"/>
      <c r="AM1167" s="204"/>
      <c r="AN1167" s="204"/>
      <c r="AO1167" s="204"/>
    </row>
    <row r="1168" spans="24:41" ht="15" customHeight="1" x14ac:dyDescent="0.25">
      <c r="X1168" s="204"/>
      <c r="Y1168" s="204"/>
      <c r="Z1168" s="204"/>
      <c r="AA1168" s="204"/>
      <c r="AB1168" s="204"/>
      <c r="AC1168" s="204"/>
      <c r="AD1168" s="204"/>
      <c r="AE1168" s="204"/>
      <c r="AF1168" s="204"/>
      <c r="AG1168" s="204"/>
      <c r="AH1168" s="204"/>
      <c r="AI1168" s="204"/>
      <c r="AJ1168" s="204"/>
      <c r="AK1168" s="204"/>
      <c r="AL1168" s="204"/>
      <c r="AM1168" s="204"/>
      <c r="AN1168" s="204"/>
      <c r="AO1168" s="204"/>
    </row>
    <row r="1169" spans="24:41" ht="15" customHeight="1" x14ac:dyDescent="0.25">
      <c r="X1169" s="204"/>
      <c r="Y1169" s="204"/>
      <c r="Z1169" s="204"/>
      <c r="AA1169" s="204"/>
      <c r="AB1169" s="204"/>
      <c r="AC1169" s="204"/>
      <c r="AD1169" s="204"/>
      <c r="AE1169" s="204"/>
      <c r="AF1169" s="204"/>
      <c r="AG1169" s="204"/>
      <c r="AH1169" s="204"/>
      <c r="AI1169" s="204"/>
      <c r="AJ1169" s="204"/>
      <c r="AK1169" s="204"/>
      <c r="AL1169" s="204"/>
      <c r="AM1169" s="204"/>
      <c r="AN1169" s="204"/>
      <c r="AO1169" s="204"/>
    </row>
    <row r="1170" spans="24:41" ht="15" customHeight="1" x14ac:dyDescent="0.25">
      <c r="X1170" s="204"/>
      <c r="Y1170" s="204"/>
      <c r="Z1170" s="204"/>
      <c r="AA1170" s="204"/>
      <c r="AB1170" s="204"/>
      <c r="AC1170" s="204"/>
      <c r="AD1170" s="204"/>
      <c r="AE1170" s="204"/>
      <c r="AF1170" s="204"/>
      <c r="AG1170" s="204"/>
      <c r="AH1170" s="204"/>
      <c r="AI1170" s="204"/>
      <c r="AJ1170" s="204"/>
      <c r="AK1170" s="204"/>
      <c r="AL1170" s="204"/>
      <c r="AM1170" s="204"/>
      <c r="AN1170" s="204"/>
      <c r="AO1170" s="204"/>
    </row>
    <row r="1171" spans="24:41" ht="15" customHeight="1" x14ac:dyDescent="0.25">
      <c r="X1171" s="204"/>
      <c r="Y1171" s="204"/>
      <c r="Z1171" s="204"/>
      <c r="AA1171" s="204"/>
      <c r="AB1171" s="204"/>
      <c r="AC1171" s="204"/>
      <c r="AD1171" s="204"/>
      <c r="AE1171" s="204"/>
      <c r="AF1171" s="204"/>
      <c r="AG1171" s="204"/>
      <c r="AH1171" s="204"/>
      <c r="AI1171" s="204"/>
      <c r="AJ1171" s="204"/>
      <c r="AK1171" s="204"/>
      <c r="AL1171" s="204"/>
      <c r="AM1171" s="204"/>
      <c r="AN1171" s="204"/>
      <c r="AO1171" s="204"/>
    </row>
    <row r="1172" spans="24:41" ht="15" customHeight="1" x14ac:dyDescent="0.25">
      <c r="X1172" s="204"/>
      <c r="Y1172" s="204"/>
      <c r="Z1172" s="204"/>
      <c r="AA1172" s="204"/>
      <c r="AB1172" s="204"/>
      <c r="AC1172" s="204"/>
      <c r="AD1172" s="204"/>
      <c r="AE1172" s="204"/>
      <c r="AF1172" s="204"/>
      <c r="AG1172" s="204"/>
      <c r="AH1172" s="204"/>
      <c r="AI1172" s="204"/>
      <c r="AJ1172" s="204"/>
      <c r="AK1172" s="204"/>
      <c r="AL1172" s="204"/>
      <c r="AM1172" s="204"/>
      <c r="AN1172" s="204"/>
      <c r="AO1172" s="204"/>
    </row>
    <row r="1173" spans="24:41" ht="15" customHeight="1" x14ac:dyDescent="0.25">
      <c r="X1173" s="204"/>
      <c r="Y1173" s="204"/>
      <c r="Z1173" s="204"/>
      <c r="AA1173" s="204"/>
      <c r="AB1173" s="204"/>
      <c r="AC1173" s="204"/>
      <c r="AD1173" s="204"/>
      <c r="AE1173" s="204"/>
      <c r="AF1173" s="204"/>
      <c r="AG1173" s="204"/>
      <c r="AH1173" s="204"/>
      <c r="AI1173" s="204"/>
      <c r="AJ1173" s="204"/>
      <c r="AK1173" s="204"/>
      <c r="AL1173" s="204"/>
      <c r="AM1173" s="204"/>
      <c r="AN1173" s="204"/>
      <c r="AO1173" s="204"/>
    </row>
    <row r="1174" spans="24:41" ht="15" customHeight="1" x14ac:dyDescent="0.25">
      <c r="X1174" s="204"/>
      <c r="Y1174" s="204"/>
      <c r="Z1174" s="204"/>
      <c r="AA1174" s="204"/>
      <c r="AB1174" s="204"/>
      <c r="AC1174" s="204"/>
      <c r="AD1174" s="204"/>
      <c r="AE1174" s="204"/>
      <c r="AF1174" s="204"/>
      <c r="AG1174" s="204"/>
      <c r="AH1174" s="204"/>
      <c r="AI1174" s="204"/>
      <c r="AJ1174" s="204"/>
      <c r="AK1174" s="204"/>
      <c r="AL1174" s="204"/>
      <c r="AM1174" s="204"/>
      <c r="AN1174" s="204"/>
      <c r="AO1174" s="204"/>
    </row>
    <row r="1175" spans="24:41" ht="15" customHeight="1" x14ac:dyDescent="0.25">
      <c r="X1175" s="204"/>
      <c r="Y1175" s="204"/>
      <c r="Z1175" s="204"/>
      <c r="AA1175" s="204"/>
      <c r="AB1175" s="204"/>
      <c r="AC1175" s="204"/>
      <c r="AD1175" s="204"/>
      <c r="AE1175" s="204"/>
      <c r="AF1175" s="204"/>
      <c r="AG1175" s="204"/>
      <c r="AH1175" s="204"/>
      <c r="AI1175" s="204"/>
      <c r="AJ1175" s="204"/>
      <c r="AK1175" s="204"/>
      <c r="AL1175" s="204"/>
      <c r="AM1175" s="204"/>
      <c r="AN1175" s="204"/>
      <c r="AO1175" s="204"/>
    </row>
    <row r="1176" spans="24:41" ht="15" customHeight="1" x14ac:dyDescent="0.25">
      <c r="X1176" s="204"/>
      <c r="Y1176" s="204"/>
      <c r="Z1176" s="204"/>
      <c r="AA1176" s="204"/>
      <c r="AB1176" s="204"/>
      <c r="AC1176" s="204"/>
      <c r="AD1176" s="204"/>
      <c r="AE1176" s="204"/>
      <c r="AF1176" s="204"/>
      <c r="AG1176" s="204"/>
      <c r="AH1176" s="204"/>
      <c r="AI1176" s="204"/>
      <c r="AJ1176" s="204"/>
      <c r="AK1176" s="204"/>
      <c r="AL1176" s="204"/>
      <c r="AM1176" s="204"/>
      <c r="AN1176" s="204"/>
      <c r="AO1176" s="204"/>
    </row>
    <row r="1177" spans="24:41" ht="15" customHeight="1" x14ac:dyDescent="0.25">
      <c r="X1177" s="204"/>
      <c r="Y1177" s="204"/>
      <c r="Z1177" s="204"/>
      <c r="AA1177" s="204"/>
      <c r="AB1177" s="204"/>
      <c r="AC1177" s="204"/>
      <c r="AD1177" s="204"/>
      <c r="AE1177" s="204"/>
      <c r="AF1177" s="204"/>
      <c r="AG1177" s="204"/>
      <c r="AH1177" s="204"/>
      <c r="AI1177" s="204"/>
      <c r="AJ1177" s="204"/>
      <c r="AK1177" s="204"/>
      <c r="AL1177" s="204"/>
      <c r="AM1177" s="204"/>
      <c r="AN1177" s="204"/>
      <c r="AO1177" s="204"/>
    </row>
    <row r="1178" spans="24:41" ht="15" customHeight="1" x14ac:dyDescent="0.25">
      <c r="X1178" s="204"/>
      <c r="Y1178" s="204"/>
      <c r="Z1178" s="204"/>
      <c r="AA1178" s="204"/>
      <c r="AB1178" s="204"/>
      <c r="AC1178" s="204"/>
      <c r="AD1178" s="204"/>
      <c r="AE1178" s="204"/>
      <c r="AF1178" s="204"/>
      <c r="AG1178" s="204"/>
      <c r="AH1178" s="204"/>
      <c r="AI1178" s="204"/>
      <c r="AJ1178" s="204"/>
      <c r="AK1178" s="204"/>
      <c r="AL1178" s="204"/>
      <c r="AM1178" s="204"/>
      <c r="AN1178" s="204"/>
      <c r="AO1178" s="204"/>
    </row>
    <row r="1179" spans="24:41" ht="15" customHeight="1" x14ac:dyDescent="0.25">
      <c r="X1179" s="204"/>
      <c r="Y1179" s="204"/>
      <c r="Z1179" s="204"/>
      <c r="AA1179" s="204"/>
      <c r="AB1179" s="204"/>
      <c r="AC1179" s="204"/>
      <c r="AD1179" s="204"/>
      <c r="AE1179" s="204"/>
      <c r="AF1179" s="204"/>
      <c r="AG1179" s="204"/>
      <c r="AH1179" s="204"/>
      <c r="AI1179" s="204"/>
      <c r="AJ1179" s="204"/>
      <c r="AK1179" s="204"/>
      <c r="AL1179" s="204"/>
      <c r="AM1179" s="204"/>
      <c r="AN1179" s="204"/>
      <c r="AO1179" s="204"/>
    </row>
    <row r="1180" spans="24:41" ht="15" customHeight="1" x14ac:dyDescent="0.25">
      <c r="X1180" s="204"/>
      <c r="Y1180" s="204"/>
      <c r="Z1180" s="204"/>
      <c r="AA1180" s="204"/>
      <c r="AB1180" s="204"/>
      <c r="AC1180" s="204"/>
      <c r="AD1180" s="204"/>
      <c r="AE1180" s="204"/>
      <c r="AF1180" s="204"/>
      <c r="AG1180" s="204"/>
      <c r="AH1180" s="204"/>
      <c r="AI1180" s="204"/>
      <c r="AJ1180" s="204"/>
      <c r="AK1180" s="204"/>
      <c r="AL1180" s="204"/>
      <c r="AM1180" s="204"/>
      <c r="AN1180" s="204"/>
      <c r="AO1180" s="204"/>
    </row>
    <row r="1181" spans="24:41" ht="15" customHeight="1" x14ac:dyDescent="0.25">
      <c r="X1181" s="204"/>
      <c r="Y1181" s="204"/>
      <c r="Z1181" s="204"/>
      <c r="AA1181" s="204"/>
      <c r="AB1181" s="204"/>
      <c r="AC1181" s="204"/>
      <c r="AD1181" s="204"/>
      <c r="AE1181" s="204"/>
      <c r="AF1181" s="204"/>
      <c r="AG1181" s="204"/>
      <c r="AH1181" s="204"/>
      <c r="AI1181" s="204"/>
      <c r="AJ1181" s="204"/>
      <c r="AK1181" s="204"/>
      <c r="AL1181" s="204"/>
      <c r="AM1181" s="204"/>
      <c r="AN1181" s="204"/>
      <c r="AO1181" s="204"/>
    </row>
    <row r="1182" spans="24:41" ht="15" customHeight="1" x14ac:dyDescent="0.25">
      <c r="X1182" s="204"/>
      <c r="Y1182" s="204"/>
      <c r="Z1182" s="204"/>
      <c r="AA1182" s="204"/>
      <c r="AB1182" s="204"/>
      <c r="AC1182" s="204"/>
      <c r="AD1182" s="204"/>
      <c r="AE1182" s="204"/>
      <c r="AF1182" s="204"/>
      <c r="AG1182" s="204"/>
      <c r="AH1182" s="204"/>
      <c r="AI1182" s="204"/>
      <c r="AJ1182" s="204"/>
      <c r="AK1182" s="204"/>
      <c r="AL1182" s="204"/>
      <c r="AM1182" s="204"/>
      <c r="AN1182" s="204"/>
      <c r="AO1182" s="204"/>
    </row>
    <row r="1183" spans="24:41" ht="15" customHeight="1" x14ac:dyDescent="0.25">
      <c r="X1183" s="204"/>
      <c r="Y1183" s="204"/>
      <c r="Z1183" s="204"/>
      <c r="AA1183" s="204"/>
      <c r="AB1183" s="204"/>
      <c r="AC1183" s="204"/>
      <c r="AD1183" s="204"/>
      <c r="AE1183" s="204"/>
      <c r="AF1183" s="204"/>
      <c r="AG1183" s="204"/>
      <c r="AH1183" s="204"/>
      <c r="AI1183" s="204"/>
      <c r="AJ1183" s="204"/>
      <c r="AK1183" s="204"/>
      <c r="AL1183" s="204"/>
      <c r="AM1183" s="204"/>
      <c r="AN1183" s="204"/>
      <c r="AO1183" s="204"/>
    </row>
    <row r="1184" spans="24:41" ht="15" customHeight="1" x14ac:dyDescent="0.25">
      <c r="X1184" s="204"/>
      <c r="Y1184" s="204"/>
      <c r="Z1184" s="204"/>
      <c r="AA1184" s="204"/>
      <c r="AB1184" s="204"/>
      <c r="AC1184" s="204"/>
      <c r="AD1184" s="204"/>
      <c r="AE1184" s="204"/>
      <c r="AF1184" s="204"/>
      <c r="AG1184" s="204"/>
      <c r="AH1184" s="204"/>
      <c r="AI1184" s="204"/>
      <c r="AJ1184" s="204"/>
      <c r="AK1184" s="204"/>
      <c r="AL1184" s="204"/>
      <c r="AM1184" s="204"/>
      <c r="AN1184" s="204"/>
      <c r="AO1184" s="204"/>
    </row>
    <row r="1185" spans="24:41" ht="15" customHeight="1" x14ac:dyDescent="0.25">
      <c r="X1185" s="204"/>
      <c r="Y1185" s="204"/>
      <c r="Z1185" s="204"/>
      <c r="AA1185" s="204"/>
      <c r="AB1185" s="204"/>
      <c r="AC1185" s="204"/>
      <c r="AD1185" s="204"/>
      <c r="AE1185" s="204"/>
      <c r="AF1185" s="204"/>
      <c r="AG1185" s="204"/>
      <c r="AH1185" s="204"/>
      <c r="AI1185" s="204"/>
      <c r="AJ1185" s="204"/>
      <c r="AK1185" s="204"/>
      <c r="AL1185" s="204"/>
      <c r="AM1185" s="204"/>
      <c r="AN1185" s="204"/>
      <c r="AO1185" s="204"/>
    </row>
    <row r="1186" spans="24:41" ht="15" customHeight="1" x14ac:dyDescent="0.25">
      <c r="X1186" s="204"/>
      <c r="Y1186" s="204"/>
      <c r="Z1186" s="204"/>
      <c r="AA1186" s="204"/>
      <c r="AB1186" s="204"/>
      <c r="AC1186" s="204"/>
      <c r="AD1186" s="204"/>
      <c r="AE1186" s="204"/>
      <c r="AF1186" s="204"/>
      <c r="AG1186" s="204"/>
      <c r="AH1186" s="204"/>
      <c r="AI1186" s="204"/>
      <c r="AJ1186" s="204"/>
      <c r="AK1186" s="204"/>
      <c r="AL1186" s="204"/>
      <c r="AM1186" s="204"/>
      <c r="AN1186" s="204"/>
      <c r="AO1186" s="204"/>
    </row>
    <row r="1187" spans="24:41" ht="15" customHeight="1" x14ac:dyDescent="0.25">
      <c r="X1187" s="204"/>
      <c r="Y1187" s="204"/>
      <c r="Z1187" s="204"/>
      <c r="AA1187" s="204"/>
      <c r="AB1187" s="204"/>
      <c r="AC1187" s="204"/>
      <c r="AD1187" s="204"/>
      <c r="AE1187" s="204"/>
      <c r="AF1187" s="204"/>
      <c r="AG1187" s="204"/>
      <c r="AH1187" s="204"/>
      <c r="AI1187" s="204"/>
      <c r="AJ1187" s="204"/>
      <c r="AK1187" s="204"/>
      <c r="AL1187" s="204"/>
      <c r="AM1187" s="204"/>
      <c r="AN1187" s="204"/>
      <c r="AO1187" s="204"/>
    </row>
    <row r="1188" spans="24:41" ht="15" customHeight="1" x14ac:dyDescent="0.25">
      <c r="X1188" s="204"/>
      <c r="Y1188" s="204"/>
      <c r="Z1188" s="204"/>
      <c r="AA1188" s="204"/>
      <c r="AB1188" s="204"/>
      <c r="AC1188" s="204"/>
      <c r="AD1188" s="204"/>
      <c r="AE1188" s="204"/>
      <c r="AF1188" s="204"/>
      <c r="AG1188" s="204"/>
      <c r="AH1188" s="204"/>
      <c r="AI1188" s="204"/>
      <c r="AJ1188" s="204"/>
      <c r="AK1188" s="204"/>
      <c r="AL1188" s="204"/>
      <c r="AM1188" s="204"/>
      <c r="AN1188" s="204"/>
      <c r="AO1188" s="204"/>
    </row>
    <row r="1189" spans="24:41" ht="15" customHeight="1" x14ac:dyDescent="0.25">
      <c r="X1189" s="204"/>
      <c r="Y1189" s="204"/>
      <c r="Z1189" s="204"/>
      <c r="AA1189" s="204"/>
      <c r="AB1189" s="204"/>
      <c r="AC1189" s="204"/>
      <c r="AD1189" s="204"/>
      <c r="AE1189" s="204"/>
      <c r="AF1189" s="204"/>
      <c r="AG1189" s="204"/>
      <c r="AH1189" s="204"/>
      <c r="AI1189" s="204"/>
      <c r="AJ1189" s="204"/>
      <c r="AK1189" s="204"/>
      <c r="AL1189" s="204"/>
      <c r="AM1189" s="204"/>
      <c r="AN1189" s="204"/>
      <c r="AO1189" s="204"/>
    </row>
    <row r="1190" spans="24:41" ht="15" customHeight="1" x14ac:dyDescent="0.25">
      <c r="X1190" s="204"/>
      <c r="Y1190" s="204"/>
      <c r="Z1190" s="204"/>
      <c r="AA1190" s="204"/>
      <c r="AB1190" s="204"/>
      <c r="AC1190" s="204"/>
      <c r="AD1190" s="204"/>
      <c r="AE1190" s="204"/>
      <c r="AF1190" s="204"/>
      <c r="AG1190" s="204"/>
      <c r="AH1190" s="204"/>
      <c r="AI1190" s="204"/>
      <c r="AJ1190" s="204"/>
      <c r="AK1190" s="204"/>
      <c r="AL1190" s="204"/>
      <c r="AM1190" s="204"/>
      <c r="AN1190" s="204"/>
      <c r="AO1190" s="204"/>
    </row>
    <row r="1191" spans="24:41" ht="15" customHeight="1" x14ac:dyDescent="0.25">
      <c r="X1191" s="204"/>
      <c r="Y1191" s="204"/>
      <c r="Z1191" s="204"/>
      <c r="AA1191" s="204"/>
      <c r="AB1191" s="204"/>
      <c r="AC1191" s="204"/>
      <c r="AD1191" s="204"/>
      <c r="AE1191" s="204"/>
      <c r="AF1191" s="204"/>
      <c r="AG1191" s="204"/>
      <c r="AH1191" s="204"/>
      <c r="AI1191" s="204"/>
      <c r="AJ1191" s="204"/>
      <c r="AK1191" s="204"/>
      <c r="AL1191" s="204"/>
      <c r="AM1191" s="204"/>
      <c r="AN1191" s="204"/>
      <c r="AO1191" s="204"/>
    </row>
    <row r="1192" spans="24:41" ht="15" customHeight="1" x14ac:dyDescent="0.25">
      <c r="X1192" s="204"/>
      <c r="Y1192" s="204"/>
      <c r="Z1192" s="204"/>
      <c r="AA1192" s="204"/>
      <c r="AB1192" s="204"/>
      <c r="AC1192" s="204"/>
      <c r="AD1192" s="204"/>
      <c r="AE1192" s="204"/>
      <c r="AF1192" s="204"/>
      <c r="AG1192" s="204"/>
      <c r="AH1192" s="204"/>
      <c r="AI1192" s="204"/>
      <c r="AJ1192" s="204"/>
      <c r="AK1192" s="204"/>
      <c r="AL1192" s="204"/>
      <c r="AM1192" s="204"/>
      <c r="AN1192" s="204"/>
      <c r="AO1192" s="204"/>
    </row>
    <row r="1193" spans="24:41" ht="15" customHeight="1" x14ac:dyDescent="0.25">
      <c r="X1193" s="204"/>
      <c r="Y1193" s="204"/>
      <c r="Z1193" s="204"/>
      <c r="AA1193" s="204"/>
      <c r="AB1193" s="204"/>
      <c r="AC1193" s="204"/>
      <c r="AD1193" s="204"/>
      <c r="AE1193" s="204"/>
      <c r="AF1193" s="204"/>
      <c r="AG1193" s="204"/>
      <c r="AH1193" s="204"/>
      <c r="AI1193" s="204"/>
      <c r="AJ1193" s="204"/>
      <c r="AK1193" s="204"/>
      <c r="AL1193" s="204"/>
      <c r="AM1193" s="204"/>
      <c r="AN1193" s="204"/>
      <c r="AO1193" s="204"/>
    </row>
    <row r="1194" spans="24:41" ht="15" customHeight="1" x14ac:dyDescent="0.25">
      <c r="X1194" s="204"/>
      <c r="Y1194" s="204"/>
      <c r="Z1194" s="204"/>
      <c r="AA1194" s="204"/>
      <c r="AB1194" s="204"/>
      <c r="AC1194" s="204"/>
      <c r="AD1194" s="204"/>
      <c r="AE1194" s="204"/>
      <c r="AF1194" s="204"/>
      <c r="AG1194" s="204"/>
      <c r="AH1194" s="204"/>
      <c r="AI1194" s="204"/>
      <c r="AJ1194" s="204"/>
      <c r="AK1194" s="204"/>
      <c r="AL1194" s="204"/>
      <c r="AM1194" s="204"/>
      <c r="AN1194" s="204"/>
      <c r="AO1194" s="204"/>
    </row>
    <row r="1195" spans="24:41" ht="15" customHeight="1" x14ac:dyDescent="0.25">
      <c r="X1195" s="204"/>
      <c r="Y1195" s="204"/>
      <c r="Z1195" s="204"/>
      <c r="AA1195" s="204"/>
      <c r="AB1195" s="204"/>
      <c r="AC1195" s="204"/>
      <c r="AD1195" s="204"/>
      <c r="AE1195" s="204"/>
      <c r="AF1195" s="204"/>
      <c r="AG1195" s="204"/>
      <c r="AH1195" s="204"/>
      <c r="AI1195" s="204"/>
      <c r="AJ1195" s="204"/>
      <c r="AK1195" s="204"/>
      <c r="AL1195" s="204"/>
      <c r="AM1195" s="204"/>
      <c r="AN1195" s="204"/>
      <c r="AO1195" s="204"/>
    </row>
    <row r="1196" spans="24:41" ht="15" customHeight="1" x14ac:dyDescent="0.25">
      <c r="X1196" s="204"/>
      <c r="Y1196" s="204"/>
      <c r="Z1196" s="204"/>
      <c r="AA1196" s="204"/>
      <c r="AB1196" s="204"/>
      <c r="AC1196" s="204"/>
      <c r="AD1196" s="204"/>
      <c r="AE1196" s="204"/>
      <c r="AF1196" s="204"/>
      <c r="AG1196" s="204"/>
      <c r="AH1196" s="204"/>
      <c r="AI1196" s="204"/>
      <c r="AJ1196" s="204"/>
      <c r="AK1196" s="204"/>
      <c r="AL1196" s="204"/>
      <c r="AM1196" s="204"/>
      <c r="AN1196" s="204"/>
      <c r="AO1196" s="204"/>
    </row>
    <row r="1197" spans="24:41" ht="15" customHeight="1" x14ac:dyDescent="0.25">
      <c r="X1197" s="204"/>
      <c r="Y1197" s="204"/>
      <c r="Z1197" s="204"/>
      <c r="AA1197" s="204"/>
      <c r="AB1197" s="204"/>
      <c r="AC1197" s="204"/>
      <c r="AD1197" s="204"/>
      <c r="AE1197" s="204"/>
      <c r="AF1197" s="204"/>
      <c r="AG1197" s="204"/>
      <c r="AH1197" s="204"/>
      <c r="AI1197" s="204"/>
      <c r="AJ1197" s="204"/>
      <c r="AK1197" s="204"/>
      <c r="AL1197" s="204"/>
      <c r="AM1197" s="204"/>
      <c r="AN1197" s="204"/>
      <c r="AO1197" s="204"/>
    </row>
    <row r="1198" spans="24:41" ht="15" customHeight="1" x14ac:dyDescent="0.25">
      <c r="X1198" s="204"/>
      <c r="Y1198" s="204"/>
      <c r="Z1198" s="204"/>
      <c r="AA1198" s="204"/>
      <c r="AB1198" s="204"/>
      <c r="AC1198" s="204"/>
      <c r="AD1198" s="204"/>
      <c r="AE1198" s="204"/>
      <c r="AF1198" s="204"/>
      <c r="AG1198" s="204"/>
      <c r="AH1198" s="204"/>
      <c r="AI1198" s="204"/>
      <c r="AJ1198" s="204"/>
      <c r="AK1198" s="204"/>
      <c r="AL1198" s="204"/>
      <c r="AM1198" s="204"/>
      <c r="AN1198" s="204"/>
      <c r="AO1198" s="204"/>
    </row>
    <row r="1199" spans="24:41" ht="15" customHeight="1" x14ac:dyDescent="0.25">
      <c r="X1199" s="204"/>
      <c r="Y1199" s="204"/>
      <c r="Z1199" s="204"/>
      <c r="AA1199" s="204"/>
      <c r="AB1199" s="204"/>
      <c r="AC1199" s="204"/>
      <c r="AD1199" s="204"/>
      <c r="AE1199" s="204"/>
      <c r="AF1199" s="204"/>
      <c r="AG1199" s="204"/>
      <c r="AH1199" s="204"/>
      <c r="AI1199" s="204"/>
      <c r="AJ1199" s="204"/>
      <c r="AK1199" s="204"/>
      <c r="AL1199" s="204"/>
      <c r="AM1199" s="204"/>
      <c r="AN1199" s="204"/>
      <c r="AO1199" s="204"/>
    </row>
    <row r="1200" spans="24:41" ht="15" customHeight="1" x14ac:dyDescent="0.25">
      <c r="X1200" s="204"/>
      <c r="Y1200" s="204"/>
      <c r="Z1200" s="204"/>
      <c r="AA1200" s="204"/>
      <c r="AB1200" s="204"/>
      <c r="AC1200" s="204"/>
      <c r="AD1200" s="204"/>
      <c r="AE1200" s="204"/>
      <c r="AF1200" s="204"/>
      <c r="AG1200" s="204"/>
      <c r="AH1200" s="204"/>
      <c r="AI1200" s="204"/>
      <c r="AJ1200" s="204"/>
      <c r="AK1200" s="204"/>
      <c r="AL1200" s="204"/>
      <c r="AM1200" s="204"/>
      <c r="AN1200" s="204"/>
      <c r="AO1200" s="204"/>
    </row>
    <row r="1201" spans="24:41" ht="15" customHeight="1" x14ac:dyDescent="0.25">
      <c r="X1201" s="204"/>
      <c r="Y1201" s="204"/>
      <c r="Z1201" s="204"/>
      <c r="AA1201" s="204"/>
      <c r="AB1201" s="204"/>
      <c r="AC1201" s="204"/>
      <c r="AD1201" s="204"/>
      <c r="AE1201" s="204"/>
      <c r="AF1201" s="204"/>
      <c r="AG1201" s="204"/>
      <c r="AH1201" s="204"/>
      <c r="AI1201" s="204"/>
      <c r="AJ1201" s="204"/>
      <c r="AK1201" s="204"/>
      <c r="AL1201" s="204"/>
      <c r="AM1201" s="204"/>
      <c r="AN1201" s="204"/>
      <c r="AO1201" s="204"/>
    </row>
    <row r="1202" spans="24:41" ht="15" customHeight="1" x14ac:dyDescent="0.25">
      <c r="X1202" s="204"/>
      <c r="Y1202" s="204"/>
      <c r="Z1202" s="204"/>
      <c r="AA1202" s="204"/>
      <c r="AB1202" s="204"/>
      <c r="AC1202" s="204"/>
      <c r="AD1202" s="204"/>
      <c r="AE1202" s="204"/>
      <c r="AF1202" s="204"/>
      <c r="AG1202" s="204"/>
      <c r="AH1202" s="204"/>
      <c r="AI1202" s="204"/>
      <c r="AJ1202" s="204"/>
      <c r="AK1202" s="204"/>
      <c r="AL1202" s="204"/>
      <c r="AM1202" s="204"/>
      <c r="AN1202" s="204"/>
      <c r="AO1202" s="204"/>
    </row>
    <row r="1203" spans="24:41" ht="15" customHeight="1" x14ac:dyDescent="0.25">
      <c r="X1203" s="204"/>
      <c r="Y1203" s="204"/>
      <c r="Z1203" s="204"/>
      <c r="AA1203" s="204"/>
      <c r="AB1203" s="204"/>
      <c r="AC1203" s="204"/>
      <c r="AD1203" s="204"/>
      <c r="AE1203" s="204"/>
      <c r="AF1203" s="204"/>
      <c r="AG1203" s="204"/>
      <c r="AH1203" s="204"/>
      <c r="AI1203" s="204"/>
      <c r="AJ1203" s="204"/>
      <c r="AK1203" s="204"/>
      <c r="AL1203" s="204"/>
      <c r="AM1203" s="204"/>
      <c r="AN1203" s="204"/>
      <c r="AO1203" s="204"/>
    </row>
    <row r="1204" spans="24:41" ht="15" customHeight="1" x14ac:dyDescent="0.25">
      <c r="X1204" s="204"/>
      <c r="Y1204" s="204"/>
      <c r="Z1204" s="204"/>
      <c r="AA1204" s="204"/>
      <c r="AB1204" s="204"/>
      <c r="AC1204" s="204"/>
      <c r="AD1204" s="204"/>
      <c r="AE1204" s="204"/>
      <c r="AF1204" s="204"/>
      <c r="AG1204" s="204"/>
      <c r="AH1204" s="204"/>
      <c r="AI1204" s="204"/>
      <c r="AJ1204" s="204"/>
      <c r="AK1204" s="204"/>
      <c r="AL1204" s="204"/>
      <c r="AM1204" s="204"/>
      <c r="AN1204" s="204"/>
      <c r="AO1204" s="204"/>
    </row>
    <row r="1205" spans="24:41" ht="15" customHeight="1" x14ac:dyDescent="0.25">
      <c r="X1205" s="204"/>
      <c r="Y1205" s="204"/>
      <c r="Z1205" s="204"/>
      <c r="AA1205" s="204"/>
      <c r="AB1205" s="204"/>
      <c r="AC1205" s="204"/>
      <c r="AD1205" s="204"/>
      <c r="AE1205" s="204"/>
      <c r="AF1205" s="204"/>
      <c r="AG1205" s="204"/>
      <c r="AH1205" s="204"/>
      <c r="AI1205" s="204"/>
      <c r="AJ1205" s="204"/>
      <c r="AK1205" s="204"/>
      <c r="AL1205" s="204"/>
      <c r="AM1205" s="204"/>
      <c r="AN1205" s="204"/>
      <c r="AO1205" s="204"/>
    </row>
    <row r="1206" spans="24:41" ht="15" customHeight="1" x14ac:dyDescent="0.25">
      <c r="X1206" s="204"/>
      <c r="Y1206" s="204"/>
      <c r="Z1206" s="204"/>
      <c r="AA1206" s="204"/>
      <c r="AB1206" s="204"/>
      <c r="AC1206" s="204"/>
      <c r="AD1206" s="204"/>
      <c r="AE1206" s="204"/>
      <c r="AF1206" s="204"/>
      <c r="AG1206" s="204"/>
      <c r="AH1206" s="204"/>
      <c r="AI1206" s="204"/>
      <c r="AJ1206" s="204"/>
      <c r="AK1206" s="204"/>
      <c r="AL1206" s="204"/>
      <c r="AM1206" s="204"/>
      <c r="AN1206" s="204"/>
      <c r="AO1206" s="204"/>
    </row>
    <row r="1207" spans="24:41" ht="15" customHeight="1" x14ac:dyDescent="0.25">
      <c r="X1207" s="204"/>
      <c r="Y1207" s="204"/>
      <c r="Z1207" s="204"/>
      <c r="AA1207" s="204"/>
      <c r="AB1207" s="204"/>
      <c r="AC1207" s="204"/>
      <c r="AD1207" s="204"/>
      <c r="AE1207" s="204"/>
      <c r="AF1207" s="204"/>
      <c r="AG1207" s="204"/>
      <c r="AH1207" s="204"/>
      <c r="AI1207" s="204"/>
      <c r="AJ1207" s="204"/>
      <c r="AK1207" s="204"/>
      <c r="AL1207" s="204"/>
      <c r="AM1207" s="204"/>
      <c r="AN1207" s="204"/>
      <c r="AO1207" s="204"/>
    </row>
    <row r="1208" spans="24:41" ht="15" customHeight="1" x14ac:dyDescent="0.25">
      <c r="X1208" s="204"/>
      <c r="Y1208" s="204"/>
      <c r="Z1208" s="204"/>
      <c r="AA1208" s="204"/>
      <c r="AB1208" s="204"/>
      <c r="AC1208" s="204"/>
      <c r="AD1208" s="204"/>
      <c r="AE1208" s="204"/>
      <c r="AF1208" s="204"/>
      <c r="AG1208" s="204"/>
      <c r="AH1208" s="204"/>
      <c r="AI1208" s="204"/>
      <c r="AJ1208" s="204"/>
      <c r="AK1208" s="204"/>
      <c r="AL1208" s="204"/>
      <c r="AM1208" s="204"/>
      <c r="AN1208" s="204"/>
      <c r="AO1208" s="204"/>
    </row>
    <row r="1209" spans="24:41" ht="15" customHeight="1" x14ac:dyDescent="0.25">
      <c r="X1209" s="204"/>
      <c r="Y1209" s="204"/>
      <c r="Z1209" s="204"/>
      <c r="AA1209" s="204"/>
      <c r="AB1209" s="204"/>
      <c r="AC1209" s="204"/>
      <c r="AD1209" s="204"/>
      <c r="AE1209" s="204"/>
      <c r="AF1209" s="204"/>
      <c r="AG1209" s="204"/>
      <c r="AH1209" s="204"/>
      <c r="AI1209" s="204"/>
      <c r="AJ1209" s="204"/>
      <c r="AK1209" s="204"/>
      <c r="AL1209" s="204"/>
      <c r="AM1209" s="204"/>
      <c r="AN1209" s="204"/>
      <c r="AO1209" s="204"/>
    </row>
    <row r="1210" spans="24:41" ht="15" customHeight="1" x14ac:dyDescent="0.25">
      <c r="X1210" s="204"/>
      <c r="Y1210" s="204"/>
      <c r="Z1210" s="204"/>
      <c r="AA1210" s="204"/>
      <c r="AB1210" s="204"/>
      <c r="AC1210" s="204"/>
      <c r="AD1210" s="204"/>
      <c r="AE1210" s="204"/>
      <c r="AF1210" s="204"/>
      <c r="AG1210" s="204"/>
      <c r="AH1210" s="204"/>
      <c r="AI1210" s="204"/>
      <c r="AJ1210" s="204"/>
      <c r="AK1210" s="204"/>
      <c r="AL1210" s="204"/>
      <c r="AM1210" s="204"/>
      <c r="AN1210" s="204"/>
      <c r="AO1210" s="204"/>
    </row>
    <row r="1211" spans="24:41" ht="15" customHeight="1" x14ac:dyDescent="0.25">
      <c r="X1211" s="204"/>
      <c r="Y1211" s="204"/>
      <c r="Z1211" s="204"/>
      <c r="AA1211" s="204"/>
      <c r="AB1211" s="204"/>
      <c r="AC1211" s="204"/>
      <c r="AD1211" s="204"/>
      <c r="AE1211" s="204"/>
      <c r="AF1211" s="204"/>
      <c r="AG1211" s="204"/>
      <c r="AH1211" s="204"/>
      <c r="AI1211" s="204"/>
      <c r="AJ1211" s="204"/>
      <c r="AK1211" s="204"/>
      <c r="AL1211" s="204"/>
      <c r="AM1211" s="204"/>
      <c r="AN1211" s="204"/>
      <c r="AO1211" s="204"/>
    </row>
    <row r="1212" spans="24:41" ht="15" customHeight="1" x14ac:dyDescent="0.25">
      <c r="X1212" s="204"/>
      <c r="Y1212" s="204"/>
      <c r="Z1212" s="204"/>
      <c r="AA1212" s="204"/>
      <c r="AB1212" s="204"/>
      <c r="AC1212" s="204"/>
      <c r="AD1212" s="204"/>
      <c r="AE1212" s="204"/>
      <c r="AF1212" s="204"/>
      <c r="AG1212" s="204"/>
      <c r="AH1212" s="204"/>
      <c r="AI1212" s="204"/>
      <c r="AJ1212" s="204"/>
      <c r="AK1212" s="204"/>
      <c r="AL1212" s="204"/>
      <c r="AM1212" s="204"/>
      <c r="AN1212" s="204"/>
      <c r="AO1212" s="204"/>
    </row>
    <row r="1213" spans="24:41" ht="15" customHeight="1" x14ac:dyDescent="0.25">
      <c r="X1213" s="204"/>
      <c r="Y1213" s="204"/>
      <c r="Z1213" s="204"/>
      <c r="AA1213" s="204"/>
      <c r="AB1213" s="204"/>
      <c r="AC1213" s="204"/>
      <c r="AD1213" s="204"/>
      <c r="AE1213" s="204"/>
      <c r="AF1213" s="204"/>
      <c r="AG1213" s="204"/>
      <c r="AH1213" s="204"/>
      <c r="AI1213" s="204"/>
      <c r="AJ1213" s="204"/>
      <c r="AK1213" s="204"/>
      <c r="AL1213" s="204"/>
      <c r="AM1213" s="204"/>
      <c r="AN1213" s="204"/>
      <c r="AO1213" s="204"/>
    </row>
    <row r="1214" spans="24:41" ht="15" customHeight="1" x14ac:dyDescent="0.25">
      <c r="X1214" s="204"/>
      <c r="Y1214" s="204"/>
      <c r="Z1214" s="204"/>
      <c r="AA1214" s="204"/>
      <c r="AB1214" s="204"/>
      <c r="AC1214" s="204"/>
      <c r="AD1214" s="204"/>
      <c r="AE1214" s="204"/>
      <c r="AF1214" s="204"/>
      <c r="AG1214" s="204"/>
      <c r="AH1214" s="204"/>
      <c r="AI1214" s="204"/>
      <c r="AJ1214" s="204"/>
      <c r="AK1214" s="204"/>
      <c r="AL1214" s="204"/>
      <c r="AM1214" s="204"/>
      <c r="AN1214" s="204"/>
      <c r="AO1214" s="204"/>
    </row>
    <row r="1215" spans="24:41" ht="15" customHeight="1" x14ac:dyDescent="0.25">
      <c r="X1215" s="204"/>
      <c r="Y1215" s="204"/>
      <c r="Z1215" s="204"/>
      <c r="AA1215" s="204"/>
      <c r="AB1215" s="204"/>
      <c r="AC1215" s="204"/>
      <c r="AD1215" s="204"/>
      <c r="AE1215" s="204"/>
      <c r="AF1215" s="204"/>
      <c r="AG1215" s="204"/>
      <c r="AH1215" s="204"/>
      <c r="AI1215" s="204"/>
      <c r="AJ1215" s="204"/>
      <c r="AK1215" s="204"/>
      <c r="AL1215" s="204"/>
      <c r="AM1215" s="204"/>
      <c r="AN1215" s="204"/>
      <c r="AO1215" s="204"/>
    </row>
    <row r="1216" spans="24:41" ht="15" customHeight="1" x14ac:dyDescent="0.25">
      <c r="X1216" s="204"/>
      <c r="Y1216" s="204"/>
      <c r="Z1216" s="204"/>
      <c r="AA1216" s="204"/>
      <c r="AB1216" s="204"/>
      <c r="AC1216" s="204"/>
      <c r="AD1216" s="204"/>
      <c r="AE1216" s="204"/>
      <c r="AF1216" s="204"/>
      <c r="AG1216" s="204"/>
      <c r="AH1216" s="204"/>
      <c r="AI1216" s="204"/>
      <c r="AJ1216" s="204"/>
      <c r="AK1216" s="204"/>
      <c r="AL1216" s="204"/>
      <c r="AM1216" s="204"/>
      <c r="AN1216" s="204"/>
      <c r="AO1216" s="204"/>
    </row>
    <row r="1217" spans="24:41" ht="15" customHeight="1" x14ac:dyDescent="0.25">
      <c r="X1217" s="204"/>
      <c r="Y1217" s="204"/>
      <c r="Z1217" s="204"/>
      <c r="AA1217" s="204"/>
      <c r="AB1217" s="204"/>
      <c r="AC1217" s="204"/>
      <c r="AD1217" s="204"/>
      <c r="AE1217" s="204"/>
      <c r="AF1217" s="204"/>
      <c r="AG1217" s="204"/>
      <c r="AH1217" s="204"/>
      <c r="AI1217" s="204"/>
      <c r="AJ1217" s="204"/>
      <c r="AK1217" s="204"/>
      <c r="AL1217" s="204"/>
      <c r="AM1217" s="204"/>
      <c r="AN1217" s="204"/>
      <c r="AO1217" s="204"/>
    </row>
    <row r="1218" spans="24:41" ht="15" customHeight="1" x14ac:dyDescent="0.25">
      <c r="X1218" s="204"/>
      <c r="Y1218" s="204"/>
      <c r="Z1218" s="204"/>
      <c r="AA1218" s="204"/>
      <c r="AB1218" s="204"/>
      <c r="AC1218" s="204"/>
      <c r="AD1218" s="204"/>
      <c r="AE1218" s="204"/>
      <c r="AF1218" s="204"/>
      <c r="AG1218" s="204"/>
      <c r="AH1218" s="204"/>
      <c r="AI1218" s="204"/>
      <c r="AJ1218" s="204"/>
      <c r="AK1218" s="204"/>
      <c r="AL1218" s="204"/>
      <c r="AM1218" s="204"/>
      <c r="AN1218" s="204"/>
      <c r="AO1218" s="204"/>
    </row>
    <row r="1219" spans="24:41" ht="15" customHeight="1" x14ac:dyDescent="0.25">
      <c r="X1219" s="204"/>
      <c r="Y1219" s="204"/>
      <c r="Z1219" s="204"/>
      <c r="AA1219" s="204"/>
      <c r="AB1219" s="204"/>
      <c r="AC1219" s="204"/>
      <c r="AD1219" s="204"/>
      <c r="AE1219" s="204"/>
      <c r="AF1219" s="204"/>
      <c r="AG1219" s="204"/>
      <c r="AH1219" s="204"/>
      <c r="AI1219" s="204"/>
      <c r="AJ1219" s="204"/>
      <c r="AK1219" s="204"/>
      <c r="AL1219" s="204"/>
      <c r="AM1219" s="204"/>
      <c r="AN1219" s="204"/>
      <c r="AO1219" s="204"/>
    </row>
    <row r="1220" spans="24:41" ht="15" customHeight="1" x14ac:dyDescent="0.25">
      <c r="X1220" s="204"/>
      <c r="Y1220" s="204"/>
      <c r="Z1220" s="204"/>
      <c r="AA1220" s="204"/>
      <c r="AB1220" s="204"/>
      <c r="AC1220" s="204"/>
      <c r="AD1220" s="204"/>
      <c r="AE1220" s="204"/>
      <c r="AF1220" s="204"/>
      <c r="AG1220" s="204"/>
      <c r="AH1220" s="204"/>
      <c r="AI1220" s="204"/>
      <c r="AJ1220" s="204"/>
      <c r="AK1220" s="204"/>
      <c r="AL1220" s="204"/>
      <c r="AM1220" s="204"/>
      <c r="AN1220" s="204"/>
      <c r="AO1220" s="204"/>
    </row>
    <row r="1221" spans="24:41" ht="15" customHeight="1" x14ac:dyDescent="0.25">
      <c r="X1221" s="204"/>
      <c r="Y1221" s="204"/>
      <c r="Z1221" s="204"/>
      <c r="AA1221" s="204"/>
      <c r="AB1221" s="204"/>
      <c r="AC1221" s="204"/>
      <c r="AD1221" s="204"/>
      <c r="AE1221" s="204"/>
      <c r="AF1221" s="204"/>
      <c r="AG1221" s="204"/>
      <c r="AH1221" s="204"/>
      <c r="AI1221" s="204"/>
      <c r="AJ1221" s="204"/>
      <c r="AK1221" s="204"/>
      <c r="AL1221" s="204"/>
      <c r="AM1221" s="204"/>
      <c r="AN1221" s="204"/>
      <c r="AO1221" s="204"/>
    </row>
    <row r="1222" spans="24:41" ht="15" customHeight="1" x14ac:dyDescent="0.25">
      <c r="X1222" s="204"/>
      <c r="Y1222" s="204"/>
      <c r="Z1222" s="204"/>
      <c r="AA1222" s="204"/>
      <c r="AB1222" s="204"/>
      <c r="AC1222" s="204"/>
      <c r="AD1222" s="204"/>
      <c r="AE1222" s="204"/>
      <c r="AF1222" s="204"/>
      <c r="AG1222" s="204"/>
      <c r="AH1222" s="204"/>
      <c r="AI1222" s="204"/>
      <c r="AJ1222" s="204"/>
      <c r="AK1222" s="204"/>
      <c r="AL1222" s="204"/>
      <c r="AM1222" s="204"/>
      <c r="AN1222" s="204"/>
      <c r="AO1222" s="204"/>
    </row>
    <row r="1223" spans="24:41" ht="15" customHeight="1" x14ac:dyDescent="0.25">
      <c r="X1223" s="204"/>
      <c r="Y1223" s="204"/>
      <c r="Z1223" s="204"/>
      <c r="AA1223" s="204"/>
      <c r="AB1223" s="204"/>
      <c r="AC1223" s="204"/>
      <c r="AD1223" s="204"/>
      <c r="AE1223" s="204"/>
      <c r="AF1223" s="204"/>
      <c r="AG1223" s="204"/>
      <c r="AH1223" s="204"/>
      <c r="AI1223" s="204"/>
      <c r="AJ1223" s="204"/>
      <c r="AK1223" s="204"/>
      <c r="AL1223" s="204"/>
      <c r="AM1223" s="204"/>
      <c r="AN1223" s="204"/>
      <c r="AO1223" s="204"/>
    </row>
    <row r="1224" spans="24:41" ht="15" customHeight="1" x14ac:dyDescent="0.25">
      <c r="X1224" s="204"/>
      <c r="Y1224" s="204"/>
      <c r="Z1224" s="204"/>
      <c r="AA1224" s="204"/>
      <c r="AB1224" s="204"/>
      <c r="AC1224" s="204"/>
      <c r="AD1224" s="204"/>
      <c r="AE1224" s="204"/>
      <c r="AF1224" s="204"/>
      <c r="AG1224" s="204"/>
      <c r="AH1224" s="204"/>
      <c r="AI1224" s="204"/>
      <c r="AJ1224" s="204"/>
      <c r="AK1224" s="204"/>
      <c r="AL1224" s="204"/>
      <c r="AM1224" s="204"/>
      <c r="AN1224" s="204"/>
      <c r="AO1224" s="204"/>
    </row>
    <row r="1225" spans="24:41" ht="15" customHeight="1" x14ac:dyDescent="0.25">
      <c r="X1225" s="204"/>
      <c r="Y1225" s="204"/>
      <c r="Z1225" s="204"/>
      <c r="AA1225" s="204"/>
      <c r="AB1225" s="204"/>
      <c r="AC1225" s="204"/>
      <c r="AD1225" s="204"/>
      <c r="AE1225" s="204"/>
      <c r="AF1225" s="204"/>
      <c r="AG1225" s="204"/>
      <c r="AH1225" s="204"/>
      <c r="AI1225" s="204"/>
      <c r="AJ1225" s="204"/>
      <c r="AK1225" s="204"/>
      <c r="AL1225" s="204"/>
      <c r="AM1225" s="204"/>
      <c r="AN1225" s="204"/>
      <c r="AO1225" s="204"/>
    </row>
    <row r="1226" spans="24:41" ht="15" customHeight="1" x14ac:dyDescent="0.25">
      <c r="X1226" s="204"/>
      <c r="Y1226" s="204"/>
      <c r="Z1226" s="204"/>
      <c r="AA1226" s="204"/>
      <c r="AB1226" s="204"/>
      <c r="AC1226" s="204"/>
      <c r="AD1226" s="204"/>
      <c r="AE1226" s="204"/>
      <c r="AF1226" s="204"/>
      <c r="AG1226" s="204"/>
      <c r="AH1226" s="204"/>
      <c r="AI1226" s="204"/>
      <c r="AJ1226" s="204"/>
      <c r="AK1226" s="204"/>
      <c r="AL1226" s="204"/>
      <c r="AM1226" s="204"/>
      <c r="AN1226" s="204"/>
      <c r="AO1226" s="204"/>
    </row>
    <row r="1227" spans="24:41" ht="15" customHeight="1" x14ac:dyDescent="0.25">
      <c r="X1227" s="204"/>
      <c r="Y1227" s="204"/>
      <c r="Z1227" s="204"/>
      <c r="AA1227" s="204"/>
      <c r="AB1227" s="204"/>
      <c r="AC1227" s="204"/>
      <c r="AD1227" s="204"/>
      <c r="AE1227" s="204"/>
      <c r="AF1227" s="204"/>
      <c r="AG1227" s="204"/>
      <c r="AH1227" s="204"/>
      <c r="AI1227" s="204"/>
      <c r="AJ1227" s="204"/>
      <c r="AK1227" s="204"/>
      <c r="AL1227" s="204"/>
      <c r="AM1227" s="204"/>
      <c r="AN1227" s="204"/>
      <c r="AO1227" s="204"/>
    </row>
    <row r="1228" spans="24:41" ht="15" customHeight="1" x14ac:dyDescent="0.25">
      <c r="X1228" s="204"/>
      <c r="Y1228" s="204"/>
      <c r="Z1228" s="204"/>
      <c r="AA1228" s="204"/>
      <c r="AB1228" s="204"/>
      <c r="AC1228" s="204"/>
      <c r="AD1228" s="204"/>
      <c r="AE1228" s="204"/>
      <c r="AF1228" s="204"/>
      <c r="AG1228" s="204"/>
      <c r="AH1228" s="204"/>
      <c r="AI1228" s="204"/>
      <c r="AJ1228" s="204"/>
      <c r="AK1228" s="204"/>
      <c r="AL1228" s="204"/>
      <c r="AM1228" s="204"/>
      <c r="AN1228" s="204"/>
      <c r="AO1228" s="204"/>
    </row>
    <row r="1229" spans="24:41" ht="15" customHeight="1" x14ac:dyDescent="0.25">
      <c r="X1229" s="204"/>
      <c r="Y1229" s="204"/>
      <c r="Z1229" s="204"/>
      <c r="AA1229" s="204"/>
      <c r="AB1229" s="204"/>
      <c r="AC1229" s="204"/>
      <c r="AD1229" s="204"/>
      <c r="AE1229" s="204"/>
      <c r="AF1229" s="204"/>
      <c r="AG1229" s="204"/>
      <c r="AH1229" s="204"/>
      <c r="AI1229" s="204"/>
      <c r="AJ1229" s="204"/>
      <c r="AK1229" s="204"/>
      <c r="AL1229" s="204"/>
      <c r="AM1229" s="204"/>
      <c r="AN1229" s="204"/>
      <c r="AO1229" s="204"/>
    </row>
    <row r="1230" spans="24:41" ht="15" customHeight="1" x14ac:dyDescent="0.25">
      <c r="X1230" s="204"/>
      <c r="Y1230" s="204"/>
      <c r="Z1230" s="204"/>
      <c r="AA1230" s="204"/>
      <c r="AB1230" s="204"/>
      <c r="AC1230" s="204"/>
      <c r="AD1230" s="204"/>
      <c r="AE1230" s="204"/>
      <c r="AF1230" s="204"/>
      <c r="AG1230" s="204"/>
      <c r="AH1230" s="204"/>
      <c r="AI1230" s="204"/>
      <c r="AJ1230" s="204"/>
      <c r="AK1230" s="204"/>
      <c r="AL1230" s="204"/>
      <c r="AM1230" s="204"/>
      <c r="AN1230" s="204"/>
      <c r="AO1230" s="204"/>
    </row>
    <row r="1231" spans="24:41" ht="15" customHeight="1" x14ac:dyDescent="0.25">
      <c r="X1231" s="204"/>
      <c r="Y1231" s="204"/>
      <c r="Z1231" s="204"/>
      <c r="AA1231" s="204"/>
      <c r="AB1231" s="204"/>
      <c r="AC1231" s="204"/>
      <c r="AD1231" s="204"/>
      <c r="AE1231" s="204"/>
      <c r="AF1231" s="204"/>
      <c r="AG1231" s="204"/>
      <c r="AH1231" s="204"/>
      <c r="AI1231" s="204"/>
      <c r="AJ1231" s="204"/>
      <c r="AK1231" s="204"/>
      <c r="AL1231" s="204"/>
      <c r="AM1231" s="204"/>
      <c r="AN1231" s="204"/>
      <c r="AO1231" s="204"/>
    </row>
    <row r="1232" spans="24:41" ht="15" customHeight="1" x14ac:dyDescent="0.25">
      <c r="X1232" s="204"/>
      <c r="Y1232" s="204"/>
      <c r="Z1232" s="204"/>
      <c r="AA1232" s="204"/>
      <c r="AB1232" s="204"/>
      <c r="AC1232" s="204"/>
      <c r="AD1232" s="204"/>
      <c r="AE1232" s="204"/>
      <c r="AF1232" s="204"/>
      <c r="AG1232" s="204"/>
      <c r="AH1232" s="204"/>
      <c r="AI1232" s="204"/>
      <c r="AJ1232" s="204"/>
      <c r="AK1232" s="204"/>
      <c r="AL1232" s="204"/>
      <c r="AM1232" s="204"/>
      <c r="AN1232" s="204"/>
      <c r="AO1232" s="204"/>
    </row>
    <row r="1233" spans="24:41" ht="15" customHeight="1" x14ac:dyDescent="0.25">
      <c r="X1233" s="204"/>
      <c r="Y1233" s="204"/>
      <c r="Z1233" s="204"/>
      <c r="AA1233" s="204"/>
      <c r="AB1233" s="204"/>
      <c r="AC1233" s="204"/>
      <c r="AD1233" s="204"/>
      <c r="AE1233" s="204"/>
      <c r="AF1233" s="204"/>
      <c r="AG1233" s="204"/>
      <c r="AH1233" s="204"/>
      <c r="AI1233" s="204"/>
      <c r="AJ1233" s="204"/>
      <c r="AK1233" s="204"/>
      <c r="AL1233" s="204"/>
      <c r="AM1233" s="204"/>
      <c r="AN1233" s="204"/>
      <c r="AO1233" s="204"/>
    </row>
    <row r="1234" spans="24:41" ht="15" customHeight="1" x14ac:dyDescent="0.25">
      <c r="X1234" s="204"/>
      <c r="Y1234" s="204"/>
      <c r="Z1234" s="204"/>
      <c r="AA1234" s="204"/>
      <c r="AB1234" s="204"/>
      <c r="AC1234" s="204"/>
      <c r="AD1234" s="204"/>
      <c r="AE1234" s="204"/>
      <c r="AF1234" s="204"/>
      <c r="AG1234" s="204"/>
      <c r="AH1234" s="204"/>
      <c r="AI1234" s="204"/>
      <c r="AJ1234" s="204"/>
      <c r="AK1234" s="204"/>
      <c r="AL1234" s="204"/>
      <c r="AM1234" s="204"/>
      <c r="AN1234" s="204"/>
      <c r="AO1234" s="204"/>
    </row>
    <row r="1235" spans="24:41" ht="15" customHeight="1" x14ac:dyDescent="0.25">
      <c r="X1235" s="204"/>
      <c r="Y1235" s="204"/>
      <c r="Z1235" s="204"/>
      <c r="AA1235" s="204"/>
      <c r="AB1235" s="204"/>
      <c r="AC1235" s="204"/>
      <c r="AD1235" s="204"/>
      <c r="AE1235" s="204"/>
      <c r="AF1235" s="204"/>
      <c r="AG1235" s="204"/>
      <c r="AH1235" s="204"/>
      <c r="AI1235" s="204"/>
      <c r="AJ1235" s="204"/>
      <c r="AK1235" s="204"/>
      <c r="AL1235" s="204"/>
      <c r="AM1235" s="204"/>
      <c r="AN1235" s="204"/>
      <c r="AO1235" s="204"/>
    </row>
    <row r="1236" spans="24:41" ht="15" customHeight="1" x14ac:dyDescent="0.25">
      <c r="X1236" s="204"/>
      <c r="Y1236" s="204"/>
      <c r="Z1236" s="204"/>
      <c r="AA1236" s="204"/>
      <c r="AB1236" s="204"/>
      <c r="AC1236" s="204"/>
      <c r="AD1236" s="204"/>
      <c r="AE1236" s="204"/>
      <c r="AF1236" s="204"/>
      <c r="AG1236" s="204"/>
      <c r="AH1236" s="204"/>
      <c r="AI1236" s="204"/>
      <c r="AJ1236" s="204"/>
      <c r="AK1236" s="204"/>
      <c r="AL1236" s="204"/>
      <c r="AM1236" s="204"/>
      <c r="AN1236" s="204"/>
      <c r="AO1236" s="204"/>
    </row>
    <row r="1237" spans="24:41" ht="15" customHeight="1" x14ac:dyDescent="0.25">
      <c r="X1237" s="204"/>
      <c r="Y1237" s="204"/>
      <c r="Z1237" s="204"/>
      <c r="AA1237" s="204"/>
      <c r="AB1237" s="204"/>
      <c r="AC1237" s="204"/>
      <c r="AD1237" s="204"/>
      <c r="AE1237" s="204"/>
      <c r="AF1237" s="204"/>
      <c r="AG1237" s="204"/>
      <c r="AH1237" s="204"/>
      <c r="AI1237" s="204"/>
      <c r="AJ1237" s="204"/>
      <c r="AK1237" s="204"/>
      <c r="AL1237" s="204"/>
      <c r="AM1237" s="204"/>
      <c r="AN1237" s="204"/>
      <c r="AO1237" s="204"/>
    </row>
    <row r="1238" spans="24:41" ht="15" customHeight="1" x14ac:dyDescent="0.25">
      <c r="X1238" s="204"/>
      <c r="Y1238" s="204"/>
      <c r="Z1238" s="204"/>
      <c r="AA1238" s="204"/>
      <c r="AB1238" s="204"/>
      <c r="AC1238" s="204"/>
      <c r="AD1238" s="204"/>
      <c r="AE1238" s="204"/>
      <c r="AF1238" s="204"/>
      <c r="AG1238" s="204"/>
      <c r="AH1238" s="204"/>
      <c r="AI1238" s="204"/>
      <c r="AJ1238" s="204"/>
      <c r="AK1238" s="204"/>
      <c r="AL1238" s="204"/>
      <c r="AM1238" s="204"/>
      <c r="AN1238" s="204"/>
      <c r="AO1238" s="204"/>
    </row>
    <row r="1239" spans="24:41" ht="15" customHeight="1" x14ac:dyDescent="0.25">
      <c r="X1239" s="204"/>
      <c r="Y1239" s="204"/>
      <c r="Z1239" s="204"/>
      <c r="AA1239" s="204"/>
      <c r="AB1239" s="204"/>
      <c r="AC1239" s="204"/>
      <c r="AD1239" s="204"/>
      <c r="AE1239" s="204"/>
      <c r="AF1239" s="204"/>
      <c r="AG1239" s="204"/>
      <c r="AH1239" s="204"/>
      <c r="AI1239" s="204"/>
      <c r="AJ1239" s="204"/>
      <c r="AK1239" s="204"/>
      <c r="AL1239" s="204"/>
      <c r="AM1239" s="204"/>
      <c r="AN1239" s="204"/>
      <c r="AO1239" s="204"/>
    </row>
    <row r="1240" spans="24:41" ht="15" customHeight="1" x14ac:dyDescent="0.25">
      <c r="X1240" s="204"/>
      <c r="Y1240" s="204"/>
      <c r="Z1240" s="204"/>
      <c r="AA1240" s="204"/>
      <c r="AB1240" s="204"/>
      <c r="AC1240" s="204"/>
      <c r="AD1240" s="204"/>
      <c r="AE1240" s="204"/>
      <c r="AF1240" s="204"/>
      <c r="AG1240" s="204"/>
      <c r="AH1240" s="204"/>
      <c r="AI1240" s="204"/>
      <c r="AJ1240" s="204"/>
      <c r="AK1240" s="204"/>
      <c r="AL1240" s="204"/>
      <c r="AM1240" s="204"/>
      <c r="AN1240" s="204"/>
      <c r="AO1240" s="204"/>
    </row>
    <row r="1241" spans="24:41" ht="15" customHeight="1" x14ac:dyDescent="0.25">
      <c r="X1241" s="204"/>
      <c r="Y1241" s="204"/>
      <c r="Z1241" s="204"/>
      <c r="AA1241" s="204"/>
      <c r="AB1241" s="204"/>
      <c r="AC1241" s="204"/>
      <c r="AD1241" s="204"/>
      <c r="AE1241" s="204"/>
      <c r="AF1241" s="204"/>
      <c r="AG1241" s="204"/>
      <c r="AH1241" s="204"/>
      <c r="AI1241" s="204"/>
      <c r="AJ1241" s="204"/>
      <c r="AK1241" s="204"/>
      <c r="AL1241" s="204"/>
      <c r="AM1241" s="204"/>
      <c r="AN1241" s="204"/>
      <c r="AO1241" s="204"/>
    </row>
    <row r="1242" spans="24:41" ht="15" customHeight="1" x14ac:dyDescent="0.25">
      <c r="X1242" s="204"/>
      <c r="Y1242" s="204"/>
      <c r="Z1242" s="204"/>
      <c r="AA1242" s="204"/>
      <c r="AB1242" s="204"/>
      <c r="AC1242" s="204"/>
      <c r="AD1242" s="204"/>
      <c r="AE1242" s="204"/>
      <c r="AF1242" s="204"/>
      <c r="AG1242" s="204"/>
      <c r="AH1242" s="204"/>
      <c r="AI1242" s="204"/>
      <c r="AJ1242" s="204"/>
      <c r="AK1242" s="204"/>
      <c r="AL1242" s="204"/>
      <c r="AM1242" s="204"/>
      <c r="AN1242" s="204"/>
      <c r="AO1242" s="204"/>
    </row>
    <row r="1243" spans="24:41" ht="15" customHeight="1" x14ac:dyDescent="0.25">
      <c r="X1243" s="204"/>
      <c r="Y1243" s="204"/>
      <c r="Z1243" s="204"/>
      <c r="AA1243" s="204"/>
      <c r="AB1243" s="204"/>
      <c r="AC1243" s="204"/>
      <c r="AD1243" s="204"/>
      <c r="AE1243" s="204"/>
      <c r="AF1243" s="204"/>
      <c r="AG1243" s="204"/>
      <c r="AH1243" s="204"/>
      <c r="AI1243" s="204"/>
      <c r="AJ1243" s="204"/>
      <c r="AK1243" s="204"/>
      <c r="AL1243" s="204"/>
      <c r="AM1243" s="204"/>
      <c r="AN1243" s="204"/>
      <c r="AO1243" s="204"/>
    </row>
    <row r="1244" spans="24:41" ht="15" customHeight="1" x14ac:dyDescent="0.25">
      <c r="X1244" s="204"/>
      <c r="Y1244" s="204"/>
      <c r="Z1244" s="204"/>
      <c r="AA1244" s="204"/>
      <c r="AB1244" s="204"/>
      <c r="AC1244" s="204"/>
      <c r="AD1244" s="204"/>
      <c r="AE1244" s="204"/>
      <c r="AF1244" s="204"/>
      <c r="AG1244" s="204"/>
      <c r="AH1244" s="204"/>
      <c r="AI1244" s="204"/>
      <c r="AJ1244" s="204"/>
      <c r="AK1244" s="204"/>
      <c r="AL1244" s="204"/>
      <c r="AM1244" s="204"/>
      <c r="AN1244" s="204"/>
      <c r="AO1244" s="204"/>
    </row>
    <row r="1245" spans="24:41" ht="15" customHeight="1" x14ac:dyDescent="0.25">
      <c r="X1245" s="204"/>
      <c r="Y1245" s="204"/>
      <c r="Z1245" s="204"/>
      <c r="AA1245" s="204"/>
      <c r="AB1245" s="204"/>
      <c r="AC1245" s="204"/>
      <c r="AD1245" s="204"/>
      <c r="AE1245" s="204"/>
      <c r="AF1245" s="204"/>
      <c r="AG1245" s="204"/>
      <c r="AH1245" s="204"/>
      <c r="AI1245" s="204"/>
      <c r="AJ1245" s="204"/>
      <c r="AK1245" s="204"/>
      <c r="AL1245" s="204"/>
      <c r="AM1245" s="204"/>
      <c r="AN1245" s="204"/>
      <c r="AO1245" s="204"/>
    </row>
    <row r="1246" spans="24:41" ht="15" customHeight="1" x14ac:dyDescent="0.25">
      <c r="X1246" s="204"/>
      <c r="Y1246" s="204"/>
      <c r="Z1246" s="204"/>
      <c r="AA1246" s="204"/>
      <c r="AB1246" s="204"/>
      <c r="AC1246" s="204"/>
      <c r="AD1246" s="204"/>
      <c r="AE1246" s="204"/>
      <c r="AF1246" s="204"/>
      <c r="AG1246" s="204"/>
      <c r="AH1246" s="204"/>
      <c r="AI1246" s="204"/>
      <c r="AJ1246" s="204"/>
      <c r="AK1246" s="204"/>
      <c r="AL1246" s="204"/>
      <c r="AM1246" s="204"/>
      <c r="AN1246" s="204"/>
      <c r="AO1246" s="204"/>
    </row>
    <row r="1247" spans="24:41" ht="15" customHeight="1" x14ac:dyDescent="0.25">
      <c r="X1247" s="204"/>
      <c r="Y1247" s="204"/>
      <c r="Z1247" s="204"/>
      <c r="AA1247" s="204"/>
      <c r="AB1247" s="204"/>
      <c r="AC1247" s="204"/>
      <c r="AD1247" s="204"/>
      <c r="AE1247" s="204"/>
      <c r="AF1247" s="204"/>
      <c r="AG1247" s="204"/>
      <c r="AH1247" s="204"/>
      <c r="AI1247" s="204"/>
      <c r="AJ1247" s="204"/>
      <c r="AK1247" s="204"/>
      <c r="AL1247" s="204"/>
      <c r="AM1247" s="204"/>
      <c r="AN1247" s="204"/>
      <c r="AO1247" s="204"/>
    </row>
    <row r="1248" spans="24:41" ht="15" customHeight="1" x14ac:dyDescent="0.25">
      <c r="X1248" s="204"/>
      <c r="Y1248" s="204"/>
      <c r="Z1248" s="204"/>
      <c r="AA1248" s="204"/>
      <c r="AB1248" s="204"/>
      <c r="AC1248" s="204"/>
      <c r="AD1248" s="204"/>
      <c r="AE1248" s="204"/>
      <c r="AF1248" s="204"/>
      <c r="AG1248" s="204"/>
      <c r="AH1248" s="204"/>
      <c r="AI1248" s="204"/>
      <c r="AJ1248" s="204"/>
      <c r="AK1248" s="204"/>
      <c r="AL1248" s="204"/>
      <c r="AM1248" s="204"/>
      <c r="AN1248" s="204"/>
      <c r="AO1248" s="204"/>
    </row>
    <row r="1249" spans="24:41" ht="15" customHeight="1" x14ac:dyDescent="0.25">
      <c r="X1249" s="204"/>
      <c r="Y1249" s="204"/>
      <c r="Z1249" s="204"/>
      <c r="AA1249" s="204"/>
      <c r="AB1249" s="204"/>
      <c r="AC1249" s="204"/>
      <c r="AD1249" s="204"/>
      <c r="AE1249" s="204"/>
      <c r="AF1249" s="204"/>
      <c r="AG1249" s="204"/>
      <c r="AH1249" s="204"/>
      <c r="AI1249" s="204"/>
      <c r="AJ1249" s="204"/>
      <c r="AK1249" s="204"/>
      <c r="AL1249" s="204"/>
      <c r="AM1249" s="204"/>
      <c r="AN1249" s="204"/>
      <c r="AO1249" s="204"/>
    </row>
    <row r="1250" spans="24:41" ht="15" customHeight="1" x14ac:dyDescent="0.25">
      <c r="X1250" s="204"/>
      <c r="Y1250" s="204"/>
      <c r="Z1250" s="204"/>
      <c r="AA1250" s="204"/>
      <c r="AB1250" s="204"/>
      <c r="AC1250" s="204"/>
      <c r="AD1250" s="204"/>
      <c r="AE1250" s="204"/>
      <c r="AF1250" s="204"/>
      <c r="AG1250" s="204"/>
      <c r="AH1250" s="204"/>
      <c r="AI1250" s="204"/>
      <c r="AJ1250" s="204"/>
      <c r="AK1250" s="204"/>
      <c r="AL1250" s="204"/>
      <c r="AM1250" s="204"/>
      <c r="AN1250" s="204"/>
      <c r="AO1250" s="204"/>
    </row>
    <row r="1251" spans="24:41" ht="15" customHeight="1" x14ac:dyDescent="0.25">
      <c r="X1251" s="204"/>
      <c r="Y1251" s="204"/>
      <c r="Z1251" s="204"/>
      <c r="AA1251" s="204"/>
      <c r="AB1251" s="204"/>
      <c r="AC1251" s="204"/>
      <c r="AD1251" s="204"/>
      <c r="AE1251" s="204"/>
      <c r="AF1251" s="204"/>
      <c r="AG1251" s="204"/>
      <c r="AH1251" s="204"/>
      <c r="AI1251" s="204"/>
      <c r="AJ1251" s="204"/>
      <c r="AK1251" s="204"/>
      <c r="AL1251" s="204"/>
      <c r="AM1251" s="204"/>
      <c r="AN1251" s="204"/>
      <c r="AO1251" s="204"/>
    </row>
    <row r="1252" spans="24:41" ht="15" customHeight="1" x14ac:dyDescent="0.25">
      <c r="X1252" s="204"/>
      <c r="Y1252" s="204"/>
      <c r="Z1252" s="204"/>
      <c r="AA1252" s="204"/>
      <c r="AB1252" s="204"/>
      <c r="AC1252" s="204"/>
      <c r="AD1252" s="204"/>
      <c r="AE1252" s="204"/>
      <c r="AF1252" s="204"/>
      <c r="AG1252" s="204"/>
      <c r="AH1252" s="204"/>
      <c r="AI1252" s="204"/>
      <c r="AJ1252" s="204"/>
      <c r="AK1252" s="204"/>
      <c r="AL1252" s="204"/>
      <c r="AM1252" s="204"/>
      <c r="AN1252" s="204"/>
      <c r="AO1252" s="204"/>
    </row>
    <row r="1253" spans="24:41" ht="15" customHeight="1" x14ac:dyDescent="0.25">
      <c r="X1253" s="204"/>
      <c r="Y1253" s="204"/>
      <c r="Z1253" s="204"/>
      <c r="AA1253" s="204"/>
      <c r="AB1253" s="204"/>
      <c r="AC1253" s="204"/>
      <c r="AD1253" s="204"/>
      <c r="AE1253" s="204"/>
      <c r="AF1253" s="204"/>
      <c r="AG1253" s="204"/>
      <c r="AH1253" s="204"/>
      <c r="AI1253" s="204"/>
      <c r="AJ1253" s="204"/>
      <c r="AK1253" s="204"/>
      <c r="AL1253" s="204"/>
      <c r="AM1253" s="204"/>
      <c r="AN1253" s="204"/>
      <c r="AO1253" s="204"/>
    </row>
    <row r="1254" spans="24:41" ht="15" customHeight="1" x14ac:dyDescent="0.25">
      <c r="X1254" s="204"/>
      <c r="Y1254" s="204"/>
      <c r="Z1254" s="204"/>
      <c r="AA1254" s="204"/>
      <c r="AB1254" s="204"/>
      <c r="AC1254" s="204"/>
      <c r="AD1254" s="204"/>
      <c r="AE1254" s="204"/>
      <c r="AF1254" s="204"/>
      <c r="AG1254" s="204"/>
      <c r="AH1254" s="204"/>
      <c r="AI1254" s="204"/>
      <c r="AJ1254" s="204"/>
      <c r="AK1254" s="204"/>
      <c r="AL1254" s="204"/>
      <c r="AM1254" s="204"/>
      <c r="AN1254" s="204"/>
      <c r="AO1254" s="204"/>
    </row>
    <row r="1255" spans="24:41" ht="15" customHeight="1" x14ac:dyDescent="0.25">
      <c r="X1255" s="204"/>
      <c r="Y1255" s="204"/>
      <c r="Z1255" s="204"/>
      <c r="AA1255" s="204"/>
      <c r="AB1255" s="204"/>
      <c r="AC1255" s="204"/>
      <c r="AD1255" s="204"/>
      <c r="AE1255" s="204"/>
      <c r="AF1255" s="204"/>
      <c r="AG1255" s="204"/>
      <c r="AH1255" s="204"/>
      <c r="AI1255" s="204"/>
      <c r="AJ1255" s="204"/>
      <c r="AK1255" s="204"/>
      <c r="AL1255" s="204"/>
      <c r="AM1255" s="204"/>
      <c r="AN1255" s="204"/>
      <c r="AO1255" s="204"/>
    </row>
    <row r="1256" spans="24:41" ht="15" customHeight="1" x14ac:dyDescent="0.25">
      <c r="X1256" s="204"/>
      <c r="Y1256" s="204"/>
      <c r="Z1256" s="204"/>
      <c r="AA1256" s="204"/>
      <c r="AB1256" s="204"/>
      <c r="AC1256" s="204"/>
      <c r="AD1256" s="204"/>
      <c r="AE1256" s="204"/>
      <c r="AF1256" s="204"/>
      <c r="AG1256" s="204"/>
      <c r="AH1256" s="204"/>
      <c r="AI1256" s="204"/>
      <c r="AJ1256" s="204"/>
      <c r="AK1256" s="204"/>
      <c r="AL1256" s="204"/>
      <c r="AM1256" s="204"/>
      <c r="AN1256" s="204"/>
      <c r="AO1256" s="204"/>
    </row>
    <row r="1257" spans="24:41" ht="15" customHeight="1" x14ac:dyDescent="0.25">
      <c r="X1257" s="204"/>
      <c r="Y1257" s="204"/>
      <c r="Z1257" s="204"/>
      <c r="AA1257" s="204"/>
      <c r="AB1257" s="204"/>
      <c r="AC1257" s="204"/>
      <c r="AD1257" s="204"/>
      <c r="AE1257" s="204"/>
      <c r="AF1257" s="204"/>
      <c r="AG1257" s="204"/>
      <c r="AH1257" s="204"/>
      <c r="AI1257" s="204"/>
      <c r="AJ1257" s="204"/>
      <c r="AK1257" s="204"/>
      <c r="AL1257" s="204"/>
      <c r="AM1257" s="204"/>
      <c r="AN1257" s="204"/>
      <c r="AO1257" s="204"/>
    </row>
    <row r="1258" spans="24:41" ht="15" customHeight="1" x14ac:dyDescent="0.25">
      <c r="X1258" s="204"/>
      <c r="Y1258" s="204"/>
      <c r="Z1258" s="204"/>
      <c r="AA1258" s="204"/>
      <c r="AB1258" s="204"/>
      <c r="AC1258" s="204"/>
      <c r="AD1258" s="204"/>
      <c r="AE1258" s="204"/>
      <c r="AF1258" s="204"/>
      <c r="AG1258" s="204"/>
      <c r="AH1258" s="204"/>
      <c r="AI1258" s="204"/>
      <c r="AJ1258" s="204"/>
      <c r="AK1258" s="204"/>
      <c r="AL1258" s="204"/>
      <c r="AM1258" s="204"/>
      <c r="AN1258" s="204"/>
      <c r="AO1258" s="204"/>
    </row>
    <row r="1259" spans="24:41" ht="15" customHeight="1" x14ac:dyDescent="0.25">
      <c r="X1259" s="204"/>
      <c r="Y1259" s="204"/>
      <c r="Z1259" s="204"/>
      <c r="AA1259" s="204"/>
      <c r="AB1259" s="204"/>
      <c r="AC1259" s="204"/>
      <c r="AD1259" s="204"/>
      <c r="AE1259" s="204"/>
      <c r="AF1259" s="204"/>
      <c r="AG1259" s="204"/>
      <c r="AH1259" s="204"/>
      <c r="AI1259" s="204"/>
      <c r="AJ1259" s="204"/>
      <c r="AK1259" s="204"/>
      <c r="AL1259" s="204"/>
      <c r="AM1259" s="204"/>
      <c r="AN1259" s="204"/>
      <c r="AO1259" s="204"/>
    </row>
    <row r="1260" spans="24:41" ht="15" customHeight="1" x14ac:dyDescent="0.25">
      <c r="X1260" s="204"/>
      <c r="Y1260" s="204"/>
      <c r="Z1260" s="204"/>
      <c r="AA1260" s="204"/>
      <c r="AB1260" s="204"/>
      <c r="AC1260" s="204"/>
      <c r="AD1260" s="204"/>
      <c r="AE1260" s="204"/>
      <c r="AF1260" s="204"/>
      <c r="AG1260" s="204"/>
      <c r="AH1260" s="204"/>
      <c r="AI1260" s="204"/>
      <c r="AJ1260" s="204"/>
      <c r="AK1260" s="204"/>
      <c r="AL1260" s="204"/>
      <c r="AM1260" s="204"/>
      <c r="AN1260" s="204"/>
      <c r="AO1260" s="204"/>
    </row>
    <row r="1261" spans="24:41" ht="15" customHeight="1" x14ac:dyDescent="0.25">
      <c r="X1261" s="204"/>
      <c r="Y1261" s="204"/>
      <c r="Z1261" s="204"/>
      <c r="AA1261" s="204"/>
      <c r="AB1261" s="204"/>
      <c r="AC1261" s="204"/>
      <c r="AD1261" s="204"/>
      <c r="AE1261" s="204"/>
      <c r="AF1261" s="204"/>
      <c r="AG1261" s="204"/>
      <c r="AH1261" s="204"/>
      <c r="AI1261" s="204"/>
      <c r="AJ1261" s="204"/>
      <c r="AK1261" s="204"/>
      <c r="AL1261" s="204"/>
      <c r="AM1261" s="204"/>
      <c r="AN1261" s="204"/>
      <c r="AO1261" s="204"/>
    </row>
    <row r="1262" spans="24:41" ht="15" customHeight="1" x14ac:dyDescent="0.25">
      <c r="X1262" s="204"/>
      <c r="Y1262" s="204"/>
      <c r="Z1262" s="204"/>
      <c r="AA1262" s="204"/>
      <c r="AB1262" s="204"/>
      <c r="AC1262" s="204"/>
      <c r="AD1262" s="204"/>
      <c r="AE1262" s="204"/>
      <c r="AF1262" s="204"/>
      <c r="AG1262" s="204"/>
      <c r="AH1262" s="204"/>
      <c r="AI1262" s="204"/>
      <c r="AJ1262" s="204"/>
      <c r="AK1262" s="204"/>
      <c r="AL1262" s="204"/>
      <c r="AM1262" s="204"/>
      <c r="AN1262" s="204"/>
      <c r="AO1262" s="204"/>
    </row>
    <row r="1263" spans="24:41" ht="15" customHeight="1" x14ac:dyDescent="0.25">
      <c r="X1263" s="204"/>
      <c r="Y1263" s="204"/>
      <c r="Z1263" s="204"/>
      <c r="AA1263" s="204"/>
      <c r="AB1263" s="204"/>
      <c r="AC1263" s="204"/>
      <c r="AD1263" s="204"/>
      <c r="AE1263" s="204"/>
      <c r="AF1263" s="204"/>
      <c r="AG1263" s="204"/>
      <c r="AH1263" s="204"/>
      <c r="AI1263" s="204"/>
      <c r="AJ1263" s="204"/>
      <c r="AK1263" s="204"/>
      <c r="AL1263" s="204"/>
      <c r="AM1263" s="204"/>
      <c r="AN1263" s="204"/>
      <c r="AO1263" s="204"/>
    </row>
    <row r="1264" spans="24:41" ht="15" customHeight="1" x14ac:dyDescent="0.25">
      <c r="X1264" s="204"/>
      <c r="Y1264" s="204"/>
      <c r="Z1264" s="204"/>
      <c r="AA1264" s="204"/>
      <c r="AB1264" s="204"/>
      <c r="AC1264" s="204"/>
      <c r="AD1264" s="204"/>
      <c r="AE1264" s="204"/>
      <c r="AF1264" s="204"/>
      <c r="AG1264" s="204"/>
      <c r="AH1264" s="204"/>
      <c r="AI1264" s="204"/>
      <c r="AJ1264" s="204"/>
      <c r="AK1264" s="204"/>
      <c r="AL1264" s="204"/>
      <c r="AM1264" s="204"/>
      <c r="AN1264" s="204"/>
      <c r="AO1264" s="204"/>
    </row>
    <row r="1265" spans="24:41" ht="15" customHeight="1" x14ac:dyDescent="0.25">
      <c r="X1265" s="204"/>
      <c r="Y1265" s="204"/>
      <c r="Z1265" s="204"/>
      <c r="AA1265" s="204"/>
      <c r="AB1265" s="204"/>
      <c r="AC1265" s="204"/>
      <c r="AD1265" s="204"/>
      <c r="AE1265" s="204"/>
      <c r="AF1265" s="204"/>
      <c r="AG1265" s="204"/>
      <c r="AH1265" s="204"/>
      <c r="AI1265" s="204"/>
      <c r="AJ1265" s="204"/>
      <c r="AK1265" s="204"/>
      <c r="AL1265" s="204"/>
      <c r="AM1265" s="204"/>
      <c r="AN1265" s="204"/>
      <c r="AO1265" s="204"/>
    </row>
    <row r="1266" spans="24:41" ht="15" customHeight="1" x14ac:dyDescent="0.25">
      <c r="X1266" s="204"/>
      <c r="Y1266" s="204"/>
      <c r="Z1266" s="204"/>
      <c r="AA1266" s="204"/>
      <c r="AB1266" s="204"/>
      <c r="AC1266" s="204"/>
      <c r="AD1266" s="204"/>
      <c r="AE1266" s="204"/>
      <c r="AF1266" s="204"/>
      <c r="AG1266" s="204"/>
      <c r="AH1266" s="204"/>
      <c r="AI1266" s="204"/>
      <c r="AJ1266" s="204"/>
      <c r="AK1266" s="204"/>
      <c r="AL1266" s="204"/>
      <c r="AM1266" s="204"/>
      <c r="AN1266" s="204"/>
      <c r="AO1266" s="204"/>
    </row>
    <row r="1267" spans="24:41" ht="15" customHeight="1" x14ac:dyDescent="0.25">
      <c r="X1267" s="204"/>
      <c r="Y1267" s="204"/>
      <c r="Z1267" s="204"/>
      <c r="AA1267" s="204"/>
      <c r="AB1267" s="204"/>
      <c r="AC1267" s="204"/>
      <c r="AD1267" s="204"/>
      <c r="AE1267" s="204"/>
      <c r="AF1267" s="204"/>
      <c r="AG1267" s="204"/>
      <c r="AH1267" s="204"/>
      <c r="AI1267" s="204"/>
      <c r="AJ1267" s="204"/>
      <c r="AK1267" s="204"/>
      <c r="AL1267" s="204"/>
      <c r="AM1267" s="204"/>
      <c r="AN1267" s="204"/>
      <c r="AO1267" s="204"/>
    </row>
    <row r="1268" spans="24:41" ht="15" customHeight="1" x14ac:dyDescent="0.25">
      <c r="X1268" s="204"/>
      <c r="Y1268" s="204"/>
      <c r="Z1268" s="204"/>
      <c r="AA1268" s="204"/>
      <c r="AB1268" s="204"/>
      <c r="AC1268" s="204"/>
      <c r="AD1268" s="204"/>
      <c r="AE1268" s="204"/>
      <c r="AF1268" s="204"/>
      <c r="AG1268" s="204"/>
      <c r="AH1268" s="204"/>
      <c r="AI1268" s="204"/>
      <c r="AJ1268" s="204"/>
      <c r="AK1268" s="204"/>
      <c r="AL1268" s="204"/>
      <c r="AM1268" s="204"/>
      <c r="AN1268" s="204"/>
      <c r="AO1268" s="204"/>
    </row>
    <row r="1269" spans="24:41" ht="15" customHeight="1" x14ac:dyDescent="0.25">
      <c r="X1269" s="204"/>
      <c r="Y1269" s="204"/>
      <c r="Z1269" s="204"/>
      <c r="AA1269" s="204"/>
      <c r="AB1269" s="204"/>
      <c r="AC1269" s="204"/>
      <c r="AD1269" s="204"/>
      <c r="AE1269" s="204"/>
      <c r="AF1269" s="204"/>
      <c r="AG1269" s="204"/>
      <c r="AH1269" s="204"/>
      <c r="AI1269" s="204"/>
      <c r="AJ1269" s="204"/>
      <c r="AK1269" s="204"/>
      <c r="AL1269" s="204"/>
      <c r="AM1269" s="204"/>
      <c r="AN1269" s="204"/>
      <c r="AO1269" s="204"/>
    </row>
    <row r="1270" spans="24:41" ht="15" customHeight="1" x14ac:dyDescent="0.25">
      <c r="X1270" s="204"/>
      <c r="Y1270" s="204"/>
      <c r="Z1270" s="204"/>
      <c r="AA1270" s="204"/>
      <c r="AB1270" s="204"/>
      <c r="AC1270" s="204"/>
      <c r="AD1270" s="204"/>
      <c r="AE1270" s="204"/>
      <c r="AF1270" s="204"/>
      <c r="AG1270" s="204"/>
      <c r="AH1270" s="204"/>
      <c r="AI1270" s="204"/>
      <c r="AJ1270" s="204"/>
      <c r="AK1270" s="204"/>
      <c r="AL1270" s="204"/>
      <c r="AM1270" s="204"/>
      <c r="AN1270" s="204"/>
      <c r="AO1270" s="204"/>
    </row>
    <row r="1271" spans="24:41" ht="15" customHeight="1" x14ac:dyDescent="0.25">
      <c r="X1271" s="204"/>
      <c r="Y1271" s="204"/>
      <c r="Z1271" s="204"/>
      <c r="AA1271" s="204"/>
      <c r="AB1271" s="204"/>
      <c r="AC1271" s="204"/>
      <c r="AD1271" s="204"/>
      <c r="AE1271" s="204"/>
      <c r="AF1271" s="204"/>
      <c r="AG1271" s="204"/>
      <c r="AH1271" s="204"/>
      <c r="AI1271" s="204"/>
      <c r="AJ1271" s="204"/>
      <c r="AK1271" s="204"/>
      <c r="AL1271" s="204"/>
      <c r="AM1271" s="204"/>
      <c r="AN1271" s="204"/>
      <c r="AO1271" s="204"/>
    </row>
    <row r="1272" spans="24:41" ht="15" customHeight="1" x14ac:dyDescent="0.25">
      <c r="X1272" s="204"/>
      <c r="Y1272" s="204"/>
      <c r="Z1272" s="204"/>
      <c r="AA1272" s="204"/>
      <c r="AB1272" s="204"/>
      <c r="AC1272" s="204"/>
      <c r="AD1272" s="204"/>
      <c r="AE1272" s="204"/>
      <c r="AF1272" s="204"/>
      <c r="AG1272" s="204"/>
      <c r="AH1272" s="204"/>
      <c r="AI1272" s="204"/>
      <c r="AJ1272" s="204"/>
      <c r="AK1272" s="204"/>
      <c r="AL1272" s="204"/>
      <c r="AM1272" s="204"/>
      <c r="AN1272" s="204"/>
      <c r="AO1272" s="204"/>
    </row>
    <row r="1273" spans="24:41" ht="15" customHeight="1" x14ac:dyDescent="0.25">
      <c r="X1273" s="204"/>
      <c r="Y1273" s="204"/>
      <c r="Z1273" s="204"/>
      <c r="AA1273" s="204"/>
      <c r="AB1273" s="204"/>
      <c r="AC1273" s="204"/>
      <c r="AD1273" s="204"/>
      <c r="AE1273" s="204"/>
      <c r="AF1273" s="204"/>
      <c r="AG1273" s="204"/>
      <c r="AH1273" s="204"/>
      <c r="AI1273" s="204"/>
      <c r="AJ1273" s="204"/>
      <c r="AK1273" s="204"/>
      <c r="AL1273" s="204"/>
      <c r="AM1273" s="204"/>
      <c r="AN1273" s="204"/>
      <c r="AO1273" s="204"/>
    </row>
    <row r="1274" spans="24:41" ht="15" customHeight="1" x14ac:dyDescent="0.25">
      <c r="X1274" s="204"/>
      <c r="Y1274" s="204"/>
      <c r="Z1274" s="204"/>
      <c r="AA1274" s="204"/>
      <c r="AB1274" s="204"/>
      <c r="AC1274" s="204"/>
      <c r="AD1274" s="204"/>
      <c r="AE1274" s="204"/>
      <c r="AF1274" s="204"/>
      <c r="AG1274" s="204"/>
      <c r="AH1274" s="204"/>
      <c r="AI1274" s="204"/>
      <c r="AJ1274" s="204"/>
      <c r="AK1274" s="204"/>
      <c r="AL1274" s="204"/>
      <c r="AM1274" s="204"/>
      <c r="AN1274" s="204"/>
      <c r="AO1274" s="204"/>
    </row>
    <row r="1275" spans="24:41" ht="15" customHeight="1" x14ac:dyDescent="0.25">
      <c r="X1275" s="204"/>
      <c r="Y1275" s="204"/>
      <c r="Z1275" s="204"/>
      <c r="AA1275" s="204"/>
      <c r="AB1275" s="204"/>
      <c r="AC1275" s="204"/>
      <c r="AD1275" s="204"/>
      <c r="AE1275" s="204"/>
      <c r="AF1275" s="204"/>
      <c r="AG1275" s="204"/>
      <c r="AH1275" s="204"/>
      <c r="AI1275" s="204"/>
      <c r="AJ1275" s="204"/>
      <c r="AK1275" s="204"/>
      <c r="AL1275" s="204"/>
      <c r="AM1275" s="204"/>
      <c r="AN1275" s="204"/>
      <c r="AO1275" s="204"/>
    </row>
    <row r="1276" spans="24:41" ht="15" customHeight="1" x14ac:dyDescent="0.25">
      <c r="X1276" s="204"/>
      <c r="Y1276" s="204"/>
      <c r="Z1276" s="204"/>
      <c r="AA1276" s="204"/>
      <c r="AB1276" s="204"/>
      <c r="AC1276" s="204"/>
      <c r="AD1276" s="204"/>
      <c r="AE1276" s="204"/>
      <c r="AF1276" s="204"/>
      <c r="AG1276" s="204"/>
      <c r="AH1276" s="204"/>
      <c r="AI1276" s="204"/>
      <c r="AJ1276" s="204"/>
      <c r="AK1276" s="204"/>
      <c r="AL1276" s="204"/>
      <c r="AM1276" s="204"/>
      <c r="AN1276" s="204"/>
      <c r="AO1276" s="204"/>
    </row>
    <row r="1277" spans="24:41" ht="15" customHeight="1" x14ac:dyDescent="0.25">
      <c r="X1277" s="204"/>
      <c r="Y1277" s="204"/>
      <c r="Z1277" s="204"/>
      <c r="AA1277" s="204"/>
      <c r="AB1277" s="204"/>
      <c r="AC1277" s="204"/>
      <c r="AD1277" s="204"/>
      <c r="AE1277" s="204"/>
      <c r="AF1277" s="204"/>
      <c r="AG1277" s="204"/>
      <c r="AH1277" s="204"/>
      <c r="AI1277" s="204"/>
      <c r="AJ1277" s="204"/>
      <c r="AK1277" s="204"/>
      <c r="AL1277" s="204"/>
      <c r="AM1277" s="204"/>
      <c r="AN1277" s="204"/>
      <c r="AO1277" s="204"/>
    </row>
    <row r="1278" spans="24:41" ht="15" customHeight="1" x14ac:dyDescent="0.25">
      <c r="X1278" s="204"/>
      <c r="Y1278" s="204"/>
      <c r="Z1278" s="204"/>
      <c r="AA1278" s="204"/>
      <c r="AB1278" s="204"/>
      <c r="AC1278" s="204"/>
      <c r="AD1278" s="204"/>
      <c r="AE1278" s="204"/>
      <c r="AF1278" s="204"/>
      <c r="AG1278" s="204"/>
      <c r="AH1278" s="204"/>
      <c r="AI1278" s="204"/>
      <c r="AJ1278" s="204"/>
      <c r="AK1278" s="204"/>
      <c r="AL1278" s="204"/>
      <c r="AM1278" s="204"/>
      <c r="AN1278" s="204"/>
      <c r="AO1278" s="204"/>
    </row>
    <row r="1279" spans="24:41" ht="15" customHeight="1" x14ac:dyDescent="0.25">
      <c r="X1279" s="204"/>
      <c r="Y1279" s="204"/>
      <c r="Z1279" s="204"/>
      <c r="AA1279" s="204"/>
      <c r="AB1279" s="204"/>
      <c r="AC1279" s="204"/>
      <c r="AD1279" s="204"/>
      <c r="AE1279" s="204"/>
      <c r="AF1279" s="204"/>
      <c r="AG1279" s="204"/>
      <c r="AH1279" s="204"/>
      <c r="AI1279" s="204"/>
      <c r="AJ1279" s="204"/>
      <c r="AK1279" s="204"/>
      <c r="AL1279" s="204"/>
      <c r="AM1279" s="204"/>
      <c r="AN1279" s="204"/>
      <c r="AO1279" s="204"/>
    </row>
    <row r="1280" spans="24:41" ht="15" customHeight="1" x14ac:dyDescent="0.25">
      <c r="X1280" s="204"/>
      <c r="Y1280" s="204"/>
      <c r="Z1280" s="204"/>
      <c r="AA1280" s="204"/>
      <c r="AB1280" s="204"/>
      <c r="AC1280" s="204"/>
      <c r="AD1280" s="204"/>
      <c r="AE1280" s="204"/>
      <c r="AF1280" s="204"/>
      <c r="AG1280" s="204"/>
      <c r="AH1280" s="204"/>
      <c r="AI1280" s="204"/>
      <c r="AJ1280" s="204"/>
      <c r="AK1280" s="204"/>
      <c r="AL1280" s="204"/>
      <c r="AM1280" s="204"/>
      <c r="AN1280" s="204"/>
      <c r="AO1280" s="204"/>
    </row>
    <row r="1281" spans="24:41" ht="15" customHeight="1" x14ac:dyDescent="0.25">
      <c r="X1281" s="204"/>
      <c r="Y1281" s="204"/>
      <c r="Z1281" s="204"/>
      <c r="AA1281" s="204"/>
      <c r="AB1281" s="204"/>
      <c r="AC1281" s="204"/>
      <c r="AD1281" s="204"/>
      <c r="AE1281" s="204"/>
      <c r="AF1281" s="204"/>
      <c r="AG1281" s="204"/>
      <c r="AH1281" s="204"/>
      <c r="AI1281" s="204"/>
      <c r="AJ1281" s="204"/>
      <c r="AK1281" s="204"/>
      <c r="AL1281" s="204"/>
      <c r="AM1281" s="204"/>
      <c r="AN1281" s="204"/>
      <c r="AO1281" s="204"/>
    </row>
    <row r="1282" spans="24:41" ht="15" customHeight="1" x14ac:dyDescent="0.25">
      <c r="X1282" s="204"/>
      <c r="Y1282" s="204"/>
      <c r="Z1282" s="204"/>
      <c r="AA1282" s="204"/>
      <c r="AB1282" s="204"/>
      <c r="AC1282" s="204"/>
      <c r="AD1282" s="204"/>
      <c r="AE1282" s="204"/>
      <c r="AF1282" s="204"/>
      <c r="AG1282" s="204"/>
      <c r="AH1282" s="204"/>
      <c r="AI1282" s="204"/>
      <c r="AJ1282" s="204"/>
      <c r="AK1282" s="204"/>
      <c r="AL1282" s="204"/>
      <c r="AM1282" s="204"/>
      <c r="AN1282" s="204"/>
      <c r="AO1282" s="204"/>
    </row>
    <row r="1283" spans="24:41" ht="15" customHeight="1" x14ac:dyDescent="0.25">
      <c r="X1283" s="204"/>
      <c r="Y1283" s="204"/>
      <c r="Z1283" s="204"/>
      <c r="AA1283" s="204"/>
      <c r="AB1283" s="204"/>
      <c r="AC1283" s="204"/>
      <c r="AD1283" s="204"/>
      <c r="AE1283" s="204"/>
      <c r="AF1283" s="204"/>
      <c r="AG1283" s="204"/>
      <c r="AH1283" s="204"/>
      <c r="AI1283" s="204"/>
      <c r="AJ1283" s="204"/>
      <c r="AK1283" s="204"/>
      <c r="AL1283" s="204"/>
      <c r="AM1283" s="204"/>
      <c r="AN1283" s="204"/>
      <c r="AO1283" s="204"/>
    </row>
    <row r="1284" spans="24:41" ht="15" customHeight="1" x14ac:dyDescent="0.25">
      <c r="X1284" s="204"/>
      <c r="Y1284" s="204"/>
      <c r="Z1284" s="204"/>
      <c r="AA1284" s="204"/>
      <c r="AB1284" s="204"/>
      <c r="AC1284" s="204"/>
      <c r="AD1284" s="204"/>
      <c r="AE1284" s="204"/>
      <c r="AF1284" s="204"/>
      <c r="AG1284" s="204"/>
      <c r="AH1284" s="204"/>
      <c r="AI1284" s="204"/>
      <c r="AJ1284" s="204"/>
      <c r="AK1284" s="204"/>
      <c r="AL1284" s="204"/>
      <c r="AM1284" s="204"/>
      <c r="AN1284" s="204"/>
      <c r="AO1284" s="204"/>
    </row>
    <row r="1285" spans="24:41" ht="15" customHeight="1" x14ac:dyDescent="0.25">
      <c r="X1285" s="204"/>
      <c r="Y1285" s="204"/>
      <c r="Z1285" s="204"/>
      <c r="AA1285" s="204"/>
      <c r="AB1285" s="204"/>
      <c r="AC1285" s="204"/>
      <c r="AD1285" s="204"/>
      <c r="AE1285" s="204"/>
      <c r="AF1285" s="204"/>
      <c r="AG1285" s="204"/>
      <c r="AH1285" s="204"/>
      <c r="AI1285" s="204"/>
      <c r="AJ1285" s="204"/>
      <c r="AK1285" s="204"/>
      <c r="AL1285" s="204"/>
      <c r="AM1285" s="204"/>
      <c r="AN1285" s="204"/>
      <c r="AO1285" s="204"/>
    </row>
    <row r="1286" spans="24:41" ht="15" customHeight="1" x14ac:dyDescent="0.25">
      <c r="X1286" s="204"/>
      <c r="Y1286" s="204"/>
      <c r="Z1286" s="204"/>
      <c r="AA1286" s="204"/>
      <c r="AB1286" s="204"/>
      <c r="AC1286" s="204"/>
      <c r="AD1286" s="204"/>
      <c r="AE1286" s="204"/>
      <c r="AF1286" s="204"/>
      <c r="AG1286" s="204"/>
      <c r="AH1286" s="204"/>
      <c r="AI1286" s="204"/>
      <c r="AJ1286" s="204"/>
      <c r="AK1286" s="204"/>
      <c r="AL1286" s="204"/>
      <c r="AM1286" s="204"/>
      <c r="AN1286" s="204"/>
      <c r="AO1286" s="204"/>
    </row>
    <row r="1287" spans="24:41" ht="15" customHeight="1" x14ac:dyDescent="0.25">
      <c r="X1287" s="204"/>
      <c r="Y1287" s="204"/>
      <c r="Z1287" s="204"/>
      <c r="AA1287" s="204"/>
      <c r="AB1287" s="204"/>
      <c r="AC1287" s="204"/>
      <c r="AD1287" s="204"/>
      <c r="AE1287" s="204"/>
      <c r="AF1287" s="204"/>
      <c r="AG1287" s="204"/>
      <c r="AH1287" s="204"/>
      <c r="AI1287" s="204"/>
      <c r="AJ1287" s="204"/>
      <c r="AK1287" s="204"/>
      <c r="AL1287" s="204"/>
      <c r="AM1287" s="204"/>
      <c r="AN1287" s="204"/>
      <c r="AO1287" s="204"/>
    </row>
    <row r="1288" spans="24:41" ht="15" customHeight="1" x14ac:dyDescent="0.25">
      <c r="X1288" s="204"/>
      <c r="Y1288" s="204"/>
      <c r="Z1288" s="204"/>
      <c r="AA1288" s="204"/>
      <c r="AB1288" s="204"/>
      <c r="AC1288" s="204"/>
      <c r="AD1288" s="204"/>
      <c r="AE1288" s="204"/>
      <c r="AF1288" s="204"/>
      <c r="AG1288" s="204"/>
      <c r="AH1288" s="204"/>
      <c r="AI1288" s="204"/>
      <c r="AJ1288" s="204"/>
      <c r="AK1288" s="204"/>
      <c r="AL1288" s="204"/>
      <c r="AM1288" s="204"/>
      <c r="AN1288" s="204"/>
      <c r="AO1288" s="204"/>
    </row>
    <row r="1289" spans="24:41" ht="15" customHeight="1" x14ac:dyDescent="0.25">
      <c r="X1289" s="204"/>
      <c r="Y1289" s="204"/>
      <c r="Z1289" s="204"/>
      <c r="AA1289" s="204"/>
      <c r="AB1289" s="204"/>
      <c r="AC1289" s="204"/>
      <c r="AD1289" s="204"/>
      <c r="AE1289" s="204"/>
      <c r="AF1289" s="204"/>
      <c r="AG1289" s="204"/>
      <c r="AH1289" s="204"/>
      <c r="AI1289" s="204"/>
      <c r="AJ1289" s="204"/>
      <c r="AK1289" s="204"/>
      <c r="AL1289" s="204"/>
      <c r="AM1289" s="204"/>
      <c r="AN1289" s="204"/>
      <c r="AO1289" s="204"/>
    </row>
    <row r="1290" spans="24:41" ht="15" customHeight="1" x14ac:dyDescent="0.25">
      <c r="X1290" s="204"/>
      <c r="Y1290" s="204"/>
      <c r="Z1290" s="204"/>
      <c r="AA1290" s="204"/>
      <c r="AB1290" s="204"/>
      <c r="AC1290" s="204"/>
      <c r="AD1290" s="204"/>
      <c r="AE1290" s="204"/>
      <c r="AF1290" s="204"/>
      <c r="AG1290" s="204"/>
      <c r="AH1290" s="204"/>
      <c r="AI1290" s="204"/>
      <c r="AJ1290" s="204"/>
      <c r="AK1290" s="204"/>
      <c r="AL1290" s="204"/>
      <c r="AM1290" s="204"/>
      <c r="AN1290" s="204"/>
      <c r="AO1290" s="204"/>
    </row>
    <row r="1291" spans="24:41" ht="15" customHeight="1" x14ac:dyDescent="0.25">
      <c r="X1291" s="204"/>
      <c r="Y1291" s="204"/>
      <c r="Z1291" s="204"/>
      <c r="AA1291" s="204"/>
      <c r="AB1291" s="204"/>
      <c r="AC1291" s="204"/>
      <c r="AD1291" s="204"/>
      <c r="AE1291" s="204"/>
      <c r="AF1291" s="204"/>
      <c r="AG1291" s="204"/>
      <c r="AH1291" s="204"/>
      <c r="AI1291" s="204"/>
      <c r="AJ1291" s="204"/>
      <c r="AK1291" s="204"/>
      <c r="AL1291" s="204"/>
      <c r="AM1291" s="204"/>
      <c r="AN1291" s="204"/>
      <c r="AO1291" s="204"/>
    </row>
    <row r="1292" spans="24:41" ht="15" customHeight="1" x14ac:dyDescent="0.25">
      <c r="X1292" s="204"/>
      <c r="Y1292" s="204"/>
      <c r="Z1292" s="204"/>
      <c r="AA1292" s="204"/>
      <c r="AB1292" s="204"/>
      <c r="AC1292" s="204"/>
      <c r="AD1292" s="204"/>
      <c r="AE1292" s="204"/>
      <c r="AF1292" s="204"/>
      <c r="AG1292" s="204"/>
      <c r="AH1292" s="204"/>
      <c r="AI1292" s="204"/>
      <c r="AJ1292" s="204"/>
      <c r="AK1292" s="204"/>
      <c r="AL1292" s="204"/>
      <c r="AM1292" s="204"/>
      <c r="AN1292" s="204"/>
      <c r="AO1292" s="204"/>
    </row>
    <row r="1293" spans="24:41" ht="15" customHeight="1" x14ac:dyDescent="0.25">
      <c r="X1293" s="204"/>
      <c r="Y1293" s="204"/>
      <c r="Z1293" s="204"/>
      <c r="AA1293" s="204"/>
      <c r="AB1293" s="204"/>
      <c r="AC1293" s="204"/>
      <c r="AD1293" s="204"/>
      <c r="AE1293" s="204"/>
      <c r="AF1293" s="204"/>
      <c r="AG1293" s="204"/>
      <c r="AH1293" s="204"/>
      <c r="AI1293" s="204"/>
      <c r="AJ1293" s="204"/>
      <c r="AK1293" s="204"/>
      <c r="AL1293" s="204"/>
      <c r="AM1293" s="204"/>
      <c r="AN1293" s="204"/>
      <c r="AO1293" s="204"/>
    </row>
    <row r="1294" spans="24:41" ht="15" customHeight="1" x14ac:dyDescent="0.25">
      <c r="X1294" s="204"/>
      <c r="Y1294" s="204"/>
      <c r="Z1294" s="204"/>
      <c r="AA1294" s="204"/>
      <c r="AB1294" s="204"/>
      <c r="AC1294" s="204"/>
      <c r="AD1294" s="204"/>
      <c r="AE1294" s="204"/>
      <c r="AF1294" s="204"/>
      <c r="AG1294" s="204"/>
      <c r="AH1294" s="204"/>
      <c r="AI1294" s="204"/>
      <c r="AJ1294" s="204"/>
      <c r="AK1294" s="204"/>
      <c r="AL1294" s="204"/>
      <c r="AM1294" s="204"/>
      <c r="AN1294" s="204"/>
      <c r="AO1294" s="204"/>
    </row>
    <row r="1295" spans="24:41" ht="15" customHeight="1" x14ac:dyDescent="0.25">
      <c r="X1295" s="204"/>
      <c r="Y1295" s="204"/>
      <c r="Z1295" s="204"/>
      <c r="AA1295" s="204"/>
      <c r="AB1295" s="204"/>
      <c r="AC1295" s="204"/>
      <c r="AD1295" s="204"/>
      <c r="AE1295" s="204"/>
      <c r="AF1295" s="204"/>
      <c r="AG1295" s="204"/>
      <c r="AH1295" s="204"/>
      <c r="AI1295" s="204"/>
      <c r="AJ1295" s="204"/>
      <c r="AK1295" s="204"/>
      <c r="AL1295" s="204"/>
      <c r="AM1295" s="204"/>
      <c r="AN1295" s="204"/>
      <c r="AO1295" s="204"/>
    </row>
    <row r="1296" spans="24:41" ht="15" customHeight="1" x14ac:dyDescent="0.25">
      <c r="X1296" s="204"/>
      <c r="Y1296" s="204"/>
      <c r="Z1296" s="204"/>
      <c r="AA1296" s="204"/>
      <c r="AB1296" s="204"/>
      <c r="AC1296" s="204"/>
      <c r="AD1296" s="204"/>
      <c r="AE1296" s="204"/>
      <c r="AF1296" s="204"/>
      <c r="AG1296" s="204"/>
      <c r="AH1296" s="204"/>
      <c r="AI1296" s="204"/>
      <c r="AJ1296" s="204"/>
      <c r="AK1296" s="204"/>
      <c r="AL1296" s="204"/>
      <c r="AM1296" s="204"/>
      <c r="AN1296" s="204"/>
      <c r="AO1296" s="204"/>
    </row>
    <row r="1297" spans="24:41" ht="15" customHeight="1" x14ac:dyDescent="0.25">
      <c r="X1297" s="204"/>
      <c r="Y1297" s="204"/>
      <c r="Z1297" s="204"/>
      <c r="AA1297" s="204"/>
      <c r="AB1297" s="204"/>
      <c r="AC1297" s="204"/>
      <c r="AD1297" s="204"/>
      <c r="AE1297" s="204"/>
      <c r="AF1297" s="204"/>
      <c r="AG1297" s="204"/>
      <c r="AH1297" s="204"/>
      <c r="AI1297" s="204"/>
      <c r="AJ1297" s="204"/>
      <c r="AK1297" s="204"/>
      <c r="AL1297" s="204"/>
      <c r="AM1297" s="204"/>
      <c r="AN1297" s="204"/>
      <c r="AO1297" s="204"/>
    </row>
    <row r="1298" spans="24:41" ht="15" customHeight="1" x14ac:dyDescent="0.25">
      <c r="X1298" s="204"/>
      <c r="Y1298" s="204"/>
      <c r="Z1298" s="204"/>
      <c r="AA1298" s="204"/>
      <c r="AB1298" s="204"/>
      <c r="AC1298" s="204"/>
      <c r="AD1298" s="204"/>
      <c r="AE1298" s="204"/>
      <c r="AF1298" s="204"/>
      <c r="AG1298" s="204"/>
      <c r="AH1298" s="204"/>
      <c r="AI1298" s="204"/>
      <c r="AJ1298" s="204"/>
      <c r="AK1298" s="204"/>
      <c r="AL1298" s="204"/>
      <c r="AM1298" s="204"/>
      <c r="AN1298" s="204"/>
      <c r="AO1298" s="204"/>
    </row>
    <row r="1299" spans="24:41" ht="15" customHeight="1" x14ac:dyDescent="0.25">
      <c r="X1299" s="204"/>
      <c r="Y1299" s="204"/>
      <c r="Z1299" s="204"/>
      <c r="AA1299" s="204"/>
      <c r="AB1299" s="204"/>
      <c r="AC1299" s="204"/>
      <c r="AD1299" s="204"/>
      <c r="AE1299" s="204"/>
      <c r="AF1299" s="204"/>
      <c r="AG1299" s="204"/>
      <c r="AH1299" s="204"/>
      <c r="AI1299" s="204"/>
      <c r="AJ1299" s="204"/>
      <c r="AK1299" s="204"/>
      <c r="AL1299" s="204"/>
      <c r="AM1299" s="204"/>
      <c r="AN1299" s="204"/>
      <c r="AO1299" s="204"/>
    </row>
    <row r="1300" spans="24:41" ht="15" customHeight="1" x14ac:dyDescent="0.25">
      <c r="X1300" s="204"/>
      <c r="Y1300" s="204"/>
      <c r="Z1300" s="204"/>
      <c r="AA1300" s="204"/>
      <c r="AB1300" s="204"/>
      <c r="AC1300" s="204"/>
      <c r="AD1300" s="204"/>
      <c r="AE1300" s="204"/>
      <c r="AF1300" s="204"/>
      <c r="AG1300" s="204"/>
      <c r="AH1300" s="204"/>
      <c r="AI1300" s="204"/>
      <c r="AJ1300" s="204"/>
      <c r="AK1300" s="204"/>
      <c r="AL1300" s="204"/>
      <c r="AM1300" s="204"/>
      <c r="AN1300" s="204"/>
      <c r="AO1300" s="204"/>
    </row>
    <row r="1301" spans="24:41" ht="15" customHeight="1" x14ac:dyDescent="0.25">
      <c r="X1301" s="204"/>
      <c r="Y1301" s="204"/>
      <c r="Z1301" s="204"/>
      <c r="AA1301" s="204"/>
      <c r="AB1301" s="204"/>
      <c r="AC1301" s="204"/>
      <c r="AD1301" s="204"/>
      <c r="AE1301" s="204"/>
      <c r="AF1301" s="204"/>
      <c r="AG1301" s="204"/>
      <c r="AH1301" s="204"/>
      <c r="AI1301" s="204"/>
      <c r="AJ1301" s="204"/>
      <c r="AK1301" s="204"/>
      <c r="AL1301" s="204"/>
      <c r="AM1301" s="204"/>
      <c r="AN1301" s="204"/>
      <c r="AO1301" s="204"/>
    </row>
    <row r="1302" spans="24:41" ht="15" customHeight="1" x14ac:dyDescent="0.25">
      <c r="X1302" s="204"/>
      <c r="Y1302" s="204"/>
      <c r="Z1302" s="204"/>
      <c r="AA1302" s="204"/>
      <c r="AB1302" s="204"/>
      <c r="AC1302" s="204"/>
      <c r="AD1302" s="204"/>
      <c r="AE1302" s="204"/>
      <c r="AF1302" s="204"/>
      <c r="AG1302" s="204"/>
      <c r="AH1302" s="204"/>
      <c r="AI1302" s="204"/>
      <c r="AJ1302" s="204"/>
      <c r="AK1302" s="204"/>
      <c r="AL1302" s="204"/>
      <c r="AM1302" s="204"/>
      <c r="AN1302" s="204"/>
      <c r="AO1302" s="204"/>
    </row>
    <row r="1303" spans="24:41" ht="15" customHeight="1" x14ac:dyDescent="0.25">
      <c r="X1303" s="204"/>
      <c r="Y1303" s="204"/>
      <c r="Z1303" s="204"/>
      <c r="AA1303" s="204"/>
      <c r="AB1303" s="204"/>
      <c r="AC1303" s="204"/>
      <c r="AD1303" s="204"/>
      <c r="AE1303" s="204"/>
      <c r="AF1303" s="204"/>
      <c r="AG1303" s="204"/>
      <c r="AH1303" s="204"/>
      <c r="AI1303" s="204"/>
      <c r="AJ1303" s="204"/>
      <c r="AK1303" s="204"/>
      <c r="AL1303" s="204"/>
      <c r="AM1303" s="204"/>
      <c r="AN1303" s="204"/>
      <c r="AO1303" s="204"/>
    </row>
    <row r="1304" spans="24:41" ht="15" customHeight="1" x14ac:dyDescent="0.25">
      <c r="X1304" s="204"/>
      <c r="Y1304" s="204"/>
      <c r="Z1304" s="204"/>
      <c r="AA1304" s="204"/>
      <c r="AB1304" s="204"/>
      <c r="AC1304" s="204"/>
      <c r="AD1304" s="204"/>
      <c r="AE1304" s="204"/>
      <c r="AF1304" s="204"/>
      <c r="AG1304" s="204"/>
      <c r="AH1304" s="204"/>
      <c r="AI1304" s="204"/>
      <c r="AJ1304" s="204"/>
      <c r="AK1304" s="204"/>
      <c r="AL1304" s="204"/>
      <c r="AM1304" s="204"/>
      <c r="AN1304" s="204"/>
      <c r="AO1304" s="204"/>
    </row>
    <row r="1305" spans="24:41" ht="15" customHeight="1" x14ac:dyDescent="0.25">
      <c r="X1305" s="204"/>
      <c r="Y1305" s="204"/>
      <c r="Z1305" s="204"/>
      <c r="AA1305" s="204"/>
      <c r="AB1305" s="204"/>
      <c r="AC1305" s="204"/>
      <c r="AD1305" s="204"/>
      <c r="AE1305" s="204"/>
      <c r="AF1305" s="204"/>
      <c r="AG1305" s="204"/>
      <c r="AH1305" s="204"/>
      <c r="AI1305" s="204"/>
      <c r="AJ1305" s="204"/>
      <c r="AK1305" s="204"/>
      <c r="AL1305" s="204"/>
      <c r="AM1305" s="204"/>
      <c r="AN1305" s="204"/>
      <c r="AO1305" s="204"/>
    </row>
    <row r="1306" spans="24:41" ht="15" customHeight="1" x14ac:dyDescent="0.25">
      <c r="X1306" s="204"/>
      <c r="Y1306" s="204"/>
      <c r="Z1306" s="204"/>
      <c r="AA1306" s="204"/>
      <c r="AB1306" s="204"/>
      <c r="AC1306" s="204"/>
      <c r="AD1306" s="204"/>
      <c r="AE1306" s="204"/>
      <c r="AF1306" s="204"/>
      <c r="AG1306" s="204"/>
      <c r="AH1306" s="204"/>
      <c r="AI1306" s="204"/>
      <c r="AJ1306" s="204"/>
      <c r="AK1306" s="204"/>
      <c r="AL1306" s="204"/>
      <c r="AM1306" s="204"/>
      <c r="AN1306" s="204"/>
      <c r="AO1306" s="204"/>
    </row>
    <row r="1307" spans="24:41" ht="15" customHeight="1" x14ac:dyDescent="0.25">
      <c r="X1307" s="204"/>
      <c r="Y1307" s="204"/>
      <c r="Z1307" s="204"/>
      <c r="AA1307" s="204"/>
      <c r="AB1307" s="204"/>
      <c r="AC1307" s="204"/>
      <c r="AD1307" s="204"/>
      <c r="AE1307" s="204"/>
      <c r="AF1307" s="204"/>
      <c r="AG1307" s="204"/>
      <c r="AH1307" s="204"/>
      <c r="AI1307" s="204"/>
      <c r="AJ1307" s="204"/>
      <c r="AK1307" s="204"/>
      <c r="AL1307" s="204"/>
      <c r="AM1307" s="204"/>
      <c r="AN1307" s="204"/>
      <c r="AO1307" s="204"/>
    </row>
    <row r="1308" spans="24:41" ht="15" customHeight="1" x14ac:dyDescent="0.25">
      <c r="X1308" s="204"/>
      <c r="Y1308" s="204"/>
      <c r="Z1308" s="204"/>
      <c r="AA1308" s="204"/>
      <c r="AB1308" s="204"/>
      <c r="AC1308" s="204"/>
      <c r="AD1308" s="204"/>
      <c r="AE1308" s="204"/>
      <c r="AF1308" s="204"/>
      <c r="AG1308" s="204"/>
      <c r="AH1308" s="204"/>
      <c r="AI1308" s="204"/>
      <c r="AJ1308" s="204"/>
      <c r="AK1308" s="204"/>
      <c r="AL1308" s="204"/>
      <c r="AM1308" s="204"/>
      <c r="AN1308" s="204"/>
      <c r="AO1308" s="204"/>
    </row>
    <row r="1309" spans="24:41" ht="15" customHeight="1" x14ac:dyDescent="0.25">
      <c r="X1309" s="204"/>
      <c r="Y1309" s="204"/>
      <c r="Z1309" s="204"/>
      <c r="AA1309" s="204"/>
      <c r="AB1309" s="204"/>
      <c r="AC1309" s="204"/>
      <c r="AD1309" s="204"/>
      <c r="AE1309" s="204"/>
      <c r="AF1309" s="204"/>
      <c r="AG1309" s="204"/>
      <c r="AH1309" s="204"/>
      <c r="AI1309" s="204"/>
      <c r="AJ1309" s="204"/>
      <c r="AK1309" s="204"/>
      <c r="AL1309" s="204"/>
      <c r="AM1309" s="204"/>
      <c r="AN1309" s="204"/>
      <c r="AO1309" s="204"/>
    </row>
    <row r="1310" spans="24:41" ht="15" customHeight="1" x14ac:dyDescent="0.25">
      <c r="X1310" s="204"/>
      <c r="Y1310" s="204"/>
      <c r="Z1310" s="204"/>
      <c r="AA1310" s="204"/>
      <c r="AB1310" s="204"/>
      <c r="AC1310" s="204"/>
      <c r="AD1310" s="204"/>
      <c r="AE1310" s="204"/>
      <c r="AF1310" s="204"/>
      <c r="AG1310" s="204"/>
      <c r="AH1310" s="204"/>
      <c r="AI1310" s="204"/>
      <c r="AJ1310" s="204"/>
      <c r="AK1310" s="204"/>
      <c r="AL1310" s="204"/>
      <c r="AM1310" s="204"/>
      <c r="AN1310" s="204"/>
      <c r="AO1310" s="204"/>
    </row>
    <row r="1311" spans="24:41" ht="15" customHeight="1" x14ac:dyDescent="0.25">
      <c r="X1311" s="204"/>
      <c r="Y1311" s="204"/>
      <c r="Z1311" s="204"/>
      <c r="AA1311" s="204"/>
      <c r="AB1311" s="204"/>
      <c r="AC1311" s="204"/>
      <c r="AD1311" s="204"/>
      <c r="AE1311" s="204"/>
      <c r="AF1311" s="204"/>
      <c r="AG1311" s="204"/>
      <c r="AH1311" s="204"/>
      <c r="AI1311" s="204"/>
      <c r="AJ1311" s="204"/>
      <c r="AK1311" s="204"/>
      <c r="AL1311" s="204"/>
      <c r="AM1311" s="204"/>
      <c r="AN1311" s="204"/>
      <c r="AO1311" s="204"/>
    </row>
    <row r="1312" spans="24:41" ht="15" customHeight="1" x14ac:dyDescent="0.25">
      <c r="X1312" s="204"/>
      <c r="Y1312" s="204"/>
      <c r="Z1312" s="204"/>
      <c r="AA1312" s="204"/>
      <c r="AB1312" s="204"/>
      <c r="AC1312" s="204"/>
      <c r="AD1312" s="204"/>
      <c r="AE1312" s="204"/>
      <c r="AF1312" s="204"/>
      <c r="AG1312" s="204"/>
      <c r="AH1312" s="204"/>
      <c r="AI1312" s="204"/>
      <c r="AJ1312" s="204"/>
      <c r="AK1312" s="204"/>
      <c r="AL1312" s="204"/>
      <c r="AM1312" s="204"/>
      <c r="AN1312" s="204"/>
      <c r="AO1312" s="204"/>
    </row>
    <row r="1313" spans="24:41" ht="15" customHeight="1" x14ac:dyDescent="0.25">
      <c r="X1313" s="204"/>
      <c r="Y1313" s="204"/>
      <c r="Z1313" s="204"/>
      <c r="AA1313" s="204"/>
      <c r="AB1313" s="204"/>
      <c r="AC1313" s="204"/>
      <c r="AD1313" s="204"/>
      <c r="AE1313" s="204"/>
      <c r="AF1313" s="204"/>
      <c r="AG1313" s="204"/>
      <c r="AH1313" s="204"/>
      <c r="AI1313" s="204"/>
      <c r="AJ1313" s="204"/>
      <c r="AK1313" s="204"/>
      <c r="AL1313" s="204"/>
      <c r="AM1313" s="204"/>
      <c r="AN1313" s="204"/>
      <c r="AO1313" s="204"/>
    </row>
    <row r="1314" spans="24:41" ht="15" customHeight="1" x14ac:dyDescent="0.25">
      <c r="X1314" s="204"/>
      <c r="Y1314" s="204"/>
      <c r="Z1314" s="204"/>
      <c r="AA1314" s="204"/>
      <c r="AB1314" s="204"/>
      <c r="AC1314" s="204"/>
      <c r="AD1314" s="204"/>
      <c r="AE1314" s="204"/>
      <c r="AF1314" s="204"/>
      <c r="AG1314" s="204"/>
      <c r="AH1314" s="204"/>
      <c r="AI1314" s="204"/>
      <c r="AJ1314" s="204"/>
      <c r="AK1314" s="204"/>
      <c r="AL1314" s="204"/>
      <c r="AM1314" s="204"/>
      <c r="AN1314" s="204"/>
      <c r="AO1314" s="204"/>
    </row>
    <row r="1315" spans="24:41" ht="15" customHeight="1" x14ac:dyDescent="0.25">
      <c r="X1315" s="204"/>
      <c r="Y1315" s="204"/>
      <c r="Z1315" s="204"/>
      <c r="AA1315" s="204"/>
      <c r="AB1315" s="204"/>
      <c r="AC1315" s="204"/>
      <c r="AD1315" s="204"/>
      <c r="AE1315" s="204"/>
      <c r="AF1315" s="204"/>
      <c r="AG1315" s="204"/>
      <c r="AH1315" s="204"/>
      <c r="AI1315" s="204"/>
      <c r="AJ1315" s="204"/>
      <c r="AK1315" s="204"/>
      <c r="AL1315" s="204"/>
      <c r="AM1315" s="204"/>
      <c r="AN1315" s="204"/>
      <c r="AO1315" s="204"/>
    </row>
    <row r="1316" spans="24:41" ht="15" customHeight="1" x14ac:dyDescent="0.25">
      <c r="X1316" s="204"/>
      <c r="Y1316" s="204"/>
      <c r="Z1316" s="204"/>
      <c r="AA1316" s="204"/>
      <c r="AB1316" s="204"/>
      <c r="AC1316" s="204"/>
      <c r="AD1316" s="204"/>
      <c r="AE1316" s="204"/>
      <c r="AF1316" s="204"/>
      <c r="AG1316" s="204"/>
      <c r="AH1316" s="204"/>
      <c r="AI1316" s="204"/>
      <c r="AJ1316" s="204"/>
      <c r="AK1316" s="204"/>
      <c r="AL1316" s="204"/>
      <c r="AM1316" s="204"/>
      <c r="AN1316" s="204"/>
      <c r="AO1316" s="204"/>
    </row>
    <row r="1317" spans="24:41" ht="15" customHeight="1" x14ac:dyDescent="0.25">
      <c r="X1317" s="204"/>
      <c r="Y1317" s="204"/>
      <c r="Z1317" s="204"/>
      <c r="AA1317" s="204"/>
      <c r="AB1317" s="204"/>
      <c r="AC1317" s="204"/>
      <c r="AD1317" s="204"/>
      <c r="AE1317" s="204"/>
      <c r="AF1317" s="204"/>
      <c r="AG1317" s="204"/>
      <c r="AH1317" s="204"/>
      <c r="AI1317" s="204"/>
      <c r="AJ1317" s="204"/>
      <c r="AK1317" s="204"/>
      <c r="AL1317" s="204"/>
      <c r="AM1317" s="204"/>
      <c r="AN1317" s="204"/>
      <c r="AO1317" s="204"/>
    </row>
    <row r="1318" spans="24:41" ht="15" customHeight="1" x14ac:dyDescent="0.25">
      <c r="X1318" s="204"/>
      <c r="Y1318" s="204"/>
      <c r="Z1318" s="204"/>
      <c r="AA1318" s="204"/>
      <c r="AB1318" s="204"/>
      <c r="AC1318" s="204"/>
      <c r="AD1318" s="204"/>
      <c r="AE1318" s="204"/>
      <c r="AF1318" s="204"/>
      <c r="AG1318" s="204"/>
      <c r="AH1318" s="204"/>
      <c r="AI1318" s="204"/>
      <c r="AJ1318" s="204"/>
      <c r="AK1318" s="204"/>
      <c r="AL1318" s="204"/>
      <c r="AM1318" s="204"/>
      <c r="AN1318" s="204"/>
      <c r="AO1318" s="204"/>
    </row>
    <row r="1319" spans="24:41" ht="15" customHeight="1" x14ac:dyDescent="0.25">
      <c r="X1319" s="204"/>
      <c r="Y1319" s="204"/>
      <c r="Z1319" s="204"/>
      <c r="AA1319" s="204"/>
      <c r="AB1319" s="204"/>
      <c r="AC1319" s="204"/>
      <c r="AD1319" s="204"/>
      <c r="AE1319" s="204"/>
      <c r="AF1319" s="204"/>
      <c r="AG1319" s="204"/>
      <c r="AH1319" s="204"/>
      <c r="AI1319" s="204"/>
      <c r="AJ1319" s="204"/>
      <c r="AK1319" s="204"/>
      <c r="AL1319" s="204"/>
      <c r="AM1319" s="204"/>
      <c r="AN1319" s="204"/>
      <c r="AO1319" s="204"/>
    </row>
    <row r="1320" spans="24:41" ht="15" customHeight="1" x14ac:dyDescent="0.25">
      <c r="X1320" s="204"/>
      <c r="Y1320" s="204"/>
      <c r="Z1320" s="204"/>
      <c r="AA1320" s="204"/>
      <c r="AB1320" s="204"/>
      <c r="AC1320" s="204"/>
      <c r="AD1320" s="204"/>
      <c r="AE1320" s="204"/>
      <c r="AF1320" s="204"/>
      <c r="AG1320" s="204"/>
      <c r="AH1320" s="204"/>
      <c r="AI1320" s="204"/>
      <c r="AJ1320" s="204"/>
      <c r="AK1320" s="204"/>
      <c r="AL1320" s="204"/>
      <c r="AM1320" s="204"/>
      <c r="AN1320" s="204"/>
      <c r="AO1320" s="204"/>
    </row>
    <row r="1321" spans="24:41" ht="15" customHeight="1" x14ac:dyDescent="0.25">
      <c r="X1321" s="204"/>
      <c r="Y1321" s="204"/>
      <c r="Z1321" s="204"/>
      <c r="AA1321" s="204"/>
      <c r="AB1321" s="204"/>
      <c r="AC1321" s="204"/>
      <c r="AD1321" s="204"/>
      <c r="AE1321" s="204"/>
      <c r="AF1321" s="204"/>
      <c r="AG1321" s="204"/>
      <c r="AH1321" s="204"/>
      <c r="AI1321" s="204"/>
      <c r="AJ1321" s="204"/>
      <c r="AK1321" s="204"/>
      <c r="AL1321" s="204"/>
      <c r="AM1321" s="204"/>
      <c r="AN1321" s="204"/>
      <c r="AO1321" s="204"/>
    </row>
    <row r="1322" spans="24:41" ht="15" customHeight="1" x14ac:dyDescent="0.25">
      <c r="X1322" s="204"/>
      <c r="Y1322" s="204"/>
      <c r="Z1322" s="204"/>
      <c r="AA1322" s="204"/>
      <c r="AB1322" s="204"/>
      <c r="AC1322" s="204"/>
      <c r="AD1322" s="204"/>
      <c r="AE1322" s="204"/>
      <c r="AF1322" s="204"/>
      <c r="AG1322" s="204"/>
      <c r="AH1322" s="204"/>
      <c r="AI1322" s="204"/>
      <c r="AJ1322" s="204"/>
      <c r="AK1322" s="204"/>
      <c r="AL1322" s="204"/>
      <c r="AM1322" s="204"/>
      <c r="AN1322" s="204"/>
      <c r="AO1322" s="204"/>
    </row>
    <row r="1323" spans="24:41" ht="15" customHeight="1" x14ac:dyDescent="0.25">
      <c r="X1323" s="204"/>
      <c r="Y1323" s="204"/>
      <c r="Z1323" s="204"/>
      <c r="AA1323" s="204"/>
      <c r="AB1323" s="204"/>
      <c r="AC1323" s="204"/>
      <c r="AD1323" s="204"/>
      <c r="AE1323" s="204"/>
      <c r="AF1323" s="204"/>
      <c r="AG1323" s="204"/>
      <c r="AH1323" s="204"/>
      <c r="AI1323" s="204"/>
      <c r="AJ1323" s="204"/>
      <c r="AK1323" s="204"/>
      <c r="AL1323" s="204"/>
      <c r="AM1323" s="204"/>
      <c r="AN1323" s="204"/>
      <c r="AO1323" s="204"/>
    </row>
    <row r="1324" spans="24:41" ht="15" customHeight="1" x14ac:dyDescent="0.25">
      <c r="X1324" s="204"/>
      <c r="Y1324" s="204"/>
      <c r="Z1324" s="204"/>
      <c r="AA1324" s="204"/>
      <c r="AB1324" s="204"/>
      <c r="AC1324" s="204"/>
      <c r="AD1324" s="204"/>
      <c r="AE1324" s="204"/>
      <c r="AF1324" s="204"/>
      <c r="AG1324" s="204"/>
      <c r="AH1324" s="204"/>
      <c r="AI1324" s="204"/>
      <c r="AJ1324" s="204"/>
      <c r="AK1324" s="204"/>
      <c r="AL1324" s="204"/>
      <c r="AM1324" s="204"/>
      <c r="AN1324" s="204"/>
      <c r="AO1324" s="204"/>
    </row>
    <row r="1325" spans="24:41" ht="15" customHeight="1" x14ac:dyDescent="0.25">
      <c r="X1325" s="204"/>
      <c r="Y1325" s="204"/>
      <c r="Z1325" s="204"/>
      <c r="AA1325" s="204"/>
      <c r="AB1325" s="204"/>
      <c r="AC1325" s="204"/>
      <c r="AD1325" s="204"/>
      <c r="AE1325" s="204"/>
      <c r="AF1325" s="204"/>
      <c r="AG1325" s="204"/>
      <c r="AH1325" s="204"/>
      <c r="AI1325" s="204"/>
      <c r="AJ1325" s="204"/>
      <c r="AK1325" s="204"/>
      <c r="AL1325" s="204"/>
      <c r="AM1325" s="204"/>
      <c r="AN1325" s="204"/>
      <c r="AO1325" s="204"/>
    </row>
    <row r="1326" spans="24:41" ht="15" customHeight="1" x14ac:dyDescent="0.25">
      <c r="X1326" s="204"/>
      <c r="Y1326" s="204"/>
      <c r="Z1326" s="204"/>
      <c r="AA1326" s="204"/>
      <c r="AB1326" s="204"/>
      <c r="AC1326" s="204"/>
      <c r="AD1326" s="204"/>
      <c r="AE1326" s="204"/>
      <c r="AF1326" s="204"/>
      <c r="AG1326" s="204"/>
      <c r="AH1326" s="204"/>
      <c r="AI1326" s="204"/>
      <c r="AJ1326" s="204"/>
      <c r="AK1326" s="204"/>
      <c r="AL1326" s="204"/>
      <c r="AM1326" s="204"/>
      <c r="AN1326" s="204"/>
      <c r="AO1326" s="204"/>
    </row>
    <row r="1327" spans="24:41" ht="15" customHeight="1" x14ac:dyDescent="0.25">
      <c r="X1327" s="204"/>
      <c r="Y1327" s="204"/>
      <c r="Z1327" s="204"/>
      <c r="AA1327" s="204"/>
      <c r="AB1327" s="204"/>
      <c r="AC1327" s="204"/>
      <c r="AD1327" s="204"/>
      <c r="AE1327" s="204"/>
      <c r="AF1327" s="204"/>
      <c r="AG1327" s="204"/>
      <c r="AH1327" s="204"/>
      <c r="AI1327" s="204"/>
      <c r="AJ1327" s="204"/>
      <c r="AK1327" s="204"/>
      <c r="AL1327" s="204"/>
      <c r="AM1327" s="204"/>
      <c r="AN1327" s="204"/>
      <c r="AO1327" s="204"/>
    </row>
    <row r="1328" spans="24:41" ht="15" customHeight="1" x14ac:dyDescent="0.25">
      <c r="X1328" s="204"/>
      <c r="Y1328" s="204"/>
      <c r="Z1328" s="204"/>
      <c r="AA1328" s="204"/>
      <c r="AB1328" s="204"/>
      <c r="AC1328" s="204"/>
      <c r="AD1328" s="204"/>
      <c r="AE1328" s="204"/>
      <c r="AF1328" s="204"/>
      <c r="AG1328" s="204"/>
      <c r="AH1328" s="204"/>
      <c r="AI1328" s="204"/>
      <c r="AJ1328" s="204"/>
      <c r="AK1328" s="204"/>
      <c r="AL1328" s="204"/>
      <c r="AM1328" s="204"/>
      <c r="AN1328" s="204"/>
      <c r="AO1328" s="204"/>
    </row>
    <row r="1329" spans="24:41" ht="15" customHeight="1" x14ac:dyDescent="0.25">
      <c r="X1329" s="204"/>
      <c r="Y1329" s="204"/>
      <c r="Z1329" s="204"/>
      <c r="AA1329" s="204"/>
      <c r="AB1329" s="204"/>
      <c r="AC1329" s="204"/>
      <c r="AD1329" s="204"/>
      <c r="AE1329" s="204"/>
      <c r="AF1329" s="204"/>
      <c r="AG1329" s="204"/>
      <c r="AH1329" s="204"/>
      <c r="AI1329" s="204"/>
      <c r="AJ1329" s="204"/>
      <c r="AK1329" s="204"/>
      <c r="AL1329" s="204"/>
      <c r="AM1329" s="204"/>
      <c r="AN1329" s="204"/>
      <c r="AO1329" s="204"/>
    </row>
    <row r="1330" spans="24:41" ht="15" customHeight="1" x14ac:dyDescent="0.25">
      <c r="X1330" s="204"/>
      <c r="Y1330" s="204"/>
      <c r="Z1330" s="204"/>
      <c r="AA1330" s="204"/>
      <c r="AB1330" s="204"/>
      <c r="AC1330" s="204"/>
      <c r="AD1330" s="204"/>
      <c r="AE1330" s="204"/>
      <c r="AF1330" s="204"/>
      <c r="AG1330" s="204"/>
      <c r="AH1330" s="204"/>
      <c r="AI1330" s="204"/>
      <c r="AJ1330" s="204"/>
      <c r="AK1330" s="204"/>
      <c r="AL1330" s="204"/>
      <c r="AM1330" s="204"/>
      <c r="AN1330" s="204"/>
      <c r="AO1330" s="204"/>
    </row>
    <row r="1331" spans="24:41" ht="15" customHeight="1" x14ac:dyDescent="0.25">
      <c r="X1331" s="204"/>
      <c r="Y1331" s="204"/>
      <c r="Z1331" s="204"/>
      <c r="AA1331" s="204"/>
      <c r="AB1331" s="204"/>
      <c r="AC1331" s="204"/>
      <c r="AD1331" s="204"/>
      <c r="AE1331" s="204"/>
      <c r="AF1331" s="204"/>
      <c r="AG1331" s="204"/>
      <c r="AH1331" s="204"/>
      <c r="AI1331" s="204"/>
      <c r="AJ1331" s="204"/>
      <c r="AK1331" s="204"/>
      <c r="AL1331" s="204"/>
      <c r="AM1331" s="204"/>
      <c r="AN1331" s="204"/>
      <c r="AO1331" s="204"/>
    </row>
    <row r="1332" spans="24:41" ht="15" customHeight="1" x14ac:dyDescent="0.25">
      <c r="X1332" s="204"/>
      <c r="Y1332" s="204"/>
      <c r="Z1332" s="204"/>
      <c r="AA1332" s="204"/>
      <c r="AB1332" s="204"/>
      <c r="AC1332" s="204"/>
      <c r="AD1332" s="204"/>
      <c r="AE1332" s="204"/>
      <c r="AF1332" s="204"/>
      <c r="AG1332" s="204"/>
      <c r="AH1332" s="204"/>
      <c r="AI1332" s="204"/>
      <c r="AJ1332" s="204"/>
      <c r="AK1332" s="204"/>
      <c r="AL1332" s="204"/>
      <c r="AM1332" s="204"/>
      <c r="AN1332" s="204"/>
      <c r="AO1332" s="204"/>
    </row>
    <row r="1333" spans="24:41" ht="15" customHeight="1" x14ac:dyDescent="0.25">
      <c r="X1333" s="204"/>
      <c r="Y1333" s="204"/>
      <c r="Z1333" s="204"/>
      <c r="AA1333" s="204"/>
      <c r="AB1333" s="204"/>
      <c r="AC1333" s="204"/>
      <c r="AD1333" s="204"/>
      <c r="AE1333" s="204"/>
      <c r="AF1333" s="204"/>
      <c r="AG1333" s="204"/>
      <c r="AH1333" s="204"/>
      <c r="AI1333" s="204"/>
      <c r="AJ1333" s="204"/>
      <c r="AK1333" s="204"/>
      <c r="AL1333" s="204"/>
      <c r="AM1333" s="204"/>
      <c r="AN1333" s="204"/>
      <c r="AO1333" s="204"/>
    </row>
    <row r="1334" spans="24:41" ht="15" customHeight="1" x14ac:dyDescent="0.25">
      <c r="X1334" s="204"/>
      <c r="Y1334" s="204"/>
      <c r="Z1334" s="204"/>
      <c r="AA1334" s="204"/>
      <c r="AB1334" s="204"/>
      <c r="AC1334" s="204"/>
      <c r="AD1334" s="204"/>
      <c r="AE1334" s="204"/>
      <c r="AF1334" s="204"/>
      <c r="AG1334" s="204"/>
      <c r="AH1334" s="204"/>
      <c r="AI1334" s="204"/>
      <c r="AJ1334" s="204"/>
      <c r="AK1334" s="204"/>
      <c r="AL1334" s="204"/>
      <c r="AM1334" s="204"/>
      <c r="AN1334" s="204"/>
      <c r="AO1334" s="204"/>
    </row>
    <row r="1335" spans="24:41" ht="15" customHeight="1" x14ac:dyDescent="0.25">
      <c r="X1335" s="204"/>
      <c r="Y1335" s="204"/>
      <c r="Z1335" s="204"/>
      <c r="AA1335" s="204"/>
      <c r="AB1335" s="204"/>
      <c r="AC1335" s="204"/>
      <c r="AD1335" s="204"/>
      <c r="AE1335" s="204"/>
      <c r="AF1335" s="204"/>
      <c r="AG1335" s="204"/>
      <c r="AH1335" s="204"/>
      <c r="AI1335" s="204"/>
      <c r="AJ1335" s="204"/>
      <c r="AK1335" s="204"/>
      <c r="AL1335" s="204"/>
      <c r="AM1335" s="204"/>
      <c r="AN1335" s="204"/>
      <c r="AO1335" s="204"/>
    </row>
    <row r="1336" spans="24:41" ht="15" customHeight="1" x14ac:dyDescent="0.25">
      <c r="X1336" s="204"/>
      <c r="Y1336" s="204"/>
      <c r="Z1336" s="204"/>
      <c r="AA1336" s="204"/>
      <c r="AB1336" s="204"/>
      <c r="AC1336" s="204"/>
      <c r="AD1336" s="204"/>
      <c r="AE1336" s="204"/>
      <c r="AF1336" s="204"/>
      <c r="AG1336" s="204"/>
      <c r="AH1336" s="204"/>
      <c r="AI1336" s="204"/>
      <c r="AJ1336" s="204"/>
      <c r="AK1336" s="204"/>
      <c r="AL1336" s="204"/>
      <c r="AM1336" s="204"/>
      <c r="AN1336" s="204"/>
      <c r="AO1336" s="204"/>
    </row>
    <row r="1337" spans="24:41" ht="15" customHeight="1" x14ac:dyDescent="0.25">
      <c r="X1337" s="204"/>
      <c r="Y1337" s="204"/>
      <c r="Z1337" s="204"/>
      <c r="AA1337" s="204"/>
      <c r="AB1337" s="204"/>
      <c r="AC1337" s="204"/>
      <c r="AD1337" s="204"/>
      <c r="AE1337" s="204"/>
      <c r="AF1337" s="204"/>
      <c r="AG1337" s="204"/>
      <c r="AH1337" s="204"/>
      <c r="AI1337" s="204"/>
      <c r="AJ1337" s="204"/>
      <c r="AK1337" s="204"/>
      <c r="AL1337" s="204"/>
      <c r="AM1337" s="204"/>
      <c r="AN1337" s="204"/>
      <c r="AO1337" s="204"/>
    </row>
    <row r="1338" spans="24:41" ht="15" customHeight="1" x14ac:dyDescent="0.25">
      <c r="X1338" s="204"/>
      <c r="Y1338" s="204"/>
      <c r="Z1338" s="204"/>
      <c r="AA1338" s="204"/>
      <c r="AB1338" s="204"/>
      <c r="AC1338" s="204"/>
      <c r="AD1338" s="204"/>
      <c r="AE1338" s="204"/>
      <c r="AF1338" s="204"/>
      <c r="AG1338" s="204"/>
      <c r="AH1338" s="204"/>
      <c r="AI1338" s="204"/>
      <c r="AJ1338" s="204"/>
      <c r="AK1338" s="204"/>
      <c r="AL1338" s="204"/>
      <c r="AM1338" s="204"/>
      <c r="AN1338" s="204"/>
      <c r="AO1338" s="204"/>
    </row>
    <row r="1339" spans="24:41" ht="15" customHeight="1" x14ac:dyDescent="0.25">
      <c r="X1339" s="204"/>
      <c r="Y1339" s="204"/>
      <c r="Z1339" s="204"/>
      <c r="AA1339" s="204"/>
      <c r="AB1339" s="204"/>
      <c r="AC1339" s="204"/>
      <c r="AD1339" s="204"/>
      <c r="AE1339" s="204"/>
      <c r="AF1339" s="204"/>
      <c r="AG1339" s="204"/>
      <c r="AH1339" s="204"/>
      <c r="AI1339" s="204"/>
      <c r="AJ1339" s="204"/>
      <c r="AK1339" s="204"/>
      <c r="AL1339" s="204"/>
      <c r="AM1339" s="204"/>
      <c r="AN1339" s="204"/>
      <c r="AO1339" s="204"/>
    </row>
    <row r="1340" spans="24:41" ht="15" customHeight="1" x14ac:dyDescent="0.25">
      <c r="X1340" s="204"/>
      <c r="Y1340" s="204"/>
      <c r="Z1340" s="204"/>
      <c r="AA1340" s="204"/>
      <c r="AB1340" s="204"/>
      <c r="AC1340" s="204"/>
      <c r="AD1340" s="204"/>
      <c r="AE1340" s="204"/>
      <c r="AF1340" s="204"/>
      <c r="AG1340" s="204"/>
      <c r="AH1340" s="204"/>
      <c r="AI1340" s="204"/>
      <c r="AJ1340" s="204"/>
      <c r="AK1340" s="204"/>
      <c r="AL1340" s="204"/>
      <c r="AM1340" s="204"/>
      <c r="AN1340" s="204"/>
      <c r="AO1340" s="204"/>
    </row>
    <row r="1341" spans="24:41" ht="15" customHeight="1" x14ac:dyDescent="0.25">
      <c r="X1341" s="204"/>
      <c r="Y1341" s="204"/>
      <c r="Z1341" s="204"/>
      <c r="AA1341" s="204"/>
      <c r="AB1341" s="204"/>
      <c r="AC1341" s="204"/>
      <c r="AD1341" s="204"/>
      <c r="AE1341" s="204"/>
      <c r="AF1341" s="204"/>
      <c r="AG1341" s="204"/>
      <c r="AH1341" s="204"/>
      <c r="AI1341" s="204"/>
      <c r="AJ1341" s="204"/>
      <c r="AK1341" s="204"/>
      <c r="AL1341" s="204"/>
      <c r="AM1341" s="204"/>
      <c r="AN1341" s="204"/>
      <c r="AO1341" s="204"/>
    </row>
    <row r="1342" spans="24:41" ht="15" customHeight="1" x14ac:dyDescent="0.25">
      <c r="X1342" s="204"/>
      <c r="Y1342" s="204"/>
      <c r="Z1342" s="204"/>
      <c r="AA1342" s="204"/>
      <c r="AB1342" s="204"/>
      <c r="AC1342" s="204"/>
      <c r="AD1342" s="204"/>
      <c r="AE1342" s="204"/>
      <c r="AF1342" s="204"/>
      <c r="AG1342" s="204"/>
      <c r="AH1342" s="204"/>
      <c r="AI1342" s="204"/>
      <c r="AJ1342" s="204"/>
      <c r="AK1342" s="204"/>
      <c r="AL1342" s="204"/>
      <c r="AM1342" s="204"/>
      <c r="AN1342" s="204"/>
      <c r="AO1342" s="204"/>
    </row>
    <row r="1343" spans="24:41" ht="15" customHeight="1" x14ac:dyDescent="0.25">
      <c r="X1343" s="204"/>
      <c r="Y1343" s="204"/>
      <c r="Z1343" s="204"/>
      <c r="AA1343" s="204"/>
      <c r="AB1343" s="204"/>
      <c r="AC1343" s="204"/>
      <c r="AD1343" s="204"/>
      <c r="AE1343" s="204"/>
      <c r="AF1343" s="204"/>
      <c r="AG1343" s="204"/>
      <c r="AH1343" s="204"/>
      <c r="AI1343" s="204"/>
      <c r="AJ1343" s="204"/>
      <c r="AK1343" s="204"/>
      <c r="AL1343" s="204"/>
      <c r="AM1343" s="204"/>
      <c r="AN1343" s="204"/>
      <c r="AO1343" s="204"/>
    </row>
    <row r="1344" spans="24:41" ht="15" customHeight="1" x14ac:dyDescent="0.25">
      <c r="X1344" s="204"/>
      <c r="Y1344" s="204"/>
      <c r="Z1344" s="204"/>
      <c r="AA1344" s="204"/>
      <c r="AB1344" s="204"/>
      <c r="AC1344" s="204"/>
      <c r="AD1344" s="204"/>
      <c r="AE1344" s="204"/>
      <c r="AF1344" s="204"/>
      <c r="AG1344" s="204"/>
      <c r="AH1344" s="204"/>
      <c r="AI1344" s="204"/>
      <c r="AJ1344" s="204"/>
      <c r="AK1344" s="204"/>
      <c r="AL1344" s="204"/>
      <c r="AM1344" s="204"/>
      <c r="AN1344" s="204"/>
      <c r="AO1344" s="204"/>
    </row>
    <row r="1345" spans="24:41" ht="15" customHeight="1" x14ac:dyDescent="0.25">
      <c r="X1345" s="204"/>
      <c r="Y1345" s="204"/>
      <c r="Z1345" s="204"/>
      <c r="AA1345" s="204"/>
      <c r="AB1345" s="204"/>
      <c r="AC1345" s="204"/>
      <c r="AD1345" s="204"/>
      <c r="AE1345" s="204"/>
      <c r="AF1345" s="204"/>
      <c r="AG1345" s="204"/>
      <c r="AH1345" s="204"/>
      <c r="AI1345" s="204"/>
      <c r="AJ1345" s="204"/>
      <c r="AK1345" s="204"/>
      <c r="AL1345" s="204"/>
      <c r="AM1345" s="204"/>
      <c r="AN1345" s="204"/>
      <c r="AO1345" s="204"/>
    </row>
    <row r="1346" spans="24:41" ht="15" customHeight="1" x14ac:dyDescent="0.25">
      <c r="X1346" s="204"/>
      <c r="Y1346" s="204"/>
      <c r="Z1346" s="204"/>
      <c r="AA1346" s="204"/>
      <c r="AB1346" s="204"/>
      <c r="AC1346" s="204"/>
      <c r="AD1346" s="204"/>
      <c r="AE1346" s="204"/>
      <c r="AF1346" s="204"/>
      <c r="AG1346" s="204"/>
      <c r="AH1346" s="204"/>
      <c r="AI1346" s="204"/>
      <c r="AJ1346" s="204"/>
      <c r="AK1346" s="204"/>
      <c r="AL1346" s="204"/>
      <c r="AM1346" s="204"/>
      <c r="AN1346" s="204"/>
      <c r="AO1346" s="204"/>
    </row>
    <row r="1347" spans="24:41" ht="15" customHeight="1" x14ac:dyDescent="0.25">
      <c r="X1347" s="204"/>
      <c r="Y1347" s="204"/>
      <c r="Z1347" s="204"/>
      <c r="AA1347" s="204"/>
      <c r="AB1347" s="204"/>
      <c r="AC1347" s="204"/>
      <c r="AD1347" s="204"/>
      <c r="AE1347" s="204"/>
      <c r="AF1347" s="204"/>
      <c r="AG1347" s="204"/>
      <c r="AH1347" s="204"/>
      <c r="AI1347" s="204"/>
      <c r="AJ1347" s="204"/>
      <c r="AK1347" s="204"/>
      <c r="AL1347" s="204"/>
      <c r="AM1347" s="204"/>
      <c r="AN1347" s="204"/>
      <c r="AO1347" s="204"/>
    </row>
    <row r="1348" spans="24:41" ht="15" customHeight="1" x14ac:dyDescent="0.25">
      <c r="X1348" s="204"/>
      <c r="Y1348" s="204"/>
      <c r="Z1348" s="204"/>
      <c r="AA1348" s="204"/>
      <c r="AB1348" s="204"/>
      <c r="AC1348" s="204"/>
      <c r="AD1348" s="204"/>
      <c r="AE1348" s="204"/>
      <c r="AF1348" s="204"/>
      <c r="AG1348" s="204"/>
      <c r="AH1348" s="204"/>
      <c r="AI1348" s="204"/>
      <c r="AJ1348" s="204"/>
      <c r="AK1348" s="204"/>
      <c r="AL1348" s="204"/>
      <c r="AM1348" s="204"/>
      <c r="AN1348" s="204"/>
      <c r="AO1348" s="204"/>
    </row>
    <row r="1349" spans="24:41" ht="15" customHeight="1" x14ac:dyDescent="0.25">
      <c r="X1349" s="204"/>
      <c r="Y1349" s="204"/>
      <c r="Z1349" s="204"/>
      <c r="AA1349" s="204"/>
      <c r="AB1349" s="204"/>
      <c r="AC1349" s="204"/>
      <c r="AD1349" s="204"/>
      <c r="AE1349" s="204"/>
      <c r="AF1349" s="204"/>
      <c r="AG1349" s="204"/>
      <c r="AH1349" s="204"/>
      <c r="AI1349" s="204"/>
      <c r="AJ1349" s="204"/>
      <c r="AK1349" s="204"/>
      <c r="AL1349" s="204"/>
      <c r="AM1349" s="204"/>
      <c r="AN1349" s="204"/>
      <c r="AO1349" s="204"/>
    </row>
    <row r="1350" spans="24:41" ht="15" customHeight="1" x14ac:dyDescent="0.25">
      <c r="X1350" s="204"/>
      <c r="Y1350" s="204"/>
      <c r="Z1350" s="204"/>
      <c r="AA1350" s="204"/>
      <c r="AB1350" s="204"/>
      <c r="AC1350" s="204"/>
      <c r="AD1350" s="204"/>
      <c r="AE1350" s="204"/>
      <c r="AF1350" s="204"/>
      <c r="AG1350" s="204"/>
      <c r="AH1350" s="204"/>
      <c r="AI1350" s="204"/>
      <c r="AJ1350" s="204"/>
      <c r="AK1350" s="204"/>
      <c r="AL1350" s="204"/>
      <c r="AM1350" s="204"/>
      <c r="AN1350" s="204"/>
      <c r="AO1350" s="204"/>
    </row>
    <row r="1351" spans="24:41" ht="15" customHeight="1" x14ac:dyDescent="0.25">
      <c r="X1351" s="204"/>
      <c r="Y1351" s="204"/>
      <c r="Z1351" s="204"/>
      <c r="AA1351" s="204"/>
      <c r="AB1351" s="204"/>
      <c r="AC1351" s="204"/>
      <c r="AD1351" s="204"/>
      <c r="AE1351" s="204"/>
      <c r="AF1351" s="204"/>
      <c r="AG1351" s="204"/>
      <c r="AH1351" s="204"/>
      <c r="AI1351" s="204"/>
      <c r="AJ1351" s="204"/>
      <c r="AK1351" s="204"/>
      <c r="AL1351" s="204"/>
      <c r="AM1351" s="204"/>
      <c r="AN1351" s="204"/>
      <c r="AO1351" s="204"/>
    </row>
    <row r="1352" spans="24:41" ht="15" customHeight="1" x14ac:dyDescent="0.25">
      <c r="X1352" s="204"/>
      <c r="Y1352" s="204"/>
      <c r="Z1352" s="204"/>
      <c r="AA1352" s="204"/>
      <c r="AB1352" s="204"/>
      <c r="AC1352" s="204"/>
      <c r="AD1352" s="204"/>
      <c r="AE1352" s="204"/>
      <c r="AF1352" s="204"/>
      <c r="AG1352" s="204"/>
      <c r="AH1352" s="204"/>
      <c r="AI1352" s="204"/>
      <c r="AJ1352" s="204"/>
      <c r="AK1352" s="204"/>
      <c r="AL1352" s="204"/>
      <c r="AM1352" s="204"/>
      <c r="AN1352" s="204"/>
      <c r="AO1352" s="204"/>
    </row>
    <row r="1353" spans="24:41" ht="15" customHeight="1" x14ac:dyDescent="0.25">
      <c r="X1353" s="204"/>
      <c r="Y1353" s="204"/>
      <c r="Z1353" s="204"/>
      <c r="AA1353" s="204"/>
      <c r="AB1353" s="204"/>
      <c r="AC1353" s="204"/>
      <c r="AD1353" s="204"/>
      <c r="AE1353" s="204"/>
      <c r="AF1353" s="204"/>
      <c r="AG1353" s="204"/>
      <c r="AH1353" s="204"/>
      <c r="AI1353" s="204"/>
      <c r="AJ1353" s="204"/>
      <c r="AK1353" s="204"/>
      <c r="AL1353" s="204"/>
      <c r="AM1353" s="204"/>
      <c r="AN1353" s="204"/>
      <c r="AO1353" s="204"/>
    </row>
    <row r="1354" spans="24:41" ht="15" customHeight="1" x14ac:dyDescent="0.25">
      <c r="X1354" s="204"/>
      <c r="Y1354" s="204"/>
      <c r="Z1354" s="204"/>
      <c r="AA1354" s="204"/>
      <c r="AB1354" s="204"/>
      <c r="AC1354" s="204"/>
      <c r="AD1354" s="204"/>
      <c r="AE1354" s="204"/>
      <c r="AF1354" s="204"/>
      <c r="AG1354" s="204"/>
      <c r="AH1354" s="204"/>
      <c r="AI1354" s="204"/>
      <c r="AJ1354" s="204"/>
      <c r="AK1354" s="204"/>
      <c r="AL1354" s="204"/>
      <c r="AM1354" s="204"/>
      <c r="AN1354" s="204"/>
      <c r="AO1354" s="204"/>
    </row>
    <row r="1355" spans="24:41" ht="15" customHeight="1" x14ac:dyDescent="0.25">
      <c r="X1355" s="204"/>
      <c r="Y1355" s="204"/>
      <c r="Z1355" s="204"/>
      <c r="AA1355" s="204"/>
      <c r="AB1355" s="204"/>
      <c r="AC1355" s="204"/>
      <c r="AD1355" s="204"/>
      <c r="AE1355" s="204"/>
      <c r="AF1355" s="204"/>
      <c r="AG1355" s="204"/>
      <c r="AH1355" s="204"/>
      <c r="AI1355" s="204"/>
      <c r="AJ1355" s="204"/>
      <c r="AK1355" s="204"/>
      <c r="AL1355" s="204"/>
      <c r="AM1355" s="204"/>
      <c r="AN1355" s="204"/>
      <c r="AO1355" s="204"/>
    </row>
    <row r="1356" spans="24:41" ht="15" customHeight="1" x14ac:dyDescent="0.25">
      <c r="X1356" s="204"/>
      <c r="Y1356" s="204"/>
      <c r="Z1356" s="204"/>
      <c r="AA1356" s="204"/>
      <c r="AB1356" s="204"/>
      <c r="AC1356" s="204"/>
      <c r="AD1356" s="204"/>
      <c r="AE1356" s="204"/>
      <c r="AF1356" s="204"/>
      <c r="AG1356" s="204"/>
      <c r="AH1356" s="204"/>
      <c r="AI1356" s="204"/>
      <c r="AJ1356" s="204"/>
      <c r="AK1356" s="204"/>
      <c r="AL1356" s="204"/>
      <c r="AM1356" s="204"/>
      <c r="AN1356" s="204"/>
      <c r="AO1356" s="204"/>
    </row>
    <row r="1357" spans="24:41" ht="15" customHeight="1" x14ac:dyDescent="0.25">
      <c r="X1357" s="204"/>
      <c r="Y1357" s="204"/>
      <c r="Z1357" s="204"/>
      <c r="AA1357" s="204"/>
      <c r="AB1357" s="204"/>
      <c r="AC1357" s="204"/>
      <c r="AD1357" s="204"/>
      <c r="AE1357" s="204"/>
      <c r="AF1357" s="204"/>
      <c r="AG1357" s="204"/>
      <c r="AH1357" s="204"/>
      <c r="AI1357" s="204"/>
      <c r="AJ1357" s="204"/>
      <c r="AK1357" s="204"/>
      <c r="AL1357" s="204"/>
      <c r="AM1357" s="204"/>
      <c r="AN1357" s="204"/>
      <c r="AO1357" s="204"/>
    </row>
    <row r="1358" spans="24:41" ht="15" customHeight="1" x14ac:dyDescent="0.25">
      <c r="X1358" s="204"/>
      <c r="Y1358" s="204"/>
      <c r="Z1358" s="204"/>
      <c r="AA1358" s="204"/>
      <c r="AB1358" s="204"/>
      <c r="AC1358" s="204"/>
      <c r="AD1358" s="204"/>
      <c r="AE1358" s="204"/>
      <c r="AF1358" s="204"/>
      <c r="AG1358" s="204"/>
      <c r="AH1358" s="204"/>
      <c r="AI1358" s="204"/>
      <c r="AJ1358" s="204"/>
      <c r="AK1358" s="204"/>
      <c r="AL1358" s="204"/>
      <c r="AM1358" s="204"/>
      <c r="AN1358" s="204"/>
      <c r="AO1358" s="204"/>
    </row>
    <row r="1359" spans="24:41" ht="15" customHeight="1" x14ac:dyDescent="0.25">
      <c r="X1359" s="204"/>
      <c r="Y1359" s="204"/>
      <c r="Z1359" s="204"/>
      <c r="AA1359" s="204"/>
      <c r="AB1359" s="204"/>
      <c r="AC1359" s="204"/>
      <c r="AD1359" s="204"/>
      <c r="AE1359" s="204"/>
      <c r="AF1359" s="204"/>
      <c r="AG1359" s="204"/>
      <c r="AH1359" s="204"/>
      <c r="AI1359" s="204"/>
      <c r="AJ1359" s="204"/>
      <c r="AK1359" s="204"/>
      <c r="AL1359" s="204"/>
      <c r="AM1359" s="204"/>
      <c r="AN1359" s="204"/>
      <c r="AO1359" s="204"/>
    </row>
    <row r="1360" spans="24:41" ht="15" customHeight="1" x14ac:dyDescent="0.25">
      <c r="X1360" s="204"/>
      <c r="Y1360" s="204"/>
      <c r="Z1360" s="204"/>
      <c r="AA1360" s="204"/>
      <c r="AB1360" s="204"/>
      <c r="AC1360" s="204"/>
      <c r="AD1360" s="204"/>
      <c r="AE1360" s="204"/>
      <c r="AF1360" s="204"/>
      <c r="AG1360" s="204"/>
      <c r="AH1360" s="204"/>
      <c r="AI1360" s="204"/>
      <c r="AJ1360" s="204"/>
      <c r="AK1360" s="204"/>
      <c r="AL1360" s="204"/>
      <c r="AM1360" s="204"/>
      <c r="AN1360" s="204"/>
      <c r="AO1360" s="204"/>
    </row>
    <row r="1361" spans="24:41" ht="15" customHeight="1" x14ac:dyDescent="0.25">
      <c r="X1361" s="204"/>
      <c r="Y1361" s="204"/>
      <c r="Z1361" s="204"/>
      <c r="AA1361" s="204"/>
      <c r="AB1361" s="204"/>
      <c r="AC1361" s="204"/>
      <c r="AD1361" s="204"/>
      <c r="AE1361" s="204"/>
      <c r="AF1361" s="204"/>
      <c r="AG1361" s="204"/>
      <c r="AH1361" s="204"/>
      <c r="AI1361" s="204"/>
      <c r="AJ1361" s="204"/>
      <c r="AK1361" s="204"/>
      <c r="AL1361" s="204"/>
      <c r="AM1361" s="204"/>
      <c r="AN1361" s="204"/>
      <c r="AO1361" s="204"/>
    </row>
    <row r="1362" spans="24:41" ht="15" customHeight="1" x14ac:dyDescent="0.25">
      <c r="X1362" s="204"/>
      <c r="Y1362" s="204"/>
      <c r="Z1362" s="204"/>
      <c r="AA1362" s="204"/>
      <c r="AB1362" s="204"/>
      <c r="AC1362" s="204"/>
      <c r="AD1362" s="204"/>
      <c r="AE1362" s="204"/>
      <c r="AF1362" s="204"/>
      <c r="AG1362" s="204"/>
      <c r="AH1362" s="204"/>
      <c r="AI1362" s="204"/>
      <c r="AJ1362" s="204"/>
      <c r="AK1362" s="204"/>
      <c r="AL1362" s="204"/>
      <c r="AM1362" s="204"/>
      <c r="AN1362" s="204"/>
      <c r="AO1362" s="204"/>
    </row>
    <row r="1363" spans="24:41" ht="15" customHeight="1" x14ac:dyDescent="0.25">
      <c r="X1363" s="204"/>
      <c r="Y1363" s="204"/>
      <c r="Z1363" s="204"/>
      <c r="AA1363" s="204"/>
      <c r="AB1363" s="204"/>
      <c r="AC1363" s="204"/>
      <c r="AD1363" s="204"/>
      <c r="AE1363" s="204"/>
      <c r="AF1363" s="204"/>
      <c r="AG1363" s="204"/>
      <c r="AH1363" s="204"/>
      <c r="AI1363" s="204"/>
      <c r="AJ1363" s="204"/>
      <c r="AK1363" s="204"/>
      <c r="AL1363" s="204"/>
      <c r="AM1363" s="204"/>
      <c r="AN1363" s="204"/>
      <c r="AO1363" s="204"/>
    </row>
    <row r="1364" spans="24:41" ht="15" customHeight="1" x14ac:dyDescent="0.25">
      <c r="X1364" s="204"/>
      <c r="Y1364" s="204"/>
      <c r="Z1364" s="204"/>
      <c r="AA1364" s="204"/>
      <c r="AB1364" s="204"/>
      <c r="AC1364" s="204"/>
      <c r="AD1364" s="204"/>
      <c r="AE1364" s="204"/>
      <c r="AF1364" s="204"/>
      <c r="AG1364" s="204"/>
      <c r="AH1364" s="204"/>
      <c r="AI1364" s="204"/>
      <c r="AJ1364" s="204"/>
      <c r="AK1364" s="204"/>
      <c r="AL1364" s="204"/>
      <c r="AM1364" s="204"/>
      <c r="AN1364" s="204"/>
      <c r="AO1364" s="204"/>
    </row>
    <row r="1365" spans="24:41" ht="15" customHeight="1" x14ac:dyDescent="0.25">
      <c r="X1365" s="204"/>
      <c r="Y1365" s="204"/>
      <c r="Z1365" s="204"/>
      <c r="AA1365" s="204"/>
      <c r="AB1365" s="204"/>
      <c r="AC1365" s="204"/>
      <c r="AD1365" s="204"/>
      <c r="AE1365" s="204"/>
      <c r="AF1365" s="204"/>
      <c r="AG1365" s="204"/>
      <c r="AH1365" s="204"/>
      <c r="AI1365" s="204"/>
      <c r="AJ1365" s="204"/>
      <c r="AK1365" s="204"/>
      <c r="AL1365" s="204"/>
      <c r="AM1365" s="204"/>
      <c r="AN1365" s="204"/>
      <c r="AO1365" s="204"/>
    </row>
    <row r="1366" spans="24:41" ht="15" customHeight="1" x14ac:dyDescent="0.25">
      <c r="X1366" s="204"/>
      <c r="Y1366" s="204"/>
      <c r="Z1366" s="204"/>
      <c r="AA1366" s="204"/>
      <c r="AB1366" s="204"/>
      <c r="AC1366" s="204"/>
      <c r="AD1366" s="204"/>
      <c r="AE1366" s="204"/>
      <c r="AF1366" s="204"/>
      <c r="AG1366" s="204"/>
      <c r="AH1366" s="204"/>
      <c r="AI1366" s="204"/>
      <c r="AJ1366" s="204"/>
      <c r="AK1366" s="204"/>
      <c r="AL1366" s="204"/>
      <c r="AM1366" s="204"/>
      <c r="AN1366" s="204"/>
      <c r="AO1366" s="204"/>
    </row>
    <row r="1367" spans="24:41" ht="15" customHeight="1" x14ac:dyDescent="0.25">
      <c r="X1367" s="204"/>
      <c r="Y1367" s="204"/>
      <c r="Z1367" s="204"/>
      <c r="AA1367" s="204"/>
      <c r="AB1367" s="204"/>
      <c r="AC1367" s="204"/>
      <c r="AD1367" s="204"/>
      <c r="AE1367" s="204"/>
      <c r="AF1367" s="204"/>
      <c r="AG1367" s="204"/>
      <c r="AH1367" s="204"/>
      <c r="AI1367" s="204"/>
      <c r="AJ1367" s="204"/>
      <c r="AK1367" s="204"/>
      <c r="AL1367" s="204"/>
      <c r="AM1367" s="204"/>
      <c r="AN1367" s="204"/>
      <c r="AO1367" s="204"/>
    </row>
    <row r="1368" spans="24:41" ht="15" customHeight="1" x14ac:dyDescent="0.25">
      <c r="X1368" s="204"/>
      <c r="Y1368" s="204"/>
      <c r="Z1368" s="204"/>
      <c r="AA1368" s="204"/>
      <c r="AB1368" s="204"/>
      <c r="AC1368" s="204"/>
      <c r="AD1368" s="204"/>
      <c r="AE1368" s="204"/>
      <c r="AF1368" s="204"/>
      <c r="AG1368" s="204"/>
      <c r="AH1368" s="204"/>
      <c r="AI1368" s="204"/>
      <c r="AJ1368" s="204"/>
      <c r="AK1368" s="204"/>
      <c r="AL1368" s="204"/>
      <c r="AM1368" s="204"/>
      <c r="AN1368" s="204"/>
      <c r="AO1368" s="204"/>
    </row>
    <row r="1369" spans="24:41" ht="15" customHeight="1" x14ac:dyDescent="0.25">
      <c r="X1369" s="204"/>
      <c r="Y1369" s="204"/>
      <c r="Z1369" s="204"/>
      <c r="AA1369" s="204"/>
      <c r="AB1369" s="204"/>
      <c r="AC1369" s="204"/>
      <c r="AD1369" s="204"/>
      <c r="AE1369" s="204"/>
      <c r="AF1369" s="204"/>
      <c r="AG1369" s="204"/>
      <c r="AH1369" s="204"/>
      <c r="AI1369" s="204"/>
      <c r="AJ1369" s="204"/>
      <c r="AK1369" s="204"/>
      <c r="AL1369" s="204"/>
      <c r="AM1369" s="204"/>
      <c r="AN1369" s="204"/>
      <c r="AO1369" s="204"/>
    </row>
    <row r="1370" spans="24:41" ht="15" customHeight="1" x14ac:dyDescent="0.25">
      <c r="X1370" s="204"/>
      <c r="Y1370" s="204"/>
      <c r="Z1370" s="204"/>
      <c r="AA1370" s="204"/>
      <c r="AB1370" s="204"/>
      <c r="AC1370" s="204"/>
      <c r="AD1370" s="204"/>
      <c r="AE1370" s="204"/>
      <c r="AF1370" s="204"/>
      <c r="AG1370" s="204"/>
      <c r="AH1370" s="204"/>
      <c r="AI1370" s="204"/>
      <c r="AJ1370" s="204"/>
      <c r="AK1370" s="204"/>
      <c r="AL1370" s="204"/>
      <c r="AM1370" s="204"/>
      <c r="AN1370" s="204"/>
      <c r="AO1370" s="204"/>
    </row>
    <row r="1371" spans="24:41" ht="15" customHeight="1" x14ac:dyDescent="0.25">
      <c r="X1371" s="204"/>
      <c r="Y1371" s="204"/>
      <c r="Z1371" s="204"/>
      <c r="AA1371" s="204"/>
      <c r="AB1371" s="204"/>
      <c r="AC1371" s="204"/>
      <c r="AD1371" s="204"/>
      <c r="AE1371" s="204"/>
      <c r="AF1371" s="204"/>
      <c r="AG1371" s="204"/>
      <c r="AH1371" s="204"/>
      <c r="AI1371" s="204"/>
      <c r="AJ1371" s="204"/>
      <c r="AK1371" s="204"/>
      <c r="AL1371" s="204"/>
      <c r="AM1371" s="204"/>
      <c r="AN1371" s="204"/>
      <c r="AO1371" s="204"/>
    </row>
    <row r="1372" spans="24:41" ht="15" customHeight="1" x14ac:dyDescent="0.25">
      <c r="X1372" s="204"/>
      <c r="Y1372" s="204"/>
      <c r="Z1372" s="204"/>
      <c r="AA1372" s="204"/>
      <c r="AB1372" s="204"/>
      <c r="AC1372" s="204"/>
      <c r="AD1372" s="204"/>
      <c r="AE1372" s="204"/>
      <c r="AF1372" s="204"/>
      <c r="AG1372" s="204"/>
      <c r="AH1372" s="204"/>
      <c r="AI1372" s="204"/>
      <c r="AJ1372" s="204"/>
      <c r="AK1372" s="204"/>
      <c r="AL1372" s="204"/>
      <c r="AM1372" s="204"/>
      <c r="AN1372" s="204"/>
      <c r="AO1372" s="204"/>
    </row>
    <row r="1373" spans="24:41" ht="15" customHeight="1" x14ac:dyDescent="0.25">
      <c r="X1373" s="204"/>
      <c r="Y1373" s="204"/>
      <c r="Z1373" s="204"/>
      <c r="AA1373" s="204"/>
      <c r="AB1373" s="204"/>
      <c r="AC1373" s="204"/>
      <c r="AD1373" s="204"/>
      <c r="AE1373" s="204"/>
      <c r="AF1373" s="204"/>
      <c r="AG1373" s="204"/>
      <c r="AH1373" s="204"/>
      <c r="AI1373" s="204"/>
      <c r="AJ1373" s="204"/>
      <c r="AK1373" s="204"/>
      <c r="AL1373" s="204"/>
      <c r="AM1373" s="204"/>
      <c r="AN1373" s="204"/>
      <c r="AO1373" s="204"/>
    </row>
    <row r="1374" spans="24:41" ht="15" customHeight="1" x14ac:dyDescent="0.25">
      <c r="X1374" s="204"/>
      <c r="Y1374" s="204"/>
      <c r="Z1374" s="204"/>
      <c r="AA1374" s="204"/>
      <c r="AB1374" s="204"/>
      <c r="AC1374" s="204"/>
      <c r="AD1374" s="204"/>
      <c r="AE1374" s="204"/>
      <c r="AF1374" s="204"/>
      <c r="AG1374" s="204"/>
      <c r="AH1374" s="204"/>
      <c r="AI1374" s="204"/>
      <c r="AJ1374" s="204"/>
      <c r="AK1374" s="204"/>
      <c r="AL1374" s="204"/>
      <c r="AM1374" s="204"/>
      <c r="AN1374" s="204"/>
      <c r="AO1374" s="204"/>
    </row>
    <row r="1375" spans="24:41" ht="15" customHeight="1" x14ac:dyDescent="0.25">
      <c r="X1375" s="204"/>
      <c r="Y1375" s="204"/>
      <c r="Z1375" s="204"/>
      <c r="AA1375" s="204"/>
      <c r="AB1375" s="204"/>
      <c r="AC1375" s="204"/>
      <c r="AD1375" s="204"/>
      <c r="AE1375" s="204"/>
      <c r="AF1375" s="204"/>
      <c r="AG1375" s="204"/>
      <c r="AH1375" s="204"/>
      <c r="AI1375" s="204"/>
      <c r="AJ1375" s="204"/>
      <c r="AK1375" s="204"/>
      <c r="AL1375" s="204"/>
      <c r="AM1375" s="204"/>
      <c r="AN1375" s="204"/>
      <c r="AO1375" s="204"/>
    </row>
    <row r="1376" spans="24:41" ht="15" customHeight="1" x14ac:dyDescent="0.25">
      <c r="X1376" s="204"/>
      <c r="Y1376" s="204"/>
      <c r="Z1376" s="204"/>
      <c r="AA1376" s="204"/>
      <c r="AB1376" s="204"/>
      <c r="AC1376" s="204"/>
      <c r="AD1376" s="204"/>
      <c r="AE1376" s="204"/>
      <c r="AF1376" s="204"/>
      <c r="AG1376" s="204"/>
      <c r="AH1376" s="204"/>
      <c r="AI1376" s="204"/>
      <c r="AJ1376" s="204"/>
      <c r="AK1376" s="204"/>
      <c r="AL1376" s="204"/>
      <c r="AM1376" s="204"/>
      <c r="AN1376" s="204"/>
      <c r="AO1376" s="204"/>
    </row>
    <row r="1377" spans="24:41" ht="15" customHeight="1" x14ac:dyDescent="0.25">
      <c r="X1377" s="204"/>
      <c r="Y1377" s="204"/>
      <c r="Z1377" s="204"/>
      <c r="AA1377" s="204"/>
      <c r="AB1377" s="204"/>
      <c r="AC1377" s="204"/>
      <c r="AD1377" s="204"/>
      <c r="AE1377" s="204"/>
      <c r="AF1377" s="204"/>
      <c r="AG1377" s="204"/>
      <c r="AH1377" s="204"/>
      <c r="AI1377" s="204"/>
      <c r="AJ1377" s="204"/>
      <c r="AK1377" s="204"/>
      <c r="AL1377" s="204"/>
      <c r="AM1377" s="204"/>
      <c r="AN1377" s="204"/>
      <c r="AO1377" s="204"/>
    </row>
    <row r="1378" spans="24:41" ht="15" customHeight="1" x14ac:dyDescent="0.25">
      <c r="X1378" s="204"/>
      <c r="Y1378" s="204"/>
      <c r="Z1378" s="204"/>
      <c r="AA1378" s="204"/>
      <c r="AB1378" s="204"/>
      <c r="AC1378" s="204"/>
      <c r="AD1378" s="204"/>
      <c r="AE1378" s="204"/>
      <c r="AF1378" s="204"/>
      <c r="AG1378" s="204"/>
      <c r="AH1378" s="204"/>
      <c r="AI1378" s="204"/>
      <c r="AJ1378" s="204"/>
      <c r="AK1378" s="204"/>
      <c r="AL1378" s="204"/>
      <c r="AM1378" s="204"/>
      <c r="AN1378" s="204"/>
      <c r="AO1378" s="204"/>
    </row>
    <row r="1379" spans="24:41" ht="15" customHeight="1" x14ac:dyDescent="0.25">
      <c r="X1379" s="204"/>
      <c r="Y1379" s="204"/>
      <c r="Z1379" s="204"/>
      <c r="AA1379" s="204"/>
      <c r="AB1379" s="204"/>
      <c r="AC1379" s="204"/>
      <c r="AD1379" s="204"/>
      <c r="AE1379" s="204"/>
      <c r="AF1379" s="204"/>
      <c r="AG1379" s="204"/>
      <c r="AH1379" s="204"/>
      <c r="AI1379" s="204"/>
      <c r="AJ1379" s="204"/>
      <c r="AK1379" s="204"/>
      <c r="AL1379" s="204"/>
      <c r="AM1379" s="204"/>
      <c r="AN1379" s="204"/>
      <c r="AO1379" s="204"/>
    </row>
    <row r="1380" spans="24:41" ht="15" customHeight="1" x14ac:dyDescent="0.25">
      <c r="X1380" s="204"/>
      <c r="Y1380" s="204"/>
      <c r="Z1380" s="204"/>
      <c r="AA1380" s="204"/>
      <c r="AB1380" s="204"/>
      <c r="AC1380" s="204"/>
      <c r="AD1380" s="204"/>
      <c r="AE1380" s="204"/>
      <c r="AF1380" s="204"/>
      <c r="AG1380" s="204"/>
      <c r="AH1380" s="204"/>
      <c r="AI1380" s="204"/>
      <c r="AJ1380" s="204"/>
      <c r="AK1380" s="204"/>
      <c r="AL1380" s="204"/>
      <c r="AM1380" s="204"/>
      <c r="AN1380" s="204"/>
      <c r="AO1380" s="204"/>
    </row>
    <row r="1381" spans="24:41" ht="15" customHeight="1" x14ac:dyDescent="0.25">
      <c r="X1381" s="204"/>
      <c r="Y1381" s="204"/>
      <c r="Z1381" s="204"/>
      <c r="AA1381" s="204"/>
      <c r="AB1381" s="204"/>
      <c r="AC1381" s="204"/>
      <c r="AD1381" s="204"/>
      <c r="AE1381" s="204"/>
      <c r="AF1381" s="204"/>
      <c r="AG1381" s="204"/>
      <c r="AH1381" s="204"/>
      <c r="AI1381" s="204"/>
      <c r="AJ1381" s="204"/>
      <c r="AK1381" s="204"/>
      <c r="AL1381" s="204"/>
      <c r="AM1381" s="204"/>
      <c r="AN1381" s="204"/>
      <c r="AO1381" s="204"/>
    </row>
    <row r="1382" spans="24:41" ht="15" customHeight="1" x14ac:dyDescent="0.25">
      <c r="X1382" s="204"/>
      <c r="Y1382" s="204"/>
      <c r="Z1382" s="204"/>
      <c r="AA1382" s="204"/>
      <c r="AB1382" s="204"/>
      <c r="AC1382" s="204"/>
      <c r="AD1382" s="204"/>
      <c r="AE1382" s="204"/>
      <c r="AF1382" s="204"/>
      <c r="AG1382" s="204"/>
      <c r="AH1382" s="204"/>
      <c r="AI1382" s="204"/>
      <c r="AJ1382" s="204"/>
      <c r="AK1382" s="204"/>
      <c r="AL1382" s="204"/>
      <c r="AM1382" s="204"/>
      <c r="AN1382" s="204"/>
      <c r="AO1382" s="204"/>
    </row>
    <row r="1383" spans="24:41" ht="15" customHeight="1" x14ac:dyDescent="0.25">
      <c r="X1383" s="204"/>
      <c r="Y1383" s="204"/>
      <c r="Z1383" s="204"/>
      <c r="AA1383" s="204"/>
      <c r="AB1383" s="204"/>
      <c r="AC1383" s="204"/>
      <c r="AD1383" s="204"/>
      <c r="AE1383" s="204"/>
      <c r="AF1383" s="204"/>
      <c r="AG1383" s="204"/>
      <c r="AH1383" s="204"/>
      <c r="AI1383" s="204"/>
      <c r="AJ1383" s="204"/>
      <c r="AK1383" s="204"/>
      <c r="AL1383" s="204"/>
      <c r="AM1383" s="204"/>
      <c r="AN1383" s="204"/>
      <c r="AO1383" s="204"/>
    </row>
    <row r="1384" spans="24:41" ht="15" customHeight="1" x14ac:dyDescent="0.25">
      <c r="X1384" s="204"/>
      <c r="Y1384" s="204"/>
      <c r="Z1384" s="204"/>
      <c r="AA1384" s="204"/>
      <c r="AB1384" s="204"/>
      <c r="AC1384" s="204"/>
      <c r="AD1384" s="204"/>
      <c r="AE1384" s="204"/>
      <c r="AF1384" s="204"/>
      <c r="AG1384" s="204"/>
      <c r="AH1384" s="204"/>
      <c r="AI1384" s="204"/>
      <c r="AJ1384" s="204"/>
      <c r="AK1384" s="204"/>
      <c r="AL1384" s="204"/>
      <c r="AM1384" s="204"/>
      <c r="AN1384" s="204"/>
      <c r="AO1384" s="204"/>
    </row>
    <row r="1385" spans="24:41" ht="15" customHeight="1" x14ac:dyDescent="0.25">
      <c r="X1385" s="204"/>
      <c r="Y1385" s="204"/>
      <c r="Z1385" s="204"/>
      <c r="AA1385" s="204"/>
      <c r="AB1385" s="204"/>
      <c r="AC1385" s="204"/>
      <c r="AD1385" s="204"/>
      <c r="AE1385" s="204"/>
      <c r="AF1385" s="204"/>
      <c r="AG1385" s="204"/>
      <c r="AH1385" s="204"/>
      <c r="AI1385" s="204"/>
      <c r="AJ1385" s="204"/>
      <c r="AK1385" s="204"/>
      <c r="AL1385" s="204"/>
      <c r="AM1385" s="204"/>
      <c r="AN1385" s="204"/>
      <c r="AO1385" s="204"/>
    </row>
    <row r="1386" spans="24:41" ht="15" customHeight="1" x14ac:dyDescent="0.25">
      <c r="X1386" s="204"/>
      <c r="Y1386" s="204"/>
      <c r="Z1386" s="204"/>
      <c r="AA1386" s="204"/>
      <c r="AB1386" s="204"/>
      <c r="AC1386" s="204"/>
      <c r="AD1386" s="204"/>
      <c r="AE1386" s="204"/>
      <c r="AF1386" s="204"/>
      <c r="AG1386" s="204"/>
      <c r="AH1386" s="204"/>
      <c r="AI1386" s="204"/>
      <c r="AJ1386" s="204"/>
      <c r="AK1386" s="204"/>
      <c r="AL1386" s="204"/>
      <c r="AM1386" s="204"/>
      <c r="AN1386" s="204"/>
      <c r="AO1386" s="204"/>
    </row>
    <row r="1387" spans="24:41" ht="15" customHeight="1" x14ac:dyDescent="0.25">
      <c r="X1387" s="204"/>
      <c r="Y1387" s="204"/>
      <c r="Z1387" s="204"/>
      <c r="AA1387" s="204"/>
      <c r="AB1387" s="204"/>
      <c r="AC1387" s="204"/>
      <c r="AD1387" s="204"/>
      <c r="AE1387" s="204"/>
      <c r="AF1387" s="204"/>
      <c r="AG1387" s="204"/>
      <c r="AH1387" s="204"/>
      <c r="AI1387" s="204"/>
      <c r="AJ1387" s="204"/>
      <c r="AK1387" s="204"/>
      <c r="AL1387" s="204"/>
      <c r="AM1387" s="204"/>
      <c r="AN1387" s="204"/>
      <c r="AO1387" s="204"/>
    </row>
    <row r="1388" spans="24:41" ht="15" customHeight="1" x14ac:dyDescent="0.25">
      <c r="X1388" s="204"/>
      <c r="Y1388" s="204"/>
      <c r="Z1388" s="204"/>
      <c r="AA1388" s="204"/>
      <c r="AB1388" s="204"/>
      <c r="AC1388" s="204"/>
      <c r="AD1388" s="204"/>
      <c r="AE1388" s="204"/>
      <c r="AF1388" s="204"/>
      <c r="AG1388" s="204"/>
      <c r="AH1388" s="204"/>
      <c r="AI1388" s="204"/>
      <c r="AJ1388" s="204"/>
      <c r="AK1388" s="204"/>
      <c r="AL1388" s="204"/>
      <c r="AM1388" s="204"/>
      <c r="AN1388" s="204"/>
      <c r="AO1388" s="204"/>
    </row>
    <row r="1389" spans="24:41" ht="15" customHeight="1" x14ac:dyDescent="0.25">
      <c r="X1389" s="204"/>
      <c r="Y1389" s="204"/>
      <c r="Z1389" s="204"/>
      <c r="AA1389" s="204"/>
      <c r="AB1389" s="204"/>
      <c r="AC1389" s="204"/>
      <c r="AD1389" s="204"/>
      <c r="AE1389" s="204"/>
      <c r="AF1389" s="204"/>
      <c r="AG1389" s="204"/>
      <c r="AH1389" s="204"/>
      <c r="AI1389" s="204"/>
      <c r="AJ1389" s="204"/>
      <c r="AK1389" s="204"/>
      <c r="AL1389" s="204"/>
      <c r="AM1389" s="204"/>
      <c r="AN1389" s="204"/>
      <c r="AO1389" s="204"/>
    </row>
    <row r="1390" spans="24:41" ht="15" customHeight="1" x14ac:dyDescent="0.25">
      <c r="X1390" s="204"/>
      <c r="Y1390" s="204"/>
      <c r="Z1390" s="204"/>
      <c r="AA1390" s="204"/>
      <c r="AB1390" s="204"/>
      <c r="AC1390" s="204"/>
      <c r="AD1390" s="204"/>
      <c r="AE1390" s="204"/>
      <c r="AF1390" s="204"/>
      <c r="AG1390" s="204"/>
      <c r="AH1390" s="204"/>
      <c r="AI1390" s="204"/>
      <c r="AJ1390" s="204"/>
      <c r="AK1390" s="204"/>
      <c r="AL1390" s="204"/>
      <c r="AM1390" s="204"/>
      <c r="AN1390" s="204"/>
      <c r="AO1390" s="204"/>
    </row>
    <row r="1391" spans="24:41" ht="15" customHeight="1" x14ac:dyDescent="0.25">
      <c r="X1391" s="204"/>
      <c r="Y1391" s="204"/>
      <c r="Z1391" s="204"/>
      <c r="AA1391" s="204"/>
      <c r="AB1391" s="204"/>
      <c r="AC1391" s="204"/>
      <c r="AD1391" s="204"/>
      <c r="AE1391" s="204"/>
      <c r="AF1391" s="204"/>
      <c r="AG1391" s="204"/>
      <c r="AH1391" s="204"/>
      <c r="AI1391" s="204"/>
      <c r="AJ1391" s="204"/>
      <c r="AK1391" s="204"/>
      <c r="AL1391" s="204"/>
      <c r="AM1391" s="204"/>
      <c r="AN1391" s="204"/>
      <c r="AO1391" s="204"/>
    </row>
    <row r="1392" spans="24:41" ht="15" customHeight="1" x14ac:dyDescent="0.25">
      <c r="X1392" s="204"/>
      <c r="Y1392" s="204"/>
      <c r="Z1392" s="204"/>
      <c r="AA1392" s="204"/>
      <c r="AB1392" s="204"/>
      <c r="AC1392" s="204"/>
      <c r="AD1392" s="204"/>
      <c r="AE1392" s="204"/>
      <c r="AF1392" s="204"/>
      <c r="AG1392" s="204"/>
      <c r="AH1392" s="204"/>
      <c r="AI1392" s="204"/>
      <c r="AJ1392" s="204"/>
      <c r="AK1392" s="204"/>
      <c r="AL1392" s="204"/>
      <c r="AM1392" s="204"/>
      <c r="AN1392" s="204"/>
      <c r="AO1392" s="204"/>
    </row>
    <row r="1393" spans="24:41" ht="15" customHeight="1" x14ac:dyDescent="0.25">
      <c r="X1393" s="204"/>
      <c r="Y1393" s="204"/>
      <c r="Z1393" s="204"/>
      <c r="AA1393" s="204"/>
      <c r="AB1393" s="204"/>
      <c r="AC1393" s="204"/>
      <c r="AD1393" s="204"/>
      <c r="AE1393" s="204"/>
      <c r="AF1393" s="204"/>
      <c r="AG1393" s="204"/>
      <c r="AH1393" s="204"/>
      <c r="AI1393" s="204"/>
      <c r="AJ1393" s="204"/>
      <c r="AK1393" s="204"/>
      <c r="AL1393" s="204"/>
      <c r="AM1393" s="204"/>
      <c r="AN1393" s="204"/>
      <c r="AO1393" s="204"/>
    </row>
    <row r="1394" spans="24:41" ht="15" customHeight="1" x14ac:dyDescent="0.25">
      <c r="X1394" s="204"/>
      <c r="Y1394" s="204"/>
      <c r="Z1394" s="204"/>
      <c r="AA1394" s="204"/>
      <c r="AB1394" s="204"/>
      <c r="AC1394" s="204"/>
      <c r="AD1394" s="204"/>
      <c r="AE1394" s="204"/>
      <c r="AF1394" s="204"/>
      <c r="AG1394" s="204"/>
      <c r="AH1394" s="204"/>
      <c r="AI1394" s="204"/>
      <c r="AJ1394" s="204"/>
      <c r="AK1394" s="204"/>
      <c r="AL1394" s="204"/>
      <c r="AM1394" s="204"/>
      <c r="AN1394" s="204"/>
      <c r="AO1394" s="204"/>
    </row>
    <row r="1395" spans="24:41" ht="15" customHeight="1" x14ac:dyDescent="0.25">
      <c r="X1395" s="204"/>
      <c r="Y1395" s="204"/>
      <c r="Z1395" s="204"/>
      <c r="AA1395" s="204"/>
      <c r="AB1395" s="204"/>
      <c r="AC1395" s="204"/>
      <c r="AD1395" s="204"/>
      <c r="AE1395" s="204"/>
      <c r="AF1395" s="204"/>
      <c r="AG1395" s="204"/>
      <c r="AH1395" s="204"/>
      <c r="AI1395" s="204"/>
      <c r="AJ1395" s="204"/>
      <c r="AK1395" s="204"/>
      <c r="AL1395" s="204"/>
      <c r="AM1395" s="204"/>
      <c r="AN1395" s="204"/>
      <c r="AO1395" s="204"/>
    </row>
    <row r="1396" spans="24:41" ht="15" customHeight="1" x14ac:dyDescent="0.25">
      <c r="X1396" s="204"/>
      <c r="Y1396" s="204"/>
      <c r="Z1396" s="204"/>
      <c r="AA1396" s="204"/>
      <c r="AB1396" s="204"/>
      <c r="AC1396" s="204"/>
      <c r="AD1396" s="204"/>
      <c r="AE1396" s="204"/>
      <c r="AF1396" s="204"/>
      <c r="AG1396" s="204"/>
      <c r="AH1396" s="204"/>
      <c r="AI1396" s="204"/>
      <c r="AJ1396" s="204"/>
      <c r="AK1396" s="204"/>
      <c r="AL1396" s="204"/>
      <c r="AM1396" s="204"/>
      <c r="AN1396" s="204"/>
      <c r="AO1396" s="204"/>
    </row>
    <row r="1397" spans="24:41" ht="15" customHeight="1" x14ac:dyDescent="0.25">
      <c r="X1397" s="204"/>
      <c r="Y1397" s="204"/>
      <c r="Z1397" s="204"/>
      <c r="AA1397" s="204"/>
      <c r="AB1397" s="204"/>
      <c r="AC1397" s="204"/>
      <c r="AD1397" s="204"/>
      <c r="AE1397" s="204"/>
      <c r="AF1397" s="204"/>
      <c r="AG1397" s="204"/>
      <c r="AH1397" s="204"/>
      <c r="AI1397" s="204"/>
      <c r="AJ1397" s="204"/>
      <c r="AK1397" s="204"/>
      <c r="AL1397" s="204"/>
      <c r="AM1397" s="204"/>
      <c r="AN1397" s="204"/>
      <c r="AO1397" s="204"/>
    </row>
    <row r="1398" spans="24:41" ht="15" customHeight="1" x14ac:dyDescent="0.25">
      <c r="X1398" s="204"/>
      <c r="Y1398" s="204"/>
      <c r="Z1398" s="204"/>
      <c r="AA1398" s="204"/>
      <c r="AB1398" s="204"/>
      <c r="AC1398" s="204"/>
      <c r="AD1398" s="204"/>
      <c r="AE1398" s="204"/>
      <c r="AF1398" s="204"/>
      <c r="AG1398" s="204"/>
      <c r="AH1398" s="204"/>
      <c r="AI1398" s="204"/>
      <c r="AJ1398" s="204"/>
      <c r="AK1398" s="204"/>
      <c r="AL1398" s="204"/>
      <c r="AM1398" s="204"/>
      <c r="AN1398" s="204"/>
      <c r="AO1398" s="204"/>
    </row>
    <row r="1399" spans="24:41" ht="15" customHeight="1" x14ac:dyDescent="0.25">
      <c r="X1399" s="204"/>
      <c r="Y1399" s="204"/>
      <c r="Z1399" s="204"/>
      <c r="AA1399" s="204"/>
      <c r="AB1399" s="204"/>
      <c r="AC1399" s="204"/>
      <c r="AD1399" s="204"/>
      <c r="AE1399" s="204"/>
      <c r="AF1399" s="204"/>
      <c r="AG1399" s="204"/>
      <c r="AH1399" s="204"/>
      <c r="AI1399" s="204"/>
      <c r="AJ1399" s="204"/>
      <c r="AK1399" s="204"/>
      <c r="AL1399" s="204"/>
      <c r="AM1399" s="204"/>
      <c r="AN1399" s="204"/>
      <c r="AO1399" s="204"/>
    </row>
    <row r="1400" spans="24:41" ht="15" customHeight="1" x14ac:dyDescent="0.25">
      <c r="X1400" s="204"/>
      <c r="Y1400" s="204"/>
      <c r="Z1400" s="204"/>
      <c r="AA1400" s="204"/>
      <c r="AB1400" s="204"/>
      <c r="AC1400" s="204"/>
      <c r="AD1400" s="204"/>
      <c r="AE1400" s="204"/>
      <c r="AF1400" s="204"/>
      <c r="AG1400" s="204"/>
      <c r="AH1400" s="204"/>
      <c r="AI1400" s="204"/>
      <c r="AJ1400" s="204"/>
      <c r="AK1400" s="204"/>
      <c r="AL1400" s="204"/>
      <c r="AM1400" s="204"/>
      <c r="AN1400" s="204"/>
      <c r="AO1400" s="204"/>
    </row>
    <row r="1401" spans="24:41" ht="15" customHeight="1" x14ac:dyDescent="0.25">
      <c r="X1401" s="204"/>
      <c r="Y1401" s="204"/>
      <c r="Z1401" s="204"/>
      <c r="AA1401" s="204"/>
      <c r="AB1401" s="204"/>
      <c r="AC1401" s="204"/>
      <c r="AD1401" s="204"/>
      <c r="AE1401" s="204"/>
      <c r="AF1401" s="204"/>
      <c r="AG1401" s="204"/>
      <c r="AH1401" s="204"/>
      <c r="AI1401" s="204"/>
      <c r="AJ1401" s="204"/>
      <c r="AK1401" s="204"/>
      <c r="AL1401" s="204"/>
      <c r="AM1401" s="204"/>
      <c r="AN1401" s="204"/>
      <c r="AO1401" s="204"/>
    </row>
    <row r="1402" spans="24:41" ht="15" customHeight="1" x14ac:dyDescent="0.25">
      <c r="X1402" s="204"/>
      <c r="Y1402" s="204"/>
      <c r="Z1402" s="204"/>
      <c r="AA1402" s="204"/>
      <c r="AB1402" s="204"/>
      <c r="AC1402" s="204"/>
      <c r="AD1402" s="204"/>
      <c r="AE1402" s="204"/>
      <c r="AF1402" s="204"/>
      <c r="AG1402" s="204"/>
      <c r="AH1402" s="204"/>
      <c r="AI1402" s="204"/>
      <c r="AJ1402" s="204"/>
      <c r="AK1402" s="204"/>
      <c r="AL1402" s="204"/>
      <c r="AM1402" s="204"/>
      <c r="AN1402" s="204"/>
      <c r="AO1402" s="204"/>
    </row>
    <row r="1403" spans="24:41" ht="15" customHeight="1" x14ac:dyDescent="0.25">
      <c r="X1403" s="204"/>
      <c r="Y1403" s="204"/>
      <c r="Z1403" s="204"/>
      <c r="AA1403" s="204"/>
      <c r="AB1403" s="204"/>
      <c r="AC1403" s="204"/>
      <c r="AD1403" s="204"/>
      <c r="AE1403" s="204"/>
      <c r="AF1403" s="204"/>
      <c r="AG1403" s="204"/>
      <c r="AH1403" s="204"/>
      <c r="AI1403" s="204"/>
      <c r="AJ1403" s="204"/>
      <c r="AK1403" s="204"/>
      <c r="AL1403" s="204"/>
      <c r="AM1403" s="204"/>
      <c r="AN1403" s="204"/>
      <c r="AO1403" s="204"/>
    </row>
    <row r="1404" spans="24:41" ht="15" customHeight="1" x14ac:dyDescent="0.25">
      <c r="X1404" s="204"/>
      <c r="Y1404" s="204"/>
      <c r="Z1404" s="204"/>
      <c r="AA1404" s="204"/>
      <c r="AB1404" s="204"/>
      <c r="AC1404" s="204"/>
      <c r="AD1404" s="204"/>
      <c r="AE1404" s="204"/>
      <c r="AF1404" s="204"/>
      <c r="AG1404" s="204"/>
      <c r="AH1404" s="204"/>
      <c r="AI1404" s="204"/>
      <c r="AJ1404" s="204"/>
      <c r="AK1404" s="204"/>
      <c r="AL1404" s="204"/>
      <c r="AM1404" s="204"/>
      <c r="AN1404" s="204"/>
      <c r="AO1404" s="204"/>
    </row>
    <row r="1405" spans="24:41" ht="15" customHeight="1" x14ac:dyDescent="0.25">
      <c r="X1405" s="204"/>
      <c r="Y1405" s="204"/>
      <c r="Z1405" s="204"/>
      <c r="AA1405" s="204"/>
      <c r="AB1405" s="204"/>
      <c r="AC1405" s="204"/>
      <c r="AD1405" s="204"/>
      <c r="AE1405" s="204"/>
      <c r="AF1405" s="204"/>
      <c r="AG1405" s="204"/>
      <c r="AH1405" s="204"/>
      <c r="AI1405" s="204"/>
      <c r="AJ1405" s="204"/>
      <c r="AK1405" s="204"/>
      <c r="AL1405" s="204"/>
      <c r="AM1405" s="204"/>
      <c r="AN1405" s="204"/>
      <c r="AO1405" s="204"/>
    </row>
    <row r="1406" spans="24:41" ht="15" customHeight="1" x14ac:dyDescent="0.25">
      <c r="X1406" s="204"/>
      <c r="Y1406" s="204"/>
      <c r="Z1406" s="204"/>
      <c r="AA1406" s="204"/>
      <c r="AB1406" s="204"/>
      <c r="AC1406" s="204"/>
      <c r="AD1406" s="204"/>
      <c r="AE1406" s="204"/>
      <c r="AF1406" s="204"/>
      <c r="AG1406" s="204"/>
      <c r="AH1406" s="204"/>
      <c r="AI1406" s="204"/>
      <c r="AJ1406" s="204"/>
      <c r="AK1406" s="204"/>
      <c r="AL1406" s="204"/>
      <c r="AM1406" s="204"/>
      <c r="AN1406" s="204"/>
      <c r="AO1406" s="204"/>
    </row>
    <row r="1407" spans="24:41" ht="15" customHeight="1" x14ac:dyDescent="0.25">
      <c r="X1407" s="204"/>
      <c r="Y1407" s="204"/>
      <c r="Z1407" s="204"/>
      <c r="AA1407" s="204"/>
      <c r="AB1407" s="204"/>
      <c r="AC1407" s="204"/>
      <c r="AD1407" s="204"/>
      <c r="AE1407" s="204"/>
      <c r="AF1407" s="204"/>
      <c r="AG1407" s="204"/>
      <c r="AH1407" s="204"/>
      <c r="AI1407" s="204"/>
      <c r="AJ1407" s="204"/>
      <c r="AK1407" s="204"/>
      <c r="AL1407" s="204"/>
      <c r="AM1407" s="204"/>
      <c r="AN1407" s="204"/>
      <c r="AO1407" s="204"/>
    </row>
    <row r="1408" spans="24:41" ht="15" customHeight="1" x14ac:dyDescent="0.25">
      <c r="X1408" s="204"/>
      <c r="Y1408" s="204"/>
      <c r="Z1408" s="204"/>
      <c r="AA1408" s="204"/>
      <c r="AB1408" s="204"/>
      <c r="AC1408" s="204"/>
      <c r="AD1408" s="204"/>
      <c r="AE1408" s="204"/>
      <c r="AF1408" s="204"/>
      <c r="AG1408" s="204"/>
      <c r="AH1408" s="204"/>
      <c r="AI1408" s="204"/>
      <c r="AJ1408" s="204"/>
      <c r="AK1408" s="204"/>
      <c r="AL1408" s="204"/>
      <c r="AM1408" s="204"/>
      <c r="AN1408" s="204"/>
      <c r="AO1408" s="204"/>
    </row>
    <row r="1409" spans="24:41" ht="15" customHeight="1" x14ac:dyDescent="0.25">
      <c r="X1409" s="204"/>
      <c r="Y1409" s="204"/>
      <c r="Z1409" s="204"/>
      <c r="AA1409" s="204"/>
      <c r="AB1409" s="204"/>
      <c r="AC1409" s="204"/>
      <c r="AD1409" s="204"/>
      <c r="AE1409" s="204"/>
      <c r="AF1409" s="204"/>
      <c r="AG1409" s="204"/>
      <c r="AH1409" s="204"/>
      <c r="AI1409" s="204"/>
      <c r="AJ1409" s="204"/>
      <c r="AK1409" s="204"/>
      <c r="AL1409" s="204"/>
      <c r="AM1409" s="204"/>
      <c r="AN1409" s="204"/>
      <c r="AO1409" s="204"/>
    </row>
    <row r="1410" spans="24:41" ht="15" customHeight="1" x14ac:dyDescent="0.25">
      <c r="X1410" s="204"/>
      <c r="Y1410" s="204"/>
      <c r="Z1410" s="204"/>
      <c r="AA1410" s="204"/>
      <c r="AB1410" s="204"/>
      <c r="AC1410" s="204"/>
      <c r="AD1410" s="204"/>
      <c r="AE1410" s="204"/>
      <c r="AF1410" s="204"/>
      <c r="AG1410" s="204"/>
      <c r="AH1410" s="204"/>
      <c r="AI1410" s="204"/>
      <c r="AJ1410" s="204"/>
      <c r="AK1410" s="204"/>
      <c r="AL1410" s="204"/>
      <c r="AM1410" s="204"/>
      <c r="AN1410" s="204"/>
      <c r="AO1410" s="204"/>
    </row>
    <row r="1411" spans="24:41" ht="15" customHeight="1" x14ac:dyDescent="0.25">
      <c r="X1411" s="204"/>
      <c r="Y1411" s="204"/>
      <c r="Z1411" s="204"/>
      <c r="AA1411" s="204"/>
      <c r="AB1411" s="204"/>
      <c r="AC1411" s="204"/>
      <c r="AD1411" s="204"/>
      <c r="AE1411" s="204"/>
      <c r="AF1411" s="204"/>
      <c r="AG1411" s="204"/>
      <c r="AH1411" s="204"/>
      <c r="AI1411" s="204"/>
      <c r="AJ1411" s="204"/>
      <c r="AK1411" s="204"/>
      <c r="AL1411" s="204"/>
      <c r="AM1411" s="204"/>
      <c r="AN1411" s="204"/>
      <c r="AO1411" s="204"/>
    </row>
    <row r="1412" spans="24:41" ht="15" customHeight="1" x14ac:dyDescent="0.25">
      <c r="X1412" s="204"/>
      <c r="Y1412" s="204"/>
      <c r="Z1412" s="204"/>
      <c r="AA1412" s="204"/>
      <c r="AB1412" s="204"/>
      <c r="AC1412" s="204"/>
      <c r="AD1412" s="204"/>
      <c r="AE1412" s="204"/>
      <c r="AF1412" s="204"/>
      <c r="AG1412" s="204"/>
      <c r="AH1412" s="204"/>
      <c r="AI1412" s="204"/>
      <c r="AJ1412" s="204"/>
      <c r="AK1412" s="204"/>
      <c r="AL1412" s="204"/>
      <c r="AM1412" s="204"/>
      <c r="AN1412" s="204"/>
      <c r="AO1412" s="204"/>
    </row>
    <row r="1413" spans="24:41" ht="15" customHeight="1" x14ac:dyDescent="0.25">
      <c r="X1413" s="204"/>
      <c r="Y1413" s="204"/>
      <c r="Z1413" s="204"/>
      <c r="AA1413" s="204"/>
      <c r="AB1413" s="204"/>
      <c r="AC1413" s="204"/>
      <c r="AD1413" s="204"/>
      <c r="AE1413" s="204"/>
      <c r="AF1413" s="204"/>
      <c r="AG1413" s="204"/>
      <c r="AH1413" s="204"/>
      <c r="AI1413" s="204"/>
      <c r="AJ1413" s="204"/>
      <c r="AK1413" s="204"/>
      <c r="AL1413" s="204"/>
      <c r="AM1413" s="204"/>
      <c r="AN1413" s="204"/>
      <c r="AO1413" s="204"/>
    </row>
    <row r="1414" spans="24:41" ht="15" customHeight="1" x14ac:dyDescent="0.25">
      <c r="X1414" s="204"/>
      <c r="Y1414" s="204"/>
      <c r="Z1414" s="204"/>
      <c r="AA1414" s="204"/>
      <c r="AB1414" s="204"/>
      <c r="AC1414" s="204"/>
      <c r="AD1414" s="204"/>
      <c r="AE1414" s="204"/>
      <c r="AF1414" s="204"/>
      <c r="AG1414" s="204"/>
      <c r="AH1414" s="204"/>
      <c r="AI1414" s="204"/>
      <c r="AJ1414" s="204"/>
      <c r="AK1414" s="204"/>
      <c r="AL1414" s="204"/>
      <c r="AM1414" s="204"/>
      <c r="AN1414" s="204"/>
      <c r="AO1414" s="204"/>
    </row>
    <row r="1415" spans="24:41" ht="15" customHeight="1" x14ac:dyDescent="0.25">
      <c r="X1415" s="204"/>
      <c r="Y1415" s="204"/>
      <c r="Z1415" s="204"/>
      <c r="AA1415" s="204"/>
      <c r="AB1415" s="204"/>
      <c r="AC1415" s="204"/>
      <c r="AD1415" s="204"/>
      <c r="AE1415" s="204"/>
      <c r="AF1415" s="204"/>
      <c r="AG1415" s="204"/>
      <c r="AH1415" s="204"/>
      <c r="AI1415" s="204"/>
      <c r="AJ1415" s="204"/>
      <c r="AK1415" s="204"/>
      <c r="AL1415" s="204"/>
      <c r="AM1415" s="204"/>
      <c r="AN1415" s="204"/>
      <c r="AO1415" s="204"/>
    </row>
    <row r="1416" spans="24:41" ht="15" customHeight="1" x14ac:dyDescent="0.25">
      <c r="X1416" s="204"/>
      <c r="Y1416" s="204"/>
      <c r="Z1416" s="204"/>
      <c r="AA1416" s="204"/>
      <c r="AB1416" s="204"/>
      <c r="AC1416" s="204"/>
      <c r="AD1416" s="204"/>
      <c r="AE1416" s="204"/>
      <c r="AF1416" s="204"/>
      <c r="AG1416" s="204"/>
      <c r="AH1416" s="204"/>
      <c r="AI1416" s="204"/>
      <c r="AJ1416" s="204"/>
      <c r="AK1416" s="204"/>
      <c r="AL1416" s="204"/>
      <c r="AM1416" s="204"/>
      <c r="AN1416" s="204"/>
      <c r="AO1416" s="204"/>
    </row>
    <row r="1417" spans="24:41" ht="15" customHeight="1" x14ac:dyDescent="0.25">
      <c r="X1417" s="204"/>
      <c r="Y1417" s="204"/>
      <c r="Z1417" s="204"/>
      <c r="AA1417" s="204"/>
      <c r="AB1417" s="204"/>
      <c r="AC1417" s="204"/>
      <c r="AD1417" s="204"/>
      <c r="AE1417" s="204"/>
      <c r="AF1417" s="204"/>
      <c r="AG1417" s="204"/>
      <c r="AH1417" s="204"/>
      <c r="AI1417" s="204"/>
      <c r="AJ1417" s="204"/>
      <c r="AK1417" s="204"/>
      <c r="AL1417" s="204"/>
      <c r="AM1417" s="204"/>
      <c r="AN1417" s="204"/>
      <c r="AO1417" s="204"/>
    </row>
    <row r="1418" spans="24:41" ht="15" customHeight="1" x14ac:dyDescent="0.25">
      <c r="X1418" s="204"/>
      <c r="Y1418" s="204"/>
      <c r="Z1418" s="204"/>
      <c r="AA1418" s="204"/>
      <c r="AB1418" s="204"/>
      <c r="AC1418" s="204"/>
      <c r="AD1418" s="204"/>
      <c r="AE1418" s="204"/>
      <c r="AF1418" s="204"/>
      <c r="AG1418" s="204"/>
      <c r="AH1418" s="204"/>
      <c r="AI1418" s="204"/>
      <c r="AJ1418" s="204"/>
      <c r="AK1418" s="204"/>
      <c r="AL1418" s="204"/>
      <c r="AM1418" s="204"/>
      <c r="AN1418" s="204"/>
      <c r="AO1418" s="204"/>
    </row>
    <row r="1419" spans="24:41" ht="15" customHeight="1" x14ac:dyDescent="0.25">
      <c r="X1419" s="204"/>
      <c r="Y1419" s="204"/>
      <c r="Z1419" s="204"/>
      <c r="AA1419" s="204"/>
      <c r="AB1419" s="204"/>
      <c r="AC1419" s="204"/>
      <c r="AD1419" s="204"/>
      <c r="AE1419" s="204"/>
      <c r="AF1419" s="204"/>
      <c r="AG1419" s="204"/>
      <c r="AH1419" s="204"/>
      <c r="AI1419" s="204"/>
      <c r="AJ1419" s="204"/>
      <c r="AK1419" s="204"/>
      <c r="AL1419" s="204"/>
      <c r="AM1419" s="204"/>
      <c r="AN1419" s="204"/>
      <c r="AO1419" s="204"/>
    </row>
    <row r="1420" spans="24:41" ht="15" customHeight="1" x14ac:dyDescent="0.25">
      <c r="X1420" s="204"/>
      <c r="Y1420" s="204"/>
      <c r="Z1420" s="204"/>
      <c r="AA1420" s="204"/>
      <c r="AB1420" s="204"/>
      <c r="AC1420" s="204"/>
      <c r="AD1420" s="204"/>
      <c r="AE1420" s="204"/>
      <c r="AF1420" s="204"/>
      <c r="AG1420" s="204"/>
      <c r="AH1420" s="204"/>
      <c r="AI1420" s="204"/>
      <c r="AJ1420" s="204"/>
      <c r="AK1420" s="204"/>
      <c r="AL1420" s="204"/>
      <c r="AM1420" s="204"/>
      <c r="AN1420" s="204"/>
      <c r="AO1420" s="204"/>
    </row>
    <row r="1421" spans="24:41" ht="15" customHeight="1" x14ac:dyDescent="0.25">
      <c r="X1421" s="204"/>
      <c r="Y1421" s="204"/>
      <c r="Z1421" s="204"/>
      <c r="AA1421" s="204"/>
      <c r="AB1421" s="204"/>
      <c r="AC1421" s="204"/>
      <c r="AD1421" s="204"/>
      <c r="AE1421" s="204"/>
      <c r="AF1421" s="204"/>
      <c r="AG1421" s="204"/>
      <c r="AH1421" s="204"/>
      <c r="AI1421" s="204"/>
      <c r="AJ1421" s="204"/>
      <c r="AK1421" s="204"/>
      <c r="AL1421" s="204"/>
      <c r="AM1421" s="204"/>
      <c r="AN1421" s="204"/>
      <c r="AO1421" s="204"/>
    </row>
    <row r="1422" spans="24:41" ht="15" customHeight="1" x14ac:dyDescent="0.25">
      <c r="X1422" s="204"/>
      <c r="Y1422" s="204"/>
      <c r="Z1422" s="204"/>
      <c r="AA1422" s="204"/>
      <c r="AB1422" s="204"/>
      <c r="AC1422" s="204"/>
      <c r="AD1422" s="204"/>
      <c r="AE1422" s="204"/>
      <c r="AF1422" s="204"/>
      <c r="AG1422" s="204"/>
      <c r="AH1422" s="204"/>
      <c r="AI1422" s="204"/>
      <c r="AJ1422" s="204"/>
      <c r="AK1422" s="204"/>
      <c r="AL1422" s="204"/>
      <c r="AM1422" s="204"/>
      <c r="AN1422" s="204"/>
      <c r="AO1422" s="204"/>
    </row>
    <row r="1423" spans="24:41" ht="15" customHeight="1" x14ac:dyDescent="0.25">
      <c r="X1423" s="204"/>
      <c r="Y1423" s="204"/>
      <c r="Z1423" s="204"/>
      <c r="AA1423" s="204"/>
      <c r="AB1423" s="204"/>
      <c r="AC1423" s="204"/>
      <c r="AD1423" s="204"/>
      <c r="AE1423" s="204"/>
      <c r="AF1423" s="204"/>
      <c r="AG1423" s="204"/>
      <c r="AH1423" s="204"/>
      <c r="AI1423" s="204"/>
      <c r="AJ1423" s="204"/>
      <c r="AK1423" s="204"/>
      <c r="AL1423" s="204"/>
      <c r="AM1423" s="204"/>
      <c r="AN1423" s="204"/>
      <c r="AO1423" s="204"/>
    </row>
    <row r="1424" spans="24:41" ht="15" customHeight="1" x14ac:dyDescent="0.25">
      <c r="X1424" s="204"/>
      <c r="Y1424" s="204"/>
      <c r="Z1424" s="204"/>
      <c r="AA1424" s="204"/>
      <c r="AB1424" s="204"/>
      <c r="AC1424" s="204"/>
      <c r="AD1424" s="204"/>
      <c r="AE1424" s="204"/>
      <c r="AF1424" s="204"/>
      <c r="AG1424" s="204"/>
      <c r="AH1424" s="204"/>
      <c r="AI1424" s="204"/>
      <c r="AJ1424" s="204"/>
      <c r="AK1424" s="204"/>
      <c r="AL1424" s="204"/>
      <c r="AM1424" s="204"/>
      <c r="AN1424" s="204"/>
      <c r="AO1424" s="204"/>
    </row>
    <row r="1425" spans="24:41" ht="15" customHeight="1" x14ac:dyDescent="0.25">
      <c r="X1425" s="204"/>
      <c r="Y1425" s="204"/>
      <c r="Z1425" s="204"/>
      <c r="AA1425" s="204"/>
      <c r="AB1425" s="204"/>
      <c r="AC1425" s="204"/>
      <c r="AD1425" s="204"/>
      <c r="AE1425" s="204"/>
      <c r="AF1425" s="204"/>
      <c r="AG1425" s="204"/>
      <c r="AH1425" s="204"/>
      <c r="AI1425" s="204"/>
      <c r="AJ1425" s="204"/>
      <c r="AK1425" s="204"/>
      <c r="AL1425" s="204"/>
      <c r="AM1425" s="204"/>
      <c r="AN1425" s="204"/>
      <c r="AO1425" s="204"/>
    </row>
    <row r="1426" spans="24:41" ht="15" customHeight="1" x14ac:dyDescent="0.25">
      <c r="X1426" s="204"/>
      <c r="Y1426" s="204"/>
      <c r="Z1426" s="204"/>
      <c r="AA1426" s="204"/>
      <c r="AB1426" s="204"/>
      <c r="AC1426" s="204"/>
      <c r="AD1426" s="204"/>
      <c r="AE1426" s="204"/>
      <c r="AF1426" s="204"/>
      <c r="AG1426" s="204"/>
      <c r="AH1426" s="204"/>
      <c r="AI1426" s="204"/>
      <c r="AJ1426" s="204"/>
      <c r="AK1426" s="204"/>
      <c r="AL1426" s="204"/>
      <c r="AM1426" s="204"/>
      <c r="AN1426" s="204"/>
      <c r="AO1426" s="204"/>
    </row>
    <row r="1427" spans="24:41" ht="15" customHeight="1" x14ac:dyDescent="0.25">
      <c r="X1427" s="204"/>
      <c r="Y1427" s="204"/>
      <c r="Z1427" s="204"/>
      <c r="AA1427" s="204"/>
      <c r="AB1427" s="204"/>
      <c r="AC1427" s="204"/>
      <c r="AD1427" s="204"/>
      <c r="AE1427" s="204"/>
      <c r="AF1427" s="204"/>
      <c r="AG1427" s="204"/>
      <c r="AH1427" s="204"/>
      <c r="AI1427" s="204"/>
      <c r="AJ1427" s="204"/>
      <c r="AK1427" s="204"/>
      <c r="AL1427" s="204"/>
      <c r="AM1427" s="204"/>
      <c r="AN1427" s="204"/>
      <c r="AO1427" s="204"/>
    </row>
    <row r="1428" spans="24:41" ht="15" customHeight="1" x14ac:dyDescent="0.25">
      <c r="X1428" s="204"/>
      <c r="Y1428" s="204"/>
      <c r="Z1428" s="204"/>
      <c r="AA1428" s="204"/>
      <c r="AB1428" s="204"/>
      <c r="AC1428" s="204"/>
      <c r="AD1428" s="204"/>
      <c r="AE1428" s="204"/>
      <c r="AF1428" s="204"/>
      <c r="AG1428" s="204"/>
      <c r="AH1428" s="204"/>
      <c r="AI1428" s="204"/>
      <c r="AJ1428" s="204"/>
      <c r="AK1428" s="204"/>
      <c r="AL1428" s="204"/>
      <c r="AM1428" s="204"/>
      <c r="AN1428" s="204"/>
      <c r="AO1428" s="204"/>
    </row>
    <row r="1429" spans="24:41" ht="15" customHeight="1" x14ac:dyDescent="0.25">
      <c r="X1429" s="204"/>
      <c r="Y1429" s="204"/>
      <c r="Z1429" s="204"/>
      <c r="AA1429" s="204"/>
      <c r="AB1429" s="204"/>
      <c r="AC1429" s="204"/>
      <c r="AD1429" s="204"/>
      <c r="AE1429" s="204"/>
      <c r="AF1429" s="204"/>
      <c r="AG1429" s="204"/>
      <c r="AH1429" s="204"/>
      <c r="AI1429" s="204"/>
      <c r="AJ1429" s="204"/>
      <c r="AK1429" s="204"/>
      <c r="AL1429" s="204"/>
      <c r="AM1429" s="204"/>
      <c r="AN1429" s="204"/>
      <c r="AO1429" s="204"/>
    </row>
    <row r="1430" spans="24:41" ht="15" customHeight="1" x14ac:dyDescent="0.25">
      <c r="X1430" s="204"/>
      <c r="Y1430" s="204"/>
      <c r="Z1430" s="204"/>
      <c r="AA1430" s="204"/>
      <c r="AB1430" s="204"/>
      <c r="AC1430" s="204"/>
      <c r="AD1430" s="204"/>
      <c r="AE1430" s="204"/>
      <c r="AF1430" s="204"/>
      <c r="AG1430" s="204"/>
      <c r="AH1430" s="204"/>
      <c r="AI1430" s="204"/>
      <c r="AJ1430" s="204"/>
      <c r="AK1430" s="204"/>
      <c r="AL1430" s="204"/>
      <c r="AM1430" s="204"/>
      <c r="AN1430" s="204"/>
      <c r="AO1430" s="204"/>
    </row>
    <row r="1431" spans="24:41" ht="15" customHeight="1" x14ac:dyDescent="0.25">
      <c r="X1431" s="204"/>
      <c r="Y1431" s="204"/>
      <c r="Z1431" s="204"/>
      <c r="AA1431" s="204"/>
      <c r="AB1431" s="204"/>
      <c r="AC1431" s="204"/>
      <c r="AD1431" s="204"/>
      <c r="AE1431" s="204"/>
      <c r="AF1431" s="204"/>
      <c r="AG1431" s="204"/>
      <c r="AH1431" s="204"/>
      <c r="AI1431" s="204"/>
      <c r="AJ1431" s="204"/>
      <c r="AK1431" s="204"/>
      <c r="AL1431" s="204"/>
      <c r="AM1431" s="204"/>
      <c r="AN1431" s="204"/>
      <c r="AO1431" s="204"/>
    </row>
    <row r="1432" spans="24:41" ht="15" customHeight="1" x14ac:dyDescent="0.25">
      <c r="X1432" s="204"/>
      <c r="Y1432" s="204"/>
      <c r="Z1432" s="204"/>
      <c r="AA1432" s="204"/>
      <c r="AB1432" s="204"/>
      <c r="AC1432" s="204"/>
      <c r="AD1432" s="204"/>
      <c r="AE1432" s="204"/>
      <c r="AF1432" s="204"/>
      <c r="AG1432" s="204"/>
      <c r="AH1432" s="204"/>
      <c r="AI1432" s="204"/>
      <c r="AJ1432" s="204"/>
      <c r="AK1432" s="204"/>
      <c r="AL1432" s="204"/>
      <c r="AM1432" s="204"/>
      <c r="AN1432" s="204"/>
      <c r="AO1432" s="204"/>
    </row>
    <row r="1433" spans="24:41" ht="15" customHeight="1" x14ac:dyDescent="0.25">
      <c r="X1433" s="204"/>
      <c r="Y1433" s="204"/>
      <c r="Z1433" s="204"/>
      <c r="AA1433" s="204"/>
      <c r="AB1433" s="204"/>
      <c r="AC1433" s="204"/>
      <c r="AD1433" s="204"/>
      <c r="AE1433" s="204"/>
      <c r="AF1433" s="204"/>
      <c r="AG1433" s="204"/>
      <c r="AH1433" s="204"/>
      <c r="AI1433" s="204"/>
      <c r="AJ1433" s="204"/>
      <c r="AK1433" s="204"/>
      <c r="AL1433" s="204"/>
      <c r="AM1433" s="204"/>
      <c r="AN1433" s="204"/>
      <c r="AO1433" s="204"/>
    </row>
    <row r="1434" spans="24:41" ht="15" customHeight="1" x14ac:dyDescent="0.25">
      <c r="X1434" s="204"/>
      <c r="Y1434" s="204"/>
      <c r="Z1434" s="204"/>
      <c r="AA1434" s="204"/>
      <c r="AB1434" s="204"/>
      <c r="AC1434" s="204"/>
      <c r="AD1434" s="204"/>
      <c r="AE1434" s="204"/>
      <c r="AF1434" s="204"/>
      <c r="AG1434" s="204"/>
      <c r="AH1434" s="204"/>
      <c r="AI1434" s="204"/>
      <c r="AJ1434" s="204"/>
      <c r="AK1434" s="204"/>
      <c r="AL1434" s="204"/>
      <c r="AM1434" s="204"/>
      <c r="AN1434" s="204"/>
      <c r="AO1434" s="204"/>
    </row>
    <row r="1435" spans="24:41" ht="15" customHeight="1" x14ac:dyDescent="0.25">
      <c r="X1435" s="204"/>
      <c r="Y1435" s="204"/>
      <c r="Z1435" s="204"/>
      <c r="AA1435" s="204"/>
      <c r="AB1435" s="204"/>
      <c r="AC1435" s="204"/>
      <c r="AD1435" s="204"/>
      <c r="AE1435" s="204"/>
      <c r="AF1435" s="204"/>
      <c r="AG1435" s="204"/>
      <c r="AH1435" s="204"/>
      <c r="AI1435" s="204"/>
      <c r="AJ1435" s="204"/>
      <c r="AK1435" s="204"/>
      <c r="AL1435" s="204"/>
      <c r="AM1435" s="204"/>
      <c r="AN1435" s="204"/>
      <c r="AO1435" s="204"/>
    </row>
    <row r="1436" spans="24:41" ht="15" customHeight="1" x14ac:dyDescent="0.25">
      <c r="X1436" s="204"/>
      <c r="Y1436" s="204"/>
      <c r="Z1436" s="204"/>
      <c r="AA1436" s="204"/>
      <c r="AB1436" s="204"/>
      <c r="AC1436" s="204"/>
      <c r="AD1436" s="204"/>
      <c r="AE1436" s="204"/>
      <c r="AF1436" s="204"/>
      <c r="AG1436" s="204"/>
      <c r="AH1436" s="204"/>
      <c r="AI1436" s="204"/>
      <c r="AJ1436" s="204"/>
      <c r="AK1436" s="204"/>
      <c r="AL1436" s="204"/>
      <c r="AM1436" s="204"/>
      <c r="AN1436" s="204"/>
      <c r="AO1436" s="204"/>
    </row>
    <row r="1437" spans="24:41" ht="15" customHeight="1" x14ac:dyDescent="0.25">
      <c r="X1437" s="204"/>
      <c r="Y1437" s="204"/>
      <c r="Z1437" s="204"/>
      <c r="AA1437" s="204"/>
      <c r="AB1437" s="204"/>
      <c r="AC1437" s="204"/>
      <c r="AD1437" s="204"/>
      <c r="AE1437" s="204"/>
      <c r="AF1437" s="204"/>
      <c r="AG1437" s="204"/>
      <c r="AH1437" s="204"/>
      <c r="AI1437" s="204"/>
      <c r="AJ1437" s="204"/>
      <c r="AK1437" s="204"/>
      <c r="AL1437" s="204"/>
      <c r="AM1437" s="204"/>
      <c r="AN1437" s="204"/>
      <c r="AO1437" s="204"/>
    </row>
    <row r="1438" spans="24:41" ht="15" customHeight="1" x14ac:dyDescent="0.25">
      <c r="X1438" s="204"/>
      <c r="Y1438" s="204"/>
      <c r="Z1438" s="204"/>
      <c r="AA1438" s="204"/>
      <c r="AB1438" s="204"/>
      <c r="AC1438" s="204"/>
      <c r="AD1438" s="204"/>
      <c r="AE1438" s="204"/>
      <c r="AF1438" s="204"/>
      <c r="AG1438" s="204"/>
      <c r="AH1438" s="204"/>
      <c r="AI1438" s="204"/>
      <c r="AJ1438" s="204"/>
      <c r="AK1438" s="204"/>
      <c r="AL1438" s="204"/>
      <c r="AM1438" s="204"/>
      <c r="AN1438" s="204"/>
      <c r="AO1438" s="204"/>
    </row>
    <row r="1439" spans="24:41" ht="15" customHeight="1" x14ac:dyDescent="0.25">
      <c r="X1439" s="204"/>
      <c r="Y1439" s="204"/>
      <c r="Z1439" s="204"/>
      <c r="AA1439" s="204"/>
      <c r="AB1439" s="204"/>
      <c r="AC1439" s="204"/>
      <c r="AD1439" s="204"/>
      <c r="AE1439" s="204"/>
      <c r="AF1439" s="204"/>
      <c r="AG1439" s="204"/>
      <c r="AH1439" s="204"/>
      <c r="AI1439" s="204"/>
      <c r="AJ1439" s="204"/>
      <c r="AK1439" s="204"/>
      <c r="AL1439" s="204"/>
      <c r="AM1439" s="204"/>
      <c r="AN1439" s="204"/>
      <c r="AO1439" s="204"/>
    </row>
    <row r="1440" spans="24:41" ht="15" customHeight="1" x14ac:dyDescent="0.25">
      <c r="X1440" s="204"/>
      <c r="Y1440" s="204"/>
      <c r="Z1440" s="204"/>
      <c r="AA1440" s="204"/>
      <c r="AB1440" s="204"/>
      <c r="AC1440" s="204"/>
      <c r="AD1440" s="204"/>
      <c r="AE1440" s="204"/>
      <c r="AF1440" s="204"/>
      <c r="AG1440" s="204"/>
      <c r="AH1440" s="204"/>
      <c r="AI1440" s="204"/>
      <c r="AJ1440" s="204"/>
      <c r="AK1440" s="204"/>
      <c r="AL1440" s="204"/>
      <c r="AM1440" s="204"/>
      <c r="AN1440" s="204"/>
      <c r="AO1440" s="204"/>
    </row>
    <row r="1441" spans="24:41" ht="15" customHeight="1" x14ac:dyDescent="0.25">
      <c r="X1441" s="204"/>
      <c r="Y1441" s="204"/>
      <c r="Z1441" s="204"/>
      <c r="AA1441" s="204"/>
      <c r="AB1441" s="204"/>
      <c r="AC1441" s="204"/>
      <c r="AD1441" s="204"/>
      <c r="AE1441" s="204"/>
      <c r="AF1441" s="204"/>
      <c r="AG1441" s="204"/>
      <c r="AH1441" s="204"/>
      <c r="AI1441" s="204"/>
      <c r="AJ1441" s="204"/>
      <c r="AK1441" s="204"/>
      <c r="AL1441" s="204"/>
      <c r="AM1441" s="204"/>
      <c r="AN1441" s="204"/>
      <c r="AO1441" s="204"/>
    </row>
    <row r="1442" spans="24:41" ht="15" customHeight="1" x14ac:dyDescent="0.25">
      <c r="X1442" s="204"/>
      <c r="Y1442" s="204"/>
      <c r="Z1442" s="204"/>
      <c r="AA1442" s="204"/>
      <c r="AB1442" s="204"/>
      <c r="AC1442" s="204"/>
      <c r="AD1442" s="204"/>
      <c r="AE1442" s="204"/>
      <c r="AF1442" s="204"/>
      <c r="AG1442" s="204"/>
      <c r="AH1442" s="204"/>
      <c r="AI1442" s="204"/>
      <c r="AJ1442" s="204"/>
      <c r="AK1442" s="204"/>
      <c r="AL1442" s="204"/>
      <c r="AM1442" s="204"/>
      <c r="AN1442" s="204"/>
      <c r="AO1442" s="204"/>
    </row>
    <row r="1443" spans="24:41" ht="15" customHeight="1" x14ac:dyDescent="0.25">
      <c r="X1443" s="204"/>
      <c r="Y1443" s="204"/>
      <c r="Z1443" s="204"/>
      <c r="AA1443" s="204"/>
      <c r="AB1443" s="204"/>
      <c r="AC1443" s="204"/>
      <c r="AD1443" s="204"/>
      <c r="AE1443" s="204"/>
      <c r="AF1443" s="204"/>
      <c r="AG1443" s="204"/>
      <c r="AH1443" s="204"/>
      <c r="AI1443" s="204"/>
      <c r="AJ1443" s="204"/>
      <c r="AK1443" s="204"/>
      <c r="AL1443" s="204"/>
      <c r="AM1443" s="204"/>
      <c r="AN1443" s="204"/>
      <c r="AO1443" s="204"/>
    </row>
    <row r="1444" spans="24:41" ht="15" customHeight="1" x14ac:dyDescent="0.25">
      <c r="X1444" s="204"/>
      <c r="Y1444" s="204"/>
      <c r="Z1444" s="204"/>
      <c r="AA1444" s="204"/>
      <c r="AB1444" s="204"/>
      <c r="AC1444" s="204"/>
      <c r="AD1444" s="204"/>
      <c r="AE1444" s="204"/>
      <c r="AF1444" s="204"/>
      <c r="AG1444" s="204"/>
      <c r="AH1444" s="204"/>
      <c r="AI1444" s="204"/>
      <c r="AJ1444" s="204"/>
      <c r="AK1444" s="204"/>
      <c r="AL1444" s="204"/>
      <c r="AM1444" s="204"/>
      <c r="AN1444" s="204"/>
      <c r="AO1444" s="204"/>
    </row>
    <row r="1445" spans="24:41" ht="15" customHeight="1" x14ac:dyDescent="0.25">
      <c r="X1445" s="204"/>
      <c r="Y1445" s="204"/>
      <c r="Z1445" s="204"/>
      <c r="AA1445" s="204"/>
      <c r="AB1445" s="204"/>
      <c r="AC1445" s="204"/>
      <c r="AD1445" s="204"/>
      <c r="AE1445" s="204"/>
      <c r="AF1445" s="204"/>
      <c r="AG1445" s="204"/>
      <c r="AH1445" s="204"/>
      <c r="AI1445" s="204"/>
      <c r="AJ1445" s="204"/>
      <c r="AK1445" s="204"/>
      <c r="AL1445" s="204"/>
      <c r="AM1445" s="204"/>
      <c r="AN1445" s="204"/>
      <c r="AO1445" s="204"/>
    </row>
    <row r="1446" spans="24:41" ht="15" customHeight="1" x14ac:dyDescent="0.25">
      <c r="X1446" s="204"/>
      <c r="Y1446" s="204"/>
      <c r="Z1446" s="204"/>
      <c r="AA1446" s="204"/>
      <c r="AB1446" s="204"/>
      <c r="AC1446" s="204"/>
      <c r="AD1446" s="204"/>
      <c r="AE1446" s="204"/>
      <c r="AF1446" s="204"/>
      <c r="AG1446" s="204"/>
      <c r="AH1446" s="204"/>
      <c r="AI1446" s="204"/>
      <c r="AJ1446" s="204"/>
      <c r="AK1446" s="204"/>
      <c r="AL1446" s="204"/>
      <c r="AM1446" s="204"/>
      <c r="AN1446" s="204"/>
      <c r="AO1446" s="204"/>
    </row>
    <row r="1447" spans="24:41" ht="15" customHeight="1" x14ac:dyDescent="0.25">
      <c r="X1447" s="204"/>
      <c r="Y1447" s="204"/>
      <c r="Z1447" s="204"/>
      <c r="AA1447" s="204"/>
      <c r="AB1447" s="204"/>
      <c r="AC1447" s="204"/>
      <c r="AD1447" s="204"/>
      <c r="AE1447" s="204"/>
      <c r="AF1447" s="204"/>
      <c r="AG1447" s="204"/>
      <c r="AH1447" s="204"/>
      <c r="AI1447" s="204"/>
      <c r="AJ1447" s="204"/>
      <c r="AK1447" s="204"/>
      <c r="AL1447" s="204"/>
      <c r="AM1447" s="204"/>
      <c r="AN1447" s="204"/>
      <c r="AO1447" s="204"/>
    </row>
    <row r="1448" spans="24:41" ht="15" customHeight="1" x14ac:dyDescent="0.25">
      <c r="X1448" s="204"/>
      <c r="Y1448" s="204"/>
      <c r="Z1448" s="204"/>
      <c r="AA1448" s="204"/>
      <c r="AB1448" s="204"/>
      <c r="AC1448" s="204"/>
      <c r="AD1448" s="204"/>
      <c r="AE1448" s="204"/>
      <c r="AF1448" s="204"/>
      <c r="AG1448" s="204"/>
      <c r="AH1448" s="204"/>
      <c r="AI1448" s="204"/>
      <c r="AJ1448" s="204"/>
      <c r="AK1448" s="204"/>
      <c r="AL1448" s="204"/>
      <c r="AM1448" s="204"/>
      <c r="AN1448" s="204"/>
      <c r="AO1448" s="204"/>
    </row>
    <row r="1449" spans="24:41" ht="15" customHeight="1" x14ac:dyDescent="0.25">
      <c r="X1449" s="204"/>
      <c r="Y1449" s="204"/>
      <c r="Z1449" s="204"/>
      <c r="AA1449" s="204"/>
      <c r="AB1449" s="204"/>
      <c r="AC1449" s="204"/>
      <c r="AD1449" s="204"/>
      <c r="AE1449" s="204"/>
      <c r="AF1449" s="204"/>
      <c r="AG1449" s="204"/>
      <c r="AH1449" s="204"/>
      <c r="AI1449" s="204"/>
      <c r="AJ1449" s="204"/>
      <c r="AK1449" s="204"/>
      <c r="AL1449" s="204"/>
      <c r="AM1449" s="204"/>
      <c r="AN1449" s="204"/>
      <c r="AO1449" s="204"/>
    </row>
    <row r="1450" spans="24:41" ht="15" customHeight="1" x14ac:dyDescent="0.25">
      <c r="X1450" s="204"/>
      <c r="Y1450" s="204"/>
      <c r="Z1450" s="204"/>
      <c r="AA1450" s="204"/>
      <c r="AB1450" s="204"/>
      <c r="AC1450" s="204"/>
      <c r="AD1450" s="204"/>
      <c r="AE1450" s="204"/>
      <c r="AF1450" s="204"/>
      <c r="AG1450" s="204"/>
      <c r="AH1450" s="204"/>
      <c r="AI1450" s="204"/>
      <c r="AJ1450" s="204"/>
      <c r="AK1450" s="204"/>
      <c r="AL1450" s="204"/>
      <c r="AM1450" s="204"/>
      <c r="AN1450" s="204"/>
      <c r="AO1450" s="204"/>
    </row>
    <row r="1451" spans="24:41" ht="15" customHeight="1" x14ac:dyDescent="0.25">
      <c r="X1451" s="204"/>
      <c r="Y1451" s="204"/>
      <c r="Z1451" s="204"/>
      <c r="AA1451" s="204"/>
      <c r="AB1451" s="204"/>
      <c r="AC1451" s="204"/>
      <c r="AD1451" s="204"/>
      <c r="AE1451" s="204"/>
      <c r="AF1451" s="204"/>
      <c r="AG1451" s="204"/>
      <c r="AH1451" s="204"/>
      <c r="AI1451" s="204"/>
      <c r="AJ1451" s="204"/>
      <c r="AK1451" s="204"/>
      <c r="AL1451" s="204"/>
      <c r="AM1451" s="204"/>
      <c r="AN1451" s="204"/>
      <c r="AO1451" s="204"/>
    </row>
  </sheetData>
  <sheetProtection formatCells="0" formatColumns="0" formatRows="0" sort="0" autoFilter="0"/>
  <dataConsolidate/>
  <mergeCells count="3">
    <mergeCell ref="X5:AC5"/>
    <mergeCell ref="AD5:AI5"/>
    <mergeCell ref="AJ5:AO5"/>
  </mergeCells>
  <phoneticPr fontId="18" type="noConversion"/>
  <conditionalFormatting sqref="J7:AO34 A7:H34">
    <cfRule type="expression" dxfId="169" priority="7">
      <formula>AND($U7&lt;=0,$G7&lt;&gt;"Closed")</formula>
    </cfRule>
    <cfRule type="expression" dxfId="168" priority="8">
      <formula>AND($U7&lt;=7,$G7&lt;&gt;"Closed")</formula>
    </cfRule>
  </conditionalFormatting>
  <conditionalFormatting sqref="I7:I93">
    <cfRule type="expression" dxfId="167" priority="1">
      <formula>AND($G7&lt;&gt;"Closed",$Z7&lt;=0)</formula>
    </cfRule>
    <cfRule type="expression" dxfId="166" priority="2">
      <formula>AND($G7&lt;&gt;"Closed",$Z7&lt;=7)</formula>
    </cfRule>
  </conditionalFormatting>
  <conditionalFormatting sqref="O1:O1048576">
    <cfRule type="cellIs" dxfId="165" priority="3" operator="equal">
      <formula>"Moderate"</formula>
    </cfRule>
    <cfRule type="cellIs" dxfId="164" priority="4" operator="equal">
      <formula>"Severe"</formula>
    </cfRule>
    <cfRule type="cellIs" dxfId="163" priority="5" operator="equal">
      <formula>"Critical"</formula>
    </cfRule>
    <cfRule type="cellIs" dxfId="162" priority="6" operator="equal">
      <formula>"Critical Issues!"</formula>
    </cfRule>
  </conditionalFormatting>
  <conditionalFormatting sqref="P1:P1048576">
    <cfRule type="cellIs" dxfId="161" priority="39" operator="equal">
      <formula>3</formula>
    </cfRule>
    <cfRule type="cellIs" dxfId="160" priority="40" operator="equal">
      <formula>2</formula>
    </cfRule>
    <cfRule type="cellIs" dxfId="159" priority="42" operator="equal">
      <formula>1</formula>
    </cfRule>
  </conditionalFormatting>
  <conditionalFormatting sqref="AA1:AA10 AA1452:AA1048576">
    <cfRule type="cellIs" dxfId="158" priority="17" operator="equal">
      <formula>3</formula>
    </cfRule>
    <cfRule type="cellIs" dxfId="157" priority="18" operator="equal">
      <formula>2</formula>
    </cfRule>
    <cfRule type="cellIs" dxfId="156" priority="19" operator="equal">
      <formula>1</formula>
    </cfRule>
  </conditionalFormatting>
  <conditionalFormatting sqref="AG1:AG10 AG1452:AG1048576">
    <cfRule type="cellIs" dxfId="155" priority="14" operator="equal">
      <formula>3</formula>
    </cfRule>
    <cfRule type="cellIs" dxfId="154" priority="15" operator="equal">
      <formula>2</formula>
    </cfRule>
    <cfRule type="cellIs" dxfId="153" priority="16" operator="equal">
      <formula>1</formula>
    </cfRule>
  </conditionalFormatting>
  <conditionalFormatting sqref="AM1:AM10 AM1452:AM1048576">
    <cfRule type="cellIs" dxfId="152" priority="11" operator="equal">
      <formula>3</formula>
    </cfRule>
    <cfRule type="cellIs" dxfId="151" priority="12" operator="equal">
      <formula>2</formula>
    </cfRule>
    <cfRule type="cellIs" dxfId="150" priority="13" operator="equal">
      <formula>1</formula>
    </cfRule>
  </conditionalFormatting>
  <conditionalFormatting sqref="AO7:AO34">
    <cfRule type="expression" dxfId="149" priority="20">
      <formula>AND($G7&lt;&gt;"Closed",$S7&lt;=0)</formula>
    </cfRule>
    <cfRule type="expression" dxfId="148" priority="21">
      <formula>AND($G7&lt;&gt;"Closed",$S7&lt;=7)</formula>
    </cfRule>
  </conditionalFormatting>
  <dataValidations count="1">
    <dataValidation type="textLength" operator="lessThanOrEqual" allowBlank="1" showInputMessage="1" showErrorMessage="1" errorTitle="Char limit 2000" sqref="W7:W65529" xr:uid="{00000000-0002-0000-0400-000000000000}">
      <formula1>2000</formula1>
    </dataValidation>
  </dataValidations>
  <pageMargins left="0.7" right="0.7" top="0.78740157499999996" bottom="0.78740157499999996" header="0.3" footer="0.3"/>
  <pageSetup paperSize="9" orientation="portrait" r:id="rId1"/>
  <ignoredErrors>
    <ignoredError sqref="AO8:AO10 AI10 AC10" unlockedFormula="1"/>
  </ignoredErrors>
  <legacyDrawing r:id="rId2"/>
  <tableParts count="1">
    <tablePart r:id="rId3"/>
  </tableParts>
  <extLst>
    <ext xmlns:x14="http://schemas.microsoft.com/office/spreadsheetml/2009/9/main" uri="{CCE6A557-97BC-4b89-ADB6-D9C93CAAB3DF}">
      <x14:dataValidations xmlns:xm="http://schemas.microsoft.com/office/excel/2006/main" count="15">
        <x14:dataValidation type="textLength" operator="lessThanOrEqual" allowBlank="1" showInputMessage="1" showErrorMessage="1" xr:uid="{00000000-0002-0000-0400-000005000000}">
          <x14:formula1>
            <xm:f>Data_Issues!$F$3</xm:f>
          </x14:formula1>
          <xm:sqref>J7 J9:J1048576</xm:sqref>
        </x14:dataValidation>
        <x14:dataValidation type="textLength" operator="lessThanOrEqual" allowBlank="1" showInputMessage="1" showErrorMessage="1" xr:uid="{00000000-0002-0000-0400-000001000000}">
          <x14:formula1>
            <xm:f>Data_Issues!$A$3</xm:f>
          </x14:formula1>
          <xm:sqref>C7:C1048576</xm:sqref>
        </x14:dataValidation>
        <x14:dataValidation type="list" allowBlank="1" showInputMessage="1" showErrorMessage="1" xr:uid="{00000000-0002-0000-0400-000002000000}">
          <x14:formula1>
            <xm:f>Data_Issues!$B$3:$B$4</xm:f>
          </x14:formula1>
          <xm:sqref>G7:G1048576</xm:sqref>
        </x14:dataValidation>
        <x14:dataValidation type="textLength" operator="lessThanOrEqual" allowBlank="1" showInputMessage="1" showErrorMessage="1" errorTitle="Char limit 1000" xr:uid="{00000000-0002-0000-0400-000006000000}">
          <x14:formula1>
            <xm:f>Data_Issues!$G$3</xm:f>
          </x14:formula1>
          <xm:sqref>K7:L1048576</xm:sqref>
        </x14:dataValidation>
        <x14:dataValidation type="list" allowBlank="1" showInputMessage="1" showErrorMessage="1" xr:uid="{00000000-0002-0000-0400-000009000000}">
          <x14:formula1>
            <xm:f>Data_Issues!$J$3:$J$5</xm:f>
          </x14:formula1>
          <xm:sqref>P7:P1048576</xm:sqref>
        </x14:dataValidation>
        <x14:dataValidation type="textLength" operator="lessThanOrEqual" allowBlank="1" showInputMessage="1" showErrorMessage="1" xr:uid="{00000000-0002-0000-0400-00000A000000}">
          <x14:formula1>
            <xm:f>Data_Issues!$K$3</xm:f>
          </x14:formula1>
          <xm:sqref>Q7:Q1048576</xm:sqref>
        </x14:dataValidation>
        <x14:dataValidation type="list" allowBlank="1" showInputMessage="1" showErrorMessage="1" xr:uid="{003A0F49-1E37-4446-9C31-B0A5DD5C15C7}">
          <x14:formula1>
            <xm:f>Data_Risks!$Q$3:$Q$6</xm:f>
          </x14:formula1>
          <xm:sqref>R7:R1048576</xm:sqref>
        </x14:dataValidation>
        <x14:dataValidation type="list" allowBlank="1" showInputMessage="1" showErrorMessage="1" xr:uid="{A75A779A-1A02-47EC-B249-132D3B2C8AD6}">
          <x14:formula1>
            <xm:f>Data_Issues!$H$3:$H$6</xm:f>
          </x14:formula1>
          <xm:sqref>M7:M1048576</xm:sqref>
        </x14:dataValidation>
        <x14:dataValidation type="list" allowBlank="1" showInputMessage="1" showErrorMessage="1" xr:uid="{88A86DD2-006E-422C-9FD1-5AB952D303D5}">
          <x14:formula1>
            <xm:f>Data_Issues!$I$3:$I$6</xm:f>
          </x14:formula1>
          <xm:sqref>N7:N1048576</xm:sqref>
        </x14:dataValidation>
        <x14:dataValidation type="list" allowBlank="1" showInputMessage="1" showErrorMessage="1" xr:uid="{778D7A63-C0E8-4A7D-B760-26BF43A0321C}">
          <x14:formula1>
            <xm:f>Data_Risks!$R$3:$R$5</xm:f>
          </x14:formula1>
          <xm:sqref>AG7:AG1048576 AM7:AM1048576 AA7:AA1048576</xm:sqref>
        </x14:dataValidation>
        <x14:dataValidation type="list" allowBlank="1" showInputMessage="1" showErrorMessage="1" xr:uid="{9A43C390-D9C9-40B8-A64F-B9CD52AE5E98}">
          <x14:formula1>
            <xm:f>Data_Issues!$O$3:$O$4</xm:f>
          </x14:formula1>
          <xm:sqref>Z7:Z1048576 AL7:AL1048576 AF7:AF1048576</xm:sqref>
        </x14:dataValidation>
        <x14:dataValidation type="list" allowBlank="1" showInputMessage="1" showErrorMessage="1" xr:uid="{00000000-0002-0000-0400-000003000000}">
          <x14:formula1>
            <xm:f>Data_Issues!$C$3:$C$22</xm:f>
          </x14:formula1>
          <xm:sqref>H1138:H1048576</xm:sqref>
        </x14:dataValidation>
        <x14:dataValidation type="list" allowBlank="1" showInputMessage="1" showErrorMessage="1" xr:uid="{4CDB1942-28A2-4342-980E-5BA6EB6403A0}">
          <x14:formula1>
            <xm:f>Data_Issues!$C$3:$C$11</xm:f>
          </x14:formula1>
          <xm:sqref>H7:H1137</xm:sqref>
        </x14:dataValidation>
        <x14:dataValidation type="list" allowBlank="1" showInputMessage="1" showErrorMessage="1" xr:uid="{A9F5B032-6C1C-43DA-9146-9D7AE2329DB9}">
          <x14:formula1>
            <xm:f>Data_Issues!$E$3:$E$10</xm:f>
          </x14:formula1>
          <xm:sqref>I7:I1048576</xm:sqref>
        </x14:dataValidation>
        <x14:dataValidation type="textLength" operator="lessThanOrEqual" allowBlank="1" showInputMessage="1" showErrorMessage="1" xr:uid="{4FB3C962-7CB9-44E7-B6F3-E6C6FF40E458}">
          <x14:formula1>
            <xm:f>Data_Issues!I3</xm:f>
          </x14:formula1>
          <xm:sqref>J8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304B5-6AC5-47EA-A773-ACD632A1F3D8}">
  <dimension ref="A1:J32"/>
  <sheetViews>
    <sheetView workbookViewId="0">
      <selection activeCell="D4" sqref="D4"/>
    </sheetView>
  </sheetViews>
  <sheetFormatPr defaultColWidth="8.7109375" defaultRowHeight="12" x14ac:dyDescent="0.25"/>
  <cols>
    <col min="1" max="1" width="5.85546875" style="219" customWidth="1"/>
    <col min="2" max="2" width="11.42578125" style="219" customWidth="1"/>
    <col min="3" max="3" width="29.28515625" style="219" bestFit="1" customWidth="1"/>
    <col min="4" max="4" width="35.7109375" style="219" bestFit="1" customWidth="1"/>
    <col min="5" max="5" width="6" style="220" customWidth="1"/>
    <col min="6" max="6" width="8.42578125" style="220" bestFit="1" customWidth="1"/>
    <col min="7" max="7" width="8.140625" style="220" bestFit="1" customWidth="1"/>
    <col min="8" max="8" width="9.140625" style="220" bestFit="1" customWidth="1"/>
    <col min="9" max="9" width="8.28515625" style="220" bestFit="1" customWidth="1"/>
    <col min="10" max="10" width="37.42578125" style="219" bestFit="1" customWidth="1"/>
    <col min="11" max="16384" width="8.7109375" style="219"/>
  </cols>
  <sheetData>
    <row r="1" spans="1:10" s="216" customFormat="1" ht="36" x14ac:dyDescent="0.25">
      <c r="A1" s="214" t="s">
        <v>435</v>
      </c>
      <c r="B1" s="214" t="s">
        <v>436</v>
      </c>
      <c r="C1" s="214" t="s">
        <v>105</v>
      </c>
      <c r="D1" s="214" t="s">
        <v>107</v>
      </c>
      <c r="E1" s="214" t="s">
        <v>100</v>
      </c>
      <c r="F1" s="214" t="s">
        <v>437</v>
      </c>
      <c r="G1" s="214" t="s">
        <v>119</v>
      </c>
      <c r="H1" s="214" t="s">
        <v>438</v>
      </c>
      <c r="I1" s="214" t="s">
        <v>124</v>
      </c>
      <c r="J1" s="214" t="s">
        <v>439</v>
      </c>
    </row>
    <row r="2" spans="1:10" ht="95.1" customHeight="1" x14ac:dyDescent="0.25">
      <c r="A2" s="217" t="str">
        <f>IF('Risks'!A7="", "", 'Risks'!A7)</f>
        <v>R001</v>
      </c>
      <c r="B2" s="217" t="str">
        <f>IF('Risks'!C7="", "",'Risks'!C7)</f>
        <v>Lack of clarity and strategy on data approach</v>
      </c>
      <c r="C2" s="217" t="str">
        <f>IF('Risks'!J7="","",'Risks'!J7)</f>
        <v>If there is no agreement on the policy and technical priorities to standardise data sharing at a devolved level and/or there is insufficient governance and delivery capability to ensure that devolved services work in that context</v>
      </c>
      <c r="D2" s="217" t="str">
        <f>IF('Risks'!L7="","",'Risks'!L7)</f>
        <v>1) Then LI Ltd is not able to deliver replacement services or a comprehensive traceability service at a UK level.
2) LI Ltd data practice is not operating efficiently because it requires considerable time and cost to resolve data issues and maintain data quality.</v>
      </c>
      <c r="E2" s="218" t="str">
        <f>IF('Risks'!E7="", "", 'Risks'!E7)</f>
        <v>Stuart McDonagh</v>
      </c>
      <c r="F2" s="218" t="str">
        <f>IF('Risks'!T7="", "", 'Risks'!T7)</f>
        <v>Treat</v>
      </c>
      <c r="G2" s="218" t="str">
        <f>IF('Risks'!X7="", "", 'Risks'!X7)</f>
        <v>Moderate</v>
      </c>
      <c r="H2" s="218">
        <f>IF('Risks'!Y7="", "", 'Risks'!Y7)</f>
        <v>1</v>
      </c>
      <c r="I2" s="218" t="str">
        <f ca="1">IF('Risks'!AC7="", "", 'Risks'!AC7)</f>
        <v>No</v>
      </c>
      <c r="J2" s="217" t="str">
        <f>'Risks'!U7</f>
        <v xml:space="preserve">Secure agreement for common data standards and formats with the Devolved Administrations and DDTS as new species come into scope for England multi-species platform and UK View.
Provision of data for UK View and share of operational data for cross border moves to be treated separately.
LI Ltd have data for UK View but continue to work on ensuring consistency of data for cross border moves.
Work being carried out on DSAs by Daniel Meaney (DPO) and Malcolm Dunsmore. </v>
      </c>
    </row>
    <row r="3" spans="1:10" ht="96" x14ac:dyDescent="0.25">
      <c r="A3" s="217" t="str">
        <f>IF('Risks'!A8="", "", 'Risks'!A8)</f>
        <v>R002</v>
      </c>
      <c r="B3" s="217" t="str">
        <f>IF('Risks'!C8="", "",'Risks'!C8)</f>
        <v>Implementation of project A delayed</v>
      </c>
      <c r="C3" s="217" t="str">
        <f>IF('Risks'!J8="","",'Risks'!J8)</f>
        <v>There is a risk that the Livestock Information Transformation Programme (LITP) will not complete the design and implementation of BEID and digital passports in a sufficiently timely manner to align with new traceability service delivery.</v>
      </c>
      <c r="D3" s="217" t="str">
        <f>IF('Risks'!L8="","",'Risks'!L8)</f>
        <v>This will lead to LI having to implement multiple tags (old tags and BEID), both paper and electronic passports, that would cause negative reputational impact for Defra, AHDB and LI Ltd and drive cost into the solution.</v>
      </c>
      <c r="E3" s="218" t="str">
        <f>IF('Risks'!E8="", "", 'Risks'!E8)</f>
        <v>Simon Freeman</v>
      </c>
      <c r="F3" s="218" t="str">
        <f>IF('Risks'!T8="", "", 'Risks'!T8)</f>
        <v>Transfer</v>
      </c>
      <c r="G3" s="218" t="str">
        <f>IF('Risks'!X8="", "", 'Risks'!X8)</f>
        <v>Low</v>
      </c>
      <c r="H3" s="218">
        <f>IF('Risks'!Y8="", "", 'Risks'!Y8)</f>
        <v>1</v>
      </c>
      <c r="I3" s="218" t="str">
        <f ca="1">IF('Risks'!AC8="", "", 'Risks'!AC8)</f>
        <v>No</v>
      </c>
      <c r="J3" s="217" t="str">
        <f>'Risks'!U8</f>
        <v>1) LI need Policy to move faster on all aspects of requirements, including BeID, Digital Passports and Automated Moves.
2) Working with the LTP Design Authority on data issues.
3) Awaiting confirmation that all cattle legislation will be complete by March 2024.</v>
      </c>
    </row>
    <row r="4" spans="1:10" ht="204" x14ac:dyDescent="0.25">
      <c r="A4" s="217" t="str">
        <f>IF('Risks'!A9="", "", 'Risks'!A9)</f>
        <v>R003</v>
      </c>
      <c r="B4" s="217" t="str">
        <f>IF('Risks'!C9="", "",'Risks'!C9)</f>
        <v>Lack of effective decision-making</v>
      </c>
      <c r="C4" s="217" t="str">
        <f>IF('Risks'!J9="","",'Risks'!J9)</f>
        <v>If the decision-making authority is unknown or unclear at the Livestock Transformation Programme Board (LTPB) because Members of the Company (AHDB/Defra) have not clearly defined the Scheme of Delegation.</v>
      </c>
      <c r="D4" s="217" t="str">
        <f>IF('Risks'!L9="","",'Risks'!L9)</f>
        <v xml:space="preserve">Then key decisions are slow or cannot be made and LI Ltd is unable to deliver its strategic objectives. Resulting delay in next steps - bEID, Digital Passports and Automated Moves.
Members do not agree with the Target Operating Model (as set out in the Delivery Agreement).
There is duplication or work of little or no consequence/value.
The delegated authorities, accountabilities and responsibilities of LI Ltd's Senior Leadership Team are unclear.
The worst case could result in a terminal outcome for the programme or LI Ltd due to the inability to fulfil its strategic objectives.
</v>
      </c>
      <c r="E4" s="218" t="str">
        <f>IF('Risks'!E9="", "", 'Risks'!E9)</f>
        <v>Ian Hewett</v>
      </c>
      <c r="F4" s="218" t="str">
        <f>IF('Risks'!T9="", "", 'Risks'!T9)</f>
        <v>Treat</v>
      </c>
      <c r="G4" s="218" t="str">
        <f>IF('Risks'!X9="", "", 'Risks'!X9)</f>
        <v>Critical</v>
      </c>
      <c r="H4" s="218">
        <f>IF('Risks'!Y9="", "", 'Risks'!Y9)</f>
        <v>3</v>
      </c>
      <c r="I4" s="218" t="str">
        <f ca="1">IF('Risks'!AC9="", "", 'Risks'!AC9)</f>
        <v>Yes</v>
      </c>
      <c r="J4" s="217" t="str">
        <f>'Risks'!U9</f>
        <v>1) John Cross and Ian Hewett consider refreshing the GOM and DA after the review of the company's sponsorship model concludes.
2) Prioritise input into the LTPB, focussing on teasing out direction and requirements and establishing an effective working relationship.
3) Ian Hewett presented to the LTPB the decisions required of it and use those to inform learning about who makes what decision and on what basis.
4) Implement findings / recommendations of the task and finish groups.
5) New SRO (Vicky Moore) establishing structure
6) Established regular joint SLT meetings</v>
      </c>
    </row>
    <row r="5" spans="1:10" ht="252" x14ac:dyDescent="0.25">
      <c r="A5" s="217" t="str">
        <f>IF('Risks'!A10="", "", 'Risks'!A10)</f>
        <v>R004</v>
      </c>
      <c r="B5" s="217" t="str">
        <f>IF('Risks'!C10="", "",'Risks'!C10)</f>
        <v>Key permanent staff or any staff with specialist skill leave.</v>
      </c>
      <c r="C5" s="217" t="str">
        <f>IF('Risks'!J10="","",'Risks'!J10)</f>
        <v>Key permanent staff or any staff with specialist skill leave.</v>
      </c>
      <c r="D5" s="217" t="str">
        <f>IF('Risks'!L10="","",'Risks'!L10)</f>
        <v>Then this may result in a negative impact on operational running and delivery, cost overruns, time delays, and failed procurement due to a lack of resilience.
The worst case could result in a terminal outcome for the programme or LI Ltd because of delivery failure.</v>
      </c>
      <c r="E5" s="218" t="str">
        <f>IF('Risks'!E10="", "", 'Risks'!E10)</f>
        <v>Stuart McDonagh</v>
      </c>
      <c r="F5" s="218" t="str">
        <f>IF('Risks'!T10="", "", 'Risks'!T10)</f>
        <v>Treat</v>
      </c>
      <c r="G5" s="218" t="str">
        <f>IF('Risks'!X10="", "", 'Risks'!X10)</f>
        <v>Critical</v>
      </c>
      <c r="H5" s="218">
        <f>IF('Risks'!Y10="", "", 'Risks'!Y10)</f>
        <v>3</v>
      </c>
      <c r="I5" s="218" t="str">
        <f ca="1">IF('Risks'!AC10="", "", 'Risks'!AC10)</f>
        <v>Yes</v>
      </c>
      <c r="J5" s="217" t="str">
        <f>'Risks'!U10</f>
        <v>1) Diversify LI Ltd’s approach to staff recruitment and retention.
2) Manage critical knowledge by documenting activities, identifying others for training and knowledge transfer and undertaking succession planning for key skills. 
3) Create a great place to work, a supportive and inspired culture where delivery professionals feel empowered.
4) Undertake skills and services audit and establish the gaps.
5) Development of a new Target Operating Model including a Human Capital Management capability.
6) LI in process of creating baseline set of LI's own corporate HR policies, based on AHDB documentation by 31/03/23
7) Provide LI specific wording to fit into AHDB's templates for JD's
8) Tactically deploying PMO resources across the TOM pillars</v>
      </c>
    </row>
    <row r="6" spans="1:10" ht="149.1" customHeight="1" x14ac:dyDescent="0.25">
      <c r="A6" s="217" t="str">
        <f>IF('Risks'!A11="", "", 'Risks'!A11)</f>
        <v>R005</v>
      </c>
      <c r="B6" s="217" t="str">
        <f>IF('Risks'!C11="", "",'Risks'!C11)</f>
        <v>Lack of resilience against unexpected disasters and events</v>
      </c>
      <c r="C6" s="217" t="str">
        <f>IF('Risks'!J11="","",'Risks'!J11)</f>
        <v>If LI Ltd is not prepared for a variety of threat scenarios that lead to damage to, or loss of, key resources or core assets, for example, cyberattacks, data breaches, unplanned IT outages, security incidents, loss of 3rd party location, loss of key personnel.</v>
      </c>
      <c r="D6" s="217" t="str">
        <f>IF('Risks'!L11="","",'Risks'!L11)</f>
        <v>Then LI cannot restore the Livestock Information Service to a predefined level of operation following a disruption that may fail to deliver the core statutory service or result in a loss of essential data, which affects its reputation negatively.
The worst-case could result in a terminal outcome for the programme or LI Ltd.</v>
      </c>
      <c r="E6" s="218" t="str">
        <f>IF('Risks'!E11="", "", 'Risks'!E11)</f>
        <v>Stuart McDonagh</v>
      </c>
      <c r="F6" s="218" t="str">
        <f>IF('Risks'!T11="", "", 'Risks'!T11)</f>
        <v>Treat</v>
      </c>
      <c r="G6" s="218" t="str">
        <f>IF('Risks'!X11="", "", 'Risks'!X11)</f>
        <v>Moderate</v>
      </c>
      <c r="H6" s="218">
        <f>IF('Risks'!Y11="", "", 'Risks'!Y11)</f>
        <v>1</v>
      </c>
      <c r="I6" s="218" t="str">
        <f ca="1">IF('Risks'!AC11="", "", 'Risks'!AC11)</f>
        <v>Yes</v>
      </c>
      <c r="J6" s="217" t="str">
        <f>'Risks'!U11</f>
        <v>1) Complete remaining disaster recovery testing (as per IT Control Audits action)
2) Commission a test of the BCP in early 2023.
3) QA Lead to take lead on progressing a proper level of robustness in documents and policies. Work was initiated to establish criteria for National Infrastructure and Critical National Infrastructure and where LI systems sit in these definitions so we can incorporate appropriate RTO/RPO into the future design.
4a) Current state: COO coordinating BC and DR responses.
4b) Future state: Programme coordinating design and operations activities to ensure the service integration model is correct i.e. that BC, DR, security and monitoring are built in from day one.
5) Appoint a security/cyber partner to reinforce remedial actions</v>
      </c>
    </row>
    <row r="7" spans="1:10" ht="168" x14ac:dyDescent="0.25">
      <c r="A7" s="217" t="str">
        <f>IF('Risks'!A12="", "", 'Risks'!A12)</f>
        <v>R006</v>
      </c>
      <c r="B7" s="217" t="str">
        <f>IF('Risks'!C12="", "",'Risks'!C12)</f>
        <v>Failure to manage key commercial partnerships, and contractual requirements</v>
      </c>
      <c r="C7" s="217" t="str">
        <f>IF('Risks'!J12="","",'Risks'!J12)</f>
        <v>If LI LTD fails to manage key commercial partnerships and contractual requirements</v>
      </c>
      <c r="D7" s="217" t="str">
        <f>IF('Risks'!L12="","",'Risks'!L12)</f>
        <v>Then funding is not approved or does not provide the certainty needed to enter complex commercial agreements.
Key contracts reach the end of life without commercial arrangements to extend or renew.
The spending trajectory of key contracts exceeds the maximum contract value in place of new commercial arrangements.
Which may result in short-sighted commercial decisions, poor performance, inefficiency, poor value for money, fraud, and /or failure to meet business requirements/objectives.</v>
      </c>
      <c r="E7" s="218" t="str">
        <f>IF('Risks'!E12="", "", 'Risks'!E12)</f>
        <v>Stuart McDonagh</v>
      </c>
      <c r="F7" s="218" t="str">
        <f>IF('Risks'!T12="", "", 'Risks'!T12)</f>
        <v>Treat</v>
      </c>
      <c r="G7" s="218" t="str">
        <f>IF('Risks'!X12="", "", 'Risks'!X12)</f>
        <v>Moderate</v>
      </c>
      <c r="H7" s="218">
        <f>IF('Risks'!Y12="", "", 'Risks'!Y12)</f>
        <v>1</v>
      </c>
      <c r="I7" s="218" t="str">
        <f ca="1">IF('Risks'!AC12="", "", 'Risks'!AC12)</f>
        <v>Yes</v>
      </c>
      <c r="J7" s="217" t="str">
        <f>'Risks'!U12</f>
        <v>Define future sourcing model. Dependency on the findings/recommendations of the task and finish group which informs commercial pipeline and Contract management.
Define commercial pipeline
Document approach to Contract Management</v>
      </c>
    </row>
    <row r="8" spans="1:10" ht="163.5" customHeight="1" x14ac:dyDescent="0.25">
      <c r="A8" s="217" t="str">
        <f>IF('Risks'!A13="", "", 'Risks'!A13)</f>
        <v>R007</v>
      </c>
      <c r="B8" s="217" t="str">
        <f>IF('Risks'!C13="", "",'Risks'!C13)</f>
        <v>Delivery partner contracts expire before replacement arrangements are in place</v>
      </c>
      <c r="C8" s="217" t="str">
        <f>IF('Risks'!J13="","",'Risks'!J13)</f>
        <v>If LI are not able to put suitable new or replacement arrangements in place before current contract expire(s)</v>
      </c>
      <c r="D8" s="217" t="str">
        <f>IF('Risks'!L13="","",'Risks'!L13)</f>
        <v>Then LI may be forced to extend the current arrangements as a Direct Award which places a risk on continued compliance with the Procurement Regulations and may give rise to an increase in current prices and/or introduction of new terms which may be difficult to successfully mitigate or avoid</v>
      </c>
      <c r="E8" s="218" t="str">
        <f>IF('Risks'!E13="", "", 'Risks'!E13)</f>
        <v>Stuart McDonagh</v>
      </c>
      <c r="F8" s="218" t="str">
        <f>IF('Risks'!T13="", "", 'Risks'!T13)</f>
        <v>Treat</v>
      </c>
      <c r="G8" s="218" t="str">
        <f>IF('Risks'!X13="", "", 'Risks'!X13)</f>
        <v>Severe</v>
      </c>
      <c r="H8" s="218">
        <f>IF('Risks'!Y13="", "", 'Risks'!Y13)</f>
        <v>1</v>
      </c>
      <c r="I8" s="218" t="str">
        <f ca="1">IF('Risks'!AC13="", "", 'Risks'!AC13)</f>
        <v>Yes</v>
      </c>
      <c r="J8" s="217" t="str">
        <f>'Risks'!U13</f>
        <v>1.  Livestock Transformation Programme Board to begin planning now for funding arrangements and spend controls approval for future years.
2.  Contracts requiring extension/renewal beyond FY22/23 to be flagged to SRO by LI MD with a recommendation to extend or replace based on current knowledge of delivery landscape.</v>
      </c>
    </row>
    <row r="9" spans="1:10" ht="120" x14ac:dyDescent="0.25">
      <c r="A9" s="217" t="str">
        <f>IF('Risks'!A14="", "", 'Risks'!A14)</f>
        <v>R008</v>
      </c>
      <c r="B9" s="217" t="str">
        <f>IF('Risks'!C14="", "",'Risks'!C14)</f>
        <v>Rework of the requirements specification in response to various design reviews</v>
      </c>
      <c r="C9" s="217" t="str">
        <f>IF('Risks'!J14="","",'Risks'!J14)</f>
        <v>If LI view of the current specification of requirements for Cattle need to be amended following the outcomes of the strategic review and completion of current Defra cattle design projects.</v>
      </c>
      <c r="D9" s="217" t="str">
        <f>IF('Risks'!L14="","",'Risks'!L14)</f>
        <v>Then there is a risk that delivery plans will need to be impact assessed and changes made to the delivery scope, timing and priority.</v>
      </c>
      <c r="E9" s="218" t="str">
        <f>IF('Risks'!E14="", "", 'Risks'!E14)</f>
        <v>Simon Freeman</v>
      </c>
      <c r="F9" s="218" t="str">
        <f>IF('Risks'!T14="", "", 'Risks'!T14)</f>
        <v>Transfer</v>
      </c>
      <c r="G9" s="218" t="str">
        <f>IF('Risks'!X14="", "", 'Risks'!X14)</f>
        <v>Critical</v>
      </c>
      <c r="H9" s="218">
        <f>IF('Risks'!Y14="", "", 'Risks'!Y14)</f>
        <v>3</v>
      </c>
      <c r="I9" s="218" t="str">
        <f ca="1">IF('Risks'!AC14="", "", 'Risks'!AC14)</f>
        <v>Yes</v>
      </c>
      <c r="J9" s="217" t="str">
        <f>'Risks'!U14</f>
        <v>1)  LI Ltd to continue to engage with key stakeholders to secure emerging ensure early view of plans and scope for initial cattle delivery.
2)  LI Ltd to continue to take a flexible approach to building the backlog and ensure flexibility within third party contracts to enable re-allocation or termination of resource if required due to a substantive change in requirements and/or direction.</v>
      </c>
    </row>
    <row r="10" spans="1:10" ht="102.6" customHeight="1" x14ac:dyDescent="0.25">
      <c r="A10" s="217" t="str">
        <f>IF('Risks'!A15="", "", 'Risks'!A15)</f>
        <v>R009</v>
      </c>
      <c r="B10" s="217" t="str">
        <f>IF('Risks'!C15="", "",'Risks'!C15)</f>
        <v>Obligations under company law</v>
      </c>
      <c r="C10" s="217" t="str">
        <f>IF('Risks'!J15="","",'Risks'!J15)</f>
        <v>If Members of the Company (AHDB/Defra) are unable to provide a stable board with long-serving and committed members.</v>
      </c>
      <c r="D10" s="217" t="str">
        <f>IF('Risks'!L15="","",'Risks'!L15)</f>
        <v>Then the Board is unable to provide effective governance in relation to its obligations under Company law.
Creates risk to the overall control &amp; delivery environment.</v>
      </c>
      <c r="E10" s="218" t="str">
        <f>IF('Risks'!E15="", "", 'Risks'!E15)</f>
        <v>John Cross</v>
      </c>
      <c r="F10" s="218" t="str">
        <f>IF('Risks'!T15="", "", 'Risks'!T15)</f>
        <v>Transfer</v>
      </c>
      <c r="G10" s="218" t="str">
        <f>IF('Risks'!X15="", "", 'Risks'!X15)</f>
        <v>Moderate</v>
      </c>
      <c r="H10" s="218">
        <f>IF('Risks'!Y15="", "", 'Risks'!Y15)</f>
        <v>1</v>
      </c>
      <c r="I10" s="218" t="str">
        <f ca="1">IF('Risks'!AC15="", "", 'Risks'!AC15)</f>
        <v>Yes</v>
      </c>
      <c r="J10" s="217" t="str">
        <f>'Risks'!U15</f>
        <v>Board Chair to escalate to Members of the Company (AHDB/Defra)</v>
      </c>
    </row>
    <row r="11" spans="1:10" ht="84" x14ac:dyDescent="0.25">
      <c r="A11" s="217" t="str">
        <f>IF('Risks'!A16="", "", 'Risks'!A16)</f>
        <v>R010</v>
      </c>
      <c r="B11" s="217" t="str">
        <f>IF('Risks'!C16="", "",'Risks'!C16)</f>
        <v>Reputational Damage</v>
      </c>
      <c r="C11" s="217" t="str">
        <f>IF('Risks'!J16="","",'Risks'!J16)</f>
        <v>Industry and wider stakeholder expectations regarding delivery of the multi-species service [platform] are not met.</v>
      </c>
      <c r="D11" s="217" t="str">
        <f>IF('Risks'!L16="","",'Risks'!L16)</f>
        <v>Industry, suppliers, and staff loose confidence in the strategy, objectives and plans of the Defra Livestock Information Transformation Programme (LITP) and through that, LI Ltd. Industry support for LI Ltd and the intended outcome wanes. Suppliers disengage and key staff leave.</v>
      </c>
      <c r="E11" s="218" t="str">
        <f>IF('Risks'!E16="", "", 'Risks'!E16)</f>
        <v>Ian Hewett</v>
      </c>
      <c r="F11" s="218" t="str">
        <f>IF('Risks'!T16="", "", 'Risks'!T16)</f>
        <v>Treat</v>
      </c>
      <c r="G11" s="218" t="str">
        <f>IF('Risks'!X16="", "", 'Risks'!X16)</f>
        <v>Severe</v>
      </c>
      <c r="H11" s="218">
        <f>IF('Risks'!Y16="", "", 'Risks'!Y16)</f>
        <v>2</v>
      </c>
      <c r="I11" s="218" t="str">
        <f ca="1">IF('Risks'!AC16="", "", 'Risks'!AC16)</f>
        <v>No</v>
      </c>
      <c r="J11" s="217" t="str">
        <f>'Risks'!U16</f>
        <v>1) Secure future funding from LTPB
2) Secure go ahead for Cattle delivery from LTPB
3) Use communication channels of TDUG and Defra/AHDB sponsors to mitigate any damage caused.</v>
      </c>
    </row>
    <row r="12" spans="1:10" ht="84" x14ac:dyDescent="0.25">
      <c r="A12" s="217" t="str">
        <f>IF('Risks'!A17="", "", 'Risks'!A17)</f>
        <v>R011</v>
      </c>
      <c r="B12" s="217" t="str">
        <f>IF('Risks'!C17="", "",'Risks'!C17)</f>
        <v>Fraud</v>
      </c>
      <c r="C12" s="217" t="str">
        <f>IF('Risks'!J17="","",'Risks'!J17)</f>
        <v>If LI systems are subverted or fraudulent entries accepted.</v>
      </c>
      <c r="D12" s="217" t="str">
        <f>IF('Risks'!L17="","",'Risks'!L17)</f>
        <v>Then the quality and traceability of livestock may be compromised, increasing the likelihood of chronic endemic livestock diseases becoming prevalent, and reducing consumer confidence in the provenance of British meat and livestock products.</v>
      </c>
      <c r="E12" s="218" t="str">
        <f>IF('Risks'!E17="", "", 'Risks'!E17)</f>
        <v>StuartMcDonagh/Simon Freeman</v>
      </c>
      <c r="F12" s="218" t="str">
        <f>IF('Risks'!T17="", "", 'Risks'!T17)</f>
        <v>Transfer</v>
      </c>
      <c r="G12" s="218" t="str">
        <f>IF('Risks'!X17="", "", 'Risks'!X17)</f>
        <v>Moderate</v>
      </c>
      <c r="H12" s="218">
        <f>IF('Risks'!Y17="", "", 'Risks'!Y17)</f>
        <v>1</v>
      </c>
      <c r="I12" s="218" t="str">
        <f ca="1">IF('Risks'!AC17="", "", 'Risks'!AC17)</f>
        <v>No</v>
      </c>
      <c r="J12" s="217" t="str">
        <f>'Risks'!U17</f>
        <v>1) Engaging with James Couzens in Defra Food Security (Sector Cyber Strategy Lead Defra, and NCSC).
2) Putting in place a Fraud Strategy covering both fraud risk within LI and industry fraud.</v>
      </c>
    </row>
    <row r="13" spans="1:10" ht="36" x14ac:dyDescent="0.25">
      <c r="A13" s="217" t="str">
        <f>IF('Risks'!A18="", "", 'Risks'!A18)</f>
        <v>R012</v>
      </c>
      <c r="B13" s="217" t="str">
        <f>IF('Risks'!C18="", "",'Risks'!C18)</f>
        <v>Temporary staffing</v>
      </c>
      <c r="C13" s="217" t="str">
        <f>IF('Risks'!J18="","",'Risks'!J18)</f>
        <v xml:space="preserve">IF inappropriate payments are made to staffing agencies, </v>
      </c>
      <c r="D13" s="217" t="str">
        <f>IF('Risks'!L18="","",'Risks'!L18)</f>
        <v>THEN value for public money will not be achieved.</v>
      </c>
      <c r="E13" s="218" t="str">
        <f>IF('Risks'!E18="", "", 'Risks'!E18)</f>
        <v>Stuart McDonagh</v>
      </c>
      <c r="F13" s="218" t="str">
        <f>IF('Risks'!T18="", "", 'Risks'!T18)</f>
        <v>Treat</v>
      </c>
      <c r="G13" s="218" t="str">
        <f>IF('Risks'!X18="", "", 'Risks'!X18)</f>
        <v>Moderate</v>
      </c>
      <c r="H13" s="218">
        <f>IF('Risks'!Y18="", "", 'Risks'!Y18)</f>
        <v>1</v>
      </c>
      <c r="I13" s="218" t="str">
        <f>IF('Risks'!AC18="", "", 'Risks'!AC18)</f>
        <v/>
      </c>
      <c r="J13" s="217" t="str">
        <f>'Risks'!U18</f>
        <v>No gaps in control identified</v>
      </c>
    </row>
    <row r="14" spans="1:10" ht="48" x14ac:dyDescent="0.25">
      <c r="A14" s="217" t="str">
        <f>IF('Risks'!A19="", "", 'Risks'!A19)</f>
        <v>R013</v>
      </c>
      <c r="B14" s="217" t="str">
        <f>IF('Risks'!C19="", "",'Risks'!C19)</f>
        <v>Working elsewhere on Company time</v>
      </c>
      <c r="C14" s="217" t="str">
        <f>IF('Risks'!J19="","",'Risks'!J19)</f>
        <v xml:space="preserve">IF an employee works for another employer on LI Ltd time, by reporting sick when they are actually fit for work, or otherwise, </v>
      </c>
      <c r="D14" s="217" t="str">
        <f>IF('Risks'!L19="","",'Risks'!L19)</f>
        <v xml:space="preserve">THEN productivity will be lost and there may be a failure to achieve other corporate objectives., and may incur additional cost to cover those duties. </v>
      </c>
      <c r="E14" s="218" t="str">
        <f>IF('Risks'!E19="", "", 'Risks'!E19)</f>
        <v>Stuart McDonagh</v>
      </c>
      <c r="F14" s="218" t="str">
        <f>IF('Risks'!T19="", "", 'Risks'!T19)</f>
        <v>Treat</v>
      </c>
      <c r="G14" s="218" t="str">
        <f>IF('Risks'!X19="", "", 'Risks'!X19)</f>
        <v>Moderate</v>
      </c>
      <c r="H14" s="218">
        <f>IF('Risks'!Y19="", "", 'Risks'!Y19)</f>
        <v>1</v>
      </c>
      <c r="I14" s="218" t="str">
        <f>IF('Risks'!AC19="", "", 'Risks'!AC19)</f>
        <v/>
      </c>
      <c r="J14" s="217" t="str">
        <f>'Risks'!U19</f>
        <v>Implement Declaration of Interest policy?</v>
      </c>
    </row>
    <row r="15" spans="1:10" ht="60" x14ac:dyDescent="0.25">
      <c r="A15" s="217" t="str">
        <f>IF('Risks'!A20="", "", 'Risks'!A20)</f>
        <v>R014</v>
      </c>
      <c r="B15" s="217" t="str">
        <f>IF('Risks'!C20="", "",'Risks'!C20)</f>
        <v>FBR5: Declarations of interest</v>
      </c>
      <c r="C15" s="217" t="str">
        <f>IF('Risks'!J20="","",'Risks'!J20)</f>
        <v xml:space="preserve">IF staff fail to properly manage conflicting interests, </v>
      </c>
      <c r="D15" s="217" t="str">
        <f>IF('Risks'!L20="","",'Risks'!L20)</f>
        <v>THEN these may be exploited for personal gain resulting in failure to achieve value for public money and giving rise to an impression of impropriety amongst members of the public.</v>
      </c>
      <c r="E15" s="218" t="str">
        <f>IF('Risks'!E20="", "", 'Risks'!E20)</f>
        <v>Stuart McDonagh</v>
      </c>
      <c r="F15" s="218" t="str">
        <f>IF('Risks'!T20="", "", 'Risks'!T20)</f>
        <v>Treat</v>
      </c>
      <c r="G15" s="218" t="str">
        <f>IF('Risks'!X20="", "", 'Risks'!X20)</f>
        <v>Severe</v>
      </c>
      <c r="H15" s="218">
        <f>IF('Risks'!Y20="", "", 'Risks'!Y20)</f>
        <v>2</v>
      </c>
      <c r="I15" s="218" t="str">
        <f>IF('Risks'!AC20="", "", 'Risks'!AC20)</f>
        <v/>
      </c>
      <c r="J15" s="217" t="str">
        <f>'Risks'!U20</f>
        <v>Implement Declaration of Interest policy?
Implement CoI process?</v>
      </c>
    </row>
    <row r="16" spans="1:10" ht="36" x14ac:dyDescent="0.25">
      <c r="A16" s="217" t="str">
        <f>IF('Risks'!A21="", "", 'Risks'!A21)</f>
        <v>R015</v>
      </c>
      <c r="B16" s="217" t="str">
        <f>IF('Risks'!C21="", "",'Risks'!C21)</f>
        <v>Mandate fraud</v>
      </c>
      <c r="C16" s="217" t="str">
        <f>IF('Risks'!J21="","",'Risks'!J21)</f>
        <v xml:space="preserve">IF unauthorised bank accounts are set up or unauthorised amendments are made, </v>
      </c>
      <c r="D16" s="217" t="str">
        <f>IF('Risks'!L21="","",'Risks'!L21)</f>
        <v>THEN monies could be diverted to criminals instead of being paid to genuine supplier accounts.</v>
      </c>
      <c r="E16" s="218" t="str">
        <f>IF('Risks'!E21="", "", 'Risks'!E21)</f>
        <v>Stuart McDonagh</v>
      </c>
      <c r="F16" s="218" t="str">
        <f>IF('Risks'!T21="", "", 'Risks'!T21)</f>
        <v>Treat</v>
      </c>
      <c r="G16" s="218" t="str">
        <f>IF('Risks'!X21="", "", 'Risks'!X21)</f>
        <v>Severe</v>
      </c>
      <c r="H16" s="218">
        <f>IF('Risks'!Y21="", "", 'Risks'!Y21)</f>
        <v>2</v>
      </c>
      <c r="I16" s="218" t="str">
        <f>IF('Risks'!AC21="", "", 'Risks'!AC21)</f>
        <v/>
      </c>
      <c r="J16" s="217">
        <f>'Risks'!U21</f>
        <v>0</v>
      </c>
    </row>
    <row r="17" spans="1:10" ht="36" x14ac:dyDescent="0.25">
      <c r="A17" s="217" t="str">
        <f>IF('Risks'!A22="", "", 'Risks'!A22)</f>
        <v>R016</v>
      </c>
      <c r="B17" s="217" t="str">
        <f>IF('Risks'!C22="", "",'Risks'!C22)</f>
        <v>Ghost employees</v>
      </c>
      <c r="C17" s="217" t="str">
        <f>IF('Risks'!J22="","",'Risks'!J22)</f>
        <v xml:space="preserve">IF ghost employees or duplicate payments are added to pay runs, </v>
      </c>
      <c r="D17" s="217" t="str">
        <f>IF('Risks'!L22="","",'Risks'!L22)</f>
        <v>THEN fraudulent payments may be made.</v>
      </c>
      <c r="E17" s="218" t="str">
        <f>IF('Risks'!E22="", "", 'Risks'!E22)</f>
        <v>Stuart McDonagh</v>
      </c>
      <c r="F17" s="218" t="str">
        <f>IF('Risks'!T22="", "", 'Risks'!T22)</f>
        <v>Tolerate</v>
      </c>
      <c r="G17" s="218" t="str">
        <f>IF('Risks'!X22="", "", 'Risks'!X22)</f>
        <v>Moderate</v>
      </c>
      <c r="H17" s="218">
        <f>IF('Risks'!Y22="", "", 'Risks'!Y22)</f>
        <v>1</v>
      </c>
      <c r="I17" s="218" t="str">
        <f>IF('Risks'!AC22="", "", 'Risks'!AC22)</f>
        <v/>
      </c>
      <c r="J17" s="217" t="str">
        <f>'Risks'!U22</f>
        <v>NA</v>
      </c>
    </row>
    <row r="18" spans="1:10" ht="48" x14ac:dyDescent="0.25">
      <c r="A18" s="217" t="str">
        <f>IF('Risks'!A23="", "", 'Risks'!A23)</f>
        <v>R017</v>
      </c>
      <c r="B18" s="217" t="str">
        <f>IF('Risks'!C23="", "",'Risks'!C23)</f>
        <v xml:space="preserve">FBR9: Changes </v>
      </c>
      <c r="C18" s="217" t="str">
        <f>IF('Risks'!J23="","",'Risks'!J23)</f>
        <v xml:space="preserve">IF grading for an employee is changed fraudulently, </v>
      </c>
      <c r="D18" s="217" t="str">
        <f>IF('Risks'!L23="","",'Risks'!L23)</f>
        <v>THEN an employee could receive additional income they are not entitled to and value for public money will not be achieved.</v>
      </c>
      <c r="E18" s="218" t="str">
        <f>IF('Risks'!E23="", "", 'Risks'!E23)</f>
        <v>Stuart McDonagh</v>
      </c>
      <c r="F18" s="218" t="str">
        <f>IF('Risks'!T23="", "", 'Risks'!T23)</f>
        <v>Tolerate</v>
      </c>
      <c r="G18" s="218" t="str">
        <f>IF('Risks'!X23="", "", 'Risks'!X23)</f>
        <v>Moderate</v>
      </c>
      <c r="H18" s="218">
        <f>IF('Risks'!Y23="", "", 'Risks'!Y23)</f>
        <v>1</v>
      </c>
      <c r="I18" s="218" t="str">
        <f>IF('Risks'!AC23="", "", 'Risks'!AC23)</f>
        <v/>
      </c>
      <c r="J18" s="217" t="str">
        <f>'Risks'!U23</f>
        <v>NA</v>
      </c>
    </row>
    <row r="19" spans="1:10" ht="48" x14ac:dyDescent="0.25">
      <c r="A19" s="217" t="str">
        <f>IF('Risks'!A24="", "", 'Risks'!A24)</f>
        <v>R018</v>
      </c>
      <c r="B19" s="217" t="str">
        <f>IF('Risks'!C24="", "",'Risks'!C24)</f>
        <v>Leavers</v>
      </c>
      <c r="C19" s="217" t="str">
        <f>IF('Risks'!J24="","",'Risks'!J24)</f>
        <v xml:space="preserve">IF former employees remain on the payroll and continue to receive payment, </v>
      </c>
      <c r="D19" s="217" t="str">
        <f>IF('Risks'!L24="","",'Risks'!L24)</f>
        <v>THEN an employee could receive additional income they are not entitled to and value for public money will not be achieved.</v>
      </c>
      <c r="E19" s="218" t="str">
        <f>IF('Risks'!E24="", "", 'Risks'!E24)</f>
        <v>Stuart McDonagh</v>
      </c>
      <c r="F19" s="218" t="str">
        <f>IF('Risks'!T24="", "", 'Risks'!T24)</f>
        <v>Tolerate</v>
      </c>
      <c r="G19" s="218" t="str">
        <f>IF('Risks'!X24="", "", 'Risks'!X24)</f>
        <v>Moderate</v>
      </c>
      <c r="H19" s="218">
        <f>IF('Risks'!Y24="", "", 'Risks'!Y24)</f>
        <v>1</v>
      </c>
      <c r="I19" s="218" t="str">
        <f>IF('Risks'!AC24="", "", 'Risks'!AC24)</f>
        <v/>
      </c>
      <c r="J19" s="217" t="str">
        <f>'Risks'!U24</f>
        <v>NA</v>
      </c>
    </row>
    <row r="20" spans="1:10" ht="36" x14ac:dyDescent="0.25">
      <c r="A20" s="217" t="str">
        <f>IF('Risks'!A25="", "", 'Risks'!A25)</f>
        <v>R019</v>
      </c>
      <c r="B20" s="217" t="str">
        <f>IF('Risks'!C25="", "",'Risks'!C25)</f>
        <v>Expenses</v>
      </c>
      <c r="C20" s="217" t="str">
        <f>IF('Risks'!J25="","",'Risks'!J25)</f>
        <v xml:space="preserve">IF fictitious or false claims are submitted by employees and paid, </v>
      </c>
      <c r="D20" s="217" t="str">
        <f>IF('Risks'!L25="","",'Risks'!L25)</f>
        <v>THEN an employee could receive additional funds they are not entitled to and value for public money will not be achieved.</v>
      </c>
      <c r="E20" s="218" t="str">
        <f>IF('Risks'!E25="", "", 'Risks'!E25)</f>
        <v>Stuart McDonagh</v>
      </c>
      <c r="F20" s="218" t="str">
        <f>IF('Risks'!T25="", "", 'Risks'!T25)</f>
        <v>Tolerate</v>
      </c>
      <c r="G20" s="218" t="str">
        <f>IF('Risks'!X25="", "", 'Risks'!X25)</f>
        <v>Moderate</v>
      </c>
      <c r="H20" s="218">
        <f>IF('Risks'!Y25="", "", 'Risks'!Y25)</f>
        <v>1</v>
      </c>
      <c r="I20" s="218" t="str">
        <f>IF('Risks'!AC25="", "", 'Risks'!AC25)</f>
        <v/>
      </c>
      <c r="J20" s="217" t="str">
        <f>'Risks'!U25</f>
        <v>NA</v>
      </c>
    </row>
    <row r="21" spans="1:10" ht="36" x14ac:dyDescent="0.25">
      <c r="A21" s="217" t="str">
        <f>IF('Risks'!A26="", "", 'Risks'!A26)</f>
        <v>R020</v>
      </c>
      <c r="B21" s="217" t="str">
        <f>IF('Risks'!C26="", "",'Risks'!C26)</f>
        <v xml:space="preserve">Invoice fraud </v>
      </c>
      <c r="C21" s="217" t="str">
        <f>IF('Risks'!J26="","",'Risks'!J26)</f>
        <v xml:space="preserve">IF duplicate, inflated, inaccurate or fake invoices are paid, </v>
      </c>
      <c r="D21" s="217" t="str">
        <f>IF('Risks'!L26="","",'Risks'!L26)</f>
        <v>THEN this can result in failure to achieve value for money or direct loss of public funds.</v>
      </c>
      <c r="E21" s="218" t="str">
        <f>IF('Risks'!E26="", "", 'Risks'!E26)</f>
        <v>Stuart McDonagh</v>
      </c>
      <c r="F21" s="218" t="str">
        <f>IF('Risks'!T26="", "", 'Risks'!T26)</f>
        <v>Treat</v>
      </c>
      <c r="G21" s="218" t="str">
        <f>IF('Risks'!X26="", "", 'Risks'!X26)</f>
        <v>Moderate</v>
      </c>
      <c r="H21" s="218">
        <f>IF('Risks'!Y26="", "", 'Risks'!Y26)</f>
        <v>1</v>
      </c>
      <c r="I21" s="218" t="str">
        <f>IF('Risks'!AC26="", "", 'Risks'!AC26)</f>
        <v/>
      </c>
      <c r="J21" s="217" t="str">
        <f>'Risks'!U26</f>
        <v>Implement CoI process?</v>
      </c>
    </row>
    <row r="22" spans="1:10" ht="36" x14ac:dyDescent="0.25">
      <c r="A22" s="217" t="str">
        <f>IF('Risks'!A27="", "", 'Risks'!A27)</f>
        <v>R021</v>
      </c>
      <c r="B22" s="217" t="str">
        <f>IF('Risks'!C27="", "",'Risks'!C27)</f>
        <v xml:space="preserve">Direct debit or bank transfers </v>
      </c>
      <c r="C22" s="217" t="str">
        <f>IF('Risks'!J27="","",'Risks'!J27)</f>
        <v xml:space="preserve">IF unsuitable individuals gain access to account information, </v>
      </c>
      <c r="D22" s="217" t="str">
        <f>IF('Risks'!L27="","",'Risks'!L27)</f>
        <v>THEN unauthorised transfers or spends may be made from LI Ltd bank accounts via the setting up of direct debits.</v>
      </c>
      <c r="E22" s="218" t="str">
        <f>IF('Risks'!E27="", "", 'Risks'!E27)</f>
        <v>Stuart McDonagh</v>
      </c>
      <c r="F22" s="218" t="str">
        <f>IF('Risks'!T27="", "", 'Risks'!T27)</f>
        <v>Tolerate</v>
      </c>
      <c r="G22" s="218" t="str">
        <f>IF('Risks'!X27="", "", 'Risks'!X27)</f>
        <v>Moderate</v>
      </c>
      <c r="H22" s="218">
        <f>IF('Risks'!Y27="", "", 'Risks'!Y27)</f>
        <v>1</v>
      </c>
      <c r="I22" s="218" t="str">
        <f>IF('Risks'!AC27="", "", 'Risks'!AC27)</f>
        <v/>
      </c>
      <c r="J22" s="217" t="str">
        <f>'Risks'!U27</f>
        <v>No gaps identified</v>
      </c>
    </row>
    <row r="23" spans="1:10" ht="84" x14ac:dyDescent="0.25">
      <c r="A23" s="217" t="str">
        <f>IF('Risks'!A28="", "", 'Risks'!A28)</f>
        <v>R022</v>
      </c>
      <c r="B23" s="217" t="str">
        <f>IF('Risks'!C28="", "",'Risks'!C28)</f>
        <v xml:space="preserve">Procurement </v>
      </c>
      <c r="C23" s="217" t="str">
        <f>IF('Risks'!J28="","",'Risks'!J28)</f>
        <v xml:space="preserve">IF LI Ltd fails to control and manage procurement processes, </v>
      </c>
      <c r="D23" s="217" t="str">
        <f>IF('Risks'!L28="","",'Risks'!L28)</f>
        <v>THEN these may be manipulated or subverted by internal actors or by external collusion, enabling the creation of ghost suppliers or contracting with unsuitable suppliers, resulting in direct fraud losses or failure to achieve best value for public funds.</v>
      </c>
      <c r="E23" s="218" t="str">
        <f>IF('Risks'!E28="", "", 'Risks'!E28)</f>
        <v>Stuart McDonagh</v>
      </c>
      <c r="F23" s="218" t="str">
        <f>IF('Risks'!T28="", "", 'Risks'!T28)</f>
        <v>Treat</v>
      </c>
      <c r="G23" s="218" t="str">
        <f>IF('Risks'!X28="", "", 'Risks'!X28)</f>
        <v>Moderate</v>
      </c>
      <c r="H23" s="218">
        <f>IF('Risks'!Y28="", "", 'Risks'!Y28)</f>
        <v>1</v>
      </c>
      <c r="I23" s="218" t="str">
        <f>IF('Risks'!AC28="", "", 'Risks'!AC28)</f>
        <v/>
      </c>
      <c r="J23" s="217" t="str">
        <f>'Risks'!U28</f>
        <v>Implement Single Tender Waiver Policy</v>
      </c>
    </row>
    <row r="24" spans="1:10" ht="240" x14ac:dyDescent="0.25">
      <c r="A24" s="217" t="str">
        <f>IF('Risks'!A29="", "", 'Risks'!A29)</f>
        <v>R023</v>
      </c>
      <c r="B24" s="217" t="str">
        <f>IF('Risks'!C29="", "",'Risks'!C29)</f>
        <v xml:space="preserve">Lack of effective contract and supplier management </v>
      </c>
      <c r="C24" s="217" t="str">
        <f>IF('Risks'!J29="","",'Risks'!J29)</f>
        <v>If LI fails to effectively manage contract deliverables, LI obligations, and supplier obligations as set out in contractual agreements</v>
      </c>
      <c r="D24" s="217" t="str">
        <f>IF('Risks'!L29="","",'Risks'!L29)</f>
        <v>Then
i) Value realisation under the contractual agreements may not be achieved resulting in poor performance and/or poor value for money;
ii) Wider delivery objectives may not be met;
iii) Compliance issues may arise where contract values or durations are greater than originally stipulated;
iv) Risk of fraudulent activity increases;
v) LI may be forced to extend incumbent arrangements or award new contracts on a Direct Award basis which may give rise to an increase in current prices or introduction of new terms which may be difficult to successfully mitigate or avoid.</v>
      </c>
      <c r="E24" s="218" t="str">
        <f>IF('Risks'!E29="", "", 'Risks'!E29)</f>
        <v>Stuart McDonagh</v>
      </c>
      <c r="F24" s="218" t="str">
        <f>IF('Risks'!T29="", "", 'Risks'!T29)</f>
        <v>Treat</v>
      </c>
      <c r="G24" s="218" t="str">
        <f>IF('Risks'!X29="", "", 'Risks'!X29)</f>
        <v>Moderate</v>
      </c>
      <c r="H24" s="218">
        <f>IF('Risks'!Y29="", "", 'Risks'!Y29)</f>
        <v>1</v>
      </c>
      <c r="I24" s="218" t="str">
        <f ca="1">IF('Risks'!AC29="", "", 'Risks'!AC29)</f>
        <v>Yes</v>
      </c>
      <c r="J24" s="217" t="str">
        <f>'Risks'!U29</f>
        <v>1. Contract management processes to be developed based on CCS 'Bronze' 'Silver' and 'Gold' tiering levels;
2.  Contract register to be regularly updated to include a review of contract end dates and trigger dates for review;
3.  Commercial pipeline to be developed (and updated as necessary subject to outputs from the strategic review) which links expiry of contracts with plans to procure and implement replacement arrangements;
4.Livestock Transformation Programme Board to begin planning now for funding arrangements and spend controls approval for future years.
5.Contracts requiring extension/renewal beyond FY22/23 to be flagged to SRO by LI MD with a recommendation to extend or replace based on current knowledge of delivery landscape.</v>
      </c>
    </row>
    <row r="25" spans="1:10" ht="96" x14ac:dyDescent="0.25">
      <c r="A25" s="217" t="str">
        <f>IF('Risks'!A30="", "", 'Risks'!A30)</f>
        <v>R024</v>
      </c>
      <c r="B25" s="217" t="str">
        <f>IF('Risks'!C30="", "",'Risks'!C30)</f>
        <v>Lack of funding or support for run and maintain activities</v>
      </c>
      <c r="C25" s="217" t="str">
        <f>IF('Risks'!J30="","",'Risks'!J30)</f>
        <v>If LI is not provided adequate funding then progress on a fully effective multi-species service will stall.</v>
      </c>
      <c r="D25" s="217" t="str">
        <f>IF('Risks'!L30="","",'Risks'!L30)</f>
        <v>LI no longer becomes viable, the service will either cease or need to be transferred (novated) to another organisation resulting in significant delays.  If no funding is provided or funding levels are too low then a fully effective multi-species service will be delayed and over a longer period resulting in delays to the benefits realisation.</v>
      </c>
      <c r="E25" s="218" t="str">
        <f>IF('Risks'!E30="", "", 'Risks'!E30)</f>
        <v>Ian Hewett</v>
      </c>
      <c r="F25" s="218" t="str">
        <f>IF('Risks'!T30="", "", 'Risks'!T30)</f>
        <v>Treat</v>
      </c>
      <c r="G25" s="218" t="str">
        <f>IF('Risks'!X30="", "", 'Risks'!X30)</f>
        <v>Critical</v>
      </c>
      <c r="H25" s="218">
        <f>IF('Risks'!Y30="", "", 'Risks'!Y30)</f>
        <v>3</v>
      </c>
      <c r="I25" s="218" t="str">
        <f ca="1">IF('Risks'!AC30="", "", 'Risks'!AC30)</f>
        <v>No</v>
      </c>
      <c r="J25" s="217" t="str">
        <f>'Risks'!U30</f>
        <v>1) LITP secured 7 months funding to the end of September 2023
2) Confirmation that LI run and maintain cost is included in the annual business planning cycle.</v>
      </c>
    </row>
    <row r="26" spans="1:10" ht="372" x14ac:dyDescent="0.25">
      <c r="A26" s="217" t="str">
        <f>IF('Risks'!A31="", "", 'Risks'!A31)</f>
        <v>R025</v>
      </c>
      <c r="B26" s="217" t="str">
        <f>IF('Risks'!C31="", "",'Risks'!C31)</f>
        <v>Scoteid review may delay the current roadmap of delivery</v>
      </c>
      <c r="C26" s="217" t="str">
        <f>IF('Risks'!J31="","",'Risks'!J31)</f>
        <v>The Defra Livestock Information Transformation Programme Board (LTPB) has requested a review of the suitability of ScotEID as a potential solution for LI to build the next phase of multi-species and cattle.  The proposal is to have DDTS undertake the review.</v>
      </c>
      <c r="D26" s="217" t="str">
        <f>IF('Risks'!L31="","",'Risks'!L31)</f>
        <v>There are a number of impacts.  Firstly, the review itself will take time and it is unclear whether progress can be made in LI until that option is considered.  Should LI be asked to wait for an outcome, the current plans and spend forecasts will no longer be valid and new ones will be need post review should the outcome be to move to Scoteid.  The second impact is linked to the outcome.  Should DDTS determine that ScotEID is the solution, LI will have a technical solution imposed upon it that it will not have done any due diligence on.  Furthermore, the accountability for the solution would need to sit with DDTS rather than LI until a time when LI could undertake its own due diligence on the solution.  Should SCoteid be put as the future solution, a full impact assessment would be needed to ascertain the gap between current functionality (the scottish solution) and the future processes and policies in England that would need to be implemented.  A full assessment by LI could take 3 to 6 months before any plans or costs could be committed to.  This will result in significant delays to the cattle implementation and it would be unclear whether budgets could be forecast ahead of the Q4 22/23 period when investment for future years would be decided.</v>
      </c>
      <c r="E26" s="218" t="str">
        <f>IF('Risks'!E31="", "", 'Risks'!E31)</f>
        <v>Simon Freeman</v>
      </c>
      <c r="F26" s="218" t="str">
        <f>IF('Risks'!T31="", "", 'Risks'!T31)</f>
        <v>Treat</v>
      </c>
      <c r="G26" s="218" t="str">
        <f>IF('Risks'!X31="", "", 'Risks'!X31)</f>
        <v>Severe</v>
      </c>
      <c r="H26" s="218">
        <f>IF('Risks'!Y31="", "", 'Risks'!Y31)</f>
        <v>2</v>
      </c>
      <c r="I26" s="218" t="str">
        <f ca="1">IF('Risks'!AC31="", "", 'Risks'!AC31)</f>
        <v>Yes</v>
      </c>
      <c r="J26" s="217" t="str">
        <f>'Risks'!U31</f>
        <v>1) The proposal is to limit the ScotEID review to a brief technical consideration based upon the Welsh feedback that it is not a suitable platform upon which to build.
2) Having Wales already discounted the solution, the review should consider the ratification of the Welsh view (on the ScotEID technology) rather than a full stand alone review.</v>
      </c>
    </row>
    <row r="27" spans="1:10" ht="72" x14ac:dyDescent="0.25">
      <c r="A27" s="217" t="str">
        <f>IF('Risks'!A32="", "", 'Risks'!A32)</f>
        <v>R026</v>
      </c>
      <c r="B27" s="217" t="str">
        <f>IF('Risks'!C32="", "",'Risks'!C32)</f>
        <v>Head of Finance departure and lack of Finance Director</v>
      </c>
      <c r="C27" s="217" t="str">
        <f>IF('Risks'!J32="","",'Risks'!J32)</f>
        <v>If the HoF leaves and LI does not have a Finance Director</v>
      </c>
      <c r="D27" s="217" t="str">
        <f>IF('Risks'!L32="","",'Risks'!L32)</f>
        <v>Then LI is without adequate financial goverance and control that increases the risks of compliance failure, of fraudulent activity, failure to meet obligations under company law. Creates risk to overall control and delivery environment.</v>
      </c>
      <c r="E27" s="218" t="str">
        <f>IF('Risks'!E32="", "", 'Risks'!E32)</f>
        <v>Ian Hewett</v>
      </c>
      <c r="F27" s="218" t="str">
        <f>IF('Risks'!T32="", "", 'Risks'!T32)</f>
        <v>Treat</v>
      </c>
      <c r="G27" s="218" t="str">
        <f>IF('Risks'!X32="", "", 'Risks'!X32)</f>
        <v>Moderate</v>
      </c>
      <c r="H27" s="218">
        <f>IF('Risks'!Y32="", "", 'Risks'!Y32)</f>
        <v>2</v>
      </c>
      <c r="I27" s="218" t="str">
        <f ca="1">IF('Risks'!AC32="", "", 'Risks'!AC32)</f>
        <v>Yes</v>
      </c>
      <c r="J27" s="217" t="str">
        <f>'Risks'!U32</f>
        <v>Recruitment of Finance Director and adequate succession planning.</v>
      </c>
    </row>
    <row r="28" spans="1:10" ht="48" x14ac:dyDescent="0.25">
      <c r="A28" s="217" t="str">
        <f>IF('Risks'!A33="", "", 'Risks'!A33)</f>
        <v>R027</v>
      </c>
      <c r="B28" s="217" t="str">
        <f>IF('Risks'!C33="", "",'Risks'!C33)</f>
        <v>Delays to legislative changes</v>
      </c>
      <c r="C28" s="217" t="str">
        <f>IF('Risks'!J33="","",'Risks'!J33)</f>
        <v>The requirement to change legislation to alter industry behaviours delays delivery of the multi-species data service</v>
      </c>
      <c r="D28" s="217" t="str">
        <f>IF('Risks'!L33="","",'Risks'!L33)</f>
        <v/>
      </c>
      <c r="E28" s="218" t="str">
        <f>IF('Risks'!E33="", "", 'Risks'!E33)</f>
        <v>Ian Hewett</v>
      </c>
      <c r="F28" s="218" t="str">
        <f>IF('Risks'!T33="", "", 'Risks'!T33)</f>
        <v/>
      </c>
      <c r="G28" s="218" t="str">
        <f>IF('Risks'!X33="", "", 'Risks'!X33)</f>
        <v>Severe</v>
      </c>
      <c r="H28" s="218">
        <f>IF('Risks'!Y33="", "", 'Risks'!Y33)</f>
        <v>3</v>
      </c>
      <c r="I28" s="218" t="str">
        <f ca="1">IF('Risks'!AC33="", "", 'Risks'!AC33)</f>
        <v>Yes</v>
      </c>
      <c r="J28" s="217">
        <f>'Risks'!U33</f>
        <v>0</v>
      </c>
    </row>
    <row r="29" spans="1:10" ht="108" x14ac:dyDescent="0.25">
      <c r="A29" s="217" t="str">
        <f>IF('Risks'!A34="", "", 'Risks'!A34)</f>
        <v>R028</v>
      </c>
      <c r="B29" s="217" t="str">
        <f>IF('Risks'!C34="", "",'Risks'!C34)</f>
        <v>Regulation changes delay the live deployment dates</v>
      </c>
      <c r="C29" s="217" t="str">
        <f>IF('Risks'!J34="","",'Risks'!J34)</f>
        <v>The time it will take to change and implement legislation that supports movements and traceability could cause delays to the live dates of the new solutions</v>
      </c>
      <c r="D29" s="217" t="str">
        <f>IF('Risks'!L34="","",'Risks'!L34)</f>
        <v>Delays to legislation would mean key transformations such as BEID and passport removals cannot be implemented ahead of predicted legislation March 25.  This will mean we either implement passports and go live in MVP or have to not include the cost of implementing passports and delay any go live (MVP) beyind March 25</v>
      </c>
      <c r="E29" s="218" t="str">
        <f>IF('Risks'!E34="", "", 'Risks'!E34)</f>
        <v>Simon Freeman</v>
      </c>
      <c r="F29" s="218" t="str">
        <f>IF('Risks'!T34="", "", 'Risks'!T34)</f>
        <v>Treat</v>
      </c>
      <c r="G29" s="218" t="str">
        <f>IF('Risks'!X34="", "", 'Risks'!X34)</f>
        <v>Severe</v>
      </c>
      <c r="H29" s="218">
        <f>IF('Risks'!Y34="", "", 'Risks'!Y34)</f>
        <v>2</v>
      </c>
      <c r="I29" s="218" t="str">
        <f ca="1">IF('Risks'!AC34="", "", 'Risks'!AC34)</f>
        <v>No</v>
      </c>
      <c r="J29" s="217" t="str">
        <f>'Risks'!U34</f>
        <v>Work with policy to identify ways to go live early through bringing forward legislation or enable early go live with legislation to follow.</v>
      </c>
    </row>
    <row r="30" spans="1:10" ht="84" x14ac:dyDescent="0.25">
      <c r="A30" s="217" t="str">
        <f>IF('Risks'!A35="", "", 'Risks'!A35)</f>
        <v>R029</v>
      </c>
      <c r="B30" s="217" t="str">
        <f>IF('Risks'!C35="", "",'Risks'!C35)</f>
        <v>RPA customer service centre industrial action</v>
      </c>
      <c r="C30" s="217" t="str">
        <f>IF('Risks'!J35="","",'Risks'!J35)</f>
        <v>If strike action in the customer service centre proceeds it will have a significant impact on RPA operations ability to administer the work of the RPA at a critical time of year.</v>
      </c>
      <c r="D30" s="217" t="str">
        <f>IF('Risks'!L35="","",'Risks'!L35)</f>
        <v>Could impact LUIS (SM) and CTS (SF) and delay handover of bureau service</v>
      </c>
      <c r="E30" s="218" t="str">
        <f>IF('Risks'!E35="", "", 'Risks'!E35)</f>
        <v>Stuart McDonagh</v>
      </c>
      <c r="F30" s="218" t="str">
        <f>IF('Risks'!T35="", "", 'Risks'!T35)</f>
        <v>Tolerate</v>
      </c>
      <c r="G30" s="218" t="str">
        <f>IF('Risks'!X35="", "", 'Risks'!X35)</f>
        <v>Low</v>
      </c>
      <c r="H30" s="218">
        <f>IF('Risks'!Y35="", "", 'Risks'!Y35)</f>
        <v>1</v>
      </c>
      <c r="I30" s="218" t="str">
        <f ca="1">IF('Risks'!AC35="", "", 'Risks'!AC35)</f>
        <v>Yes</v>
      </c>
      <c r="J30" s="217" t="str">
        <f>'Risks'!U35</f>
        <v xml:space="preserve">1) According to BCMS any proposed strike won't impact cattle go-live or the LUIS service. 
2) LI have almost completed UAT, and model office / training happen after the strike ends.
3) Most project work is paused during the Christmas break. </v>
      </c>
    </row>
    <row r="31" spans="1:10" ht="96" x14ac:dyDescent="0.25">
      <c r="A31" s="217" t="str">
        <f>IF('Risks'!A36="", "", 'Risks'!A36)</f>
        <v>R030</v>
      </c>
      <c r="B31" s="217" t="str">
        <f>IF('Risks'!C36="", "",'Risks'!C36)</f>
        <v>Procurement resourcing bottleneck</v>
      </c>
      <c r="C31" s="217" t="str">
        <f>IF('Risks'!J36="","",'Risks'!J36)</f>
        <v>Insufficient commercial capacity to deliver and manage required commercial arrangemnents in the short term</v>
      </c>
      <c r="D31" s="217" t="str">
        <f>IF('Risks'!L36="","",'Risks'!L36)</f>
        <v>Dependency on commercial activity may be a blocker for timely programme delivery and progressing corporate objectives if commercial arrangements cannot be put in place when needed.</v>
      </c>
      <c r="E31" s="218" t="str">
        <f>IF('Risks'!E36="", "", 'Risks'!E36)</f>
        <v>Karen Dobson</v>
      </c>
      <c r="F31" s="218" t="str">
        <f>IF('Risks'!T36="", "", 'Risks'!T36)</f>
        <v>Treat</v>
      </c>
      <c r="G31" s="218" t="str">
        <f>IF('Risks'!X36="", "", 'Risks'!X36)</f>
        <v>Severe</v>
      </c>
      <c r="H31" s="218">
        <f>IF('Risks'!Y36="", "", 'Risks'!Y36)</f>
        <v>2</v>
      </c>
      <c r="I31" s="218" t="str">
        <f ca="1">IF('Risks'!AC36="", "", 'Risks'!AC36)</f>
        <v>Yes</v>
      </c>
      <c r="J31" s="217" t="str">
        <f>'Risks'!U36</f>
        <v>1) 'Procurement as a Service' contract in place with Cadence Innova would enable extra commercial capacity to be used on a project-by-project basis;
2)  Review planning and sequencing of commercial pipeline activities to ensure priorities align to outline programme delilvery plans and corporate commitments.</v>
      </c>
    </row>
    <row r="32" spans="1:10" ht="132" x14ac:dyDescent="0.25">
      <c r="A32" s="217" t="str">
        <f>IF('Risks'!A37="", "", 'Risks'!A37)</f>
        <v>R031</v>
      </c>
      <c r="B32" s="217" t="str">
        <f>IF('Risks'!C37="", "",'Risks'!C37)</f>
        <v>risual struggling to deliver contracted services</v>
      </c>
      <c r="C32" s="217" t="str">
        <f>IF('Risks'!K37="","",'Risks'!K37)</f>
        <v>risual do not have the internal capabilities, practices, repeatable processes, and competencies for the services contracted.</v>
      </c>
      <c r="D32" s="217" t="str">
        <f>IF('Risks'!L37="","",'Risks'!L37)</f>
        <v>Impeding maturity of LI service, slow to implement new enhancements, delays to DR testing and documented incident response plans. Maturity of SOC and cyber response.</v>
      </c>
      <c r="E32" s="218" t="str">
        <f>IF('Risks'!E37="", "", 'Risks'!E37)</f>
        <v>Stuart McDonagh</v>
      </c>
      <c r="F32" s="218" t="str">
        <f>IF('Risks'!T37="", "", 'Risks'!T37)</f>
        <v>Treat</v>
      </c>
      <c r="G32" s="218" t="str">
        <f>IF('Risks'!X37="", "", 'Risks'!X37)</f>
        <v>Moderate</v>
      </c>
      <c r="H32" s="218">
        <f>IF('Risks'!Y37="", "", 'Risks'!Y37)</f>
        <v>1</v>
      </c>
      <c r="I32" s="218" t="str">
        <f ca="1">IF('Risks'!AC37="", "", 'Risks'!AC37)</f>
        <v>No</v>
      </c>
      <c r="J32" s="217" t="str">
        <f>'Risks'!U37</f>
        <v>Strategic direction and LI Future Mode of Operation (FMO).
1. Insource Service Desk and Service Management Practices (Paul H leading)
2.Procure IT Operations / Azure Platform to align to riusal contract end point 14/11/23 (Paul W leading)
2.Procure SOC as a Service and Cyber Incident Response specialism  to align to riusal contract end point 14/11/23 (Paul W leading)</v>
      </c>
    </row>
  </sheetData>
  <conditionalFormatting sqref="G1:G1048576">
    <cfRule type="cellIs" dxfId="102" priority="1" operator="equal">
      <formula>"moderate"</formula>
    </cfRule>
    <cfRule type="cellIs" dxfId="101" priority="2" operator="equal">
      <formula>"Critical"</formula>
    </cfRule>
    <cfRule type="cellIs" dxfId="100" priority="3" operator="equal">
      <formula>"Severe"</formula>
    </cfRule>
  </conditionalFormatting>
  <conditionalFormatting sqref="H1:H1048576">
    <cfRule type="cellIs" dxfId="99" priority="4" operator="equal">
      <formula>1</formula>
    </cfRule>
    <cfRule type="cellIs" dxfId="98" priority="5" operator="equal">
      <formula>2</formula>
    </cfRule>
    <cfRule type="cellIs" dxfId="97" priority="6" operator="equal">
      <formula>3</formula>
    </cfRule>
  </conditionalFormatting>
  <conditionalFormatting sqref="I1:I1048576">
    <cfRule type="cellIs" dxfId="96" priority="7" operator="equal">
      <formula>"yes"</formula>
    </cfRule>
  </conditionalFormatting>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3CC6-F1EA-4554-B8F2-CFD86808DFA5}">
  <dimension ref="A1:J35"/>
  <sheetViews>
    <sheetView zoomScale="90" zoomScaleNormal="90" workbookViewId="0">
      <selection activeCell="I2" sqref="I2"/>
    </sheetView>
  </sheetViews>
  <sheetFormatPr defaultColWidth="8.7109375" defaultRowHeight="14.25" x14ac:dyDescent="0.25"/>
  <cols>
    <col min="1" max="1" width="8.7109375" style="222"/>
    <col min="2" max="2" width="21.42578125" style="222" customWidth="1"/>
    <col min="3" max="3" width="17.28515625" style="222" customWidth="1"/>
    <col min="4" max="4" width="23.42578125" style="222" customWidth="1"/>
    <col min="5" max="7" width="8.7109375" style="222"/>
    <col min="8" max="8" width="8.7109375" style="224"/>
    <col min="9" max="9" width="8.7109375" style="222"/>
    <col min="10" max="10" width="23.140625" style="222" customWidth="1"/>
    <col min="11" max="16384" width="8.7109375" style="222"/>
  </cols>
  <sheetData>
    <row r="1" spans="1:10" s="220" customFormat="1" ht="48" x14ac:dyDescent="0.25">
      <c r="A1" s="221" t="s">
        <v>435</v>
      </c>
      <c r="B1" s="221" t="s">
        <v>440</v>
      </c>
      <c r="C1" s="221" t="s">
        <v>105</v>
      </c>
      <c r="D1" s="221" t="s">
        <v>107</v>
      </c>
      <c r="E1" s="221" t="s">
        <v>100</v>
      </c>
      <c r="F1" s="221" t="s">
        <v>437</v>
      </c>
      <c r="G1" s="221" t="s">
        <v>358</v>
      </c>
      <c r="H1" s="223" t="s">
        <v>441</v>
      </c>
      <c r="I1" s="221" t="s">
        <v>124</v>
      </c>
      <c r="J1" s="221" t="s">
        <v>439</v>
      </c>
    </row>
    <row r="2" spans="1:10" ht="156" x14ac:dyDescent="0.25">
      <c r="A2" s="217" t="str">
        <f>IF(Issues!A7="", "", Issues!A7)</f>
        <v>LI-I071</v>
      </c>
      <c r="B2" s="217" t="str">
        <f>IF(Issues!C7="", "", Issues!C7)</f>
        <v>Customer requirements are incomplete</v>
      </c>
      <c r="C2" s="217" t="str">
        <f>IF(Issues!J7="", "", Issues!J7)</f>
        <v>No agreed customer requirement for cattle that maps from outcomes through risks and needs, encompassing regulatory and business process requirements.</v>
      </c>
      <c r="D2" s="217" t="str">
        <f>IF(Issues!K7="", "", Issues!K7)</f>
        <v>Inadequate decision-making landscape for solution design.
LI Ltd is unable to measure service and programme delivery progress against the requirement.</v>
      </c>
      <c r="E2" s="217" t="str">
        <f>IF(Issues!E7="", "", Issues!E7)</f>
        <v>Defra</v>
      </c>
      <c r="F2" s="217" t="str">
        <f>IF(Issues!R7="", "",Issues!R7)</f>
        <v>Transfer</v>
      </c>
      <c r="G2" s="217" t="str">
        <f>IF(Issues!O7="", "", Issues!O7)</f>
        <v>Critical</v>
      </c>
      <c r="H2" s="218">
        <f>IF(Issues!P7="", "", Issues!P7)</f>
        <v>3</v>
      </c>
      <c r="I2" s="217" t="str">
        <f ca="1">IF(Issues!V7="", "", Issues!V7)</f>
        <v>Yes</v>
      </c>
      <c r="J2" s="217" t="str">
        <f>IF(Issues!Q7="", "", Issues!Q7)</f>
        <v>LI Ltd to continue to set out what it requires from Members of the Company to inform cattle sprint 0. 
Work proactively with colleagues to help shape/inform the requirement as required.
If necessary, slow down delivery if the requirement is not sufficiently clear, setting out the consequences of doing so.</v>
      </c>
    </row>
    <row r="3" spans="1:10" ht="372" x14ac:dyDescent="0.25">
      <c r="A3" s="217" t="str">
        <f>IF(Issues!A8="", "", Issues!A8)</f>
        <v>LI-I073</v>
      </c>
      <c r="B3" s="217" t="str">
        <f>IF(Issues!C8="", "", Issues!C8)</f>
        <v>Member direction and involvement</v>
      </c>
      <c r="C3" s="217" t="str">
        <f>IF(Issues!J8="", "", Issues!J8)</f>
        <v>LI Ltd does not have stable board membership from company Members on its Board. LI Ltd does not have the authority to ensure that the board is equipped with the skills required to ensure effective company oversight.</v>
      </c>
      <c r="D3" s="217" t="str">
        <f>IF(Issues!K8="", "", Issues!K8)</f>
        <v>Regular changes weaken relationships and trust and reduce the understanding of company mission, structure and associated rationale.
Weakens LI Ltd.'s overall influence and ability to drive collaborative delivery.</v>
      </c>
      <c r="E3" s="217" t="str">
        <f>IF(Issues!E8="", "", Issues!E8)</f>
        <v>AHDB/Defra</v>
      </c>
      <c r="F3" s="217" t="str">
        <f>IF(Issues!R8="", "",Issues!R8)</f>
        <v>Transfer</v>
      </c>
      <c r="G3" s="217" t="str">
        <f>IF(Issues!O8="", "", Issues!O8)</f>
        <v>Severe</v>
      </c>
      <c r="H3" s="218">
        <f>IF(Issues!P8="", "", Issues!P8)</f>
        <v>2</v>
      </c>
      <c r="I3" s="217" t="str">
        <f ca="1">IF(Issues!V8="", "", Issues!V8)</f>
        <v>Yes</v>
      </c>
      <c r="J3" s="217" t="str">
        <f>IF(Issues!Q8="", "", Issues!Q8)</f>
        <v>1) The UK CVO has become the Defra member on the Board.
2) An FD has been recruited and is the sixth Board member (from the seven Board positions).
3) Invest in relationships through Defra Livestock Transformation Programme Board LTPB. 
4) Clarify Defra input into the LI Board and associated governance.
5) Self assessment evaluation conducted and findings reviewed with the Chair.
6) Defra and AHDB sponsors are currently considering changes to sponsorship of the company, with the expectation that Defra becomes the major shareholder. Once confirmed the sponsorship changes are expected to result in changes to the Board and Audit and Risk Committee.</v>
      </c>
    </row>
    <row r="4" spans="1:10" ht="192" x14ac:dyDescent="0.25">
      <c r="A4" s="217" t="str">
        <f>IF(Issues!A9="", "", Issues!A9)</f>
        <v>LI-I074</v>
      </c>
      <c r="B4" s="217" t="str">
        <f>IF(Issues!C9="", "", Issues!C9)</f>
        <v>LI Ltd Governance</v>
      </c>
      <c r="C4" s="217" t="str">
        <f>IF(Issues!J9="", "", Issues!J9)</f>
        <v>Lack of clarity with regard to the role of the board and its delegations. Insufficient definition of LI governance structure within the Livestock Transformation Programme Board governance to provide clearly articulated roles, decision making, and delivery oversight functions.</v>
      </c>
      <c r="D4" s="217" t="str">
        <f>IF(Issues!K9="", "", Issues!K9)</f>
        <v>Duplicative and conflicted governance creates overhead and distracts from delivery/decision making. 
Creates lack of clarity as to which decisions are within LI senior team delegations.
Erodes trust and reduces confidence.
Contributes to blame culture and poor job satisfaction</v>
      </c>
      <c r="E4" s="217" t="str">
        <f>IF(Issues!E9="", "", Issues!E9)</f>
        <v>AHDB/Defra</v>
      </c>
      <c r="F4" s="217" t="str">
        <f>IF(Issues!R9="", "",Issues!R9)</f>
        <v>Transfer</v>
      </c>
      <c r="G4" s="217" t="str">
        <f>IF(Issues!O9="", "", Issues!O9)</f>
        <v>Critical</v>
      </c>
      <c r="H4" s="218">
        <f>IF(Issues!P9="", "", Issues!P9)</f>
        <v>3</v>
      </c>
      <c r="I4" s="217" t="str">
        <f ca="1">IF(Issues!V9="", "", Issues!V9)</f>
        <v>Yes</v>
      </c>
      <c r="J4" s="217" t="str">
        <f>IF(Issues!Q9="", "", Issues!Q9)</f>
        <v>1) LI Ltd Board has requested a revised version of the GOM, highlighting areas needing clarification.
2) LI Ltd Board and subcommittees to be confirmed/redefined once Defra and AHDB have concluded proposed changes to the company's sponsorship.
3) LI Ltd MD to develop a decision making framework for consideration at the LTPB.</v>
      </c>
    </row>
    <row r="5" spans="1:10" ht="276" x14ac:dyDescent="0.25">
      <c r="A5" s="217" t="str">
        <f>IF(Issues!A10="", "", Issues!A10)</f>
        <v>LI-I076</v>
      </c>
      <c r="B5" s="217" t="str">
        <f>IF(Issues!C10="", "", Issues!C10)</f>
        <v>LI Ltd Governance</v>
      </c>
      <c r="C5" s="217" t="str">
        <f>IF(Issues!J10="", "", Issues!J10)</f>
        <v>The Governance Operating Manual and Delivery Agreement are now out of date because Members of the Company (AHDB/Defra) have changed the governance landscape.</v>
      </c>
      <c r="D5" s="217" t="str">
        <f>IF(Issues!K10="", "", Issues!K10)</f>
        <v>Accountabilities, responsibilities and delegations for decision making between the LI Board, the LTPB and LI Ltd are not known or are out of date. Decisions could be taken without relevant authorisation or not taken at all.</v>
      </c>
      <c r="E5" s="217" t="str">
        <f>IF(Issues!E10="", "", Issues!E10)</f>
        <v>AHDB/Defra</v>
      </c>
      <c r="F5" s="217" t="str">
        <f>IF(Issues!R10="", "",Issues!R10)</f>
        <v>Transfer</v>
      </c>
      <c r="G5" s="217" t="str">
        <f>IF(Issues!O10="", "", Issues!O10)</f>
        <v>Severe</v>
      </c>
      <c r="H5" s="218">
        <f>IF(Issues!P10="", "", Issues!P10)</f>
        <v>2</v>
      </c>
      <c r="I5" s="217" t="str">
        <f ca="1">IF(Issues!V10="", "", Issues!V10)</f>
        <v>Yes</v>
      </c>
      <c r="J5" s="217" t="str">
        <f>IF(Issues!Q10="", "", Issues!Q10)</f>
        <v>1) Refreshing delegated authorities, accountabilities, and responsibilities of LI Ltd from AHDB/Defra in an updated GOM and Delivery Agreement following review of the company’s sponsorship model.
2) LI Ltd MD has produced and circulated a version of the GOM highlighting the areas for revision (e.g. AO and FD responsibilities).
3) LI Ltd MD to update the GOM based on the outcome of the Defra convened task and finish group that looks at sponsorship and corporate affairs to take forward recommendations of the Cabinet Office Review.</v>
      </c>
    </row>
    <row r="6" spans="1:10" ht="108" x14ac:dyDescent="0.25">
      <c r="A6" s="217" t="str">
        <f>IF(Issues!A11="", "", Issues!A11)</f>
        <v>LI-I077</v>
      </c>
      <c r="B6" s="217" t="str">
        <f>IF(Issues!C11="", "", Issues!C11)</f>
        <v>Loss of key individuals</v>
      </c>
      <c r="C6" s="217" t="str">
        <f>IF(Issues!J11="", "", Issues!J11)</f>
        <v>Loss of Programme Director and COO</v>
      </c>
      <c r="D6" s="217" t="str">
        <f>IF(Issues!K11="", "", Issues!K11)</f>
        <v>Negative inpact on operational running and delivery, time delays, and concerns over the efficacy of the procurement and the ability to successfully transition to replacement arrangements absent a Programme Director</v>
      </c>
      <c r="E6" s="217" t="str">
        <f>IF(Issues!E11="", "", Issues!E11)</f>
        <v>Ian Hewett</v>
      </c>
      <c r="F6" s="217" t="str">
        <f>IF(Issues!R11="", "",Issues!R11)</f>
        <v>Treat</v>
      </c>
      <c r="G6" s="217" t="str">
        <f>IF(Issues!O11="", "", Issues!O11)</f>
        <v>Critical</v>
      </c>
      <c r="H6" s="218">
        <f>IF(Issues!P11="", "", Issues!P11)</f>
        <v>1</v>
      </c>
      <c r="I6" s="217" t="str">
        <f ca="1">IF(Issues!V11="", "", Issues!V11)</f>
        <v>Yes</v>
      </c>
      <c r="J6" s="217" t="str">
        <f>IF(Issues!Q11="", "", Issues!Q11)</f>
        <v>Simon Freeman recruited and expected to join in early September as Programme Director. 
Recruitment of a replacement COO is underway</v>
      </c>
    </row>
    <row r="7" spans="1:10" ht="348" x14ac:dyDescent="0.25">
      <c r="A7" s="217" t="str">
        <f>IF(Issues!A12="", "", Issues!A12)</f>
        <v>LI-I078</v>
      </c>
      <c r="B7" s="217" t="str">
        <f>IF(Issues!C12="", "", Issues!C12)</f>
        <v>Lack of confirmed funding for subsequent fiscal years</v>
      </c>
      <c r="C7" s="217" t="str">
        <f>IF(Issues!J12="", "", Issues!J12)</f>
        <v>Absence of medium and long term funding and/or SRO instruction to proceed.</v>
      </c>
      <c r="D7" s="217" t="str">
        <f>IF(Issues!K12="", "", Issues!K12)</f>
        <v>LI will lose staff if we cannot forward commit beyond September 2023. The ability to pay staff (employees and contractors) is also at risk.</v>
      </c>
      <c r="E7" s="217" t="str">
        <f>IF(Issues!E12="", "", Issues!E12)</f>
        <v>Vicky Moore</v>
      </c>
      <c r="F7" s="217" t="str">
        <f>IF(Issues!R12="", "",Issues!R12)</f>
        <v>Transfer</v>
      </c>
      <c r="G7" s="217" t="str">
        <f>IF(Issues!O12="", "", Issues!O12)</f>
        <v>Severe</v>
      </c>
      <c r="H7" s="218">
        <f>IF(Issues!P12="", "", Issues!P12)</f>
        <v>2</v>
      </c>
      <c r="I7" s="217" t="str">
        <f ca="1">IF(Issues!V12="", "", Issues!V12)</f>
        <v>Yes</v>
      </c>
      <c r="J7" s="217" t="str">
        <f>IF(Issues!Q12="", "", Issues!Q12)</f>
        <v>1) Funding confirmation for BAU work has been confirmed by the LITP SRO.
2) A closure report for the sheep service was approved by Defra Investment Committee (7th Sep 22), providing financial authority for the remainder of the last financial year, and an expectation that LI Ltd will bid for BAU funding for future years.
3) The issue of contract termination notices for a suite of trigger points in September 2022 has been successfully mitigated.
4) Worsening situation on government financing. Leadership Team working on options and mitigating actions to counter a potential ask from the central government. Currently no commitment to future year funding for development beyond September 2023.</v>
      </c>
    </row>
    <row r="8" spans="1:10" ht="132" x14ac:dyDescent="0.25">
      <c r="A8" s="217" t="str">
        <f>IF(Issues!A13="", "", Issues!A13)</f>
        <v>LI-I079</v>
      </c>
      <c r="B8" s="217" t="str">
        <f>IF(Issues!C13="", "", Issues!C13)</f>
        <v>Reputational Damage to LI Ltd and/or Defra</v>
      </c>
      <c r="C8" s="217" t="str">
        <f>IF(Issues!J13="", "", Issues!J13)</f>
        <v>Industry and wider stakeholder expectations regarding delivery of the multi-species service [platform] are not met because delivery does not proceed at pace or beyond the live sheep service.</v>
      </c>
      <c r="D8" s="217" t="str">
        <f>IF(Issues!K13="", "", Issues!K13)</f>
        <v>Industry, suppliers, and staff loose confidence in the strategy, objectives and plans of LI Ltd. Industry support for LI Ltd and the intended outcome wanes. Suppliers disengage and key staff leave.</v>
      </c>
      <c r="E8" s="217" t="str">
        <f>IF(Issues!E13="", "", Issues!E13)</f>
        <v>Ian Hewett[/John Cross]</v>
      </c>
      <c r="F8" s="217" t="str">
        <f>IF(Issues!R13="", "",Issues!R13)</f>
        <v>Treat</v>
      </c>
      <c r="G8" s="217" t="str">
        <f>IF(Issues!O13="", "", Issues!O13)</f>
        <v>Critical</v>
      </c>
      <c r="H8" s="218">
        <f>IF(Issues!P13="", "", Issues!P13)</f>
        <v>2</v>
      </c>
      <c r="I8" s="217" t="str">
        <f>IF(Issues!V13="", "", Issues!V13)</f>
        <v/>
      </c>
      <c r="J8" s="217" t="str">
        <f>IF(Issues!Q13="", "", Issues!Q13)</f>
        <v>Secure future funding from Paul Caldwell/LTPB
Secure go ahead for Cattle delivery from Paul Caldwell/LTPB</v>
      </c>
    </row>
    <row r="9" spans="1:10" ht="252" x14ac:dyDescent="0.25">
      <c r="A9" s="217" t="str">
        <f>IF(Issues!A14="", "", Issues!A14)</f>
        <v>LI-I080</v>
      </c>
      <c r="B9" s="217" t="str">
        <f>IF(Issues!C14="", "", Issues!C14)</f>
        <v>DA Data problem is being dealt with bottom up</v>
      </c>
      <c r="C9" s="217" t="str">
        <f>IF(Issues!J14="", "", Issues!J14)</f>
        <v>While the data movements are covered by agreements, there is no clarity or strategy on how data across the DAs will be handled and will flow.  This cannot be handled from the bottom up as is currently the case.</v>
      </c>
      <c r="D9" s="217" t="str">
        <f>IF(Issues!K14="", "", Issues!K14)</f>
        <v>Complex inter organisation data flows causing data quality issues and high cost of maintenance</v>
      </c>
      <c r="E9" s="217" t="str">
        <f>IF(Issues!E14="", "", Issues!E14)</f>
        <v>Simon Freeman</v>
      </c>
      <c r="F9" s="217" t="str">
        <f>IF(Issues!R14="", "",Issues!R14)</f>
        <v>Treat</v>
      </c>
      <c r="G9" s="217" t="str">
        <f>IF(Issues!O14="", "", Issues!O14)</f>
        <v>Critical</v>
      </c>
      <c r="H9" s="218">
        <f>IF(Issues!P14="", "", Issues!P14)</f>
        <v>3</v>
      </c>
      <c r="I9" s="217" t="str">
        <f ca="1">IF(Issues!V14="", "", Issues!V14)</f>
        <v>Yes</v>
      </c>
      <c r="J9" s="217" t="str">
        <f>IF(Issues!Q14="", "", Issues!Q14)</f>
        <v>1) LI to work with Defra on the DA problem from top down to agree a strategy on who will do what in the data area across Das
2) Aiming to simplyfy the requirements of disparate data sharing agreements (between different countries, organisations and species). One overarching agreement is not achieveable. Proposal to take papers to the DA for the LTPB seeking to align behind a single agreement for each of England, Scotland and Wales containing variance. Data alignment being led by Roger Goodwin within LITP.</v>
      </c>
    </row>
    <row r="10" spans="1:10" x14ac:dyDescent="0.25">
      <c r="A10" s="217" t="e">
        <f>IF(Issues!#REF!="", "", Issues!#REF!)</f>
        <v>#REF!</v>
      </c>
      <c r="B10" s="217" t="e">
        <f>IF(Issues!#REF!="", "", Issues!#REF!)</f>
        <v>#REF!</v>
      </c>
      <c r="C10" s="217" t="e">
        <f>IF(Issues!#REF!="", "", Issues!#REF!)</f>
        <v>#REF!</v>
      </c>
      <c r="D10" s="217" t="e">
        <f>IF(Issues!#REF!="", "", Issues!#REF!)</f>
        <v>#REF!</v>
      </c>
      <c r="E10" s="217" t="e">
        <f>IF(Issues!#REF!="", "", Issues!#REF!)</f>
        <v>#REF!</v>
      </c>
      <c r="F10" s="217" t="e">
        <f>IF(Issues!#REF!="", "",Issues!#REF!)</f>
        <v>#REF!</v>
      </c>
      <c r="G10" s="217" t="e">
        <f>IF(Issues!#REF!="", "", Issues!#REF!)</f>
        <v>#REF!</v>
      </c>
      <c r="H10" s="218" t="e">
        <f>IF(Issues!#REF!="", "", Issues!#REF!)</f>
        <v>#REF!</v>
      </c>
      <c r="I10" s="217" t="e">
        <f>IF(Issues!#REF!="", "", Issues!#REF!)</f>
        <v>#REF!</v>
      </c>
      <c r="J10" s="217" t="e">
        <f>IF(Issues!#REF!="", "", Issues!#REF!)</f>
        <v>#REF!</v>
      </c>
    </row>
    <row r="11" spans="1:10" ht="240" x14ac:dyDescent="0.25">
      <c r="A11" s="217" t="str">
        <f>IF(Issues!A15="", "", Issues!A15)</f>
        <v>LI-I081</v>
      </c>
      <c r="B11" s="217" t="str">
        <f>IF(Issues!C15="", "", Issues!C15)</f>
        <v>LIS Data Retention</v>
      </c>
      <c r="C11" s="217" t="str">
        <f>IF(Issues!J15="", "", Issues!J15)</f>
        <v>UK View Data Sharing Agreements with ScotEID and WG require data erasure. Review of DSAs in progress to add catlle to the exisitng Sheep, Goat and Deer agreements. The LIS has no process or procedure in place to manage data retention. Most other agreements are public task orientated with retention of data as long as is required.</v>
      </c>
      <c r="D11" s="217" t="str">
        <f>IF(Issues!K15="", "", Issues!K15)</f>
        <v>Potential breach of agreements. DAs could decide to not share data if retention requirements are not met by the LIS. 
Data erasure could impact APHA reporting requirements/obligations.
(Shows lack of holistic approach)</v>
      </c>
      <c r="E11" s="217" t="str">
        <f>IF(Issues!E15="", "", Issues!E15)</f>
        <v>Malcolm Dunsmore</v>
      </c>
      <c r="F11" s="217" t="str">
        <f>IF(Issues!R15="", "",Issues!R15)</f>
        <v>Treat</v>
      </c>
      <c r="G11" s="217" t="str">
        <f>IF(Issues!O15="", "", Issues!O15)</f>
        <v>Severe</v>
      </c>
      <c r="H11" s="218">
        <f>IF(Issues!P15="", "", Issues!P15)</f>
        <v>2</v>
      </c>
      <c r="I11" s="217" t="str">
        <f ca="1">IF(Issues!V15="", "", Issues!V15)</f>
        <v>Yes</v>
      </c>
      <c r="J11" s="217" t="str">
        <f>IF(Issues!Q15="", "", Issues!Q15)</f>
        <v>Addressed as part of LI-I081 providing a holistic understanding of data processing, including retention, across all organisations involved in livestock movement / disease traceability. 
Noting current guess, pre planning, is that Cattle data will be required for UK View c. end April 23.</v>
      </c>
    </row>
    <row r="12" spans="1:10" ht="204" x14ac:dyDescent="0.25">
      <c r="A12" s="217" t="str">
        <f>IF(Issues!A16="", "", Issues!A16)</f>
        <v>LI-I082</v>
      </c>
      <c r="B12" s="217" t="str">
        <f>IF(Issues!C16="", "", Issues!C16)</f>
        <v>UK View DSAs with ScotEID and WG</v>
      </c>
      <c r="C12" s="217" t="str">
        <f>IF(Issues!J16="", "", Issues!J16)</f>
        <v>Engagement from ScotEID on UK View DSA for Cattle has gone cold, post questioning if a DSA was actually required. The DSA is based on personal data and the LIS does not get Scottish PD from ScotEID data but rather from AMLS2 (moving to SAM in the future). Engagement from WG is intermitent.</v>
      </c>
      <c r="D12" s="217" t="str">
        <f>IF(Issues!K16="", "", Issues!K16)</f>
        <v>It may not be possible to include Cattle data in UK View without ScotEID and WG DSAs agreed to.</v>
      </c>
      <c r="E12" s="217" t="str">
        <f>IF(Issues!E16="", "", Issues!E16)</f>
        <v>Malcolm Dunsmore</v>
      </c>
      <c r="F12" s="217" t="str">
        <f>IF(Issues!R16="", "",Issues!R16)</f>
        <v>Treat</v>
      </c>
      <c r="G12" s="217" t="str">
        <f>IF(Issues!O16="", "", Issues!O16)</f>
        <v>Critical</v>
      </c>
      <c r="H12" s="218">
        <f>IF(Issues!P16="", "", Issues!P16)</f>
        <v>3</v>
      </c>
      <c r="I12" s="217" t="str">
        <f ca="1">IF(Issues!V16="", "", Issues!V16)</f>
        <v>Yes</v>
      </c>
      <c r="J12" s="217" t="str">
        <f>IF(Issues!Q16="", "", Issues!Q16)</f>
        <v>Aiming to simplyfy the requirements of disparate data sharing agreements (between different countries, organisations and species). One overarching agreement is not achieveable. Proposal to take papers to the DA for the LTPB seeking to align behind a single agreement for each of England, Scotland and Wales containing variance. Data alignment being led by Roger Goodwin within LITP.</v>
      </c>
    </row>
    <row r="13" spans="1:10" ht="252" x14ac:dyDescent="0.25">
      <c r="A13" s="217" t="str">
        <f>IF(Issues!A17="", "", Issues!A17)</f>
        <v>LI-I083</v>
      </c>
      <c r="B13" s="217" t="str">
        <f>IF(Issues!C17="", "", Issues!C17)</f>
        <v>Newline software sending duplicate movements</v>
      </c>
      <c r="C13" s="217" t="str">
        <f>IF(Issues!J17="", "", Issues!J17)</f>
        <v>Issue 89508: Newline(market software) have had an issue where their software has been sending duplicated movements, this is causing down stream abattoirs/keepers problems as they have the same move many times.</v>
      </c>
      <c r="D13" s="217" t="str">
        <f>IF(Issues!K17="", "", Issues!K17)</f>
        <v>Impact on Sheep Service</v>
      </c>
      <c r="E13" s="217" t="str">
        <f>IF(Issues!E17="", "", Issues!E17)</f>
        <v>Graham Gosling</v>
      </c>
      <c r="F13" s="217" t="str">
        <f>IF(Issues!R17="", "",Issues!R17)</f>
        <v>Treat</v>
      </c>
      <c r="G13" s="217" t="str">
        <f>IF(Issues!O17="", "", Issues!O17)</f>
        <v>Severe</v>
      </c>
      <c r="H13" s="218">
        <f>IF(Issues!P17="", "", Issues!P17)</f>
        <v>2</v>
      </c>
      <c r="I13" s="217" t="str">
        <f ca="1">IF(Issues!V17="", "", Issues!V17)</f>
        <v>Yes</v>
      </c>
      <c r="J13" s="217" t="str">
        <f>IF(Issues!Q17="", "", Issues!Q17)</f>
        <v>1) CLA team have produced an extract of the duplicates and we are working through this and cases that have been raised with Newline.
2) Newline so far have been able to undo the duplicated movements and this rectifies the problem
3) We should consider comms to the abattoirs to explain the problem as they will see this as a problem with our LI service.
4) GG will speak to Sarah O about how we tackle this on 31st Jan.
5) In the mean time we are consolidating the list of market moves and getting Newline to fix.</v>
      </c>
    </row>
    <row r="14" spans="1:10" ht="240" x14ac:dyDescent="0.25">
      <c r="A14" s="217" t="str">
        <f>IF(Issues!A18="", "", Issues!A18)</f>
        <v>LI-I084</v>
      </c>
      <c r="B14" s="217" t="str">
        <f>IF(Issues!C18="", "", Issues!C18)</f>
        <v>risual struggling to deliver contracted services</v>
      </c>
      <c r="C14" s="217" t="str">
        <f>IF(Issues!J18="", "", Issues!J18)</f>
        <v>risual are struggling to deliver contracted services because they do not have the internal capabilities, practices, repeatable processes, and competencies for the services contracted.</v>
      </c>
      <c r="D14" s="217" t="str">
        <f>IF(Issues!K18="", "", Issues!K18)</f>
        <v>Impeding maturity of LI service, slow to implement new enhancements, delays to DR testing and documented incident response plans. Maturity of SOC and cyber response.</v>
      </c>
      <c r="E14" s="217" t="str">
        <f>IF(Issues!E18="", "", Issues!E18)</f>
        <v>Stuart McDonagh</v>
      </c>
      <c r="F14" s="217" t="str">
        <f>IF(Issues!R18="", "",Issues!R18)</f>
        <v>Treat</v>
      </c>
      <c r="G14" s="217" t="str">
        <f>IF(Issues!O18="", "", Issues!O18)</f>
        <v>Moderate</v>
      </c>
      <c r="H14" s="218">
        <f>IF(Issues!P18="", "", Issues!P18)</f>
        <v>1</v>
      </c>
      <c r="I14" s="217" t="str">
        <f ca="1">IF(Issues!V18="", "", Issues!V18)</f>
        <v>No</v>
      </c>
      <c r="J14" s="217" t="str">
        <f>IF(Issues!Q18="", "", Issues!Q18)</f>
        <v>Managing commercial and operational mitigations pending the re-procurement.
Strategic direction and LI Future Mode of Operation (FMO).
1. Insource Service Desk and Service Management Practices (Paul H leading)
2.Procure IT Operations / Azure Platform to align to riusal contract end point 14/11/23 (Paul W leading)
3.Procure SOC as a Service and Cyber Incident Response specialism  to align to riusal contract end point 14/11/23 (Paul W leading)</v>
      </c>
    </row>
    <row r="15" spans="1:10" ht="396" x14ac:dyDescent="0.25">
      <c r="A15" s="217" t="str">
        <f>IF(Issues!A19="", "", Issues!A19)</f>
        <v>LI-I085</v>
      </c>
      <c r="B15" s="217" t="str">
        <f>IF(Issues!C19="", "", Issues!C19)</f>
        <v>Key permanent staff or any staff with specialist skill leave.</v>
      </c>
      <c r="C15" s="217" t="str">
        <f>IF(Issues!J19="", "", Issues!J19)</f>
        <v>Key permanent staff or any staff with specialist skill leaving because losing key people is inevitable. They may take a new job opportunity, retire, suffer a long-term illness, or die unexpectedly.</v>
      </c>
      <c r="D15" s="217" t="str">
        <f>IF(Issues!K19="", "", Issues!K19)</f>
        <v>A negative impact on operational running and delivery, cost overruns, time delays, and failed procurement due to a lack of resilience.</v>
      </c>
      <c r="E15" s="217" t="str">
        <f>IF(Issues!E19="", "", Issues!E19)</f>
        <v>Stuart McDonagh</v>
      </c>
      <c r="F15" s="217" t="str">
        <f>IF(Issues!R19="", "",Issues!R19)</f>
        <v>Treat</v>
      </c>
      <c r="G15" s="217" t="str">
        <f>IF(Issues!O19="", "", Issues!O19)</f>
        <v>Critical</v>
      </c>
      <c r="H15" s="218">
        <f>IF(Issues!P19="", "", Issues!P19)</f>
        <v>3</v>
      </c>
      <c r="I15" s="217" t="str">
        <f ca="1">IF(Issues!V19="", "", Issues!V19)</f>
        <v>Yes</v>
      </c>
      <c r="J15" s="217" t="str">
        <f>IF(Issues!Q19="", "", Issues!Q19)</f>
        <v>1) Diversify LI Ltd’s approach to staff recruitment and retention.
2) Manage critical knowledge by documenting activities, identifying others for training and knowledge transfer and undertaking succession planning for key skills. 
3) Create a great place to work, a supportive and inspired culture where delivery professionals feel empowered.
4) Undertake skills and services audit and establish the gaps.
5) Development of a new Target Operating Model including a Human Capital Management capability.
6) LI in process of creating baseline set of LI's own corporate HR policies, based on AHDB documentation by 31/03/23
7) Provide LI specific wording to fit into AHDB's templates for JD's
8) Tactically deploying PMO resources across the TOM pillars</v>
      </c>
    </row>
    <row r="16" spans="1:10" ht="228" x14ac:dyDescent="0.25">
      <c r="A16" s="217" t="str">
        <f>IF(Issues!A20="", "", Issues!A20)</f>
        <v>LI-I086</v>
      </c>
      <c r="B16" s="217" t="str">
        <f>IF(Issues!C20="", "", Issues!C20)</f>
        <v>Cash flow management</v>
      </c>
      <c r="C16" s="217" t="str">
        <f>IF(Issues!J20="", "", Issues!J20)</f>
        <v>The inability of LI to generate invoices to Defra (in a format best suited to LI) in a timely fashion that enables LI to pay its suppliers in a timely fashion because of LIs reliance on AHDB. There is a very short time window after AHDB complete month end for LI to produce an invoice. This creates a single point of failure that can easily lead to delays.</v>
      </c>
      <c r="D16" s="217" t="str">
        <f>IF(Issues!K20="", "", Issues!K20)</f>
        <v>LI is not in control of the timely payment of supplier invoices so any delay in AHDB process has a knock on effect and could delay payments to suppliers.</v>
      </c>
      <c r="E16" s="217" t="str">
        <f>IF(Issues!E20="", "", Issues!E20)</f>
        <v>Shendi Keshet</v>
      </c>
      <c r="F16" s="217" t="str">
        <f>IF(Issues!R20="", "",Issues!R20)</f>
        <v>Treat</v>
      </c>
      <c r="G16" s="217" t="str">
        <f>IF(Issues!O20="", "", Issues!O20)</f>
        <v>Critical</v>
      </c>
      <c r="H16" s="218">
        <f>IF(Issues!P20="", "", Issues!P20)</f>
        <v>3</v>
      </c>
      <c r="I16" s="217" t="str">
        <f ca="1">IF(Issues!V20="", "", Issues!V20)</f>
        <v>Yes</v>
      </c>
      <c r="J16" s="217" t="str">
        <f>IF(Issues!Q20="", "", Issues!Q20)</f>
        <v>Dependency on AHDB until such time as the AHDB sponsorship change has been completed and LI can develop a new service offering that aligns with its business practices.</v>
      </c>
    </row>
    <row r="17" spans="1:10" x14ac:dyDescent="0.25">
      <c r="A17" s="217" t="str">
        <f>IF(Issues!A21="", "", Issues!A21)</f>
        <v/>
      </c>
      <c r="B17" s="217" t="str">
        <f>IF(Issues!C21="", "", Issues!C21)</f>
        <v/>
      </c>
      <c r="C17" s="217" t="str">
        <f>IF(Issues!J21="", "", Issues!J21)</f>
        <v/>
      </c>
      <c r="D17" s="217" t="str">
        <f>IF(Issues!K21="", "", Issues!K21)</f>
        <v/>
      </c>
      <c r="E17" s="217" t="str">
        <f>IF(Issues!E21="", "", Issues!E21)</f>
        <v/>
      </c>
      <c r="F17" s="217" t="str">
        <f>IF(Issues!R21="", "",Issues!R21)</f>
        <v/>
      </c>
      <c r="G17" s="217" t="str">
        <f>IF(Issues!O21="", "", Issues!O21)</f>
        <v/>
      </c>
      <c r="H17" s="218" t="str">
        <f>IF(Issues!P21="", "", Issues!P21)</f>
        <v/>
      </c>
      <c r="I17" s="217" t="str">
        <f>IF(Issues!V21="", "", Issues!V21)</f>
        <v/>
      </c>
      <c r="J17" s="217" t="str">
        <f>IF(Issues!Q21="", "", Issues!Q21)</f>
        <v/>
      </c>
    </row>
    <row r="18" spans="1:10" x14ac:dyDescent="0.25">
      <c r="A18" s="217" t="str">
        <f>IF(Issues!A22="", "", Issues!A22)</f>
        <v/>
      </c>
      <c r="B18" s="217" t="str">
        <f>IF(Issues!C22="", "", Issues!C22)</f>
        <v/>
      </c>
      <c r="C18" s="217" t="str">
        <f>IF(Issues!J22="", "", Issues!J22)</f>
        <v/>
      </c>
      <c r="D18" s="217" t="str">
        <f>IF(Issues!K22="", "", Issues!K22)</f>
        <v/>
      </c>
      <c r="E18" s="217" t="str">
        <f>IF(Issues!E22="", "", Issues!E22)</f>
        <v/>
      </c>
      <c r="F18" s="217" t="str">
        <f>IF(Issues!R22="", "",Issues!R22)</f>
        <v/>
      </c>
      <c r="G18" s="217" t="str">
        <f>IF(Issues!O22="", "", Issues!O22)</f>
        <v/>
      </c>
      <c r="H18" s="218" t="str">
        <f>IF(Issues!P22="", "", Issues!P22)</f>
        <v/>
      </c>
      <c r="I18" s="217" t="str">
        <f>IF(Issues!V22="", "", Issues!V22)</f>
        <v/>
      </c>
      <c r="J18" s="217" t="str">
        <f>IF(Issues!Q22="", "", Issues!Q22)</f>
        <v/>
      </c>
    </row>
    <row r="19" spans="1:10" x14ac:dyDescent="0.25">
      <c r="A19" s="217" t="str">
        <f>IF(Issues!A23="", "", Issues!A23)</f>
        <v/>
      </c>
      <c r="B19" s="217" t="str">
        <f>IF(Issues!C23="", "", Issues!C23)</f>
        <v/>
      </c>
      <c r="C19" s="217" t="str">
        <f>IF(Issues!J23="", "", Issues!J23)</f>
        <v/>
      </c>
      <c r="D19" s="217" t="str">
        <f>IF(Issues!K23="", "", Issues!K23)</f>
        <v/>
      </c>
      <c r="E19" s="217" t="str">
        <f>IF(Issues!E23="", "", Issues!E23)</f>
        <v/>
      </c>
      <c r="F19" s="217" t="str">
        <f>IF(Issues!R23="", "",Issues!R23)</f>
        <v/>
      </c>
      <c r="G19" s="217" t="str">
        <f>IF(Issues!O23="", "", Issues!O23)</f>
        <v/>
      </c>
      <c r="H19" s="218" t="str">
        <f>IF(Issues!P23="", "", Issues!P23)</f>
        <v/>
      </c>
      <c r="I19" s="217" t="str">
        <f>IF(Issues!V23="", "", Issues!V23)</f>
        <v/>
      </c>
      <c r="J19" s="217" t="str">
        <f>IF(Issues!Q23="", "", Issues!Q23)</f>
        <v/>
      </c>
    </row>
    <row r="20" spans="1:10" x14ac:dyDescent="0.25">
      <c r="A20" s="217" t="str">
        <f>IF(Issues!A24="", "", Issues!A24)</f>
        <v/>
      </c>
      <c r="B20" s="217" t="str">
        <f>IF(Issues!C24="", "", Issues!C24)</f>
        <v/>
      </c>
      <c r="C20" s="217" t="str">
        <f>IF(Issues!J24="", "", Issues!J24)</f>
        <v/>
      </c>
      <c r="D20" s="217" t="str">
        <f>IF(Issues!K24="", "", Issues!K24)</f>
        <v/>
      </c>
      <c r="E20" s="217" t="str">
        <f>IF(Issues!E24="", "", Issues!E24)</f>
        <v/>
      </c>
      <c r="F20" s="217" t="str">
        <f>IF(Issues!R24="", "",Issues!R24)</f>
        <v/>
      </c>
      <c r="G20" s="217" t="str">
        <f>IF(Issues!O24="", "", Issues!O24)</f>
        <v/>
      </c>
      <c r="H20" s="218" t="str">
        <f>IF(Issues!P24="", "", Issues!P24)</f>
        <v/>
      </c>
      <c r="I20" s="217" t="str">
        <f>IF(Issues!V24="", "", Issues!V24)</f>
        <v/>
      </c>
      <c r="J20" s="217" t="str">
        <f>IF(Issues!Q24="", "", Issues!Q24)</f>
        <v/>
      </c>
    </row>
    <row r="21" spans="1:10" x14ac:dyDescent="0.25">
      <c r="A21" s="217" t="str">
        <f>IF(Issues!A25="", "", Issues!A25)</f>
        <v/>
      </c>
      <c r="B21" s="217" t="str">
        <f>IF(Issues!C25="", "", Issues!C25)</f>
        <v/>
      </c>
      <c r="C21" s="217" t="str">
        <f>IF(Issues!J25="", "", Issues!J25)</f>
        <v/>
      </c>
      <c r="D21" s="217" t="str">
        <f>IF(Issues!K25="", "", Issues!K25)</f>
        <v/>
      </c>
      <c r="E21" s="217" t="str">
        <f>IF(Issues!E25="", "", Issues!E25)</f>
        <v/>
      </c>
      <c r="F21" s="217" t="str">
        <f>IF(Issues!R25="", "",Issues!R25)</f>
        <v/>
      </c>
      <c r="G21" s="217" t="str">
        <f>IF(Issues!O25="", "", Issues!O25)</f>
        <v/>
      </c>
      <c r="H21" s="218" t="str">
        <f>IF(Issues!P25="", "", Issues!P25)</f>
        <v/>
      </c>
      <c r="I21" s="217" t="str">
        <f>IF(Issues!V25="", "", Issues!V25)</f>
        <v/>
      </c>
      <c r="J21" s="217" t="str">
        <f>IF(Issues!Q25="", "", Issues!Q25)</f>
        <v/>
      </c>
    </row>
    <row r="22" spans="1:10" x14ac:dyDescent="0.25">
      <c r="A22" s="217" t="str">
        <f>IF(Issues!A26="", "", Issues!A26)</f>
        <v/>
      </c>
      <c r="B22" s="217" t="str">
        <f>IF(Issues!C26="", "", Issues!C26)</f>
        <v/>
      </c>
      <c r="C22" s="217" t="str">
        <f>IF(Issues!J26="", "", Issues!J26)</f>
        <v/>
      </c>
      <c r="D22" s="217" t="str">
        <f>IF(Issues!K26="", "", Issues!K26)</f>
        <v/>
      </c>
      <c r="E22" s="217" t="str">
        <f>IF(Issues!E26="", "", Issues!E26)</f>
        <v/>
      </c>
      <c r="F22" s="217" t="str">
        <f>IF(Issues!R26="", "",Issues!R26)</f>
        <v/>
      </c>
      <c r="G22" s="217" t="str">
        <f>IF(Issues!O26="", "", Issues!O26)</f>
        <v/>
      </c>
      <c r="H22" s="218" t="str">
        <f>IF(Issues!P26="", "", Issues!P26)</f>
        <v/>
      </c>
      <c r="I22" s="217" t="str">
        <f>IF(Issues!V26="", "", Issues!V26)</f>
        <v/>
      </c>
      <c r="J22" s="217" t="str">
        <f>IF(Issues!Q26="", "", Issues!Q26)</f>
        <v/>
      </c>
    </row>
    <row r="23" spans="1:10" x14ac:dyDescent="0.25">
      <c r="A23" s="217" t="str">
        <f>IF(Issues!A27="", "", Issues!A27)</f>
        <v/>
      </c>
      <c r="B23" s="217" t="str">
        <f>IF(Issues!C27="", "", Issues!C27)</f>
        <v/>
      </c>
      <c r="C23" s="217" t="str">
        <f>IF(Issues!J27="", "", Issues!J27)</f>
        <v/>
      </c>
      <c r="D23" s="217" t="str">
        <f>IF(Issues!K27="", "", Issues!K27)</f>
        <v/>
      </c>
      <c r="E23" s="217" t="str">
        <f>IF(Issues!E27="", "", Issues!E27)</f>
        <v/>
      </c>
      <c r="F23" s="217" t="str">
        <f>IF(Issues!R27="", "",Issues!R27)</f>
        <v/>
      </c>
      <c r="G23" s="217" t="str">
        <f>IF(Issues!O27="", "", Issues!O27)</f>
        <v/>
      </c>
      <c r="H23" s="218" t="str">
        <f>IF(Issues!P27="", "", Issues!P27)</f>
        <v/>
      </c>
      <c r="I23" s="217" t="str">
        <f>IF(Issues!V27="", "", Issues!V27)</f>
        <v/>
      </c>
      <c r="J23" s="217" t="str">
        <f>IF(Issues!Q27="", "", Issues!Q27)</f>
        <v/>
      </c>
    </row>
    <row r="24" spans="1:10" x14ac:dyDescent="0.25">
      <c r="A24" s="217" t="str">
        <f>IF(Issues!A28="", "", Issues!A28)</f>
        <v/>
      </c>
      <c r="B24" s="217" t="str">
        <f>IF(Issues!C28="", "", Issues!C28)</f>
        <v/>
      </c>
      <c r="C24" s="217" t="str">
        <f>IF(Issues!J28="", "", Issues!J28)</f>
        <v/>
      </c>
      <c r="D24" s="217" t="str">
        <f>IF(Issues!K28="", "", Issues!K28)</f>
        <v/>
      </c>
      <c r="E24" s="217" t="str">
        <f>IF(Issues!E28="", "", Issues!E28)</f>
        <v/>
      </c>
      <c r="F24" s="217" t="str">
        <f>IF(Issues!R28="", "",Issues!R28)</f>
        <v/>
      </c>
      <c r="G24" s="217" t="str">
        <f>IF(Issues!O28="", "", Issues!O28)</f>
        <v/>
      </c>
      <c r="H24" s="218" t="str">
        <f>IF(Issues!P28="", "", Issues!P28)</f>
        <v/>
      </c>
      <c r="I24" s="217" t="str">
        <f>IF(Issues!V28="", "", Issues!V28)</f>
        <v/>
      </c>
      <c r="J24" s="217" t="str">
        <f>IF(Issues!Q28="", "", Issues!Q28)</f>
        <v/>
      </c>
    </row>
    <row r="25" spans="1:10" x14ac:dyDescent="0.25">
      <c r="A25" s="217" t="str">
        <f>IF(Issues!A29="", "", Issues!A29)</f>
        <v/>
      </c>
      <c r="B25" s="217" t="str">
        <f>IF(Issues!C29="", "", Issues!C29)</f>
        <v/>
      </c>
      <c r="C25" s="217" t="str">
        <f>IF(Issues!J29="", "", Issues!J29)</f>
        <v/>
      </c>
      <c r="D25" s="217" t="str">
        <f>IF(Issues!K29="", "", Issues!K29)</f>
        <v/>
      </c>
      <c r="E25" s="217" t="str">
        <f>IF(Issues!E29="", "", Issues!E29)</f>
        <v/>
      </c>
      <c r="F25" s="217" t="str">
        <f>IF(Issues!R29="", "",Issues!R29)</f>
        <v/>
      </c>
      <c r="G25" s="217" t="str">
        <f>IF(Issues!O29="", "", Issues!O29)</f>
        <v/>
      </c>
      <c r="H25" s="218" t="str">
        <f>IF(Issues!P29="", "", Issues!P29)</f>
        <v/>
      </c>
      <c r="I25" s="217" t="str">
        <f>IF(Issues!V29="", "", Issues!V29)</f>
        <v/>
      </c>
      <c r="J25" s="217" t="str">
        <f>IF(Issues!Q29="", "", Issues!Q29)</f>
        <v/>
      </c>
    </row>
    <row r="26" spans="1:10" x14ac:dyDescent="0.25">
      <c r="A26" s="217" t="str">
        <f>IF(Issues!A30="", "", Issues!A30)</f>
        <v/>
      </c>
      <c r="B26" s="217" t="str">
        <f>IF(Issues!C30="", "", Issues!C30)</f>
        <v/>
      </c>
      <c r="C26" s="217" t="str">
        <f>IF(Issues!J30="", "", Issues!J30)</f>
        <v/>
      </c>
      <c r="D26" s="217" t="str">
        <f>IF(Issues!K30="", "", Issues!K30)</f>
        <v/>
      </c>
      <c r="E26" s="217" t="str">
        <f>IF(Issues!E30="", "", Issues!E30)</f>
        <v/>
      </c>
      <c r="F26" s="217" t="str">
        <f>IF(Issues!R30="", "",Issues!R30)</f>
        <v/>
      </c>
      <c r="G26" s="217" t="str">
        <f>IF(Issues!O30="", "", Issues!O30)</f>
        <v/>
      </c>
      <c r="H26" s="218" t="str">
        <f>IF(Issues!P30="", "", Issues!P30)</f>
        <v/>
      </c>
      <c r="I26" s="217" t="str">
        <f>IF(Issues!V30="", "", Issues!V30)</f>
        <v/>
      </c>
      <c r="J26" s="217" t="str">
        <f>IF(Issues!Q30="", "", Issues!Q30)</f>
        <v/>
      </c>
    </row>
    <row r="27" spans="1:10" x14ac:dyDescent="0.25">
      <c r="A27" s="217" t="str">
        <f>IF(Issues!A31="", "", Issues!A31)</f>
        <v/>
      </c>
      <c r="B27" s="217" t="str">
        <f>IF(Issues!C31="", "", Issues!C31)</f>
        <v/>
      </c>
      <c r="C27" s="217" t="str">
        <f>IF(Issues!J31="", "", Issues!J31)</f>
        <v/>
      </c>
      <c r="D27" s="217" t="str">
        <f>IF(Issues!K31="", "", Issues!K31)</f>
        <v/>
      </c>
      <c r="E27" s="217" t="str">
        <f>IF(Issues!E31="", "", Issues!E31)</f>
        <v/>
      </c>
      <c r="F27" s="217" t="str">
        <f>IF(Issues!R31="", "",Issues!R31)</f>
        <v/>
      </c>
      <c r="G27" s="217" t="str">
        <f>IF(Issues!O31="", "", Issues!O31)</f>
        <v/>
      </c>
      <c r="H27" s="218" t="str">
        <f>IF(Issues!P31="", "", Issues!P31)</f>
        <v/>
      </c>
      <c r="I27" s="217" t="str">
        <f>IF(Issues!V31="", "", Issues!V31)</f>
        <v/>
      </c>
      <c r="J27" s="217" t="str">
        <f>IF(Issues!Q31="", "", Issues!Q31)</f>
        <v/>
      </c>
    </row>
    <row r="28" spans="1:10" x14ac:dyDescent="0.25">
      <c r="A28" s="217" t="str">
        <f>IF(Issues!A32="", "", Issues!A32)</f>
        <v/>
      </c>
      <c r="B28" s="217" t="str">
        <f>IF(Issues!C32="", "", Issues!C32)</f>
        <v/>
      </c>
      <c r="C28" s="217" t="str">
        <f>IF(Issues!J32="", "", Issues!J32)</f>
        <v/>
      </c>
      <c r="D28" s="217" t="str">
        <f>IF(Issues!K32="", "", Issues!K32)</f>
        <v/>
      </c>
      <c r="E28" s="217" t="str">
        <f>IF(Issues!E32="", "", Issues!E32)</f>
        <v/>
      </c>
      <c r="F28" s="217" t="str">
        <f>IF(Issues!R32="", "",Issues!R32)</f>
        <v/>
      </c>
      <c r="G28" s="217" t="str">
        <f>IF(Issues!O32="", "", Issues!O32)</f>
        <v/>
      </c>
      <c r="H28" s="218" t="str">
        <f>IF(Issues!P32="", "", Issues!P32)</f>
        <v/>
      </c>
      <c r="I28" s="217" t="str">
        <f>IF(Issues!V32="", "", Issues!V32)</f>
        <v/>
      </c>
      <c r="J28" s="217" t="str">
        <f>IF(Issues!Q32="", "", Issues!Q32)</f>
        <v/>
      </c>
    </row>
    <row r="29" spans="1:10" x14ac:dyDescent="0.25">
      <c r="A29" s="217" t="str">
        <f>IF(Issues!A33="", "", Issues!A33)</f>
        <v/>
      </c>
      <c r="B29" s="217" t="str">
        <f>IF(Issues!C33="", "", Issues!C33)</f>
        <v/>
      </c>
      <c r="C29" s="217" t="str">
        <f>IF(Issues!J33="", "", Issues!J33)</f>
        <v/>
      </c>
      <c r="D29" s="217" t="str">
        <f>IF(Issues!K33="", "", Issues!K33)</f>
        <v/>
      </c>
      <c r="E29" s="217" t="str">
        <f>IF(Issues!E33="", "", Issues!E33)</f>
        <v/>
      </c>
      <c r="F29" s="217" t="str">
        <f>IF(Issues!R33="", "",Issues!R33)</f>
        <v/>
      </c>
      <c r="G29" s="217" t="str">
        <f>IF(Issues!O33="", "", Issues!O33)</f>
        <v/>
      </c>
      <c r="H29" s="218" t="str">
        <f>IF(Issues!P33="", "", Issues!P33)</f>
        <v/>
      </c>
      <c r="I29" s="217" t="str">
        <f>IF(Issues!V33="", "", Issues!V33)</f>
        <v/>
      </c>
      <c r="J29" s="217" t="str">
        <f>IF(Issues!Q33="", "", Issues!Q33)</f>
        <v/>
      </c>
    </row>
    <row r="30" spans="1:10" x14ac:dyDescent="0.25">
      <c r="A30" s="217" t="str">
        <f>IF(Issues!A34="", "", Issues!A34)</f>
        <v/>
      </c>
      <c r="B30" s="217" t="str">
        <f>IF(Issues!C34="", "", Issues!C34)</f>
        <v/>
      </c>
      <c r="C30" s="217" t="str">
        <f>IF(Issues!J34="", "", Issues!J34)</f>
        <v/>
      </c>
      <c r="D30" s="217" t="str">
        <f>IF(Issues!K34="", "", Issues!K34)</f>
        <v/>
      </c>
      <c r="E30" s="217" t="str">
        <f>IF(Issues!E34="", "", Issues!E34)</f>
        <v/>
      </c>
      <c r="F30" s="217" t="str">
        <f>IF(Issues!R34="", "",Issues!R34)</f>
        <v/>
      </c>
      <c r="G30" s="217" t="str">
        <f>IF(Issues!O34="", "", Issues!O34)</f>
        <v/>
      </c>
      <c r="H30" s="218" t="str">
        <f>IF(Issues!P34="", "", Issues!P34)</f>
        <v/>
      </c>
      <c r="I30" s="217" t="str">
        <f>IF(Issues!V34="", "", Issues!V34)</f>
        <v/>
      </c>
      <c r="J30" s="217" t="str">
        <f>IF(Issues!Q34="", "", Issues!Q34)</f>
        <v/>
      </c>
    </row>
    <row r="31" spans="1:10" x14ac:dyDescent="0.25">
      <c r="A31" s="217" t="str">
        <f>IF(Issues!A35="", "", Issues!A35)</f>
        <v/>
      </c>
      <c r="B31" s="217" t="str">
        <f>IF(Issues!C35="", "", Issues!C35)</f>
        <v/>
      </c>
      <c r="C31" s="217" t="str">
        <f>IF(Issues!J35="", "", Issues!J35)</f>
        <v/>
      </c>
      <c r="D31" s="217" t="str">
        <f>IF(Issues!K35="", "", Issues!K35)</f>
        <v/>
      </c>
      <c r="E31" s="217" t="str">
        <f>IF(Issues!E35="", "", Issues!E35)</f>
        <v/>
      </c>
      <c r="F31" s="217" t="str">
        <f>IF(Issues!R35="", "",Issues!R35)</f>
        <v/>
      </c>
      <c r="G31" s="217" t="str">
        <f>IF(Issues!O35="", "", Issues!O35)</f>
        <v/>
      </c>
      <c r="H31" s="218" t="str">
        <f>IF(Issues!P35="", "", Issues!P35)</f>
        <v/>
      </c>
      <c r="I31" s="217" t="str">
        <f>IF(Issues!V35="", "", Issues!V35)</f>
        <v/>
      </c>
      <c r="J31" s="217" t="str">
        <f>IF(Issues!Q35="", "", Issues!Q35)</f>
        <v/>
      </c>
    </row>
    <row r="32" spans="1:10" x14ac:dyDescent="0.25">
      <c r="A32" s="217" t="str">
        <f>IF(Issues!A36="", "", Issues!A36)</f>
        <v/>
      </c>
      <c r="B32" s="217" t="str">
        <f>IF(Issues!C36="", "", Issues!C36)</f>
        <v/>
      </c>
      <c r="C32" s="217" t="str">
        <f>IF(Issues!J36="", "", Issues!J36)</f>
        <v/>
      </c>
      <c r="D32" s="217" t="str">
        <f>IF(Issues!K36="", "", Issues!K36)</f>
        <v/>
      </c>
      <c r="E32" s="217" t="str">
        <f>IF(Issues!E36="", "", Issues!E36)</f>
        <v/>
      </c>
      <c r="F32" s="217" t="str">
        <f>IF(Issues!R36="", "",Issues!R36)</f>
        <v/>
      </c>
      <c r="G32" s="217" t="str">
        <f>IF(Issues!O36="", "", Issues!O36)</f>
        <v/>
      </c>
      <c r="H32" s="218" t="str">
        <f>IF(Issues!P36="", "", Issues!P36)</f>
        <v/>
      </c>
      <c r="I32" s="217" t="str">
        <f>IF(Issues!V36="", "", Issues!V36)</f>
        <v/>
      </c>
      <c r="J32" s="217" t="str">
        <f>IF(Issues!Q36="", "", Issues!Q36)</f>
        <v/>
      </c>
    </row>
    <row r="33" spans="1:10" x14ac:dyDescent="0.25">
      <c r="A33" s="217" t="str">
        <f>IF(Issues!A37="", "", Issues!A37)</f>
        <v/>
      </c>
      <c r="B33" s="217" t="str">
        <f>IF(Issues!C37="", "", Issues!C37)</f>
        <v/>
      </c>
      <c r="C33" s="217" t="str">
        <f>IF(Issues!J37="", "", Issues!J37)</f>
        <v/>
      </c>
      <c r="D33" s="217" t="str">
        <f>IF(Issues!K37="", "", Issues!K37)</f>
        <v/>
      </c>
      <c r="E33" s="217" t="str">
        <f>IF(Issues!E37="", "", Issues!E37)</f>
        <v/>
      </c>
      <c r="F33" s="217" t="str">
        <f>IF(Issues!R37="", "",Issues!R37)</f>
        <v/>
      </c>
      <c r="G33" s="217" t="str">
        <f>IF(Issues!O37="", "", Issues!O37)</f>
        <v/>
      </c>
      <c r="H33" s="218" t="str">
        <f>IF(Issues!P37="", "", Issues!P37)</f>
        <v/>
      </c>
      <c r="I33" s="217" t="str">
        <f>IF(Issues!V37="", "", Issues!V37)</f>
        <v/>
      </c>
      <c r="J33" s="217" t="str">
        <f>IF(Issues!Q37="", "", Issues!Q37)</f>
        <v/>
      </c>
    </row>
    <row r="34" spans="1:10" x14ac:dyDescent="0.25">
      <c r="A34" s="217" t="str">
        <f>IF(Issues!A38="", "", Issues!A38)</f>
        <v/>
      </c>
      <c r="B34" s="217" t="str">
        <f>IF(Issues!C38="", "", Issues!C38)</f>
        <v/>
      </c>
      <c r="C34" s="217" t="str">
        <f>IF(Issues!J38="", "", Issues!J38)</f>
        <v/>
      </c>
      <c r="D34" s="217" t="str">
        <f>IF(Issues!K38="", "", Issues!K38)</f>
        <v/>
      </c>
      <c r="E34" s="217" t="str">
        <f>IF(Issues!E38="", "", Issues!E38)</f>
        <v/>
      </c>
      <c r="F34" s="217" t="str">
        <f>IF(Issues!R38="", "",Issues!R38)</f>
        <v/>
      </c>
      <c r="G34" s="217" t="str">
        <f>IF(Issues!O38="", "", Issues!O38)</f>
        <v/>
      </c>
      <c r="H34" s="218" t="str">
        <f>IF(Issues!P38="", "", Issues!P38)</f>
        <v/>
      </c>
      <c r="I34" s="217" t="str">
        <f>IF(Issues!V38="", "", Issues!V38)</f>
        <v/>
      </c>
      <c r="J34" s="217" t="str">
        <f>IF(Issues!Q38="", "", Issues!Q38)</f>
        <v/>
      </c>
    </row>
    <row r="35" spans="1:10" x14ac:dyDescent="0.25">
      <c r="A35" s="217" t="str">
        <f>IF(Issues!A39="", "", Issues!A39)</f>
        <v/>
      </c>
      <c r="B35" s="217" t="str">
        <f>IF(Issues!C39="", "", Issues!C39)</f>
        <v/>
      </c>
      <c r="C35" s="217" t="str">
        <f>IF(Issues!J39="", "", Issues!J39)</f>
        <v/>
      </c>
      <c r="D35" s="217" t="str">
        <f>IF(Issues!K39="", "", Issues!K39)</f>
        <v/>
      </c>
      <c r="E35" s="217" t="str">
        <f>IF(Issues!E39="", "", Issues!E39)</f>
        <v/>
      </c>
      <c r="F35" s="217" t="str">
        <f>IF(Issues!R39="", "",Issues!R39)</f>
        <v/>
      </c>
      <c r="G35" s="217" t="str">
        <f>IF(Issues!O39="", "", Issues!O39)</f>
        <v/>
      </c>
      <c r="H35" s="218" t="str">
        <f>IF(Issues!P39="", "", Issues!P39)</f>
        <v/>
      </c>
      <c r="I35" s="217" t="str">
        <f>IF(Issues!V39="", "", Issues!V39)</f>
        <v/>
      </c>
      <c r="J35" s="217" t="str">
        <f>IF(Issues!Q39="", "", Issues!Q39)</f>
        <v/>
      </c>
    </row>
  </sheetData>
  <conditionalFormatting sqref="G1">
    <cfRule type="cellIs" dxfId="95" priority="7" operator="equal">
      <formula>"moderate"</formula>
    </cfRule>
    <cfRule type="cellIs" dxfId="94" priority="8" operator="equal">
      <formula>"Critical"</formula>
    </cfRule>
    <cfRule type="cellIs" dxfId="93" priority="9" operator="equal">
      <formula>"Severe"</formula>
    </cfRule>
  </conditionalFormatting>
  <conditionalFormatting sqref="G1:G1048576">
    <cfRule type="cellIs" dxfId="92" priority="1" operator="equal">
      <formula>"Moderate"</formula>
    </cfRule>
    <cfRule type="cellIs" dxfId="91" priority="2" operator="equal">
      <formula>"severe"</formula>
    </cfRule>
    <cfRule type="cellIs" dxfId="90" priority="3" operator="equal">
      <formula>"critical"</formula>
    </cfRule>
  </conditionalFormatting>
  <conditionalFormatting sqref="H1">
    <cfRule type="cellIs" dxfId="89" priority="10" operator="equal">
      <formula>1</formula>
    </cfRule>
  </conditionalFormatting>
  <conditionalFormatting sqref="H1:H1048576">
    <cfRule type="cellIs" dxfId="88" priority="4" operator="equal">
      <formula>1</formula>
    </cfRule>
    <cfRule type="cellIs" dxfId="87" priority="5" operator="equal">
      <formula>2</formula>
    </cfRule>
    <cfRule type="cellIs" dxfId="86" priority="6" operator="equal">
      <formula>3</formula>
    </cfRule>
  </conditionalFormatting>
  <conditionalFormatting sqref="I1">
    <cfRule type="cellIs" dxfId="85" priority="13" operator="equal">
      <formula>"yes"</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277E6-C440-4250-9EF5-21CAC58C6B31}">
  <sheetPr>
    <pageSetUpPr fitToPage="1"/>
  </sheetPr>
  <dimension ref="A1:V8319"/>
  <sheetViews>
    <sheetView showGridLines="0" zoomScaleNormal="100" workbookViewId="0">
      <selection activeCell="J8" sqref="J8"/>
    </sheetView>
  </sheetViews>
  <sheetFormatPr defaultColWidth="11.42578125" defaultRowHeight="15" customHeight="1" outlineLevelRow="1" outlineLevelCol="1" x14ac:dyDescent="0.25"/>
  <cols>
    <col min="1" max="1" width="8.7109375" style="5" customWidth="1" outlineLevel="1"/>
    <col min="2" max="2" width="19.42578125" style="3" customWidth="1"/>
    <col min="3" max="3" width="11.140625" style="17" customWidth="1" outlineLevel="1"/>
    <col min="4" max="4" width="9.7109375" style="5" customWidth="1"/>
    <col min="5" max="5" width="9.140625" style="5" customWidth="1"/>
    <col min="6" max="6" width="24.42578125" customWidth="1"/>
    <col min="7" max="7" width="13.42578125" style="5" customWidth="1"/>
    <col min="8" max="8" width="11.7109375" style="5" customWidth="1"/>
    <col min="9" max="10" width="9" style="5" customWidth="1"/>
    <col min="11" max="11" width="9.28515625" style="45" bestFit="1" customWidth="1"/>
    <col min="12" max="12" width="11.85546875" style="6" bestFit="1" customWidth="1"/>
    <col min="13" max="13" width="11.85546875" style="5" customWidth="1" outlineLevel="1"/>
    <col min="14" max="14" width="11.28515625" style="5" customWidth="1" outlineLevel="1"/>
    <col min="15" max="15" width="11.42578125" style="5" customWidth="1" outlineLevel="1"/>
    <col min="16" max="16" width="12.42578125" style="4" customWidth="1" outlineLevel="1"/>
    <col min="17" max="17" width="14" style="4" customWidth="1" outlineLevel="1"/>
    <col min="18" max="18" width="13.85546875" style="4" customWidth="1" outlineLevel="1"/>
    <col min="19" max="19" width="12.85546875" style="46" customWidth="1" outlineLevel="1"/>
    <col min="20" max="20" width="11.42578125" style="46" customWidth="1" outlineLevel="1"/>
    <col min="21" max="16384" width="11.42578125" style="2"/>
  </cols>
  <sheetData>
    <row r="1" spans="1:22" s="59" customFormat="1" ht="4.5" customHeight="1" outlineLevel="1" thickBot="1" x14ac:dyDescent="0.3">
      <c r="A1" s="55"/>
      <c r="B1" s="55"/>
      <c r="C1" s="56"/>
      <c r="D1" s="55"/>
      <c r="E1" s="55"/>
      <c r="F1" s="55"/>
      <c r="G1" s="55"/>
      <c r="H1" s="55"/>
      <c r="I1" s="55"/>
      <c r="J1" s="58"/>
      <c r="K1" s="57"/>
      <c r="L1" s="55"/>
      <c r="M1" s="55"/>
      <c r="N1" s="55"/>
      <c r="R1" s="60"/>
      <c r="S1" s="60"/>
    </row>
    <row r="2" spans="1:22" s="52" customFormat="1" ht="134.25" customHeight="1" outlineLevel="1" thickBot="1" x14ac:dyDescent="0.3">
      <c r="A2" s="62" t="s">
        <v>442</v>
      </c>
      <c r="B2" s="62" t="s">
        <v>443</v>
      </c>
      <c r="C2" s="61" t="s">
        <v>444</v>
      </c>
      <c r="D2" s="62" t="s">
        <v>445</v>
      </c>
      <c r="E2" s="62" t="s">
        <v>446</v>
      </c>
      <c r="F2" s="62" t="s">
        <v>447</v>
      </c>
      <c r="G2" s="62" t="s">
        <v>448</v>
      </c>
      <c r="H2" s="62" t="s">
        <v>449</v>
      </c>
      <c r="I2" s="62" t="s">
        <v>450</v>
      </c>
      <c r="J2" s="63" t="s">
        <v>451</v>
      </c>
      <c r="K2" s="62" t="s">
        <v>452</v>
      </c>
      <c r="L2" s="62" t="s">
        <v>453</v>
      </c>
      <c r="M2" s="62" t="s">
        <v>454</v>
      </c>
      <c r="N2" s="62" t="s">
        <v>455</v>
      </c>
      <c r="O2" s="62" t="s">
        <v>456</v>
      </c>
      <c r="P2" s="62" t="s">
        <v>457</v>
      </c>
      <c r="Q2" s="62" t="s">
        <v>458</v>
      </c>
      <c r="R2" s="62" t="s">
        <v>459</v>
      </c>
      <c r="S2" s="71" t="s">
        <v>460</v>
      </c>
    </row>
    <row r="3" spans="1:22" s="52" customFormat="1" ht="4.5" customHeight="1" outlineLevel="1" x14ac:dyDescent="0.25">
      <c r="C3" s="53"/>
      <c r="J3" s="54"/>
      <c r="R3" s="54"/>
      <c r="S3" s="54"/>
    </row>
    <row r="4" spans="1:22" s="52" customFormat="1" ht="8.25" customHeight="1" outlineLevel="1" x14ac:dyDescent="0.25">
      <c r="A4" s="68"/>
      <c r="B4" s="68"/>
      <c r="C4" s="69"/>
      <c r="D4" s="68"/>
      <c r="E4" s="68"/>
      <c r="F4" s="68"/>
      <c r="G4" s="68"/>
      <c r="H4" s="68"/>
      <c r="I4" s="68"/>
      <c r="J4" s="70"/>
      <c r="K4" s="68"/>
      <c r="L4" s="68"/>
      <c r="M4" s="68"/>
      <c r="N4" s="68"/>
      <c r="O4" s="68"/>
      <c r="P4" s="68"/>
      <c r="Q4" s="68"/>
      <c r="R4" s="70"/>
      <c r="S4" s="70"/>
    </row>
    <row r="5" spans="1:22" s="52" customFormat="1" ht="4.5" customHeight="1" outlineLevel="1" x14ac:dyDescent="0.25">
      <c r="C5" s="53"/>
      <c r="J5" s="54"/>
      <c r="R5" s="54"/>
      <c r="S5" s="54"/>
    </row>
    <row r="6" spans="1:22" s="44" customFormat="1" ht="36.75" thickBot="1" x14ac:dyDescent="0.3">
      <c r="A6" s="39" t="s">
        <v>461</v>
      </c>
      <c r="B6" s="36" t="s">
        <v>462</v>
      </c>
      <c r="C6" s="37" t="s">
        <v>99</v>
      </c>
      <c r="D6" s="39" t="s">
        <v>100</v>
      </c>
      <c r="E6" s="39" t="s">
        <v>102</v>
      </c>
      <c r="F6" s="39" t="s">
        <v>105</v>
      </c>
      <c r="G6" s="39" t="s">
        <v>463</v>
      </c>
      <c r="H6" s="39" t="s">
        <v>25</v>
      </c>
      <c r="I6" s="39" t="s">
        <v>33</v>
      </c>
      <c r="J6" s="25" t="s">
        <v>464</v>
      </c>
      <c r="K6" s="40" t="s">
        <v>465</v>
      </c>
      <c r="L6" s="38" t="s">
        <v>466</v>
      </c>
      <c r="M6" s="38" t="s">
        <v>125</v>
      </c>
      <c r="N6" s="41" t="s">
        <v>467</v>
      </c>
      <c r="O6" s="38" t="s">
        <v>468</v>
      </c>
      <c r="P6" s="42" t="s">
        <v>469</v>
      </c>
      <c r="Q6" s="43" t="s">
        <v>470</v>
      </c>
      <c r="R6" s="26" t="s">
        <v>123</v>
      </c>
      <c r="S6" s="26" t="s">
        <v>124</v>
      </c>
    </row>
    <row r="7" spans="1:22" s="1" customFormat="1" ht="24" x14ac:dyDescent="0.25">
      <c r="A7" s="12" t="s">
        <v>471</v>
      </c>
      <c r="B7" s="11" t="s">
        <v>472</v>
      </c>
      <c r="C7" s="73">
        <v>44470</v>
      </c>
      <c r="D7" s="12" t="s">
        <v>473</v>
      </c>
      <c r="E7" s="12" t="s">
        <v>197</v>
      </c>
      <c r="F7" s="12" t="s">
        <v>474</v>
      </c>
      <c r="G7" s="12" t="s">
        <v>379</v>
      </c>
      <c r="H7" s="12" t="s">
        <v>28</v>
      </c>
      <c r="I7" s="12" t="s">
        <v>152</v>
      </c>
      <c r="J7" s="24">
        <v>3</v>
      </c>
      <c r="K7" s="72">
        <v>44501</v>
      </c>
      <c r="L7" s="16"/>
      <c r="M7" s="16" t="s">
        <v>475</v>
      </c>
      <c r="N7" s="16" t="s">
        <v>476</v>
      </c>
      <c r="O7" s="16" t="s">
        <v>477</v>
      </c>
      <c r="P7" s="13" t="s">
        <v>478</v>
      </c>
      <c r="Q7" s="14" t="s">
        <v>479</v>
      </c>
      <c r="R7" s="27">
        <f ca="1">Risks3[[#This Row],[Planned Completion Date]]-TODAY()</f>
        <v>-688</v>
      </c>
      <c r="S7" s="74" t="str">
        <f ca="1">IF(Risks3[[#This Row],[Days until target date]]&gt;0,"No","Yes")</f>
        <v>Yes</v>
      </c>
    </row>
    <row r="8" spans="1:22" ht="24" x14ac:dyDescent="0.25">
      <c r="A8" s="12" t="s">
        <v>480</v>
      </c>
      <c r="B8" s="11" t="s">
        <v>481</v>
      </c>
      <c r="C8" s="73">
        <v>44471</v>
      </c>
      <c r="D8" s="12" t="s">
        <v>473</v>
      </c>
      <c r="E8" s="12" t="s">
        <v>146</v>
      </c>
      <c r="F8" s="12" t="s">
        <v>474</v>
      </c>
      <c r="G8" s="12" t="s">
        <v>154</v>
      </c>
      <c r="H8" s="12" t="s">
        <v>154</v>
      </c>
      <c r="I8" s="12" t="s">
        <v>28</v>
      </c>
      <c r="J8" s="24">
        <v>2</v>
      </c>
      <c r="K8" s="72">
        <v>44520</v>
      </c>
      <c r="L8" s="77">
        <v>44519</v>
      </c>
      <c r="M8" s="16" t="s">
        <v>475</v>
      </c>
      <c r="N8" s="16" t="s">
        <v>482</v>
      </c>
      <c r="O8" s="16" t="s">
        <v>483</v>
      </c>
      <c r="P8" s="13" t="s">
        <v>478</v>
      </c>
      <c r="Q8" s="14" t="s">
        <v>484</v>
      </c>
      <c r="R8" s="27">
        <f ca="1">Risks3[[#This Row],[Planned Completion Date]]-TODAY()</f>
        <v>-669</v>
      </c>
      <c r="S8" s="74" t="str">
        <f ca="1">IF(Risks3[[#This Row],[Days until target date]]&gt;0,"No","Yes")</f>
        <v>Yes</v>
      </c>
      <c r="T8" s="2"/>
    </row>
    <row r="9" spans="1:22" ht="24" x14ac:dyDescent="0.25">
      <c r="A9" s="12" t="s">
        <v>485</v>
      </c>
      <c r="B9" s="11" t="s">
        <v>486</v>
      </c>
      <c r="C9" s="73">
        <v>44501</v>
      </c>
      <c r="D9" s="12" t="s">
        <v>473</v>
      </c>
      <c r="E9" s="12" t="s">
        <v>146</v>
      </c>
      <c r="F9" s="12" t="s">
        <v>474</v>
      </c>
      <c r="G9" s="12" t="s">
        <v>28</v>
      </c>
      <c r="H9" s="12" t="s">
        <v>154</v>
      </c>
      <c r="I9" s="12" t="s">
        <v>154</v>
      </c>
      <c r="J9" s="24">
        <v>2</v>
      </c>
      <c r="K9" s="72">
        <v>44504</v>
      </c>
      <c r="L9" s="16"/>
      <c r="M9" s="16" t="s">
        <v>475</v>
      </c>
      <c r="N9" s="16" t="s">
        <v>487</v>
      </c>
      <c r="O9" s="16" t="s">
        <v>488</v>
      </c>
      <c r="P9" s="13" t="s">
        <v>478</v>
      </c>
      <c r="Q9" s="14" t="s">
        <v>489</v>
      </c>
      <c r="R9" s="27">
        <f ca="1">Risks3[[#This Row],[Planned Completion Date]]-TODAY()</f>
        <v>-685</v>
      </c>
      <c r="S9" s="74" t="str">
        <f ca="1">IF(Risks3[[#This Row],[Days until target date]]&gt;0,"No","Yes")</f>
        <v>Yes</v>
      </c>
      <c r="T9" s="2"/>
    </row>
    <row r="15" spans="1:22" s="6" customFormat="1" ht="15" customHeight="1" x14ac:dyDescent="0.25">
      <c r="A15" s="5"/>
      <c r="B15" s="3"/>
      <c r="C15" s="17"/>
      <c r="D15" s="5"/>
      <c r="E15" s="5"/>
      <c r="G15" s="5"/>
      <c r="H15" s="5"/>
      <c r="I15" s="5"/>
      <c r="J15" s="5"/>
      <c r="K15" s="45"/>
      <c r="M15" s="5"/>
      <c r="N15" s="5"/>
      <c r="O15" s="5"/>
      <c r="P15" s="4"/>
      <c r="Q15" s="4"/>
      <c r="R15" s="4"/>
      <c r="S15" s="46"/>
      <c r="T15" s="46"/>
      <c r="U15" s="2"/>
      <c r="V15" s="2"/>
    </row>
    <row r="16" spans="1:22" s="6" customFormat="1" ht="15" customHeight="1" x14ac:dyDescent="0.25">
      <c r="A16" s="5"/>
      <c r="B16" s="3"/>
      <c r="C16" s="17"/>
      <c r="D16" s="5"/>
      <c r="E16" s="5"/>
      <c r="G16" s="5"/>
      <c r="H16" s="5"/>
      <c r="I16" s="5"/>
      <c r="J16" s="5"/>
      <c r="K16" s="45"/>
      <c r="M16" s="5"/>
      <c r="N16" s="5"/>
      <c r="O16" s="5"/>
      <c r="P16" s="4"/>
      <c r="Q16" s="4"/>
      <c r="R16" s="4"/>
      <c r="S16" s="46"/>
      <c r="T16" s="46"/>
      <c r="U16" s="2"/>
      <c r="V16" s="2"/>
    </row>
    <row r="338" spans="1:22" s="4" customFormat="1" ht="15" customHeight="1" x14ac:dyDescent="0.25">
      <c r="A338" s="5"/>
      <c r="B338" s="3"/>
      <c r="C338" s="17"/>
      <c r="D338" s="5"/>
      <c r="E338" s="5"/>
      <c r="G338" s="5"/>
      <c r="H338" s="5"/>
      <c r="I338" s="5"/>
      <c r="J338" s="5"/>
      <c r="K338" s="45"/>
      <c r="L338" s="6"/>
      <c r="M338" s="5"/>
      <c r="N338" s="5"/>
      <c r="O338" s="8"/>
      <c r="P338" s="7"/>
      <c r="S338" s="46"/>
      <c r="T338" s="46"/>
      <c r="U338" s="2"/>
      <c r="V338" s="2"/>
    </row>
    <row r="685" spans="1:22" s="4" customFormat="1" ht="15" customHeight="1" x14ac:dyDescent="0.25">
      <c r="A685" s="5"/>
      <c r="B685" s="3"/>
      <c r="C685" s="17"/>
      <c r="D685" s="5"/>
      <c r="E685" s="5"/>
      <c r="G685" s="5"/>
      <c r="H685" s="5"/>
      <c r="I685" s="5"/>
      <c r="J685" s="5"/>
      <c r="K685" s="45"/>
      <c r="L685" s="6"/>
      <c r="M685" s="5"/>
      <c r="N685" s="5"/>
      <c r="O685" s="8"/>
      <c r="P685" s="7"/>
      <c r="S685" s="46"/>
      <c r="T685" s="46"/>
      <c r="U685" s="2"/>
      <c r="V685" s="2"/>
    </row>
    <row r="1032" spans="1:22" s="4" customFormat="1" ht="15" customHeight="1" x14ac:dyDescent="0.25">
      <c r="A1032" s="5"/>
      <c r="B1032" s="3"/>
      <c r="C1032" s="17"/>
      <c r="D1032" s="5"/>
      <c r="E1032" s="5"/>
      <c r="G1032" s="5"/>
      <c r="H1032" s="5"/>
      <c r="I1032" s="5"/>
      <c r="J1032" s="5"/>
      <c r="K1032" s="45"/>
      <c r="L1032" s="6"/>
      <c r="M1032" s="5"/>
      <c r="N1032" s="5"/>
      <c r="O1032" s="8"/>
      <c r="P1032" s="7"/>
      <c r="S1032" s="46"/>
      <c r="T1032" s="46"/>
      <c r="U1032" s="2"/>
      <c r="V1032" s="2"/>
    </row>
    <row r="1379" spans="1:22" s="4" customFormat="1" ht="15" customHeight="1" x14ac:dyDescent="0.25">
      <c r="A1379" s="5"/>
      <c r="B1379" s="3"/>
      <c r="C1379" s="17"/>
      <c r="D1379" s="5"/>
      <c r="E1379" s="5"/>
      <c r="G1379" s="5"/>
      <c r="H1379" s="5"/>
      <c r="I1379" s="5"/>
      <c r="J1379" s="5"/>
      <c r="K1379" s="45"/>
      <c r="L1379" s="6"/>
      <c r="M1379" s="5"/>
      <c r="N1379" s="5"/>
      <c r="O1379" s="8"/>
      <c r="P1379" s="7"/>
      <c r="S1379" s="46"/>
      <c r="T1379" s="46"/>
      <c r="U1379" s="2"/>
      <c r="V1379" s="2"/>
    </row>
    <row r="1726" spans="1:22" s="4" customFormat="1" ht="15" customHeight="1" x14ac:dyDescent="0.25">
      <c r="A1726" s="5"/>
      <c r="B1726" s="3"/>
      <c r="C1726" s="17"/>
      <c r="D1726" s="5"/>
      <c r="E1726" s="5"/>
      <c r="G1726" s="5"/>
      <c r="H1726" s="5"/>
      <c r="I1726" s="5"/>
      <c r="J1726" s="5"/>
      <c r="K1726" s="45"/>
      <c r="L1726" s="6"/>
      <c r="M1726" s="5"/>
      <c r="N1726" s="5"/>
      <c r="O1726" s="8"/>
      <c r="P1726" s="7"/>
      <c r="S1726" s="46"/>
      <c r="T1726" s="46"/>
      <c r="U1726" s="2"/>
      <c r="V1726" s="2"/>
    </row>
    <row r="2073" spans="1:22" s="4" customFormat="1" ht="15" customHeight="1" x14ac:dyDescent="0.25">
      <c r="A2073" s="5"/>
      <c r="B2073" s="3"/>
      <c r="C2073" s="17"/>
      <c r="D2073" s="5"/>
      <c r="E2073" s="5"/>
      <c r="G2073" s="5"/>
      <c r="H2073" s="5"/>
      <c r="I2073" s="5"/>
      <c r="J2073" s="5"/>
      <c r="K2073" s="45"/>
      <c r="L2073" s="6"/>
      <c r="M2073" s="5"/>
      <c r="N2073" s="5"/>
      <c r="O2073" s="8"/>
      <c r="P2073" s="7"/>
      <c r="S2073" s="46"/>
      <c r="T2073" s="46"/>
      <c r="U2073" s="2"/>
      <c r="V2073" s="2"/>
    </row>
    <row r="2420" spans="1:22" s="4" customFormat="1" ht="15" customHeight="1" x14ac:dyDescent="0.25">
      <c r="A2420" s="5"/>
      <c r="B2420" s="3"/>
      <c r="C2420" s="17"/>
      <c r="D2420" s="5"/>
      <c r="E2420" s="5"/>
      <c r="G2420" s="5"/>
      <c r="H2420" s="5"/>
      <c r="I2420" s="5"/>
      <c r="J2420" s="5"/>
      <c r="K2420" s="45"/>
      <c r="L2420" s="6"/>
      <c r="M2420" s="5"/>
      <c r="N2420" s="5"/>
      <c r="O2420" s="8"/>
      <c r="P2420" s="7"/>
      <c r="S2420" s="46"/>
      <c r="T2420" s="46"/>
      <c r="U2420" s="2"/>
      <c r="V2420" s="2"/>
    </row>
    <row r="2767" spans="1:22" s="4" customFormat="1" ht="15" customHeight="1" x14ac:dyDescent="0.25">
      <c r="A2767" s="5"/>
      <c r="B2767" s="3"/>
      <c r="C2767" s="17"/>
      <c r="D2767" s="5"/>
      <c r="E2767" s="5"/>
      <c r="G2767" s="5"/>
      <c r="H2767" s="5"/>
      <c r="I2767" s="5"/>
      <c r="J2767" s="5"/>
      <c r="K2767" s="45"/>
      <c r="L2767" s="6"/>
      <c r="M2767" s="5"/>
      <c r="N2767" s="5"/>
      <c r="O2767" s="8"/>
      <c r="P2767" s="7"/>
      <c r="S2767" s="46"/>
      <c r="T2767" s="46"/>
      <c r="U2767" s="2"/>
      <c r="V2767" s="2"/>
    </row>
    <row r="3114" spans="1:22" s="4" customFormat="1" ht="15" customHeight="1" x14ac:dyDescent="0.25">
      <c r="A3114" s="5"/>
      <c r="B3114" s="3"/>
      <c r="C3114" s="17"/>
      <c r="D3114" s="5"/>
      <c r="E3114" s="5"/>
      <c r="G3114" s="5"/>
      <c r="H3114" s="5"/>
      <c r="I3114" s="5"/>
      <c r="J3114" s="5"/>
      <c r="K3114" s="45"/>
      <c r="L3114" s="6"/>
      <c r="M3114" s="5"/>
      <c r="N3114" s="5"/>
      <c r="O3114" s="8"/>
      <c r="P3114" s="7"/>
      <c r="S3114" s="46"/>
      <c r="T3114" s="46"/>
      <c r="U3114" s="2"/>
      <c r="V3114" s="2"/>
    </row>
    <row r="3461" spans="1:22" s="4" customFormat="1" ht="15" customHeight="1" x14ac:dyDescent="0.25">
      <c r="A3461" s="5"/>
      <c r="B3461" s="3"/>
      <c r="C3461" s="17"/>
      <c r="D3461" s="5"/>
      <c r="E3461" s="5"/>
      <c r="G3461" s="5"/>
      <c r="H3461" s="5"/>
      <c r="I3461" s="5"/>
      <c r="J3461" s="5"/>
      <c r="K3461" s="45"/>
      <c r="L3461" s="6"/>
      <c r="M3461" s="5"/>
      <c r="N3461" s="5"/>
      <c r="O3461" s="8"/>
      <c r="P3461" s="7"/>
      <c r="S3461" s="46"/>
      <c r="T3461" s="46"/>
      <c r="U3461" s="2"/>
      <c r="V3461" s="2"/>
    </row>
    <row r="3808" spans="1:22" s="4" customFormat="1" ht="15" customHeight="1" x14ac:dyDescent="0.25">
      <c r="A3808" s="5"/>
      <c r="B3808" s="3"/>
      <c r="C3808" s="17"/>
      <c r="D3808" s="5"/>
      <c r="E3808" s="5"/>
      <c r="G3808" s="5"/>
      <c r="H3808" s="5"/>
      <c r="I3808" s="5"/>
      <c r="J3808" s="5"/>
      <c r="K3808" s="45"/>
      <c r="L3808" s="6"/>
      <c r="M3808" s="5"/>
      <c r="N3808" s="5"/>
      <c r="O3808" s="8"/>
      <c r="P3808" s="7"/>
      <c r="S3808" s="46"/>
      <c r="T3808" s="46"/>
      <c r="U3808" s="2"/>
      <c r="V3808" s="2"/>
    </row>
    <row r="4155" spans="1:22" s="4" customFormat="1" ht="15" customHeight="1" x14ac:dyDescent="0.25">
      <c r="A4155" s="5"/>
      <c r="B4155" s="3"/>
      <c r="C4155" s="17"/>
      <c r="D4155" s="5"/>
      <c r="E4155" s="5"/>
      <c r="G4155" s="5"/>
      <c r="H4155" s="5"/>
      <c r="I4155" s="5"/>
      <c r="J4155" s="5"/>
      <c r="K4155" s="45"/>
      <c r="L4155" s="6"/>
      <c r="M4155" s="5"/>
      <c r="N4155" s="5"/>
      <c r="O4155" s="8"/>
      <c r="P4155" s="7"/>
      <c r="S4155" s="46"/>
      <c r="T4155" s="46"/>
      <c r="U4155" s="2"/>
      <c r="V4155" s="2"/>
    </row>
    <row r="4502" spans="1:22" s="4" customFormat="1" ht="15" customHeight="1" x14ac:dyDescent="0.25">
      <c r="A4502" s="5"/>
      <c r="B4502" s="3"/>
      <c r="C4502" s="17"/>
      <c r="D4502" s="5"/>
      <c r="E4502" s="5"/>
      <c r="G4502" s="5"/>
      <c r="H4502" s="5"/>
      <c r="I4502" s="5"/>
      <c r="J4502" s="5"/>
      <c r="K4502" s="45"/>
      <c r="L4502" s="6"/>
      <c r="M4502" s="5"/>
      <c r="N4502" s="5"/>
      <c r="O4502" s="8"/>
      <c r="P4502" s="7"/>
      <c r="S4502" s="46"/>
      <c r="T4502" s="46"/>
      <c r="U4502" s="2"/>
      <c r="V4502" s="2"/>
    </row>
    <row r="4849" spans="1:22" s="4" customFormat="1" ht="15" customHeight="1" x14ac:dyDescent="0.25">
      <c r="A4849" s="5"/>
      <c r="B4849" s="3"/>
      <c r="C4849" s="17"/>
      <c r="D4849" s="5"/>
      <c r="E4849" s="5"/>
      <c r="G4849" s="5"/>
      <c r="H4849" s="5"/>
      <c r="I4849" s="5"/>
      <c r="J4849" s="5"/>
      <c r="K4849" s="45"/>
      <c r="L4849" s="6"/>
      <c r="M4849" s="5"/>
      <c r="N4849" s="5"/>
      <c r="O4849" s="8"/>
      <c r="P4849" s="7"/>
      <c r="S4849" s="46"/>
      <c r="T4849" s="46"/>
      <c r="U4849" s="2"/>
      <c r="V4849" s="2"/>
    </row>
    <row r="5196" spans="1:22" s="4" customFormat="1" ht="15" customHeight="1" x14ac:dyDescent="0.25">
      <c r="A5196" s="5"/>
      <c r="B5196" s="3"/>
      <c r="C5196" s="17"/>
      <c r="D5196" s="5"/>
      <c r="E5196" s="5"/>
      <c r="G5196" s="5"/>
      <c r="H5196" s="5"/>
      <c r="I5196" s="5"/>
      <c r="J5196" s="5"/>
      <c r="K5196" s="45"/>
      <c r="L5196" s="6"/>
      <c r="M5196" s="5"/>
      <c r="N5196" s="5"/>
      <c r="O5196" s="8"/>
      <c r="P5196" s="7"/>
      <c r="S5196" s="46"/>
      <c r="T5196" s="46"/>
      <c r="U5196" s="2"/>
      <c r="V5196" s="2"/>
    </row>
    <row r="5543" spans="1:22" s="4" customFormat="1" ht="15" customHeight="1" x14ac:dyDescent="0.25">
      <c r="A5543" s="5"/>
      <c r="B5543" s="3"/>
      <c r="C5543" s="17"/>
      <c r="D5543" s="5"/>
      <c r="E5543" s="5"/>
      <c r="G5543" s="5"/>
      <c r="H5543" s="5"/>
      <c r="I5543" s="5"/>
      <c r="J5543" s="5"/>
      <c r="K5543" s="45"/>
      <c r="L5543" s="6"/>
      <c r="M5543" s="5"/>
      <c r="N5543" s="5"/>
      <c r="O5543" s="8"/>
      <c r="P5543" s="7"/>
      <c r="S5543" s="46"/>
      <c r="T5543" s="46"/>
      <c r="U5543" s="2"/>
      <c r="V5543" s="2"/>
    </row>
    <row r="5890" spans="1:22" s="4" customFormat="1" ht="15" customHeight="1" x14ac:dyDescent="0.25">
      <c r="A5890" s="5"/>
      <c r="B5890" s="3"/>
      <c r="C5890" s="17"/>
      <c r="D5890" s="5"/>
      <c r="E5890" s="5"/>
      <c r="G5890" s="5"/>
      <c r="H5890" s="5"/>
      <c r="I5890" s="5"/>
      <c r="J5890" s="5"/>
      <c r="K5890" s="45"/>
      <c r="L5890" s="6"/>
      <c r="M5890" s="5"/>
      <c r="N5890" s="5"/>
      <c r="O5890" s="8"/>
      <c r="P5890" s="7"/>
      <c r="S5890" s="46"/>
      <c r="T5890" s="46"/>
      <c r="U5890" s="2"/>
      <c r="V5890" s="2"/>
    </row>
    <row r="6237" spans="1:22" s="4" customFormat="1" ht="15" customHeight="1" x14ac:dyDescent="0.25">
      <c r="A6237" s="5"/>
      <c r="B6237" s="3"/>
      <c r="C6237" s="17"/>
      <c r="D6237" s="5"/>
      <c r="E6237" s="5"/>
      <c r="G6237" s="5"/>
      <c r="H6237" s="5"/>
      <c r="I6237" s="5"/>
      <c r="J6237" s="5"/>
      <c r="K6237" s="45"/>
      <c r="L6237" s="6"/>
      <c r="M6237" s="5"/>
      <c r="N6237" s="5"/>
      <c r="O6237" s="8"/>
      <c r="P6237" s="7"/>
      <c r="S6237" s="46"/>
      <c r="T6237" s="46"/>
      <c r="U6237" s="2"/>
      <c r="V6237" s="2"/>
    </row>
    <row r="6584" spans="1:22" s="4" customFormat="1" ht="15" customHeight="1" x14ac:dyDescent="0.25">
      <c r="A6584" s="5"/>
      <c r="B6584" s="3"/>
      <c r="C6584" s="17"/>
      <c r="D6584" s="5"/>
      <c r="E6584" s="5"/>
      <c r="G6584" s="5"/>
      <c r="H6584" s="5"/>
      <c r="I6584" s="5"/>
      <c r="J6584" s="5"/>
      <c r="K6584" s="45"/>
      <c r="L6584" s="6"/>
      <c r="M6584" s="5"/>
      <c r="N6584" s="5"/>
      <c r="O6584" s="8"/>
      <c r="P6584" s="7"/>
      <c r="S6584" s="46"/>
      <c r="T6584" s="46"/>
      <c r="U6584" s="2"/>
      <c r="V6584" s="2"/>
    </row>
    <row r="6931" spans="1:22" s="4" customFormat="1" ht="15" customHeight="1" x14ac:dyDescent="0.25">
      <c r="A6931" s="5"/>
      <c r="B6931" s="3"/>
      <c r="C6931" s="17"/>
      <c r="D6931" s="5"/>
      <c r="E6931" s="5"/>
      <c r="G6931" s="5"/>
      <c r="H6931" s="5"/>
      <c r="I6931" s="5"/>
      <c r="J6931" s="5"/>
      <c r="K6931" s="45"/>
      <c r="L6931" s="6"/>
      <c r="M6931" s="5"/>
      <c r="N6931" s="5"/>
      <c r="O6931" s="8"/>
      <c r="P6931" s="7"/>
      <c r="S6931" s="46"/>
      <c r="T6931" s="46"/>
      <c r="U6931" s="2"/>
      <c r="V6931" s="2"/>
    </row>
    <row r="7278" spans="1:22" s="4" customFormat="1" ht="15" customHeight="1" x14ac:dyDescent="0.25">
      <c r="A7278" s="5"/>
      <c r="B7278" s="3"/>
      <c r="C7278" s="17"/>
      <c r="D7278" s="5"/>
      <c r="E7278" s="5"/>
      <c r="G7278" s="5"/>
      <c r="H7278" s="5"/>
      <c r="I7278" s="5"/>
      <c r="J7278" s="5"/>
      <c r="K7278" s="45"/>
      <c r="L7278" s="6"/>
      <c r="M7278" s="5"/>
      <c r="N7278" s="5"/>
      <c r="O7278" s="8"/>
      <c r="P7278" s="7"/>
      <c r="S7278" s="46"/>
      <c r="T7278" s="46"/>
      <c r="U7278" s="2"/>
      <c r="V7278" s="2"/>
    </row>
    <row r="7625" spans="1:22" s="4" customFormat="1" ht="15" customHeight="1" x14ac:dyDescent="0.25">
      <c r="A7625" s="5"/>
      <c r="B7625" s="3"/>
      <c r="C7625" s="17"/>
      <c r="D7625" s="5"/>
      <c r="E7625" s="5"/>
      <c r="G7625" s="5"/>
      <c r="H7625" s="5"/>
      <c r="I7625" s="5"/>
      <c r="J7625" s="5"/>
      <c r="K7625" s="45"/>
      <c r="L7625" s="6"/>
      <c r="M7625" s="5"/>
      <c r="N7625" s="5"/>
      <c r="O7625" s="8"/>
      <c r="P7625" s="7"/>
      <c r="S7625" s="46"/>
      <c r="T7625" s="46"/>
      <c r="U7625" s="2"/>
      <c r="V7625" s="2"/>
    </row>
    <row r="7972" spans="1:22" s="4" customFormat="1" ht="15" customHeight="1" x14ac:dyDescent="0.25">
      <c r="A7972" s="5"/>
      <c r="B7972" s="3"/>
      <c r="C7972" s="17"/>
      <c r="D7972" s="5"/>
      <c r="E7972" s="5"/>
      <c r="G7972" s="5"/>
      <c r="H7972" s="5"/>
      <c r="I7972" s="5"/>
      <c r="J7972" s="5"/>
      <c r="K7972" s="45"/>
      <c r="L7972" s="6"/>
      <c r="M7972" s="5"/>
      <c r="N7972" s="5"/>
      <c r="O7972" s="8"/>
      <c r="P7972" s="7"/>
      <c r="S7972" s="46"/>
      <c r="T7972" s="46"/>
      <c r="U7972" s="2"/>
      <c r="V7972" s="2"/>
    </row>
    <row r="8319" spans="1:22" s="4" customFormat="1" ht="15" customHeight="1" x14ac:dyDescent="0.25">
      <c r="A8319" s="5"/>
      <c r="B8319" s="3"/>
      <c r="C8319" s="17"/>
      <c r="D8319" s="5"/>
      <c r="E8319" s="5"/>
      <c r="G8319" s="5"/>
      <c r="H8319" s="5"/>
      <c r="I8319" s="5"/>
      <c r="J8319" s="5"/>
      <c r="K8319" s="45"/>
      <c r="L8319" s="6"/>
      <c r="M8319" s="5"/>
      <c r="N8319" s="5"/>
      <c r="O8319" s="8"/>
      <c r="P8319" s="7"/>
      <c r="S8319" s="46"/>
      <c r="T8319" s="46"/>
      <c r="U8319" s="2"/>
      <c r="V8319" s="2"/>
    </row>
  </sheetData>
  <sheetProtection formatCells="0" formatColumns="0" formatRows="0" insertColumns="0" insertRows="0" insertHyperlinks="0" deleteColumns="0" deleteRows="0" sort="0" autoFilter="0" pivotTables="0"/>
  <conditionalFormatting sqref="A7:S9">
    <cfRule type="expression" dxfId="84" priority="105">
      <formula>AND($R7&lt;=0,$E7&lt;&gt;"Closed")</formula>
    </cfRule>
    <cfRule type="expression" dxfId="83" priority="106">
      <formula>AND($R7&lt;=7,$E7&lt;&gt;"Closed")</formula>
    </cfRule>
  </conditionalFormatting>
  <dataValidations count="1">
    <dataValidation type="textLength" operator="lessThanOrEqual" allowBlank="1" showInputMessage="1" showErrorMessage="1" errorTitle="Char limit 2000" sqref="N10:N65536 M7:M9" xr:uid="{7CC00A94-3841-426A-B022-14BAC02E32F5}">
      <formula1>2000</formula1>
    </dataValidation>
  </dataValidations>
  <pageMargins left="0.7" right="0.7" top="0.78740157499999996" bottom="0.78740157499999996" header="0.3" footer="0.3"/>
  <pageSetup paperSize="9" scale="59" orientation="landscape" r:id="rId1"/>
  <legacyDrawing r:id="rId2"/>
  <tableParts count="1">
    <tablePart r:id="rId3"/>
  </tableParts>
  <extLst>
    <ext xmlns:x14="http://schemas.microsoft.com/office/spreadsheetml/2009/9/main" uri="{CCE6A557-97BC-4b89-ADB6-D9C93CAAB3DF}">
      <x14:dataValidations xmlns:xm="http://schemas.microsoft.com/office/excel/2006/main" count="8">
        <x14:dataValidation type="list" allowBlank="1" showInputMessage="1" showErrorMessage="1" xr:uid="{1A121CA8-5112-499C-898C-BE420B12F340}">
          <x14:formula1>
            <xm:f>Data_Risks!$K$3:$K$5</xm:f>
          </x14:formula1>
          <xm:sqref>I8321:I1048576</xm:sqref>
        </x14:dataValidation>
        <x14:dataValidation type="list" allowBlank="1" showInputMessage="1" showErrorMessage="1" xr:uid="{4F727F2E-4D26-4988-9061-1208471C22AA}">
          <x14:formula1>
            <xm:f>Data_Risks!$J$3:$J$5</xm:f>
          </x14:formula1>
          <xm:sqref>H8321:H1048576</xm:sqref>
        </x14:dataValidation>
        <x14:dataValidation type="list" allowBlank="1" showInputMessage="1" showErrorMessage="1" xr:uid="{AFD66D21-F165-46FD-B787-D95DDBE71DA2}">
          <x14:formula1>
            <xm:f>Data_Risks!$B$3:$B$4</xm:f>
          </x14:formula1>
          <xm:sqref>E7:E1048576</xm:sqref>
        </x14:dataValidation>
        <x14:dataValidation type="textLength" operator="lessThanOrEqual" allowBlank="1" showInputMessage="1" showErrorMessage="1" xr:uid="{319057D4-9716-4D1E-9034-0A4720490D6B}">
          <x14:formula1>
            <xm:f>Data_Risks!$A$3</xm:f>
          </x14:formula1>
          <xm:sqref>B7:B1048576</xm:sqref>
        </x14:dataValidation>
        <x14:dataValidation type="textLength" operator="lessThanOrEqual" allowBlank="1" showInputMessage="1" showErrorMessage="1" xr:uid="{4A9000E0-E3F0-452B-9B9E-895AB76019FE}">
          <x14:formula1>
            <xm:f>Data_Risks!$E$3</xm:f>
          </x14:formula1>
          <xm:sqref>G10:G1048576 F7:F9</xm:sqref>
        </x14:dataValidation>
        <x14:dataValidation type="list" allowBlank="1" showInputMessage="1" showErrorMessage="1" xr:uid="{B8C871D0-524F-4B0F-BD5F-CC9C53E7D36E}">
          <x14:formula1>
            <xm:f>Data_Risks!$J$3:$J$6</xm:f>
          </x14:formula1>
          <xm:sqref>H10:H8320 G7:G9</xm:sqref>
        </x14:dataValidation>
        <x14:dataValidation type="list" allowBlank="1" showInputMessage="1" showErrorMessage="1" xr:uid="{9FE5240F-90EA-4C96-85EC-88597FBC4AE9}">
          <x14:formula1>
            <xm:f>Data_Risks!$K$3:$K$6</xm:f>
          </x14:formula1>
          <xm:sqref>I10:I8320 H7:H9</xm:sqref>
        </x14:dataValidation>
        <x14:dataValidation type="list" allowBlank="1" showInputMessage="1" showErrorMessage="1" xr:uid="{EE61EE2F-E99F-4EA4-B0A6-A958A1CBFA3A}">
          <x14:formula1>
            <xm:f>Data_Risks!#REF!</xm:f>
          </x14:formula1>
          <xm:sqref>K10:K8320 I7:I9 J7:J1048576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333"/>
  <sheetViews>
    <sheetView topLeftCell="D1" workbookViewId="0">
      <selection activeCell="K9" sqref="K9"/>
    </sheetView>
  </sheetViews>
  <sheetFormatPr defaultColWidth="11.42578125" defaultRowHeight="15" customHeight="1" outlineLevelRow="1" outlineLevelCol="1" x14ac:dyDescent="0.25"/>
  <cols>
    <col min="1" max="1" width="19.42578125" style="3" customWidth="1"/>
    <col min="2" max="2" width="11.140625" style="17" customWidth="1" outlineLevel="1"/>
    <col min="3" max="3" width="12" style="5" customWidth="1" outlineLevel="1"/>
    <col min="4" max="4" width="13.42578125" style="5" customWidth="1"/>
    <col min="5" max="5" width="8.7109375" style="5" bestFit="1" customWidth="1"/>
    <col min="6" max="6" width="26.42578125" style="5" customWidth="1"/>
    <col min="7" max="7" width="15.42578125" style="5" customWidth="1"/>
    <col min="8" max="8" width="20.42578125" style="5" customWidth="1"/>
    <col min="9" max="9" width="13" style="28" bestFit="1" customWidth="1"/>
    <col min="10" max="11" width="10" style="5" customWidth="1"/>
    <col min="12" max="12" width="11" style="5" bestFit="1" customWidth="1"/>
    <col min="13" max="13" width="12.42578125" style="5" customWidth="1" outlineLevel="1"/>
    <col min="14" max="14" width="14.28515625" style="4" customWidth="1" outlineLevel="1"/>
    <col min="15" max="15" width="17.140625" style="4" customWidth="1" outlineLevel="1"/>
    <col min="16" max="17" width="11.42578125" style="46" hidden="1" customWidth="1" outlineLevel="1"/>
    <col min="18" max="16384" width="11.42578125" style="2"/>
  </cols>
  <sheetData>
    <row r="1" spans="1:17" s="59" customFormat="1" ht="4.5" customHeight="1" outlineLevel="1" thickBot="1" x14ac:dyDescent="0.3">
      <c r="A1" s="55"/>
      <c r="B1" s="56"/>
      <c r="C1" s="55"/>
      <c r="D1" s="55"/>
      <c r="E1" s="55"/>
      <c r="F1" s="55"/>
      <c r="G1" s="55"/>
      <c r="H1" s="55"/>
      <c r="I1" s="55"/>
      <c r="J1" s="57"/>
      <c r="K1" s="55"/>
      <c r="L1" s="55"/>
      <c r="M1" s="55"/>
      <c r="N1" s="55"/>
      <c r="O1" s="55"/>
      <c r="P1" s="55"/>
      <c r="Q1" s="57"/>
    </row>
    <row r="2" spans="1:17" s="10" customFormat="1" ht="137.25" customHeight="1" outlineLevel="1" thickBot="1" x14ac:dyDescent="0.3">
      <c r="A2" s="62" t="s">
        <v>490</v>
      </c>
      <c r="B2" s="61" t="s">
        <v>491</v>
      </c>
      <c r="C2" s="62" t="s">
        <v>492</v>
      </c>
      <c r="D2" s="62" t="s">
        <v>493</v>
      </c>
      <c r="E2" s="62" t="s">
        <v>494</v>
      </c>
      <c r="F2" s="62" t="s">
        <v>495</v>
      </c>
      <c r="G2" s="62" t="s">
        <v>496</v>
      </c>
      <c r="H2" s="62" t="s">
        <v>497</v>
      </c>
      <c r="I2" s="62" t="s">
        <v>498</v>
      </c>
      <c r="J2" s="62" t="s">
        <v>499</v>
      </c>
      <c r="K2" s="62" t="s">
        <v>500</v>
      </c>
      <c r="L2" s="62" t="s">
        <v>501</v>
      </c>
      <c r="M2" s="62" t="s">
        <v>502</v>
      </c>
      <c r="N2" s="62" t="s">
        <v>503</v>
      </c>
      <c r="O2" s="62" t="s">
        <v>504</v>
      </c>
      <c r="P2" s="62" t="s">
        <v>505</v>
      </c>
      <c r="Q2" s="71" t="s">
        <v>506</v>
      </c>
    </row>
    <row r="3" spans="1:17" s="52" customFormat="1" ht="4.5" customHeight="1" outlineLevel="1" x14ac:dyDescent="0.25">
      <c r="B3" s="53"/>
    </row>
    <row r="4" spans="1:17" s="52" customFormat="1" ht="8.25" customHeight="1" outlineLevel="1" x14ac:dyDescent="0.25">
      <c r="A4" s="68"/>
      <c r="B4" s="69"/>
      <c r="C4" s="68"/>
      <c r="D4" s="68"/>
      <c r="E4" s="68"/>
      <c r="F4" s="68"/>
      <c r="G4" s="68"/>
      <c r="H4" s="68"/>
      <c r="I4" s="68"/>
      <c r="J4" s="68"/>
      <c r="K4" s="68"/>
      <c r="L4" s="68"/>
      <c r="M4" s="68"/>
      <c r="N4" s="68"/>
      <c r="O4" s="68"/>
      <c r="P4" s="68"/>
      <c r="Q4" s="68"/>
    </row>
    <row r="5" spans="1:17" s="52" customFormat="1" ht="4.5" customHeight="1" outlineLevel="1" x14ac:dyDescent="0.25">
      <c r="B5" s="53"/>
    </row>
    <row r="6" spans="1:17" s="20" customFormat="1" ht="54" customHeight="1" thickBot="1" x14ac:dyDescent="0.3">
      <c r="A6" s="22" t="s">
        <v>507</v>
      </c>
      <c r="B6" s="18" t="s">
        <v>99</v>
      </c>
      <c r="C6" s="19" t="s">
        <v>508</v>
      </c>
      <c r="D6" s="19" t="s">
        <v>100</v>
      </c>
      <c r="E6" s="19" t="s">
        <v>102</v>
      </c>
      <c r="F6" s="19" t="s">
        <v>125</v>
      </c>
      <c r="G6" s="19" t="s">
        <v>105</v>
      </c>
      <c r="H6" s="19" t="s">
        <v>107</v>
      </c>
      <c r="I6" s="18" t="s">
        <v>509</v>
      </c>
      <c r="J6" s="19" t="s">
        <v>32</v>
      </c>
      <c r="K6" s="19" t="s">
        <v>25</v>
      </c>
      <c r="L6" s="19" t="s">
        <v>510</v>
      </c>
      <c r="M6" s="23" t="s">
        <v>467</v>
      </c>
      <c r="N6" s="19" t="s">
        <v>468</v>
      </c>
      <c r="O6" s="19" t="s">
        <v>469</v>
      </c>
      <c r="P6" s="25" t="s">
        <v>511</v>
      </c>
      <c r="Q6" s="25" t="s">
        <v>124</v>
      </c>
    </row>
    <row r="7" spans="1:17" s="1" customFormat="1" ht="24" x14ac:dyDescent="0.25">
      <c r="A7" s="21" t="s">
        <v>474</v>
      </c>
      <c r="B7" s="75">
        <v>44508</v>
      </c>
      <c r="C7" s="15" t="s">
        <v>512</v>
      </c>
      <c r="D7" s="15" t="s">
        <v>513</v>
      </c>
      <c r="E7" s="15" t="s">
        <v>146</v>
      </c>
      <c r="F7" s="15" t="s">
        <v>514</v>
      </c>
      <c r="G7" s="15" t="s">
        <v>474</v>
      </c>
      <c r="H7" s="15" t="s">
        <v>474</v>
      </c>
      <c r="I7" s="75">
        <v>44548</v>
      </c>
      <c r="J7" s="15" t="s">
        <v>154</v>
      </c>
      <c r="K7" s="15" t="s">
        <v>154</v>
      </c>
      <c r="L7" s="15" t="s">
        <v>42</v>
      </c>
      <c r="M7" s="15" t="s">
        <v>515</v>
      </c>
      <c r="N7" s="15" t="s">
        <v>483</v>
      </c>
      <c r="O7" s="15"/>
      <c r="P7" s="29">
        <f ca="1">Assumptions[Impact Date]-TODAY()</f>
        <v>-641</v>
      </c>
      <c r="Q7" s="29" t="str">
        <f ca="1">IF(Assumptions[Days until impact date]&gt;0,"No","Yes")</f>
        <v>Yes</v>
      </c>
    </row>
    <row r="9" spans="1:17" ht="15" customHeight="1" x14ac:dyDescent="0.25">
      <c r="H9" s="9"/>
      <c r="J9" s="9"/>
    </row>
    <row r="352" spans="13:14" ht="15" customHeight="1" x14ac:dyDescent="0.25">
      <c r="M352" s="8"/>
      <c r="N352" s="7"/>
    </row>
    <row r="699" spans="13:14" ht="15" customHeight="1" x14ac:dyDescent="0.25">
      <c r="M699" s="8"/>
      <c r="N699" s="7"/>
    </row>
    <row r="1046" spans="13:14" ht="15" customHeight="1" x14ac:dyDescent="0.25">
      <c r="M1046" s="8"/>
      <c r="N1046" s="7"/>
    </row>
    <row r="1393" spans="13:14" ht="15" customHeight="1" x14ac:dyDescent="0.25">
      <c r="M1393" s="8"/>
      <c r="N1393" s="7"/>
    </row>
    <row r="1740" spans="13:14" ht="15" customHeight="1" x14ac:dyDescent="0.25">
      <c r="M1740" s="8"/>
      <c r="N1740" s="7"/>
    </row>
    <row r="2087" spans="13:14" ht="15" customHeight="1" x14ac:dyDescent="0.25">
      <c r="M2087" s="8"/>
      <c r="N2087" s="7"/>
    </row>
    <row r="2434" spans="13:14" ht="15" customHeight="1" x14ac:dyDescent="0.25">
      <c r="M2434" s="8"/>
      <c r="N2434" s="7"/>
    </row>
    <row r="2781" spans="13:14" ht="15" customHeight="1" x14ac:dyDescent="0.25">
      <c r="M2781" s="8"/>
      <c r="N2781" s="7"/>
    </row>
    <row r="3128" spans="13:14" ht="15" customHeight="1" x14ac:dyDescent="0.25">
      <c r="M3128" s="8"/>
      <c r="N3128" s="7"/>
    </row>
    <row r="3475" spans="13:14" ht="15" customHeight="1" x14ac:dyDescent="0.25">
      <c r="M3475" s="8"/>
      <c r="N3475" s="7"/>
    </row>
    <row r="3822" spans="13:14" ht="15" customHeight="1" x14ac:dyDescent="0.25">
      <c r="M3822" s="8"/>
      <c r="N3822" s="7"/>
    </row>
    <row r="4169" spans="13:14" ht="15" customHeight="1" x14ac:dyDescent="0.25">
      <c r="M4169" s="8"/>
      <c r="N4169" s="7"/>
    </row>
    <row r="4516" spans="13:14" ht="15" customHeight="1" x14ac:dyDescent="0.25">
      <c r="M4516" s="8"/>
      <c r="N4516" s="7"/>
    </row>
    <row r="4863" spans="13:14" ht="15" customHeight="1" x14ac:dyDescent="0.25">
      <c r="M4863" s="8"/>
      <c r="N4863" s="7"/>
    </row>
    <row r="5210" spans="13:14" ht="15" customHeight="1" x14ac:dyDescent="0.25">
      <c r="M5210" s="8"/>
      <c r="N5210" s="7"/>
    </row>
    <row r="5557" spans="13:14" ht="15" customHeight="1" x14ac:dyDescent="0.25">
      <c r="M5557" s="8"/>
      <c r="N5557" s="7"/>
    </row>
    <row r="5904" spans="13:14" ht="15" customHeight="1" x14ac:dyDescent="0.25">
      <c r="M5904" s="8"/>
      <c r="N5904" s="7"/>
    </row>
    <row r="6251" spans="13:14" ht="15" customHeight="1" x14ac:dyDescent="0.25">
      <c r="M6251" s="8"/>
      <c r="N6251" s="7"/>
    </row>
    <row r="6598" spans="13:14" ht="15" customHeight="1" x14ac:dyDescent="0.25">
      <c r="M6598" s="8"/>
      <c r="N6598" s="7"/>
    </row>
    <row r="6945" spans="13:14" ht="15" customHeight="1" x14ac:dyDescent="0.25">
      <c r="M6945" s="8"/>
      <c r="N6945" s="7"/>
    </row>
    <row r="7292" spans="13:14" ht="15" customHeight="1" x14ac:dyDescent="0.25">
      <c r="M7292" s="8"/>
      <c r="N7292" s="7"/>
    </row>
    <row r="7639" spans="13:14" ht="15" customHeight="1" x14ac:dyDescent="0.25">
      <c r="M7639" s="8"/>
      <c r="N7639" s="7"/>
    </row>
    <row r="7986" spans="13:14" ht="15" customHeight="1" x14ac:dyDescent="0.25">
      <c r="M7986" s="8"/>
      <c r="N7986" s="7"/>
    </row>
    <row r="8333" spans="13:14" ht="15" customHeight="1" x14ac:dyDescent="0.25">
      <c r="M8333" s="8"/>
      <c r="N8333" s="7"/>
    </row>
  </sheetData>
  <dataConsolidate/>
  <conditionalFormatting sqref="A7:Q7">
    <cfRule type="expression" dxfId="59" priority="358">
      <formula>AND($E7&lt;&gt;"Closed",$P7&lt;=0)</formula>
    </cfRule>
    <cfRule type="expression" dxfId="58" priority="359">
      <formula>AND($E7&lt;&gt;"Closed",$P7&lt;=7)</formula>
    </cfRule>
  </conditionalFormatting>
  <dataValidations count="3">
    <dataValidation type="textLength" operator="lessThanOrEqual" allowBlank="1" showInputMessage="1" showErrorMessage="1" sqref="A7:A65540" xr:uid="{00000000-0002-0000-0300-000000000000}">
      <formula1>80</formula1>
    </dataValidation>
    <dataValidation type="textLength" operator="lessThanOrEqual" allowBlank="1" showInputMessage="1" showErrorMessage="1" errorTitle="Char limit 250" sqref="G7:G65540" xr:uid="{00000000-0002-0000-0300-000001000000}">
      <formula1>250</formula1>
    </dataValidation>
    <dataValidation type="textLength" operator="lessThanOrEqual" allowBlank="1" showInputMessage="1" showErrorMessage="1" errorTitle="Char limit 1000" sqref="H6:I1048576 H2:I2" xr:uid="{00000000-0002-0000-0300-000002000000}">
      <formula1>1000</formula1>
    </dataValidation>
  </dataValidations>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300-000003000000}">
          <x14:formula1>
            <xm:f>Data_Assumptions!$A$2:$A$3</xm:f>
          </x14:formula1>
          <xm:sqref>E7:E1048576</xm:sqref>
        </x14:dataValidation>
        <x14:dataValidation type="list" allowBlank="1" showInputMessage="1" showErrorMessage="1" xr:uid="{00000000-0002-0000-0300-000005000000}">
          <x14:formula1>
            <xm:f>Data_Assumptions!$C$2:$C$4</xm:f>
          </x14:formula1>
          <xm:sqref>J7:J1048576</xm:sqref>
        </x14:dataValidation>
        <x14:dataValidation type="list" allowBlank="1" showInputMessage="1" showErrorMessage="1" xr:uid="{00000000-0002-0000-0300-000006000000}">
          <x14:formula1>
            <xm:f>Data_Assumptions!$D$2:$D$4</xm:f>
          </x14:formula1>
          <xm:sqref>K7:K1048576</xm:sqref>
        </x14:dataValidation>
        <x14:dataValidation type="list" allowBlank="1" showInputMessage="1" showErrorMessage="1" xr:uid="{00000000-0002-0000-0300-000007000000}">
          <x14:formula1>
            <xm:f>Data_Assumptions!$E$2:$E$4</xm:f>
          </x14:formula1>
          <xm:sqref>L7:L1048576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21"/>
  <sheetViews>
    <sheetView workbookViewId="0">
      <selection activeCell="I15" sqref="I15"/>
    </sheetView>
  </sheetViews>
  <sheetFormatPr defaultColWidth="11.42578125" defaultRowHeight="15" x14ac:dyDescent="0.25"/>
  <cols>
    <col min="1" max="1" width="11.42578125" customWidth="1"/>
    <col min="2" max="2" width="7.7109375" customWidth="1"/>
    <col min="3" max="3" width="14.28515625" style="47" customWidth="1"/>
    <col min="4" max="4" width="14" customWidth="1"/>
    <col min="5" max="5" width="12" customWidth="1"/>
    <col min="6" max="6" width="18.28515625" customWidth="1"/>
    <col min="8" max="8" width="12.28515625" customWidth="1"/>
    <col min="9" max="9" width="19.28515625" bestFit="1" customWidth="1"/>
    <col min="10" max="10" width="9.42578125" customWidth="1"/>
    <col min="12" max="13" width="12" bestFit="1" customWidth="1"/>
    <col min="17" max="17" width="14.85546875" customWidth="1"/>
  </cols>
  <sheetData>
    <row r="1" spans="1:20" s="35" customFormat="1" ht="18.75" x14ac:dyDescent="0.25">
      <c r="A1" s="376" t="s">
        <v>516</v>
      </c>
      <c r="B1" s="376"/>
      <c r="C1" s="376"/>
      <c r="D1" s="376"/>
      <c r="E1" s="376" t="s">
        <v>517</v>
      </c>
      <c r="F1" s="376"/>
      <c r="G1" s="376"/>
      <c r="H1" s="376"/>
      <c r="J1" s="376" t="s">
        <v>518</v>
      </c>
      <c r="K1" s="376"/>
      <c r="L1" s="376"/>
      <c r="M1" s="376"/>
      <c r="N1" s="376" t="s">
        <v>519</v>
      </c>
      <c r="O1" s="376"/>
      <c r="P1" s="376"/>
      <c r="Q1" s="376"/>
      <c r="R1" s="376" t="s">
        <v>520</v>
      </c>
      <c r="S1" s="376"/>
      <c r="T1" s="35" t="s">
        <v>521</v>
      </c>
    </row>
    <row r="2" spans="1:20" s="32" customFormat="1" ht="45" x14ac:dyDescent="0.25">
      <c r="A2" s="32" t="s">
        <v>522</v>
      </c>
      <c r="B2" s="32" t="s">
        <v>523</v>
      </c>
      <c r="C2" s="32" t="s">
        <v>524</v>
      </c>
      <c r="D2" s="32" t="s">
        <v>525</v>
      </c>
      <c r="E2" s="32" t="s">
        <v>526</v>
      </c>
      <c r="F2" s="32" t="s">
        <v>527</v>
      </c>
      <c r="G2" s="32" t="s">
        <v>528</v>
      </c>
      <c r="H2" s="32" t="s">
        <v>529</v>
      </c>
      <c r="I2" s="32" t="s">
        <v>530</v>
      </c>
      <c r="J2" s="32" t="s">
        <v>531</v>
      </c>
      <c r="K2" s="32" t="s">
        <v>532</v>
      </c>
      <c r="L2" s="105" t="s">
        <v>533</v>
      </c>
      <c r="M2" s="34" t="s">
        <v>534</v>
      </c>
      <c r="N2" s="32" t="s">
        <v>535</v>
      </c>
      <c r="O2" s="32" t="s">
        <v>536</v>
      </c>
      <c r="P2" s="32" t="s">
        <v>537</v>
      </c>
      <c r="Q2" s="32" t="s">
        <v>538</v>
      </c>
      <c r="R2" s="99" t="s">
        <v>129</v>
      </c>
      <c r="S2" s="99" t="s">
        <v>523</v>
      </c>
      <c r="T2" s="78" t="s">
        <v>539</v>
      </c>
    </row>
    <row r="3" spans="1:20" x14ac:dyDescent="0.25">
      <c r="A3">
        <v>100</v>
      </c>
      <c r="B3" t="s">
        <v>146</v>
      </c>
      <c r="C3" s="228" t="s">
        <v>34</v>
      </c>
      <c r="D3">
        <v>2000</v>
      </c>
      <c r="E3">
        <v>400</v>
      </c>
      <c r="F3">
        <v>1000</v>
      </c>
      <c r="H3">
        <v>1000</v>
      </c>
      <c r="I3" s="228" t="s">
        <v>159</v>
      </c>
      <c r="J3" t="s">
        <v>192</v>
      </c>
      <c r="K3" t="s">
        <v>192</v>
      </c>
      <c r="L3" s="259" t="s">
        <v>223</v>
      </c>
      <c r="M3">
        <v>1</v>
      </c>
      <c r="N3">
        <v>1000</v>
      </c>
      <c r="Q3" t="s">
        <v>155</v>
      </c>
      <c r="R3">
        <v>1</v>
      </c>
      <c r="S3" t="s">
        <v>146</v>
      </c>
      <c r="T3" t="s">
        <v>241</v>
      </c>
    </row>
    <row r="4" spans="1:20" x14ac:dyDescent="0.25">
      <c r="B4" t="s">
        <v>197</v>
      </c>
      <c r="C4" s="228" t="s">
        <v>36</v>
      </c>
      <c r="D4" t="s">
        <v>540</v>
      </c>
      <c r="I4" s="228" t="s">
        <v>376</v>
      </c>
      <c r="J4" t="s">
        <v>28</v>
      </c>
      <c r="K4" t="s">
        <v>28</v>
      </c>
      <c r="L4" s="259" t="s">
        <v>154</v>
      </c>
      <c r="M4">
        <v>2</v>
      </c>
      <c r="Q4" t="s">
        <v>541</v>
      </c>
      <c r="R4">
        <v>2</v>
      </c>
      <c r="S4" t="s">
        <v>197</v>
      </c>
      <c r="T4" t="s">
        <v>173</v>
      </c>
    </row>
    <row r="5" spans="1:20" x14ac:dyDescent="0.25">
      <c r="C5" s="228" t="s">
        <v>37</v>
      </c>
      <c r="I5" s="228" t="s">
        <v>232</v>
      </c>
      <c r="J5" t="s">
        <v>154</v>
      </c>
      <c r="K5" t="s">
        <v>154</v>
      </c>
      <c r="L5" s="259" t="s">
        <v>164</v>
      </c>
      <c r="M5">
        <v>3</v>
      </c>
      <c r="Q5" t="s">
        <v>165</v>
      </c>
      <c r="R5">
        <v>3</v>
      </c>
      <c r="T5" t="s">
        <v>230</v>
      </c>
    </row>
    <row r="6" spans="1:20" x14ac:dyDescent="0.25">
      <c r="C6" s="228" t="s">
        <v>39</v>
      </c>
      <c r="I6" s="228" t="s">
        <v>169</v>
      </c>
      <c r="J6" t="s">
        <v>152</v>
      </c>
      <c r="K6" t="s">
        <v>152</v>
      </c>
      <c r="Q6" t="s">
        <v>259</v>
      </c>
      <c r="T6" t="s">
        <v>146</v>
      </c>
    </row>
    <row r="7" spans="1:20" x14ac:dyDescent="0.25">
      <c r="C7" s="228" t="s">
        <v>40</v>
      </c>
      <c r="I7" s="228" t="s">
        <v>219</v>
      </c>
      <c r="J7" t="s">
        <v>153</v>
      </c>
      <c r="K7" t="s">
        <v>153</v>
      </c>
      <c r="T7" t="s">
        <v>323</v>
      </c>
    </row>
    <row r="8" spans="1:20" x14ac:dyDescent="0.25">
      <c r="C8" s="228" t="s">
        <v>43</v>
      </c>
      <c r="I8" s="228" t="s">
        <v>389</v>
      </c>
    </row>
    <row r="9" spans="1:20" x14ac:dyDescent="0.25">
      <c r="C9" s="228" t="s">
        <v>44</v>
      </c>
      <c r="I9" s="228" t="s">
        <v>623</v>
      </c>
      <c r="J9" s="353" t="s">
        <v>542</v>
      </c>
      <c r="K9" s="379"/>
      <c r="L9" s="379"/>
      <c r="M9" s="379"/>
      <c r="N9" s="379"/>
      <c r="O9" s="379"/>
      <c r="P9" s="354"/>
    </row>
    <row r="10" spans="1:20" x14ac:dyDescent="0.25">
      <c r="C10" s="228" t="s">
        <v>46</v>
      </c>
      <c r="I10" s="228" t="s">
        <v>147</v>
      </c>
      <c r="J10" s="377" t="s">
        <v>25</v>
      </c>
      <c r="K10" s="378"/>
      <c r="L10" s="291" t="str">
        <f>Data_Risks!$K$3</f>
        <v>Very Low</v>
      </c>
      <c r="M10" s="291" t="str">
        <f>Data_Risks!$K$4</f>
        <v>Low</v>
      </c>
      <c r="N10" s="291" t="str">
        <f>Data_Risks!$K$5</f>
        <v>Medium</v>
      </c>
      <c r="O10" s="291" t="str">
        <f>Data_Risks!$K$6</f>
        <v>High</v>
      </c>
      <c r="P10" s="291" t="str">
        <f>Data_Risks!$K$7</f>
        <v>Very High</v>
      </c>
    </row>
    <row r="11" spans="1:20" ht="15.75" customHeight="1" x14ac:dyDescent="0.25">
      <c r="C11" s="228" t="s">
        <v>47</v>
      </c>
      <c r="J11" s="359" t="s">
        <v>32</v>
      </c>
      <c r="K11" s="281" t="str">
        <f>Data_Risks!$J7</f>
        <v>Very High</v>
      </c>
      <c r="L11" s="284" t="s">
        <v>30</v>
      </c>
      <c r="M11" s="87" t="s">
        <v>30</v>
      </c>
      <c r="N11" s="80" t="s">
        <v>31</v>
      </c>
      <c r="O11" s="80" t="s">
        <v>31</v>
      </c>
      <c r="P11" s="81" t="s">
        <v>31</v>
      </c>
    </row>
    <row r="12" spans="1:20" ht="16.5" customHeight="1" x14ac:dyDescent="0.25">
      <c r="J12" s="360"/>
      <c r="K12" s="281" t="str">
        <f>Data_Risks!$J6</f>
        <v>High</v>
      </c>
      <c r="L12" s="285" t="s">
        <v>29</v>
      </c>
      <c r="M12" s="84" t="s">
        <v>29</v>
      </c>
      <c r="N12" s="86" t="s">
        <v>30</v>
      </c>
      <c r="O12" s="82" t="s">
        <v>31</v>
      </c>
      <c r="P12" s="83" t="s">
        <v>31</v>
      </c>
    </row>
    <row r="13" spans="1:20" ht="14.45" customHeight="1" x14ac:dyDescent="0.25">
      <c r="J13" s="360"/>
      <c r="K13" s="281" t="str">
        <f>Data_Risks!$J5</f>
        <v>Medium</v>
      </c>
      <c r="L13" s="288" t="s">
        <v>28</v>
      </c>
      <c r="M13" s="84" t="s">
        <v>29</v>
      </c>
      <c r="N13" s="84" t="s">
        <v>29</v>
      </c>
      <c r="O13" s="86" t="s">
        <v>30</v>
      </c>
      <c r="P13" s="83" t="s">
        <v>31</v>
      </c>
    </row>
    <row r="14" spans="1:20" x14ac:dyDescent="0.25">
      <c r="J14" s="360"/>
      <c r="K14" s="282" t="str">
        <f>Data_Risks!$J4</f>
        <v>Low</v>
      </c>
      <c r="L14" s="288" t="s">
        <v>28</v>
      </c>
      <c r="M14" s="84" t="s">
        <v>29</v>
      </c>
      <c r="N14" s="84" t="s">
        <v>29</v>
      </c>
      <c r="O14" s="84" t="s">
        <v>29</v>
      </c>
      <c r="P14" s="286" t="s">
        <v>30</v>
      </c>
    </row>
    <row r="15" spans="1:20" x14ac:dyDescent="0.25">
      <c r="J15" s="361"/>
      <c r="K15" s="282" t="str">
        <f>Data_Risks!$J3</f>
        <v>Very Low</v>
      </c>
      <c r="L15" s="289" t="s">
        <v>28</v>
      </c>
      <c r="M15" s="290" t="s">
        <v>28</v>
      </c>
      <c r="N15" s="290" t="s">
        <v>28</v>
      </c>
      <c r="O15" s="85" t="s">
        <v>29</v>
      </c>
      <c r="P15" s="287" t="s">
        <v>29</v>
      </c>
    </row>
    <row r="16" spans="1:20" x14ac:dyDescent="0.25">
      <c r="L16">
        <v>1</v>
      </c>
      <c r="M16">
        <v>2</v>
      </c>
      <c r="N16">
        <v>3</v>
      </c>
      <c r="O16">
        <v>4</v>
      </c>
      <c r="P16">
        <v>5</v>
      </c>
    </row>
    <row r="17" spans="11:16" x14ac:dyDescent="0.25">
      <c r="K17">
        <v>5</v>
      </c>
      <c r="L17" s="278">
        <v>5</v>
      </c>
      <c r="M17" s="278">
        <v>10</v>
      </c>
      <c r="N17" s="277">
        <v>15</v>
      </c>
      <c r="O17" s="277">
        <v>20</v>
      </c>
      <c r="P17" s="277">
        <v>25</v>
      </c>
    </row>
    <row r="18" spans="11:16" x14ac:dyDescent="0.25">
      <c r="K18">
        <v>4</v>
      </c>
      <c r="L18" s="276">
        <v>4</v>
      </c>
      <c r="M18" s="276">
        <v>8</v>
      </c>
      <c r="N18" s="278">
        <v>12</v>
      </c>
      <c r="O18" s="277">
        <v>16</v>
      </c>
      <c r="P18" s="277">
        <v>20</v>
      </c>
    </row>
    <row r="19" spans="11:16" x14ac:dyDescent="0.25">
      <c r="K19">
        <v>3</v>
      </c>
      <c r="L19" s="279">
        <v>3</v>
      </c>
      <c r="M19" s="276">
        <v>6</v>
      </c>
      <c r="N19" s="276">
        <v>9</v>
      </c>
      <c r="O19" s="278">
        <v>12</v>
      </c>
      <c r="P19" s="277">
        <v>15</v>
      </c>
    </row>
    <row r="20" spans="11:16" x14ac:dyDescent="0.25">
      <c r="K20">
        <v>2</v>
      </c>
      <c r="L20" s="279">
        <v>2</v>
      </c>
      <c r="M20" s="276">
        <v>4</v>
      </c>
      <c r="N20" s="276">
        <v>6</v>
      </c>
      <c r="O20" s="276">
        <v>8</v>
      </c>
      <c r="P20" s="278">
        <v>10</v>
      </c>
    </row>
    <row r="21" spans="11:16" x14ac:dyDescent="0.25">
      <c r="K21">
        <v>1</v>
      </c>
      <c r="L21" s="279">
        <v>1</v>
      </c>
      <c r="M21" s="279">
        <v>2</v>
      </c>
      <c r="N21" s="279">
        <v>3</v>
      </c>
      <c r="O21" s="276">
        <v>4</v>
      </c>
      <c r="P21" s="276">
        <v>5</v>
      </c>
    </row>
  </sheetData>
  <sortState xmlns:xlrd2="http://schemas.microsoft.com/office/spreadsheetml/2017/richdata2" ref="I3:I10">
    <sortCondition ref="I3:I10"/>
  </sortState>
  <mergeCells count="8">
    <mergeCell ref="J11:J15"/>
    <mergeCell ref="R1:S1"/>
    <mergeCell ref="J10:K10"/>
    <mergeCell ref="A1:D1"/>
    <mergeCell ref="E1:H1"/>
    <mergeCell ref="J1:M1"/>
    <mergeCell ref="N1:Q1"/>
    <mergeCell ref="J9:P9"/>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
  <sheetViews>
    <sheetView workbookViewId="0">
      <selection activeCell="B2" sqref="B2"/>
    </sheetView>
  </sheetViews>
  <sheetFormatPr defaultColWidth="11.42578125" defaultRowHeight="15" x14ac:dyDescent="0.25"/>
  <cols>
    <col min="1" max="1" width="7.7109375" customWidth="1"/>
    <col min="2" max="2" width="18.85546875" customWidth="1"/>
    <col min="3" max="3" width="10.7109375" customWidth="1"/>
    <col min="5" max="5" width="8.42578125" bestFit="1" customWidth="1"/>
  </cols>
  <sheetData>
    <row r="1" spans="1:5" s="32" customFormat="1" ht="45" customHeight="1" x14ac:dyDescent="0.25">
      <c r="A1" s="32" t="s">
        <v>523</v>
      </c>
      <c r="B1" s="32" t="s">
        <v>543</v>
      </c>
      <c r="C1" s="32" t="s">
        <v>544</v>
      </c>
      <c r="D1" s="32" t="s">
        <v>532</v>
      </c>
      <c r="E1" s="34" t="s">
        <v>545</v>
      </c>
    </row>
    <row r="2" spans="1:5" x14ac:dyDescent="0.25">
      <c r="A2" t="s">
        <v>146</v>
      </c>
      <c r="B2" t="s">
        <v>546</v>
      </c>
      <c r="C2" t="s">
        <v>28</v>
      </c>
      <c r="D2" t="s">
        <v>28</v>
      </c>
      <c r="E2" t="s">
        <v>42</v>
      </c>
    </row>
    <row r="3" spans="1:5" x14ac:dyDescent="0.25">
      <c r="A3" t="s">
        <v>197</v>
      </c>
      <c r="B3" t="s">
        <v>547</v>
      </c>
      <c r="C3" t="s">
        <v>154</v>
      </c>
      <c r="D3" t="s">
        <v>154</v>
      </c>
      <c r="E3" t="s">
        <v>38</v>
      </c>
    </row>
    <row r="4" spans="1:5" x14ac:dyDescent="0.25">
      <c r="B4" t="s">
        <v>548</v>
      </c>
      <c r="C4" t="s">
        <v>152</v>
      </c>
      <c r="D4" t="s">
        <v>152</v>
      </c>
      <c r="E4" t="s">
        <v>35</v>
      </c>
    </row>
    <row r="5" spans="1:5" x14ac:dyDescent="0.25">
      <c r="B5" t="s">
        <v>549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8AD00-FA3A-48C2-8D4D-6BA37AD53256}">
  <dimension ref="A1:AT3"/>
  <sheetViews>
    <sheetView workbookViewId="0">
      <selection activeCell="B3" sqref="B3"/>
    </sheetView>
  </sheetViews>
  <sheetFormatPr defaultColWidth="8.85546875" defaultRowHeight="15" outlineLevelRow="1" x14ac:dyDescent="0.25"/>
  <cols>
    <col min="2" max="2" width="13.7109375" customWidth="1"/>
    <col min="3" max="3" width="70.7109375" customWidth="1"/>
    <col min="4" max="4" width="34.7109375" customWidth="1"/>
    <col min="5" max="5" width="10.7109375" customWidth="1"/>
    <col min="6" max="6" width="70.7109375" customWidth="1"/>
    <col min="7" max="7" width="10.7109375" customWidth="1"/>
    <col min="8" max="8" width="70.7109375" customWidth="1"/>
  </cols>
  <sheetData>
    <row r="1" spans="1:46" s="138" customFormat="1" ht="134.25" customHeight="1" outlineLevel="1" thickBot="1" x14ac:dyDescent="0.3">
      <c r="A1" s="133" t="s">
        <v>550</v>
      </c>
      <c r="B1" s="133" t="s">
        <v>551</v>
      </c>
      <c r="C1" s="134" t="s">
        <v>552</v>
      </c>
      <c r="D1" s="133" t="s">
        <v>553</v>
      </c>
      <c r="E1" s="133" t="s">
        <v>554</v>
      </c>
      <c r="F1" s="133" t="s">
        <v>555</v>
      </c>
      <c r="G1" s="133" t="s">
        <v>556</v>
      </c>
      <c r="H1" s="133" t="s">
        <v>557</v>
      </c>
      <c r="I1" s="133"/>
      <c r="J1" s="133"/>
      <c r="K1" s="133"/>
      <c r="L1" s="133"/>
      <c r="M1" s="133"/>
      <c r="N1" s="133"/>
      <c r="O1" s="133"/>
      <c r="P1" s="133"/>
      <c r="Q1" s="133"/>
      <c r="R1" s="133"/>
      <c r="S1" s="133"/>
      <c r="T1" s="133"/>
      <c r="U1" s="133"/>
      <c r="V1" s="133"/>
      <c r="W1" s="133"/>
      <c r="X1" s="133"/>
      <c r="Y1" s="133"/>
      <c r="Z1" s="133"/>
      <c r="AA1" s="135"/>
      <c r="AB1" s="136"/>
      <c r="AC1" s="136"/>
      <c r="AD1" s="136"/>
      <c r="AE1" s="133"/>
      <c r="AF1" s="136"/>
      <c r="AG1" s="136"/>
      <c r="AH1" s="136"/>
      <c r="AI1" s="136"/>
      <c r="AJ1" s="136"/>
      <c r="AK1" s="133"/>
      <c r="AL1" s="136"/>
      <c r="AM1" s="136"/>
      <c r="AN1" s="136"/>
      <c r="AO1" s="136"/>
      <c r="AP1" s="136"/>
      <c r="AQ1" s="137"/>
      <c r="AR1" s="136"/>
      <c r="AS1" s="136"/>
      <c r="AT1" s="136"/>
    </row>
    <row r="2" spans="1:46" ht="37.5" x14ac:dyDescent="0.25">
      <c r="A2" s="248" t="s">
        <v>435</v>
      </c>
      <c r="B2" s="249" t="s">
        <v>558</v>
      </c>
      <c r="C2" s="248" t="s">
        <v>559</v>
      </c>
      <c r="D2" s="248" t="s">
        <v>560</v>
      </c>
      <c r="E2" s="248" t="s">
        <v>561</v>
      </c>
      <c r="F2" s="248" t="s">
        <v>562</v>
      </c>
      <c r="G2" s="248" t="s">
        <v>563</v>
      </c>
      <c r="H2" s="248" t="s">
        <v>564</v>
      </c>
    </row>
    <row r="3" spans="1:46" x14ac:dyDescent="0.25">
      <c r="A3" t="s">
        <v>565</v>
      </c>
    </row>
  </sheetData>
  <conditionalFormatting sqref="P1:Q1">
    <cfRule type="containsText" dxfId="35" priority="10" operator="containsText" text="Moderate">
      <formula>NOT(ISERROR(SEARCH("Moderate",P1)))</formula>
    </cfRule>
    <cfRule type="containsText" dxfId="34" priority="11" operator="containsText" text="critical">
      <formula>NOT(ISERROR(SEARCH("critical",P1)))</formula>
    </cfRule>
    <cfRule type="containsText" dxfId="33" priority="12" operator="containsText" text="severe">
      <formula>NOT(ISERROR(SEARCH("severe",P1)))</formula>
    </cfRule>
  </conditionalFormatting>
  <conditionalFormatting sqref="V1:W1">
    <cfRule type="containsText" dxfId="32" priority="7" operator="containsText" text="Moderate">
      <formula>NOT(ISERROR(SEARCH("Moderate",V1)))</formula>
    </cfRule>
    <cfRule type="containsText" dxfId="31" priority="8" operator="containsText" text="critical">
      <formula>NOT(ISERROR(SEARCH("critical",V1)))</formula>
    </cfRule>
    <cfRule type="containsText" dxfId="30" priority="9" operator="containsText" text="severe">
      <formula>NOT(ISERROR(SEARCH("severe",V1)))</formula>
    </cfRule>
  </conditionalFormatting>
  <conditionalFormatting sqref="W1 AL1 AR1">
    <cfRule type="cellIs" dxfId="29" priority="4" operator="equal">
      <formula>3</formula>
    </cfRule>
    <cfRule type="cellIs" dxfId="28" priority="5" operator="equal">
      <formula>2</formula>
    </cfRule>
    <cfRule type="cellIs" dxfId="27" priority="6" operator="equal">
      <formula>1</formula>
    </cfRule>
  </conditionalFormatting>
  <conditionalFormatting sqref="AF1">
    <cfRule type="cellIs" dxfId="26" priority="1" operator="equal">
      <formula>3</formula>
    </cfRule>
    <cfRule type="cellIs" dxfId="25" priority="2" operator="equal">
      <formula>2</formula>
    </cfRule>
    <cfRule type="cellIs" dxfId="24" priority="3" operator="equal">
      <formul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1"/>
  <sheetViews>
    <sheetView workbookViewId="0">
      <selection activeCell="E9" sqref="E9"/>
    </sheetView>
  </sheetViews>
  <sheetFormatPr defaultColWidth="11.42578125" defaultRowHeight="15" x14ac:dyDescent="0.25"/>
  <cols>
    <col min="1" max="1" width="12.42578125" customWidth="1"/>
    <col min="2" max="2" width="7.7109375" customWidth="1"/>
    <col min="3" max="3" width="21.28515625" style="47" customWidth="1"/>
    <col min="4" max="5" width="14" customWidth="1"/>
    <col min="6" max="6" width="12" customWidth="1"/>
    <col min="7" max="7" width="18.28515625" customWidth="1"/>
    <col min="8" max="8" width="10.140625" customWidth="1"/>
    <col min="9" max="9" width="9" customWidth="1"/>
    <col min="14" max="15" width="15.42578125" customWidth="1"/>
    <col min="16" max="18" width="10.7109375" customWidth="1"/>
    <col min="19" max="19" width="21.28515625" customWidth="1"/>
    <col min="21" max="21" width="12.140625" bestFit="1" customWidth="1"/>
  </cols>
  <sheetData>
    <row r="1" spans="1:16" s="35" customFormat="1" ht="18.75" x14ac:dyDescent="0.25">
      <c r="A1" s="376" t="s">
        <v>516</v>
      </c>
      <c r="B1" s="376"/>
      <c r="C1" s="376"/>
      <c r="D1" s="376"/>
      <c r="F1" s="376" t="s">
        <v>517</v>
      </c>
      <c r="G1" s="376"/>
      <c r="H1" s="376" t="s">
        <v>566</v>
      </c>
      <c r="I1" s="376"/>
      <c r="J1" s="376"/>
      <c r="K1" s="376" t="s">
        <v>519</v>
      </c>
      <c r="L1" s="376"/>
      <c r="M1" s="376"/>
      <c r="O1" s="376" t="s">
        <v>567</v>
      </c>
      <c r="P1" s="376"/>
    </row>
    <row r="2" spans="1:16" s="32" customFormat="1" ht="45" x14ac:dyDescent="0.25">
      <c r="A2" s="32" t="s">
        <v>568</v>
      </c>
      <c r="B2" s="32" t="s">
        <v>523</v>
      </c>
      <c r="C2" s="32" t="s">
        <v>569</v>
      </c>
      <c r="D2" s="32" t="s">
        <v>525</v>
      </c>
      <c r="E2" s="32" t="s">
        <v>530</v>
      </c>
      <c r="F2" s="32" t="s">
        <v>526</v>
      </c>
      <c r="G2" s="32" t="s">
        <v>527</v>
      </c>
      <c r="H2" s="32" t="s">
        <v>570</v>
      </c>
      <c r="I2" s="32" t="s">
        <v>571</v>
      </c>
      <c r="J2" s="32" t="s">
        <v>572</v>
      </c>
      <c r="K2" s="32" t="s">
        <v>535</v>
      </c>
      <c r="L2" s="32" t="s">
        <v>536</v>
      </c>
      <c r="M2" s="32" t="s">
        <v>537</v>
      </c>
      <c r="N2" s="32" t="s">
        <v>538</v>
      </c>
      <c r="O2" s="32" t="s">
        <v>523</v>
      </c>
      <c r="P2" s="99" t="s">
        <v>129</v>
      </c>
    </row>
    <row r="3" spans="1:16" s="31" customFormat="1" x14ac:dyDescent="0.25">
      <c r="A3" s="31">
        <v>100</v>
      </c>
      <c r="B3" s="31" t="s">
        <v>146</v>
      </c>
      <c r="C3" s="228" t="s">
        <v>34</v>
      </c>
      <c r="D3" s="31">
        <v>2000</v>
      </c>
      <c r="E3" s="228" t="s">
        <v>159</v>
      </c>
      <c r="F3" s="31">
        <v>400</v>
      </c>
      <c r="G3" s="31">
        <v>1000</v>
      </c>
      <c r="H3" t="s">
        <v>153</v>
      </c>
      <c r="I3" t="s">
        <v>153</v>
      </c>
      <c r="J3" s="31">
        <v>1</v>
      </c>
      <c r="K3" s="31">
        <v>1000</v>
      </c>
      <c r="N3" t="s">
        <v>155</v>
      </c>
      <c r="O3" t="s">
        <v>146</v>
      </c>
      <c r="P3">
        <v>1</v>
      </c>
    </row>
    <row r="4" spans="1:16" s="31" customFormat="1" x14ac:dyDescent="0.25">
      <c r="B4" s="31" t="s">
        <v>197</v>
      </c>
      <c r="C4" s="228" t="s">
        <v>36</v>
      </c>
      <c r="E4" s="228" t="s">
        <v>376</v>
      </c>
      <c r="H4" t="s">
        <v>379</v>
      </c>
      <c r="I4" t="s">
        <v>379</v>
      </c>
      <c r="J4" s="31">
        <v>2</v>
      </c>
      <c r="N4" t="s">
        <v>541</v>
      </c>
      <c r="O4" t="s">
        <v>197</v>
      </c>
      <c r="P4">
        <v>2</v>
      </c>
    </row>
    <row r="5" spans="1:16" s="31" customFormat="1" x14ac:dyDescent="0.25">
      <c r="C5" s="228" t="s">
        <v>37</v>
      </c>
      <c r="E5" s="228" t="s">
        <v>232</v>
      </c>
      <c r="H5" t="s">
        <v>154</v>
      </c>
      <c r="I5" t="s">
        <v>154</v>
      </c>
      <c r="J5" s="31">
        <v>3</v>
      </c>
      <c r="N5" t="s">
        <v>165</v>
      </c>
      <c r="O5"/>
      <c r="P5">
        <v>3</v>
      </c>
    </row>
    <row r="6" spans="1:16" s="31" customFormat="1" x14ac:dyDescent="0.25">
      <c r="C6" s="228" t="s">
        <v>39</v>
      </c>
      <c r="E6" s="228" t="s">
        <v>169</v>
      </c>
      <c r="H6" t="s">
        <v>28</v>
      </c>
      <c r="I6" t="s">
        <v>28</v>
      </c>
      <c r="N6" t="s">
        <v>259</v>
      </c>
      <c r="O6"/>
      <c r="P6" s="99"/>
    </row>
    <row r="7" spans="1:16" s="31" customFormat="1" x14ac:dyDescent="0.25">
      <c r="C7" s="228" t="s">
        <v>40</v>
      </c>
      <c r="E7" s="228" t="s">
        <v>219</v>
      </c>
      <c r="P7"/>
    </row>
    <row r="8" spans="1:16" s="31" customFormat="1" x14ac:dyDescent="0.25">
      <c r="C8" s="228" t="s">
        <v>43</v>
      </c>
      <c r="E8" s="228" t="s">
        <v>389</v>
      </c>
      <c r="P8"/>
    </row>
    <row r="9" spans="1:16" s="31" customFormat="1" x14ac:dyDescent="0.25">
      <c r="C9" s="228" t="s">
        <v>44</v>
      </c>
      <c r="E9" s="228" t="s">
        <v>623</v>
      </c>
      <c r="H9" s="380" t="s">
        <v>573</v>
      </c>
      <c r="I9" s="380"/>
      <c r="J9" s="380"/>
      <c r="K9" s="380"/>
      <c r="L9" s="380"/>
      <c r="M9" s="380"/>
      <c r="P9"/>
    </row>
    <row r="10" spans="1:16" s="31" customFormat="1" ht="17.45" customHeight="1" x14ac:dyDescent="0.25">
      <c r="C10" s="228" t="s">
        <v>46</v>
      </c>
      <c r="E10" s="228" t="s">
        <v>147</v>
      </c>
      <c r="H10" s="377" t="s">
        <v>25</v>
      </c>
      <c r="I10" s="378"/>
      <c r="J10" s="98" t="str">
        <f>Data_Issues!H$6</f>
        <v>Low</v>
      </c>
      <c r="K10" s="98" t="str">
        <f>Data_Issues!H$5</f>
        <v>Medium</v>
      </c>
      <c r="L10" s="98" t="str">
        <f>Data_Issues!H$4</f>
        <v xml:space="preserve">High </v>
      </c>
      <c r="M10" s="98" t="str">
        <f>Data_Issues!H$3</f>
        <v>Very High</v>
      </c>
    </row>
    <row r="11" spans="1:16" s="31" customFormat="1" x14ac:dyDescent="0.25">
      <c r="C11" s="228" t="s">
        <v>47</v>
      </c>
      <c r="H11" s="359" t="s">
        <v>32</v>
      </c>
      <c r="I11" s="95" t="str">
        <f>Data_Issues!I$3</f>
        <v>Very High</v>
      </c>
      <c r="J11" s="87" t="s">
        <v>30</v>
      </c>
      <c r="K11" s="80" t="s">
        <v>31</v>
      </c>
      <c r="L11" s="80" t="s">
        <v>31</v>
      </c>
      <c r="M11" s="81" t="s">
        <v>31</v>
      </c>
    </row>
    <row r="12" spans="1:16" s="31" customFormat="1" x14ac:dyDescent="0.25">
      <c r="C12" s="33"/>
      <c r="H12" s="360"/>
      <c r="I12" s="96" t="str">
        <f>Data_Issues!I$4</f>
        <v xml:space="preserve">High </v>
      </c>
      <c r="J12" s="84" t="s">
        <v>29</v>
      </c>
      <c r="K12" s="86" t="s">
        <v>30</v>
      </c>
      <c r="L12" s="82" t="s">
        <v>31</v>
      </c>
      <c r="M12" s="83" t="s">
        <v>31</v>
      </c>
    </row>
    <row r="13" spans="1:16" s="31" customFormat="1" x14ac:dyDescent="0.25">
      <c r="C13" s="33"/>
      <c r="H13" s="360"/>
      <c r="I13" s="96" t="str">
        <f>Data_Issues!I$5</f>
        <v>Medium</v>
      </c>
      <c r="J13" s="84" t="s">
        <v>29</v>
      </c>
      <c r="K13" s="86" t="s">
        <v>30</v>
      </c>
      <c r="L13" s="86" t="s">
        <v>30</v>
      </c>
      <c r="M13" s="83" t="s">
        <v>31</v>
      </c>
    </row>
    <row r="14" spans="1:16" s="31" customFormat="1" ht="14.45" customHeight="1" x14ac:dyDescent="0.25">
      <c r="C14" s="33"/>
      <c r="H14" s="361"/>
      <c r="I14" s="97" t="str">
        <f>Data_Issues!I$6</f>
        <v>Low</v>
      </c>
      <c r="J14" s="85" t="s">
        <v>29</v>
      </c>
      <c r="K14" s="85" t="s">
        <v>29</v>
      </c>
      <c r="L14" s="88" t="s">
        <v>30</v>
      </c>
      <c r="M14" s="89" t="s">
        <v>30</v>
      </c>
    </row>
    <row r="15" spans="1:16" s="31" customFormat="1" x14ac:dyDescent="0.25">
      <c r="C15" s="33"/>
    </row>
    <row r="16" spans="1:16" s="31" customFormat="1" x14ac:dyDescent="0.25">
      <c r="C16" s="33"/>
    </row>
    <row r="17" spans="3:5" s="31" customFormat="1" x14ac:dyDescent="0.25">
      <c r="C17" s="33"/>
    </row>
    <row r="18" spans="3:5" s="31" customFormat="1" x14ac:dyDescent="0.25">
      <c r="C18" s="33"/>
    </row>
    <row r="19" spans="3:5" x14ac:dyDescent="0.25">
      <c r="C19" s="33"/>
      <c r="E19" s="31"/>
    </row>
    <row r="20" spans="3:5" x14ac:dyDescent="0.25">
      <c r="C20" s="33"/>
      <c r="E20" s="31"/>
    </row>
    <row r="21" spans="3:5" x14ac:dyDescent="0.25">
      <c r="C21" s="33"/>
    </row>
  </sheetData>
  <sortState xmlns:xlrd2="http://schemas.microsoft.com/office/spreadsheetml/2017/richdata2" ref="E3:E10">
    <sortCondition ref="E3:E10"/>
  </sortState>
  <mergeCells count="8">
    <mergeCell ref="H9:M9"/>
    <mergeCell ref="H10:I10"/>
    <mergeCell ref="H11:H14"/>
    <mergeCell ref="O1:P1"/>
    <mergeCell ref="A1:D1"/>
    <mergeCell ref="F1:G1"/>
    <mergeCell ref="H1:J1"/>
    <mergeCell ref="K1:M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22E30-E655-4E67-AC0A-5771898226E2}">
  <dimension ref="A1:AT4"/>
  <sheetViews>
    <sheetView workbookViewId="0">
      <selection activeCell="C6" sqref="C6"/>
    </sheetView>
  </sheetViews>
  <sheetFormatPr defaultColWidth="8.85546875" defaultRowHeight="15" outlineLevelRow="1" x14ac:dyDescent="0.25"/>
  <cols>
    <col min="2" max="2" width="13.7109375" bestFit="1" customWidth="1"/>
    <col min="3" max="3" width="70.7109375" customWidth="1"/>
    <col min="4" max="4" width="34.7109375" customWidth="1"/>
    <col min="5" max="5" width="25.7109375" customWidth="1"/>
    <col min="6" max="6" width="70.7109375" customWidth="1"/>
  </cols>
  <sheetData>
    <row r="1" spans="1:46" s="138" customFormat="1" ht="134.25" customHeight="1" outlineLevel="1" thickBot="1" x14ac:dyDescent="0.3">
      <c r="A1" s="133" t="s">
        <v>574</v>
      </c>
      <c r="B1" s="133" t="s">
        <v>575</v>
      </c>
      <c r="C1" s="134" t="s">
        <v>576</v>
      </c>
      <c r="D1" s="133" t="s">
        <v>577</v>
      </c>
      <c r="E1" s="133" t="s">
        <v>578</v>
      </c>
      <c r="F1" s="133" t="s">
        <v>579</v>
      </c>
      <c r="G1" s="133"/>
      <c r="H1" s="133"/>
      <c r="I1" s="133"/>
      <c r="J1" s="133"/>
      <c r="K1" s="133"/>
      <c r="L1" s="133"/>
      <c r="M1" s="133"/>
      <c r="N1" s="133"/>
      <c r="O1" s="133"/>
      <c r="P1" s="133"/>
      <c r="Q1" s="133"/>
      <c r="R1" s="133"/>
      <c r="S1" s="133"/>
      <c r="T1" s="133"/>
      <c r="U1" s="133"/>
      <c r="V1" s="133"/>
      <c r="W1" s="133"/>
      <c r="X1" s="133"/>
      <c r="Y1" s="133"/>
      <c r="Z1" s="133"/>
      <c r="AA1" s="135"/>
      <c r="AB1" s="136"/>
      <c r="AC1" s="136"/>
      <c r="AD1" s="136"/>
      <c r="AE1" s="133"/>
      <c r="AF1" s="136"/>
      <c r="AG1" s="136"/>
      <c r="AH1" s="136"/>
      <c r="AI1" s="136"/>
      <c r="AJ1" s="136"/>
      <c r="AK1" s="133"/>
      <c r="AL1" s="136"/>
      <c r="AM1" s="136"/>
      <c r="AN1" s="136"/>
      <c r="AO1" s="136"/>
      <c r="AP1" s="136"/>
      <c r="AQ1" s="137"/>
      <c r="AR1" s="136"/>
      <c r="AS1" s="136"/>
      <c r="AT1" s="136"/>
    </row>
    <row r="2" spans="1:46" ht="37.5" customHeight="1" x14ac:dyDescent="0.25">
      <c r="A2" s="248" t="s">
        <v>435</v>
      </c>
      <c r="B2" s="249" t="s">
        <v>558</v>
      </c>
      <c r="C2" s="248" t="s">
        <v>580</v>
      </c>
      <c r="D2" s="248" t="s">
        <v>560</v>
      </c>
      <c r="E2" s="248" t="s">
        <v>581</v>
      </c>
      <c r="F2" s="248" t="s">
        <v>564</v>
      </c>
    </row>
    <row r="3" spans="1:46" ht="285" x14ac:dyDescent="0.25">
      <c r="A3" t="s">
        <v>582</v>
      </c>
      <c r="B3" t="s">
        <v>37</v>
      </c>
      <c r="C3" t="s">
        <v>583</v>
      </c>
      <c r="D3" t="s">
        <v>584</v>
      </c>
      <c r="E3" s="293">
        <v>44966</v>
      </c>
      <c r="F3" s="47" t="s">
        <v>585</v>
      </c>
    </row>
    <row r="4" spans="1:46" ht="30" x14ac:dyDescent="0.25">
      <c r="A4" t="s">
        <v>586</v>
      </c>
      <c r="B4" t="s">
        <v>37</v>
      </c>
      <c r="C4" s="47" t="s">
        <v>587</v>
      </c>
      <c r="D4" t="s">
        <v>588</v>
      </c>
      <c r="E4" s="293">
        <v>44971</v>
      </c>
      <c r="F4" t="s">
        <v>589</v>
      </c>
    </row>
  </sheetData>
  <phoneticPr fontId="18" type="noConversion"/>
  <conditionalFormatting sqref="P1:Q1">
    <cfRule type="containsText" dxfId="23" priority="10" operator="containsText" text="Moderate">
      <formula>NOT(ISERROR(SEARCH("Moderate",P1)))</formula>
    </cfRule>
    <cfRule type="containsText" dxfId="22" priority="11" operator="containsText" text="critical">
      <formula>NOT(ISERROR(SEARCH("critical",P1)))</formula>
    </cfRule>
    <cfRule type="containsText" dxfId="21" priority="12" operator="containsText" text="severe">
      <formula>NOT(ISERROR(SEARCH("severe",P1)))</formula>
    </cfRule>
  </conditionalFormatting>
  <conditionalFormatting sqref="V1:W1">
    <cfRule type="containsText" dxfId="20" priority="7" operator="containsText" text="Moderate">
      <formula>NOT(ISERROR(SEARCH("Moderate",V1)))</formula>
    </cfRule>
    <cfRule type="containsText" dxfId="19" priority="8" operator="containsText" text="critical">
      <formula>NOT(ISERROR(SEARCH("critical",V1)))</formula>
    </cfRule>
    <cfRule type="containsText" dxfId="18" priority="9" operator="containsText" text="severe">
      <formula>NOT(ISERROR(SEARCH("severe",V1)))</formula>
    </cfRule>
  </conditionalFormatting>
  <conditionalFormatting sqref="W1 AL1 AR1">
    <cfRule type="cellIs" dxfId="17" priority="4" operator="equal">
      <formula>3</formula>
    </cfRule>
    <cfRule type="cellIs" dxfId="16" priority="5" operator="equal">
      <formula>2</formula>
    </cfRule>
    <cfRule type="cellIs" dxfId="15" priority="6" operator="equal">
      <formula>1</formula>
    </cfRule>
  </conditionalFormatting>
  <conditionalFormatting sqref="AF1">
    <cfRule type="cellIs" dxfId="14" priority="1" operator="equal">
      <formula>3</formula>
    </cfRule>
    <cfRule type="cellIs" dxfId="13" priority="2" operator="equal">
      <formula>2</formula>
    </cfRule>
    <cfRule type="cellIs" dxfId="12" priority="3" operator="equal">
      <formula>1</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F8B30F1-73CA-493A-A38B-82655A9086FB}">
          <x14:formula1>
            <xm:f>Data_Risks!$C$3:$C$11</xm:f>
          </x14:formula1>
          <xm:sqref>B3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63E81-3B42-45CB-B412-BDCC9979D86D}">
  <dimension ref="A1:AT4"/>
  <sheetViews>
    <sheetView workbookViewId="0">
      <selection activeCell="F1" sqref="F1"/>
    </sheetView>
  </sheetViews>
  <sheetFormatPr defaultColWidth="8.85546875" defaultRowHeight="15" outlineLevelRow="1" x14ac:dyDescent="0.25"/>
  <cols>
    <col min="2" max="2" width="70.7109375" customWidth="1"/>
    <col min="3" max="3" width="35.7109375" customWidth="1"/>
    <col min="4" max="7" width="20.7109375" customWidth="1"/>
    <col min="8" max="11" width="10.7109375" customWidth="1"/>
    <col min="12" max="12" width="30.7109375" customWidth="1"/>
    <col min="13" max="13" width="10.7109375" customWidth="1"/>
  </cols>
  <sheetData>
    <row r="1" spans="1:46" s="138" customFormat="1" ht="134.25" customHeight="1" outlineLevel="1" thickBot="1" x14ac:dyDescent="0.3">
      <c r="A1" s="133" t="s">
        <v>590</v>
      </c>
      <c r="B1" s="134" t="s">
        <v>591</v>
      </c>
      <c r="C1" s="134"/>
      <c r="D1" s="133" t="s">
        <v>592</v>
      </c>
      <c r="E1" s="133"/>
      <c r="F1" s="133" t="s">
        <v>593</v>
      </c>
      <c r="G1" s="133"/>
      <c r="H1" s="133"/>
      <c r="I1" s="133"/>
      <c r="J1" s="133"/>
      <c r="K1" s="133"/>
      <c r="L1" s="133"/>
      <c r="M1" s="133"/>
      <c r="N1" s="133"/>
      <c r="O1" s="133"/>
      <c r="P1" s="133"/>
      <c r="Q1" s="133"/>
      <c r="R1" s="133"/>
      <c r="S1" s="133"/>
      <c r="T1" s="133"/>
      <c r="U1" s="133"/>
      <c r="V1" s="133"/>
      <c r="W1" s="133"/>
      <c r="X1" s="133"/>
      <c r="Y1" s="133"/>
      <c r="Z1" s="133"/>
      <c r="AA1" s="135"/>
      <c r="AB1" s="136"/>
      <c r="AC1" s="136"/>
      <c r="AD1" s="136"/>
      <c r="AE1" s="133"/>
      <c r="AF1" s="136"/>
      <c r="AG1" s="136"/>
      <c r="AH1" s="136"/>
      <c r="AI1" s="136"/>
      <c r="AJ1" s="136"/>
      <c r="AK1" s="133"/>
      <c r="AL1" s="136"/>
      <c r="AM1" s="136"/>
      <c r="AN1" s="136"/>
      <c r="AO1" s="136"/>
      <c r="AP1" s="136"/>
      <c r="AQ1" s="137"/>
      <c r="AR1" s="136"/>
      <c r="AS1" s="136"/>
      <c r="AT1" s="136"/>
    </row>
    <row r="2" spans="1:46" ht="18.75" x14ac:dyDescent="0.3">
      <c r="A2" s="250"/>
      <c r="B2" s="250"/>
      <c r="C2" s="251" t="s">
        <v>594</v>
      </c>
      <c r="D2" s="251"/>
      <c r="E2" s="251"/>
      <c r="F2" s="250"/>
      <c r="G2" s="252"/>
      <c r="H2" s="252"/>
      <c r="I2" s="252"/>
      <c r="J2" s="252"/>
      <c r="K2" s="252"/>
      <c r="L2" s="253"/>
      <c r="M2" s="252"/>
    </row>
    <row r="3" spans="1:46" ht="112.5" x14ac:dyDescent="0.25">
      <c r="A3" s="248" t="s">
        <v>435</v>
      </c>
      <c r="B3" s="249" t="s">
        <v>105</v>
      </c>
      <c r="C3" s="248" t="s">
        <v>595</v>
      </c>
      <c r="D3" s="248" t="s">
        <v>596</v>
      </c>
      <c r="E3" s="248" t="s">
        <v>597</v>
      </c>
      <c r="F3" s="248" t="s">
        <v>598</v>
      </c>
      <c r="G3" s="248" t="s">
        <v>599</v>
      </c>
      <c r="H3" s="248" t="s">
        <v>600</v>
      </c>
      <c r="I3" s="248" t="s">
        <v>601</v>
      </c>
      <c r="J3" s="248" t="s">
        <v>602</v>
      </c>
      <c r="K3" s="248" t="s">
        <v>603</v>
      </c>
      <c r="L3" s="248" t="s">
        <v>604</v>
      </c>
      <c r="M3" s="248" t="s">
        <v>605</v>
      </c>
    </row>
    <row r="4" spans="1:46" x14ac:dyDescent="0.25">
      <c r="A4" t="s">
        <v>606</v>
      </c>
    </row>
  </sheetData>
  <conditionalFormatting sqref="P1:Q1">
    <cfRule type="containsText" dxfId="11" priority="10" operator="containsText" text="Moderate">
      <formula>NOT(ISERROR(SEARCH("Moderate",P1)))</formula>
    </cfRule>
    <cfRule type="containsText" dxfId="10" priority="11" operator="containsText" text="critical">
      <formula>NOT(ISERROR(SEARCH("critical",P1)))</formula>
    </cfRule>
    <cfRule type="containsText" dxfId="9" priority="12" operator="containsText" text="severe">
      <formula>NOT(ISERROR(SEARCH("severe",P1)))</formula>
    </cfRule>
  </conditionalFormatting>
  <conditionalFormatting sqref="V1:W1">
    <cfRule type="containsText" dxfId="8" priority="7" operator="containsText" text="Moderate">
      <formula>NOT(ISERROR(SEARCH("Moderate",V1)))</formula>
    </cfRule>
    <cfRule type="containsText" dxfId="7" priority="8" operator="containsText" text="critical">
      <formula>NOT(ISERROR(SEARCH("critical",V1)))</formula>
    </cfRule>
    <cfRule type="containsText" dxfId="6" priority="9" operator="containsText" text="severe">
      <formula>NOT(ISERROR(SEARCH("severe",V1)))</formula>
    </cfRule>
  </conditionalFormatting>
  <conditionalFormatting sqref="W1 AL1 AR1">
    <cfRule type="cellIs" dxfId="5" priority="4" operator="equal">
      <formula>3</formula>
    </cfRule>
    <cfRule type="cellIs" dxfId="4" priority="5" operator="equal">
      <formula>2</formula>
    </cfRule>
    <cfRule type="cellIs" dxfId="3" priority="6" operator="equal">
      <formula>1</formula>
    </cfRule>
  </conditionalFormatting>
  <conditionalFormatting sqref="AF1">
    <cfRule type="cellIs" dxfId="2" priority="1" operator="equal">
      <formula>3</formula>
    </cfRule>
    <cfRule type="cellIs" dxfId="1" priority="2" operator="equal">
      <formula>2</formula>
    </cfRule>
    <cfRule type="cellIs" dxfId="0" priority="3" operator="equal">
      <formula>1</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1b243189-783b-4e98-9542-a683a6999e27" xsi:nil="true"/>
    <TaxCatchAll xmlns="0fa76fa3-ec00-43e4-80e0-23affabec0b8" xsi:nil="true"/>
    <_ip_UnifiedCompliancePolicyProperties xmlns="http://schemas.microsoft.com/sharepoint/v3" xsi:nil="true"/>
    <lcf76f155ced4ddcb4097134ff3c332f xmlns="1b243189-783b-4e98-9542-a683a6999e27">
      <Terms xmlns="http://schemas.microsoft.com/office/infopath/2007/PartnerControls"/>
    </lcf76f155ced4ddcb4097134ff3c332f>
    <EvidenceID xmlns="1b243189-783b-4e98-9542-a683a6999e2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F85644217BE8D848BC3EF519D17FC9C2" ma:contentTypeVersion="21" ma:contentTypeDescription="Create a new document." ma:contentTypeScope="" ma:versionID="bda36c3df0519f77daaf0c1f34349c7b">
  <xsd:schema xmlns:xsd="http://www.w3.org/2001/XMLSchema" xmlns:xs="http://www.w3.org/2001/XMLSchema" xmlns:p="http://schemas.microsoft.com/office/2006/metadata/properties" xmlns:ns1="http://schemas.microsoft.com/sharepoint/v3" xmlns:ns2="1b243189-783b-4e98-9542-a683a6999e27" xmlns:ns3="0fa76fa3-ec00-43e4-80e0-23affabec0b8" targetNamespace="http://schemas.microsoft.com/office/2006/metadata/properties" ma:root="true" ma:fieldsID="e4d6d5562d398441e13e7abe56bdaff3" ns1:_="" ns2:_="" ns3:_="">
    <xsd:import namespace="http://schemas.microsoft.com/sharepoint/v3"/>
    <xsd:import namespace="1b243189-783b-4e98-9542-a683a6999e27"/>
    <xsd:import namespace="0fa76fa3-ec00-43e4-80e0-23affabec0b8"/>
    <xsd:element name="properties">
      <xsd:complexType>
        <xsd:sequence>
          <xsd:element name="documentManagement">
            <xsd:complexType>
              <xsd:all>
                <xsd:element ref="ns2:_Flow_SignoffStatus" minOccurs="0"/>
                <xsd:element ref="ns2:EvidenceID" minOccurs="0"/>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OCR" minOccurs="0"/>
                <xsd:element ref="ns2:MediaLengthInSeconds" minOccurs="0"/>
                <xsd:element ref="ns2:MediaServiceLocation" minOccurs="0"/>
                <xsd:element ref="ns1:_ip_UnifiedCompliancePolicyProperties" minOccurs="0"/>
                <xsd:element ref="ns1:_ip_UnifiedCompliancePolicyUIAc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243189-783b-4e98-9542-a683a6999e27" elementFormDefault="qualified">
    <xsd:import namespace="http://schemas.microsoft.com/office/2006/documentManagement/types"/>
    <xsd:import namespace="http://schemas.microsoft.com/office/infopath/2007/PartnerControls"/>
    <xsd:element name="_Flow_SignoffStatus" ma:index="2" nillable="true" ma:displayName="Sign-off status" ma:internalName="Sign_x002d_off_x0020_status" ma:readOnly="false">
      <xsd:simpleType>
        <xsd:restriction base="dms:Text"/>
      </xsd:simpleType>
    </xsd:element>
    <xsd:element name="EvidenceID" ma:index="3" nillable="true" ma:displayName="Evidence ID" ma:format="Dropdown" ma:internalName="EvidenceID">
      <xsd:simpleType>
        <xsd:union memberTypes="dms:Text">
          <xsd:simpleType>
            <xsd:restriction base="dms:Choice">
              <xsd:enumeration value="Alpine Response"/>
              <xsd:enumeration value="Combined CEST SDS"/>
              <xsd:enumeration value="CEST ONLY"/>
            </xsd:restriction>
          </xsd:simpleType>
        </xsd:un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hidden="true"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hidden="true" ma:internalName="MediaServiceKeyPoints" ma:readOnly="true">
      <xsd:simpleType>
        <xsd:restriction base="dms:Note"/>
      </xsd:simpleType>
    </xsd:element>
    <xsd:element name="MediaServiceOCR" ma:index="18" nillable="true" ma:displayName="Extracted Text" ma:hidden="true" ma:internalName="MediaServiceOCR" ma:readOnly="true">
      <xsd:simpleType>
        <xsd:restriction base="dms:Note"/>
      </xsd:simpleType>
    </xsd:element>
    <xsd:element name="MediaLengthInSeconds" ma:index="20" nillable="true" ma:displayName="Length (seconds)" ma:hidden="true" ma:internalName="MediaLengthInSeconds" ma:readOnly="true">
      <xsd:simpleType>
        <xsd:restriction base="dms:Unknown"/>
      </xsd:simpleType>
    </xsd:element>
    <xsd:element name="MediaServiceLocation" ma:index="21" nillable="true" ma:displayName="Location" ma:hidden="true" ma:internalName="MediaServiceLocation"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e177287-91ac-4068-8a10-c260175fd56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fa76fa3-ec00-43e4-80e0-23affabec0b8" elementFormDefault="qualified">
    <xsd:import namespace="http://schemas.microsoft.com/office/2006/documentManagement/types"/>
    <xsd:import namespace="http://schemas.microsoft.com/office/infopath/2007/PartnerControls"/>
    <xsd:element name="SharedWithUsers" ma:index="16"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hidden="true" ma:internalName="SharedWithDetails" ma:readOnly="true">
      <xsd:simpleType>
        <xsd:restriction base="dms:Note"/>
      </xsd:simpleType>
    </xsd:element>
    <xsd:element name="TaxCatchAll" ma:index="27" nillable="true" ma:displayName="Taxonomy Catch All Column" ma:hidden="true" ma:list="{d668a471-8255-4f99-86f8-82c03ee13bc7}" ma:internalName="TaxCatchAll" ma:showField="CatchAllData" ma:web="0fa76fa3-ec00-43e4-80e0-23affabec0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7D5343-E80A-4345-A207-13A487FCA5A8}">
  <ds:schemaRefs>
    <ds:schemaRef ds:uri="http://schemas.microsoft.com/DataMashup"/>
  </ds:schemaRefs>
</ds:datastoreItem>
</file>

<file path=customXml/itemProps2.xml><?xml version="1.0" encoding="utf-8"?>
<ds:datastoreItem xmlns:ds="http://schemas.openxmlformats.org/officeDocument/2006/customXml" ds:itemID="{CE489C74-400C-4424-A387-33D4454F9A47}">
  <ds:schemaRefs>
    <ds:schemaRef ds:uri="http://schemas.microsoft.com/office/2006/metadata/properties"/>
    <ds:schemaRef ds:uri="http://purl.org/dc/terms/"/>
    <ds:schemaRef ds:uri="0fa76fa3-ec00-43e4-80e0-23affabec0b8"/>
    <ds:schemaRef ds:uri="http://schemas.microsoft.com/office/2006/documentManagement/types"/>
    <ds:schemaRef ds:uri="1b243189-783b-4e98-9542-a683a6999e27"/>
    <ds:schemaRef ds:uri="http://schemas.microsoft.com/sharepoint/v3"/>
    <ds:schemaRef ds:uri="http://www.w3.org/XML/1998/namespace"/>
    <ds:schemaRef ds:uri="http://schemas.microsoft.com/office/infopath/2007/PartnerControls"/>
    <ds:schemaRef ds:uri="http://schemas.openxmlformats.org/package/2006/metadata/core-properties"/>
    <ds:schemaRef ds:uri="http://purl.org/dc/dcmitype/"/>
    <ds:schemaRef ds:uri="http://purl.org/dc/elements/1.1/"/>
  </ds:schemaRefs>
</ds:datastoreItem>
</file>

<file path=customXml/itemProps3.xml><?xml version="1.0" encoding="utf-8"?>
<ds:datastoreItem xmlns:ds="http://schemas.openxmlformats.org/officeDocument/2006/customXml" ds:itemID="{77BC1D5A-2517-4CC9-9076-A5B9EEC18314}">
  <ds:schemaRefs>
    <ds:schemaRef ds:uri="http://schemas.microsoft.com/sharepoint/v3/contenttype/forms"/>
  </ds:schemaRefs>
</ds:datastoreItem>
</file>

<file path=customXml/itemProps4.xml><?xml version="1.0" encoding="utf-8"?>
<ds:datastoreItem xmlns:ds="http://schemas.openxmlformats.org/officeDocument/2006/customXml" ds:itemID="{20107FCE-29E1-4E76-AE75-5B0B89931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b243189-783b-4e98-9542-a683a6999e27"/>
    <ds:schemaRef ds:uri="0fa76fa3-ec00-43e4-80e0-23affabec0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ReadMe</vt:lpstr>
      <vt:lpstr>Dashboard</vt:lpstr>
      <vt:lpstr>Risks</vt:lpstr>
      <vt:lpstr>Issues</vt:lpstr>
      <vt:lpstr>Risks Report</vt:lpstr>
      <vt:lpstr>Issues Report</vt:lpstr>
      <vt:lpstr>IF NEEDED Action Log</vt:lpstr>
      <vt:lpstr>IF NEEDED Assumptions</vt:lpstr>
      <vt:lpstr>Data_Risks</vt:lpstr>
      <vt:lpstr>Data_Assumptions</vt:lpstr>
      <vt:lpstr>Assumptions</vt:lpstr>
      <vt:lpstr>Data_Issues</vt:lpstr>
      <vt:lpstr>Decisions</vt:lpstr>
      <vt:lpstr>Dependencies</vt:lpstr>
      <vt:lpstr>ReadMe!Print_Area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RAID-Log</dc:title>
  <dc:subject/>
  <dc:creator>jonathan.langford@capgemini.com</dc:creator>
  <cp:keywords>External Communication</cp:keywords>
  <dc:description/>
  <cp:lastModifiedBy>44772</cp:lastModifiedBy>
  <cp:revision/>
  <dcterms:created xsi:type="dcterms:W3CDTF">2015-07-17T12:44:28Z</dcterms:created>
  <dcterms:modified xsi:type="dcterms:W3CDTF">2023-09-20T16:30:55Z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0x010100F85644217BE8D848BC3EF519D17FC9C2</vt:lpwstr>
  </property>
  <property fmtid="{D5CDD505-2E9C-101B-9397-08002B2CF9AE}" pid="3" name="_dlc_DocIdItemGuid">
    <vt:lpwstr>99d1fc95-ce2a-4f88-84df-fe54385adccc</vt:lpwstr>
  </property>
  <property fmtid="{D5CDD505-2E9C-101B-9397-08002B2CF9AE}" pid="4" name="TitusGUID">
    <vt:lpwstr>4bb83785-f6d1-41e4-8a2f-90b4e0949556</vt:lpwstr>
  </property>
  <property fmtid="{D5CDD505-2E9C-101B-9397-08002B2CF9AE}" pid="5" name="aliashDocumentMarking">
    <vt:lpwstr/>
  </property>
  <property fmtid="{D5CDD505-2E9C-101B-9397-08002B2CF9AE}" pid="6" name="db.comClassification">
    <vt:lpwstr>External Communication</vt:lpwstr>
  </property>
  <property fmtid="{D5CDD505-2E9C-101B-9397-08002B2CF9AE}" pid="7" name="MediaServiceImageTags">
    <vt:lpwstr/>
  </property>
</Properties>
</file>