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id/Desktop/"/>
    </mc:Choice>
  </mc:AlternateContent>
  <bookViews>
    <workbookView xWindow="0" yWindow="460" windowWidth="20740" windowHeight="11760" tabRatio="500"/>
  </bookViews>
  <sheets>
    <sheet name="DUPONT" sheetId="1" r:id="rId1"/>
    <sheet name="ASSET" sheetId="2" r:id="rId2"/>
    <sheet name="LIQUIDITY" sheetId="3" r:id="rId3"/>
    <sheet name="CAPITAL STRUCTURE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4" l="1"/>
  <c r="D18" i="4"/>
  <c r="B18" i="4"/>
  <c r="C20" i="1"/>
  <c r="C22" i="1"/>
  <c r="C6" i="4"/>
  <c r="C8" i="4"/>
  <c r="D20" i="1"/>
  <c r="D22" i="1"/>
  <c r="D6" i="4"/>
  <c r="D8" i="4"/>
  <c r="B20" i="1"/>
  <c r="B22" i="1"/>
  <c r="B6" i="4"/>
  <c r="B8" i="4"/>
  <c r="C5" i="4"/>
  <c r="D5" i="4"/>
  <c r="B5" i="4"/>
  <c r="C5" i="3"/>
  <c r="C8" i="3"/>
  <c r="D5" i="3"/>
  <c r="D8" i="3"/>
  <c r="B5" i="3"/>
  <c r="B8" i="3"/>
  <c r="C7" i="3"/>
  <c r="D7" i="3"/>
  <c r="B7" i="3"/>
  <c r="C26" i="2"/>
  <c r="C27" i="2"/>
  <c r="D26" i="2"/>
  <c r="D27" i="2"/>
  <c r="B26" i="2"/>
  <c r="B27" i="2"/>
  <c r="C24" i="2"/>
  <c r="C25" i="2"/>
  <c r="D24" i="2"/>
  <c r="D25" i="2"/>
  <c r="B24" i="2"/>
  <c r="B25" i="2"/>
  <c r="C10" i="2"/>
  <c r="C11" i="2"/>
  <c r="B10" i="2"/>
  <c r="B11" i="2"/>
  <c r="C7" i="2"/>
  <c r="C8" i="2"/>
  <c r="B7" i="2"/>
  <c r="B8" i="2"/>
  <c r="C4" i="2"/>
  <c r="C5" i="2"/>
  <c r="B4" i="2"/>
  <c r="B5" i="2"/>
  <c r="B12" i="2"/>
  <c r="C12" i="2"/>
  <c r="D12" i="2"/>
  <c r="C6" i="1"/>
  <c r="C43" i="1"/>
  <c r="D6" i="1"/>
  <c r="D43" i="1"/>
  <c r="B6" i="1"/>
  <c r="B43" i="1"/>
  <c r="C23" i="1"/>
  <c r="C25" i="1"/>
  <c r="C42" i="1"/>
  <c r="D23" i="1"/>
  <c r="D25" i="1"/>
  <c r="D42" i="1"/>
  <c r="B23" i="1"/>
  <c r="B25" i="1"/>
  <c r="B42" i="1"/>
  <c r="C27" i="1"/>
  <c r="C41" i="1"/>
  <c r="D27" i="1"/>
  <c r="D41" i="1"/>
  <c r="B27" i="1"/>
  <c r="B41" i="1"/>
  <c r="C40" i="1"/>
  <c r="D40" i="1"/>
  <c r="B40" i="1"/>
  <c r="C39" i="1"/>
  <c r="D39" i="1"/>
  <c r="B39" i="1"/>
  <c r="C36" i="1"/>
  <c r="C38" i="1"/>
  <c r="D36" i="1"/>
  <c r="D38" i="1"/>
  <c r="B36" i="1"/>
  <c r="B38" i="1"/>
  <c r="C37" i="1"/>
  <c r="D37" i="1"/>
  <c r="B37" i="1"/>
  <c r="C35" i="1"/>
  <c r="D35" i="1"/>
  <c r="B35" i="1"/>
  <c r="C28" i="1"/>
  <c r="B28" i="1"/>
  <c r="C21" i="1"/>
  <c r="B21" i="1"/>
  <c r="C9" i="1"/>
  <c r="D9" i="1"/>
  <c r="B9" i="1"/>
  <c r="C7" i="1"/>
  <c r="C8" i="1"/>
  <c r="B7" i="1"/>
  <c r="B8" i="1"/>
</calcChain>
</file>

<file path=xl/sharedStrings.xml><?xml version="1.0" encoding="utf-8"?>
<sst xmlns="http://schemas.openxmlformats.org/spreadsheetml/2006/main" count="124" uniqueCount="95">
  <si>
    <t>TOP LINE GROWTH</t>
  </si>
  <si>
    <t>Gross revenue from operations</t>
  </si>
  <si>
    <t>Excise Duty (-)</t>
  </si>
  <si>
    <t>Other Income (+)</t>
  </si>
  <si>
    <t>Total Revenue of the company</t>
  </si>
  <si>
    <t>FY 2013-14</t>
  </si>
  <si>
    <t>FY 2014-15</t>
  </si>
  <si>
    <t>FY 2015-16</t>
  </si>
  <si>
    <t>Change in revenue</t>
  </si>
  <si>
    <t>% Change in revenue</t>
  </si>
  <si>
    <t>% of other income</t>
  </si>
  <si>
    <t>Notes</t>
  </si>
  <si>
    <t>Other income is not of significant portion when compared with gross revenue, we are including other income in capturing change in revenue</t>
  </si>
  <si>
    <t>Major portion of other income is the intrest on advances &amp; deposites, gain on sale of current investments</t>
  </si>
  <si>
    <t>This company has steady gross revenue from operations</t>
  </si>
  <si>
    <t>PROFITABILITY</t>
  </si>
  <si>
    <t>Profit Before Tax (PBT)</t>
  </si>
  <si>
    <t>Financial cost</t>
  </si>
  <si>
    <t>Depriciation</t>
  </si>
  <si>
    <t>Earnings Before Depreciation, Interest, Taxes and Amortization (EBDITA)</t>
  </si>
  <si>
    <t>% change in EBDITA</t>
  </si>
  <si>
    <t>EBIT (declaring depriciation)</t>
  </si>
  <si>
    <t>EBT (declaring finiancial intrest)</t>
  </si>
  <si>
    <t>Excemptions (intrest earned by GCPL ESOP trust)</t>
  </si>
  <si>
    <t>Taxable amount</t>
  </si>
  <si>
    <t>Tax ( current tax - deferred tax)</t>
  </si>
  <si>
    <t>Actual earnings - Profit After Tax (PAT)</t>
  </si>
  <si>
    <t>% change profit</t>
  </si>
  <si>
    <t xml:space="preserve">Notes </t>
  </si>
  <si>
    <t>Financial costs are comparitively stable with very less variation, with an increase in earnings and profit after tax</t>
  </si>
  <si>
    <t>DUPONT Analysis</t>
  </si>
  <si>
    <t>Total Assets</t>
  </si>
  <si>
    <t>Return On Asset (ROA) %</t>
  </si>
  <si>
    <t>Shareholders fund</t>
  </si>
  <si>
    <t>Return On Equity (ROE) %</t>
  </si>
  <si>
    <t>Leverage</t>
  </si>
  <si>
    <t>Profit margin (PAT/revenue)</t>
  </si>
  <si>
    <t>Asset Tunrover (Total asset/Revenue) - in %</t>
  </si>
  <si>
    <t>PAT/PBT</t>
  </si>
  <si>
    <t>PBT/EBIT</t>
  </si>
  <si>
    <t>EBIT/REV</t>
  </si>
  <si>
    <t>as the ratio is almost equal to one, this suggests that the intrest burden is very less, it could be relying more on equity</t>
  </si>
  <si>
    <t>consistent tax burden</t>
  </si>
  <si>
    <t>Fixed Assets</t>
  </si>
  <si>
    <t>Current Assets</t>
  </si>
  <si>
    <t>Current Liabilities</t>
  </si>
  <si>
    <t>Net Working Capital</t>
  </si>
  <si>
    <t>The company has decreased its liabilitites and increased its current assets making the negative net working capital to positive</t>
  </si>
  <si>
    <t>Change in fixed assets</t>
  </si>
  <si>
    <t>% change in fixed assets</t>
  </si>
  <si>
    <t>Investment on fixed asset has increased</t>
  </si>
  <si>
    <t>Change in current assets</t>
  </si>
  <si>
    <t>% change in current assets</t>
  </si>
  <si>
    <t>Change in current Liabilities</t>
  </si>
  <si>
    <t>% change in current Liabilities</t>
  </si>
  <si>
    <t>majority of liabilitites are on "trade payables" , interm dividents and accural expenses</t>
  </si>
  <si>
    <t>in this case, looks like the company is not efficiently utilizing its assets</t>
  </si>
  <si>
    <t>Growth</t>
  </si>
  <si>
    <t>Utilization</t>
  </si>
  <si>
    <t>sales</t>
  </si>
  <si>
    <t>inventory</t>
  </si>
  <si>
    <t>trade recievables</t>
  </si>
  <si>
    <t>Inventory Turnover</t>
  </si>
  <si>
    <t>Recievables Turnover</t>
  </si>
  <si>
    <t>Inventory Holding per 360 days</t>
  </si>
  <si>
    <t>debt collection per 360 days</t>
  </si>
  <si>
    <t>This is not a good sign</t>
  </si>
  <si>
    <t>Current ratio</t>
  </si>
  <si>
    <t>Quick ratio</t>
  </si>
  <si>
    <t>Quick Assets (reduce inventory)</t>
  </si>
  <si>
    <t>increase in current ratio - now the company has liquid moey to pay for its liabilitites but this is not up to the standard ratio of 2:1</t>
  </si>
  <si>
    <t>reduced quick ratio - now the company has liquid moey to pay for its liabilitites but this is not up to the standard ratio of 1:1</t>
  </si>
  <si>
    <t>cash and bank balances</t>
  </si>
  <si>
    <t>reduced cash and bank balances, looks health s the company is not holding too much cash</t>
  </si>
  <si>
    <t>Shareholder's fund</t>
  </si>
  <si>
    <t>Longterm debt</t>
  </si>
  <si>
    <t>Debt-Equity Ratio</t>
  </si>
  <si>
    <t>Interest Coverage Ratio (EBIT/Interest) Times</t>
  </si>
  <si>
    <t>EBIT</t>
  </si>
  <si>
    <t xml:space="preserve">Interest  </t>
  </si>
  <si>
    <t>debt equity ratio is 0 as the company has no longterm debt</t>
  </si>
  <si>
    <t>Capital Structure</t>
  </si>
  <si>
    <t>Interest coverage has increased which suggest that lenders may prefer this company more as the  interest coverage ratio is high</t>
  </si>
  <si>
    <t>ability to repay interest has increased</t>
  </si>
  <si>
    <t>Average market price</t>
  </si>
  <si>
    <t>EPS</t>
  </si>
  <si>
    <r>
      <t>M</t>
    </r>
    <r>
      <rPr>
        <b/>
        <sz val="12"/>
        <color theme="1"/>
        <rFont val="Calibri (Body)"/>
      </rPr>
      <t>arket Perception</t>
    </r>
  </si>
  <si>
    <t>Decline in earings per share</t>
  </si>
  <si>
    <t>Price earnings ration - P/E ratio</t>
  </si>
  <si>
    <t>increase in share price and increase in P/E ratio - mean a positiver market perception</t>
  </si>
  <si>
    <t xml:space="preserve"> Notes.Decline in inventory sales per year</t>
  </si>
  <si>
    <t>There is a delay in debt collection resulted in drop if recievables turnover</t>
  </si>
  <si>
    <t>we didnt recover complete asset value but the rate is consitently increasing</t>
  </si>
  <si>
    <t>Increase in profit margins</t>
  </si>
  <si>
    <t>Liquidity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</si>
</sst>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Helvetica"/>
    </font>
    <font>
      <b/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0" fontId="0" fillId="7" borderId="1" xfId="0" applyFill="1" applyBorder="1"/>
    <xf numFmtId="0" fontId="6" fillId="0" borderId="0" xfId="0" applyFont="1"/>
    <xf numFmtId="0" fontId="0" fillId="8" borderId="0" xfId="0" applyFill="1"/>
    <xf numFmtId="0" fontId="1" fillId="8" borderId="0" xfId="0" applyFont="1" applyFill="1"/>
    <xf numFmtId="0" fontId="1" fillId="0" borderId="1" xfId="0" applyFont="1" applyBorder="1"/>
    <xf numFmtId="0" fontId="1" fillId="7" borderId="1" xfId="0" applyFont="1" applyFill="1" applyBorder="1"/>
    <xf numFmtId="0" fontId="1" fillId="0" borderId="1" xfId="0" applyFont="1" applyBorder="1" applyAlignment="1">
      <alignment wrapText="1"/>
    </xf>
    <xf numFmtId="2" fontId="1" fillId="0" borderId="1" xfId="0" applyNumberFormat="1" applyFont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0" xfId="0" applyFont="1"/>
    <xf numFmtId="0" fontId="0" fillId="4" borderId="1" xfId="0" applyFont="1" applyFill="1" applyBorder="1"/>
    <xf numFmtId="2" fontId="0" fillId="4" borderId="1" xfId="0" applyNumberFormat="1" applyFont="1" applyFill="1" applyBorder="1"/>
    <xf numFmtId="164" fontId="0" fillId="4" borderId="1" xfId="0" applyNumberFormat="1" applyFont="1" applyFill="1" applyBorder="1"/>
    <xf numFmtId="0" fontId="1" fillId="5" borderId="1" xfId="0" applyFont="1" applyFill="1" applyBorder="1"/>
    <xf numFmtId="2" fontId="1" fillId="5" borderId="1" xfId="0" applyNumberFormat="1" applyFont="1" applyFill="1" applyBorder="1"/>
    <xf numFmtId="0" fontId="0" fillId="9" borderId="1" xfId="0" applyFill="1" applyBorder="1"/>
    <xf numFmtId="0" fontId="1" fillId="9" borderId="1" xfId="0" applyFont="1" applyFill="1" applyBorder="1"/>
    <xf numFmtId="2" fontId="1" fillId="9" borderId="1" xfId="0" applyNumberFormat="1" applyFont="1" applyFill="1" applyBorder="1"/>
    <xf numFmtId="0" fontId="1" fillId="6" borderId="0" xfId="0" applyFont="1" applyFill="1" applyBorder="1"/>
    <xf numFmtId="0" fontId="0" fillId="6" borderId="0" xfId="0" applyFill="1" applyBorder="1"/>
    <xf numFmtId="0" fontId="1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8" fillId="0" borderId="1" xfId="0" applyFont="1" applyBorder="1"/>
    <xf numFmtId="0" fontId="8" fillId="7" borderId="1" xfId="0" applyFont="1" applyFill="1" applyBorder="1"/>
    <xf numFmtId="0" fontId="8" fillId="5" borderId="1" xfId="0" applyFont="1" applyFill="1" applyBorder="1"/>
    <xf numFmtId="2" fontId="8" fillId="5" borderId="1" xfId="0" applyNumberFormat="1" applyFont="1" applyFill="1" applyBorder="1"/>
    <xf numFmtId="0" fontId="6" fillId="8" borderId="0" xfId="0" applyFont="1" applyFill="1"/>
    <xf numFmtId="0" fontId="6" fillId="4" borderId="1" xfId="0" applyFont="1" applyFill="1" applyBorder="1"/>
    <xf numFmtId="0" fontId="6" fillId="2" borderId="1" xfId="0" applyFont="1" applyFill="1" applyBorder="1"/>
    <xf numFmtId="165" fontId="6" fillId="2" borderId="1" xfId="0" applyNumberFormat="1" applyFont="1" applyFill="1" applyBorder="1"/>
    <xf numFmtId="2" fontId="6" fillId="2" borderId="1" xfId="0" applyNumberFormat="1" applyFont="1" applyFill="1" applyBorder="1"/>
    <xf numFmtId="0" fontId="6" fillId="7" borderId="1" xfId="0" applyFont="1" applyFill="1" applyBorder="1"/>
    <xf numFmtId="0" fontId="6" fillId="8" borderId="0" xfId="0" applyFont="1" applyFill="1" applyAlignment="1">
      <alignment wrapText="1"/>
    </xf>
    <xf numFmtId="0" fontId="6" fillId="3" borderId="1" xfId="0" applyFont="1" applyFill="1" applyBorder="1"/>
    <xf numFmtId="2" fontId="6" fillId="4" borderId="1" xfId="0" applyNumberFormat="1" applyFont="1" applyFill="1" applyBorder="1"/>
    <xf numFmtId="0" fontId="0" fillId="8" borderId="0" xfId="0" applyFont="1" applyFill="1"/>
    <xf numFmtId="0" fontId="0" fillId="0" borderId="0" xfId="0" applyFont="1"/>
    <xf numFmtId="0" fontId="1" fillId="6" borderId="0" xfId="0" applyFont="1" applyFill="1"/>
    <xf numFmtId="0" fontId="0" fillId="6" borderId="0" xfId="0" applyFill="1"/>
    <xf numFmtId="0" fontId="1" fillId="6" borderId="0" xfId="0" applyFont="1" applyFill="1" applyAlignment="1"/>
    <xf numFmtId="0" fontId="0" fillId="6" borderId="0" xfId="0" applyFill="1" applyAlignment="1"/>
    <xf numFmtId="0" fontId="1" fillId="6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zoomScale="89" zoomScaleNormal="89" zoomScalePageLayoutView="89" workbookViewId="0">
      <selection activeCell="F17" sqref="F17"/>
    </sheetView>
  </sheetViews>
  <sheetFormatPr baseColWidth="10" defaultColWidth="11" defaultRowHeight="16" x14ac:dyDescent="0.2"/>
  <cols>
    <col min="1" max="1" width="31" customWidth="1"/>
    <col min="2" max="3" width="12.6640625" bestFit="1" customWidth="1"/>
  </cols>
  <sheetData>
    <row r="1" spans="1:13" x14ac:dyDescent="0.2">
      <c r="A1" s="49" t="s">
        <v>0</v>
      </c>
      <c r="B1" s="49"/>
      <c r="C1" s="49"/>
      <c r="D1" s="49"/>
    </row>
    <row r="2" spans="1:13" x14ac:dyDescent="0.2">
      <c r="A2" s="5"/>
      <c r="B2" s="6" t="s">
        <v>7</v>
      </c>
      <c r="C2" s="6" t="s">
        <v>6</v>
      </c>
      <c r="D2" s="6" t="s">
        <v>5</v>
      </c>
    </row>
    <row r="3" spans="1:13" x14ac:dyDescent="0.2">
      <c r="A3" s="10" t="s">
        <v>1</v>
      </c>
      <c r="B3" s="17">
        <v>5117.79</v>
      </c>
      <c r="C3" s="17">
        <v>4702.9399999999996</v>
      </c>
      <c r="D3" s="17">
        <v>4300.37</v>
      </c>
    </row>
    <row r="4" spans="1:13" x14ac:dyDescent="0.2">
      <c r="A4" s="10" t="s">
        <v>2</v>
      </c>
      <c r="B4" s="17">
        <v>306.22000000000003</v>
      </c>
      <c r="C4" s="17">
        <v>273.14</v>
      </c>
      <c r="D4" s="17">
        <v>220.53</v>
      </c>
    </row>
    <row r="5" spans="1:13" x14ac:dyDescent="0.2">
      <c r="A5" s="10" t="s">
        <v>3</v>
      </c>
      <c r="B5" s="17">
        <v>42.81</v>
      </c>
      <c r="C5" s="17">
        <v>57.51</v>
      </c>
      <c r="D5" s="17">
        <v>40</v>
      </c>
    </row>
    <row r="6" spans="1:13" x14ac:dyDescent="0.2">
      <c r="A6" s="10" t="s">
        <v>4</v>
      </c>
      <c r="B6" s="17">
        <f>B3-B4+B5</f>
        <v>4854.38</v>
      </c>
      <c r="C6" s="17">
        <f>C3-C4+C5</f>
        <v>4487.3099999999995</v>
      </c>
      <c r="D6" s="17">
        <f>D3-D4+D5</f>
        <v>4119.84</v>
      </c>
    </row>
    <row r="7" spans="1:13" x14ac:dyDescent="0.2">
      <c r="A7" s="10" t="s">
        <v>8</v>
      </c>
      <c r="B7" s="17">
        <f>B6-C6</f>
        <v>367.07000000000062</v>
      </c>
      <c r="C7" s="17">
        <f>C6-D6</f>
        <v>367.46999999999935</v>
      </c>
      <c r="D7" s="17"/>
    </row>
    <row r="8" spans="1:13" x14ac:dyDescent="0.2">
      <c r="A8" s="10" t="s">
        <v>9</v>
      </c>
      <c r="B8" s="18">
        <f>(B7/C6)*100</f>
        <v>8.1801792165016618</v>
      </c>
      <c r="C8" s="18">
        <f>(C7/D6)*100</f>
        <v>8.9195211464522739</v>
      </c>
      <c r="D8" s="17"/>
    </row>
    <row r="9" spans="1:13" x14ac:dyDescent="0.2">
      <c r="A9" s="10" t="s">
        <v>10</v>
      </c>
      <c r="B9" s="19">
        <f>(B5/B3)*100</f>
        <v>0.83649387723998059</v>
      </c>
      <c r="C9" s="19">
        <f t="shared" ref="C9:D9" si="0">(C5/C3)*100</f>
        <v>1.2228520882681897</v>
      </c>
      <c r="D9" s="19">
        <f t="shared" si="0"/>
        <v>0.9301525217597556</v>
      </c>
    </row>
    <row r="10" spans="1:13" x14ac:dyDescent="0.2">
      <c r="B10" s="2"/>
    </row>
    <row r="11" spans="1:13" s="16" customFormat="1" ht="19" x14ac:dyDescent="0.25">
      <c r="A11" s="9" t="s">
        <v>11</v>
      </c>
      <c r="B11" s="9" t="s">
        <v>13</v>
      </c>
      <c r="C11" s="9"/>
      <c r="D11" s="9"/>
      <c r="E11" s="9"/>
      <c r="F11" s="9"/>
      <c r="G11" s="9"/>
      <c r="H11" s="9"/>
      <c r="I11" s="9"/>
      <c r="J11" s="9"/>
      <c r="K11" s="9"/>
      <c r="L11" s="43"/>
      <c r="M11" s="44"/>
    </row>
    <row r="12" spans="1:13" s="16" customFormat="1" ht="19" x14ac:dyDescent="0.25">
      <c r="A12" s="9"/>
      <c r="B12" s="9" t="s">
        <v>12</v>
      </c>
      <c r="C12" s="9"/>
      <c r="D12" s="9"/>
      <c r="E12" s="9"/>
      <c r="F12" s="9"/>
      <c r="G12" s="9"/>
      <c r="H12" s="9"/>
      <c r="I12" s="9"/>
      <c r="J12" s="9"/>
      <c r="K12" s="9"/>
      <c r="L12" s="43"/>
      <c r="M12" s="44"/>
    </row>
    <row r="13" spans="1:13" s="16" customFormat="1" ht="19" x14ac:dyDescent="0.25">
      <c r="A13" s="9"/>
      <c r="B13" s="9" t="s">
        <v>14</v>
      </c>
      <c r="C13" s="9"/>
      <c r="D13" s="9"/>
      <c r="E13" s="9"/>
      <c r="F13" s="9"/>
      <c r="G13" s="9"/>
      <c r="H13" s="9"/>
      <c r="I13" s="9"/>
      <c r="J13" s="9"/>
      <c r="K13" s="9"/>
      <c r="L13" s="43"/>
      <c r="M13" s="44"/>
    </row>
    <row r="14" spans="1:13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3" x14ac:dyDescent="0.2">
      <c r="A15" s="49" t="s">
        <v>15</v>
      </c>
      <c r="B15" s="49"/>
      <c r="C15" s="49"/>
      <c r="D15" s="49"/>
    </row>
    <row r="16" spans="1:13" x14ac:dyDescent="0.2">
      <c r="A16" s="5"/>
      <c r="B16" s="11" t="s">
        <v>7</v>
      </c>
      <c r="C16" s="11" t="s">
        <v>6</v>
      </c>
      <c r="D16" s="11" t="s">
        <v>5</v>
      </c>
    </row>
    <row r="17" spans="1:11" x14ac:dyDescent="0.2">
      <c r="A17" s="10" t="s">
        <v>16</v>
      </c>
      <c r="B17" s="10">
        <v>941.21</v>
      </c>
      <c r="C17" s="10">
        <v>827.19</v>
      </c>
      <c r="D17" s="10">
        <v>712.99</v>
      </c>
    </row>
    <row r="18" spans="1:11" x14ac:dyDescent="0.2">
      <c r="A18" s="10" t="s">
        <v>17</v>
      </c>
      <c r="B18" s="10">
        <v>36.54</v>
      </c>
      <c r="C18" s="10">
        <v>36.92</v>
      </c>
      <c r="D18" s="10">
        <v>38.520000000000003</v>
      </c>
    </row>
    <row r="19" spans="1:11" x14ac:dyDescent="0.2">
      <c r="A19" s="10" t="s">
        <v>18</v>
      </c>
      <c r="B19" s="10">
        <v>47.38</v>
      </c>
      <c r="C19" s="10">
        <v>41.67</v>
      </c>
      <c r="D19" s="10">
        <v>35.520000000000003</v>
      </c>
    </row>
    <row r="20" spans="1:11" ht="48" x14ac:dyDescent="0.2">
      <c r="A20" s="12" t="s">
        <v>19</v>
      </c>
      <c r="B20" s="10">
        <f>SUM(B17:B19)</f>
        <v>1025.1300000000001</v>
      </c>
      <c r="C20" s="10">
        <f t="shared" ref="C20:D20" si="1">SUM(C17:C19)</f>
        <v>905.78</v>
      </c>
      <c r="D20" s="10">
        <f t="shared" si="1"/>
        <v>787.03</v>
      </c>
    </row>
    <row r="21" spans="1:11" x14ac:dyDescent="0.2">
      <c r="A21" s="10" t="s">
        <v>20</v>
      </c>
      <c r="B21" s="13">
        <f>((B20-C20)/C20)*100</f>
        <v>13.176488772108033</v>
      </c>
      <c r="C21" s="13">
        <f>((C20-D20)/D20)*100</f>
        <v>15.088370201898277</v>
      </c>
      <c r="D21" s="10"/>
    </row>
    <row r="22" spans="1:11" x14ac:dyDescent="0.2">
      <c r="A22" s="10" t="s">
        <v>21</v>
      </c>
      <c r="B22" s="10">
        <f>B20-B19</f>
        <v>977.75000000000011</v>
      </c>
      <c r="C22" s="10">
        <f t="shared" ref="C22:D22" si="2">C20-C19</f>
        <v>864.11</v>
      </c>
      <c r="D22" s="10">
        <f t="shared" si="2"/>
        <v>751.51</v>
      </c>
    </row>
    <row r="23" spans="1:11" x14ac:dyDescent="0.2">
      <c r="A23" s="10" t="s">
        <v>22</v>
      </c>
      <c r="B23" s="10">
        <f>B22-B18</f>
        <v>941.21000000000015</v>
      </c>
      <c r="C23" s="10">
        <f t="shared" ref="C23:D23" si="3">C22-C18</f>
        <v>827.19</v>
      </c>
      <c r="D23" s="10">
        <f t="shared" si="3"/>
        <v>712.99</v>
      </c>
    </row>
    <row r="24" spans="1:11" ht="32" x14ac:dyDescent="0.2">
      <c r="A24" s="12" t="s">
        <v>23</v>
      </c>
      <c r="B24" s="10">
        <v>0</v>
      </c>
      <c r="C24" s="10">
        <v>8.6</v>
      </c>
      <c r="D24" s="10">
        <v>0</v>
      </c>
      <c r="E24" s="3"/>
    </row>
    <row r="25" spans="1:11" x14ac:dyDescent="0.2">
      <c r="A25" s="10" t="s">
        <v>24</v>
      </c>
      <c r="B25" s="10">
        <f>B23-B24</f>
        <v>941.21000000000015</v>
      </c>
      <c r="C25" s="10">
        <f t="shared" ref="C25:D25" si="4">C23-C24</f>
        <v>818.59</v>
      </c>
      <c r="D25" s="10">
        <f t="shared" si="4"/>
        <v>712.99</v>
      </c>
    </row>
    <row r="26" spans="1:11" x14ac:dyDescent="0.2">
      <c r="A26" s="10" t="s">
        <v>25</v>
      </c>
      <c r="B26" s="10">
        <v>201.49</v>
      </c>
      <c r="C26" s="10">
        <v>172.74</v>
      </c>
      <c r="D26" s="10">
        <v>148.15</v>
      </c>
    </row>
    <row r="27" spans="1:11" ht="32" x14ac:dyDescent="0.2">
      <c r="A27" s="12" t="s">
        <v>26</v>
      </c>
      <c r="B27" s="10">
        <f>B25-B26+B24</f>
        <v>739.72000000000014</v>
      </c>
      <c r="C27" s="10">
        <f t="shared" ref="C27:D27" si="5">C25-C26+C24</f>
        <v>654.45000000000005</v>
      </c>
      <c r="D27" s="10">
        <f t="shared" si="5"/>
        <v>564.84</v>
      </c>
    </row>
    <row r="28" spans="1:11" x14ac:dyDescent="0.2">
      <c r="A28" s="10" t="s">
        <v>27</v>
      </c>
      <c r="B28" s="13">
        <f>((B27-C27)/C27)*100</f>
        <v>13.029261211704499</v>
      </c>
      <c r="C28" s="13">
        <f t="shared" ref="C28" si="6">((C27-D27)/D27)*100</f>
        <v>15.864669640960274</v>
      </c>
      <c r="D28" s="13"/>
    </row>
    <row r="30" spans="1:11" x14ac:dyDescent="0.2">
      <c r="A30" s="9" t="s">
        <v>28</v>
      </c>
      <c r="B30" s="9" t="s">
        <v>29</v>
      </c>
      <c r="C30" s="9"/>
      <c r="D30" s="9"/>
      <c r="E30" s="9"/>
      <c r="F30" s="9"/>
      <c r="G30" s="9"/>
      <c r="H30" s="9"/>
      <c r="I30" s="9"/>
      <c r="J30" s="9"/>
      <c r="K30" s="43"/>
    </row>
    <row r="32" spans="1:11" x14ac:dyDescent="0.2">
      <c r="A32" s="50" t="s">
        <v>30</v>
      </c>
      <c r="B32" s="50"/>
      <c r="C32" s="50"/>
      <c r="D32" s="50"/>
    </row>
    <row r="33" spans="1:10" x14ac:dyDescent="0.2">
      <c r="A33" s="5"/>
      <c r="B33" s="6" t="s">
        <v>7</v>
      </c>
      <c r="C33" s="6" t="s">
        <v>6</v>
      </c>
      <c r="D33" s="6" t="s">
        <v>5</v>
      </c>
    </row>
    <row r="34" spans="1:10" x14ac:dyDescent="0.2">
      <c r="A34" s="10" t="s">
        <v>31</v>
      </c>
      <c r="B34" s="10">
        <v>5026.3500000000004</v>
      </c>
      <c r="C34" s="10">
        <v>4922.08</v>
      </c>
      <c r="D34" s="10">
        <v>4486.05</v>
      </c>
    </row>
    <row r="35" spans="1:10" x14ac:dyDescent="0.2">
      <c r="A35" s="10" t="s">
        <v>32</v>
      </c>
      <c r="B35" s="13">
        <f>(B27/B34)*100</f>
        <v>14.716842241387887</v>
      </c>
      <c r="C35" s="13">
        <f t="shared" ref="C35:D35" si="7">(C27/C34)*100</f>
        <v>13.296208107141696</v>
      </c>
      <c r="D35" s="13">
        <f t="shared" si="7"/>
        <v>12.591032199819441</v>
      </c>
    </row>
    <row r="36" spans="1:10" x14ac:dyDescent="0.2">
      <c r="A36" s="10" t="s">
        <v>33</v>
      </c>
      <c r="B36" s="10">
        <f>34.04+2990.32</f>
        <v>3024.36</v>
      </c>
      <c r="C36" s="10">
        <f>34.04+3349.01</f>
        <v>3383.05</v>
      </c>
      <c r="D36" s="10">
        <f>34.05+3789.2</f>
        <v>3823.25</v>
      </c>
    </row>
    <row r="37" spans="1:10" x14ac:dyDescent="0.2">
      <c r="A37" s="10" t="s">
        <v>34</v>
      </c>
      <c r="B37" s="13">
        <f>(B27/B36)*100</f>
        <v>24.458728458252327</v>
      </c>
      <c r="C37" s="13">
        <f t="shared" ref="C37:D37" si="8">(C27/C36)*100</f>
        <v>19.344969775794034</v>
      </c>
      <c r="D37" s="13">
        <f t="shared" si="8"/>
        <v>14.773818086706337</v>
      </c>
    </row>
    <row r="38" spans="1:10" x14ac:dyDescent="0.2">
      <c r="A38" s="10" t="s">
        <v>35</v>
      </c>
      <c r="B38" s="13">
        <f>B34/B36</f>
        <v>1.661954926000873</v>
      </c>
      <c r="C38" s="13">
        <f t="shared" ref="C38:D38" si="9">C34/C36</f>
        <v>1.45492381135366</v>
      </c>
      <c r="D38" s="13">
        <f t="shared" si="9"/>
        <v>1.1733603609494541</v>
      </c>
    </row>
    <row r="39" spans="1:10" x14ac:dyDescent="0.2">
      <c r="A39" s="10" t="s">
        <v>36</v>
      </c>
      <c r="B39" s="13">
        <f>(B27/B6)*100</f>
        <v>15.238197256910258</v>
      </c>
      <c r="C39" s="13">
        <f t="shared" ref="C39:D39" si="10">(C27/C6)*100</f>
        <v>14.584461514805087</v>
      </c>
      <c r="D39" s="13">
        <f t="shared" si="10"/>
        <v>13.710241174414541</v>
      </c>
    </row>
    <row r="40" spans="1:10" ht="32" x14ac:dyDescent="0.2">
      <c r="A40" s="12" t="s">
        <v>37</v>
      </c>
      <c r="B40" s="13">
        <f>(B6/B34)*100</f>
        <v>96.578630616650258</v>
      </c>
      <c r="C40" s="13">
        <f t="shared" ref="C40:D40" si="11">(C6/C34)*100</f>
        <v>91.166945681500493</v>
      </c>
      <c r="D40" s="13">
        <f t="shared" si="11"/>
        <v>91.836693750626935</v>
      </c>
    </row>
    <row r="41" spans="1:10" x14ac:dyDescent="0.2">
      <c r="A41" s="10" t="s">
        <v>38</v>
      </c>
      <c r="B41" s="13">
        <f>B27/B25</f>
        <v>0.78592450143963621</v>
      </c>
      <c r="C41" s="13">
        <f t="shared" ref="C41:D41" si="12">C27/C25</f>
        <v>0.79948447940971679</v>
      </c>
      <c r="D41" s="13">
        <f t="shared" si="12"/>
        <v>0.79221307451717415</v>
      </c>
    </row>
    <row r="42" spans="1:10" x14ac:dyDescent="0.2">
      <c r="A42" s="10" t="s">
        <v>39</v>
      </c>
      <c r="B42" s="13">
        <f>B25/B22</f>
        <v>0.96262848376374333</v>
      </c>
      <c r="C42" s="13">
        <f t="shared" ref="C42:D42" si="13">C25/C22</f>
        <v>0.94732152156554139</v>
      </c>
      <c r="D42" s="13">
        <f t="shared" si="13"/>
        <v>0.94874319702997967</v>
      </c>
    </row>
    <row r="43" spans="1:10" x14ac:dyDescent="0.2">
      <c r="A43" s="10" t="s">
        <v>40</v>
      </c>
      <c r="B43" s="13">
        <f>B22/B6</f>
        <v>0.20141604077142705</v>
      </c>
      <c r="C43" s="13">
        <f t="shared" ref="C43:D43" si="14">C22/C6</f>
        <v>0.19256748475144353</v>
      </c>
      <c r="D43" s="13">
        <f t="shared" si="14"/>
        <v>0.18241242378344788</v>
      </c>
    </row>
    <row r="45" spans="1:10" x14ac:dyDescent="0.2">
      <c r="A45" s="9" t="s">
        <v>11</v>
      </c>
      <c r="B45" s="9" t="s">
        <v>93</v>
      </c>
      <c r="C45" s="9"/>
      <c r="D45" s="9"/>
      <c r="E45" s="9"/>
      <c r="F45" s="9"/>
      <c r="G45" s="9"/>
      <c r="H45" s="9"/>
      <c r="I45" s="9"/>
      <c r="J45" s="9"/>
    </row>
    <row r="46" spans="1:10" x14ac:dyDescent="0.2">
      <c r="A46" s="9"/>
      <c r="B46" s="9" t="s">
        <v>92</v>
      </c>
      <c r="C46" s="9"/>
      <c r="D46" s="9"/>
      <c r="E46" s="9"/>
      <c r="F46" s="9"/>
      <c r="G46" s="9"/>
      <c r="H46" s="9"/>
      <c r="I46" s="9"/>
      <c r="J46" s="9"/>
    </row>
    <row r="47" spans="1:10" x14ac:dyDescent="0.2">
      <c r="A47" s="9"/>
      <c r="B47" s="9" t="s">
        <v>42</v>
      </c>
      <c r="C47" s="9"/>
      <c r="D47" s="9"/>
      <c r="E47" s="9"/>
      <c r="F47" s="9"/>
      <c r="G47" s="9"/>
      <c r="H47" s="9"/>
      <c r="I47" s="9"/>
      <c r="J47" s="9"/>
    </row>
    <row r="48" spans="1:10" x14ac:dyDescent="0.2">
      <c r="A48" s="9"/>
      <c r="B48" s="9" t="s">
        <v>41</v>
      </c>
      <c r="C48" s="9"/>
      <c r="D48" s="9"/>
      <c r="E48" s="9"/>
      <c r="F48" s="9"/>
      <c r="G48" s="9"/>
      <c r="H48" s="9"/>
      <c r="I48" s="9"/>
      <c r="J48" s="9"/>
    </row>
  </sheetData>
  <mergeCells count="3">
    <mergeCell ref="A1:D1"/>
    <mergeCell ref="A15:D15"/>
    <mergeCell ref="A32:D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3" zoomScale="89" zoomScaleNormal="89" zoomScalePageLayoutView="89" workbookViewId="0">
      <selection activeCell="B42" sqref="B42"/>
    </sheetView>
  </sheetViews>
  <sheetFormatPr baseColWidth="10" defaultColWidth="11" defaultRowHeight="16" x14ac:dyDescent="0.2"/>
  <cols>
    <col min="1" max="1" width="26.5" bestFit="1" customWidth="1"/>
    <col min="2" max="2" width="11" bestFit="1" customWidth="1"/>
  </cols>
  <sheetData>
    <row r="1" spans="1:11" x14ac:dyDescent="0.2">
      <c r="A1" s="27" t="s">
        <v>57</v>
      </c>
      <c r="B1" s="28"/>
      <c r="C1" s="28"/>
      <c r="D1" s="29"/>
    </row>
    <row r="2" spans="1:11" x14ac:dyDescent="0.2">
      <c r="A2" s="5"/>
      <c r="B2" s="6" t="s">
        <v>7</v>
      </c>
      <c r="C2" s="6" t="s">
        <v>6</v>
      </c>
      <c r="D2" s="6" t="s">
        <v>5</v>
      </c>
    </row>
    <row r="3" spans="1:11" x14ac:dyDescent="0.2">
      <c r="A3" s="10" t="s">
        <v>43</v>
      </c>
      <c r="B3" s="20">
        <v>3810.38</v>
      </c>
      <c r="C3" s="20">
        <v>3563.3</v>
      </c>
      <c r="D3" s="20">
        <v>3437.35</v>
      </c>
    </row>
    <row r="4" spans="1:11" x14ac:dyDescent="0.2">
      <c r="A4" s="10" t="s">
        <v>48</v>
      </c>
      <c r="B4" s="20">
        <f>B3-C3</f>
        <v>247.07999999999993</v>
      </c>
      <c r="C4" s="20">
        <f>C3-D3</f>
        <v>125.95000000000027</v>
      </c>
      <c r="D4" s="20"/>
    </row>
    <row r="5" spans="1:11" x14ac:dyDescent="0.2">
      <c r="A5" s="10" t="s">
        <v>49</v>
      </c>
      <c r="B5" s="21">
        <f>(B4/B3)*100</f>
        <v>6.484392632755787</v>
      </c>
      <c r="C5" s="21">
        <f>(C4/C3)*100</f>
        <v>3.5346448516824363</v>
      </c>
      <c r="D5" s="20"/>
    </row>
    <row r="6" spans="1:11" x14ac:dyDescent="0.2">
      <c r="A6" s="10" t="s">
        <v>44</v>
      </c>
      <c r="B6" s="20">
        <v>1215.97</v>
      </c>
      <c r="C6" s="20">
        <v>1358.78</v>
      </c>
      <c r="D6" s="20">
        <v>1048.7</v>
      </c>
    </row>
    <row r="7" spans="1:11" x14ac:dyDescent="0.2">
      <c r="A7" s="10" t="s">
        <v>51</v>
      </c>
      <c r="B7" s="20">
        <f>B6-C6</f>
        <v>-142.80999999999995</v>
      </c>
      <c r="C7" s="20">
        <f>C6-D6</f>
        <v>310.07999999999993</v>
      </c>
      <c r="D7" s="20"/>
    </row>
    <row r="8" spans="1:11" x14ac:dyDescent="0.2">
      <c r="A8" s="10" t="s">
        <v>52</v>
      </c>
      <c r="B8" s="21">
        <f>(B7/B6)*100</f>
        <v>-11.744533171048623</v>
      </c>
      <c r="C8" s="21">
        <f>(C7/C6)*100</f>
        <v>22.820471305141371</v>
      </c>
      <c r="D8" s="20"/>
    </row>
    <row r="9" spans="1:11" x14ac:dyDescent="0.2">
      <c r="A9" s="10" t="s">
        <v>45</v>
      </c>
      <c r="B9" s="20">
        <v>1200.25</v>
      </c>
      <c r="C9" s="20">
        <v>1529.91</v>
      </c>
      <c r="D9" s="20">
        <v>1452.02</v>
      </c>
    </row>
    <row r="10" spans="1:11" x14ac:dyDescent="0.2">
      <c r="A10" s="10" t="s">
        <v>53</v>
      </c>
      <c r="B10" s="20">
        <f>B9-C9</f>
        <v>-329.66000000000008</v>
      </c>
      <c r="C10" s="20">
        <f>C9-D9</f>
        <v>77.8900000000001</v>
      </c>
      <c r="D10" s="20"/>
    </row>
    <row r="11" spans="1:11" x14ac:dyDescent="0.2">
      <c r="A11" s="10" t="s">
        <v>54</v>
      </c>
      <c r="B11" s="20">
        <f>(B10/B9)*100</f>
        <v>-27.465944594876074</v>
      </c>
      <c r="C11" s="20">
        <f>(C10/C9)*100</f>
        <v>5.0911491525645367</v>
      </c>
      <c r="D11" s="20"/>
    </row>
    <row r="12" spans="1:11" x14ac:dyDescent="0.2">
      <c r="A12" s="10" t="s">
        <v>46</v>
      </c>
      <c r="B12" s="20">
        <f>B6-B9</f>
        <v>15.720000000000027</v>
      </c>
      <c r="C12" s="20">
        <f>C6-C9</f>
        <v>-171.13000000000011</v>
      </c>
      <c r="D12" s="20">
        <f>D6-D9</f>
        <v>-403.31999999999994</v>
      </c>
    </row>
    <row r="14" spans="1:11" x14ac:dyDescent="0.2">
      <c r="A14" s="9" t="s">
        <v>11</v>
      </c>
      <c r="B14" s="9" t="s">
        <v>47</v>
      </c>
      <c r="C14" s="9"/>
      <c r="D14" s="9"/>
      <c r="E14" s="9"/>
      <c r="F14" s="9"/>
      <c r="G14" s="9"/>
      <c r="H14" s="9"/>
      <c r="I14" s="9"/>
      <c r="J14" s="9"/>
      <c r="K14" s="8"/>
    </row>
    <row r="15" spans="1:11" x14ac:dyDescent="0.2">
      <c r="A15" s="9"/>
      <c r="B15" s="9" t="s">
        <v>50</v>
      </c>
      <c r="C15" s="9"/>
      <c r="D15" s="9"/>
      <c r="E15" s="9"/>
      <c r="F15" s="9"/>
      <c r="G15" s="9"/>
      <c r="H15" s="9"/>
      <c r="I15" s="9"/>
      <c r="J15" s="9"/>
      <c r="K15" s="8"/>
    </row>
    <row r="16" spans="1:11" x14ac:dyDescent="0.2">
      <c r="A16" s="9"/>
      <c r="B16" s="9" t="s">
        <v>55</v>
      </c>
      <c r="C16" s="9"/>
      <c r="D16" s="9"/>
      <c r="E16" s="9"/>
      <c r="F16" s="9"/>
      <c r="G16" s="9"/>
      <c r="H16" s="9"/>
      <c r="I16" s="9"/>
      <c r="J16" s="9"/>
      <c r="K16" s="8"/>
    </row>
    <row r="17" spans="1:11" x14ac:dyDescent="0.2">
      <c r="A17" s="9"/>
      <c r="B17" s="9" t="s">
        <v>56</v>
      </c>
      <c r="C17" s="9"/>
      <c r="D17" s="9"/>
      <c r="E17" s="9"/>
      <c r="F17" s="9"/>
      <c r="G17" s="9"/>
      <c r="H17" s="9"/>
      <c r="I17" s="9"/>
      <c r="J17" s="9"/>
      <c r="K17" s="8"/>
    </row>
    <row r="19" spans="1:11" x14ac:dyDescent="0.2">
      <c r="A19" s="25" t="s">
        <v>58</v>
      </c>
      <c r="B19" s="26"/>
      <c r="C19" s="26"/>
      <c r="D19" s="26"/>
    </row>
    <row r="20" spans="1:11" x14ac:dyDescent="0.2">
      <c r="A20" s="5"/>
      <c r="B20" s="22" t="s">
        <v>7</v>
      </c>
      <c r="C20" s="22" t="s">
        <v>6</v>
      </c>
      <c r="D20" s="22" t="s">
        <v>5</v>
      </c>
    </row>
    <row r="21" spans="1:11" x14ac:dyDescent="0.2">
      <c r="A21" s="10" t="s">
        <v>59</v>
      </c>
      <c r="B21" s="23">
        <v>5117.79</v>
      </c>
      <c r="C21" s="23">
        <v>4702.9399999999996</v>
      </c>
      <c r="D21" s="23">
        <v>4300.37</v>
      </c>
    </row>
    <row r="22" spans="1:11" x14ac:dyDescent="0.2">
      <c r="A22" s="10" t="s">
        <v>60</v>
      </c>
      <c r="B22" s="23">
        <v>555.88</v>
      </c>
      <c r="C22" s="23">
        <v>489.51</v>
      </c>
      <c r="D22" s="23">
        <v>493.57</v>
      </c>
    </row>
    <row r="23" spans="1:11" x14ac:dyDescent="0.2">
      <c r="A23" s="10" t="s">
        <v>61</v>
      </c>
      <c r="B23" s="23">
        <v>276.94</v>
      </c>
      <c r="C23" s="23">
        <v>142.94</v>
      </c>
      <c r="D23" s="23">
        <v>139.26</v>
      </c>
    </row>
    <row r="24" spans="1:11" x14ac:dyDescent="0.2">
      <c r="A24" s="10" t="s">
        <v>62</v>
      </c>
      <c r="B24" s="24">
        <f>B21/B22</f>
        <v>9.2066453191336262</v>
      </c>
      <c r="C24" s="24">
        <f t="shared" ref="C24:D24" si="0">C21/C22</f>
        <v>9.6074441788727505</v>
      </c>
      <c r="D24" s="24">
        <f t="shared" si="0"/>
        <v>8.7127864335352641</v>
      </c>
    </row>
    <row r="25" spans="1:11" x14ac:dyDescent="0.2">
      <c r="A25" s="10" t="s">
        <v>64</v>
      </c>
      <c r="B25" s="24">
        <f>360/B24</f>
        <v>39.102190593986855</v>
      </c>
      <c r="C25" s="24">
        <f t="shared" ref="C25:D25" si="1">360/C24</f>
        <v>37.470943707553147</v>
      </c>
      <c r="D25" s="24">
        <f t="shared" si="1"/>
        <v>41.318584214846624</v>
      </c>
    </row>
    <row r="26" spans="1:11" x14ac:dyDescent="0.2">
      <c r="A26" s="10" t="s">
        <v>63</v>
      </c>
      <c r="B26" s="24">
        <f>B21/B23</f>
        <v>18.479779013504729</v>
      </c>
      <c r="C26" s="24">
        <f t="shared" ref="C26:D26" si="2">C21/C23</f>
        <v>32.901497131663632</v>
      </c>
      <c r="D26" s="24">
        <f t="shared" si="2"/>
        <v>30.880152233232803</v>
      </c>
    </row>
    <row r="27" spans="1:11" x14ac:dyDescent="0.2">
      <c r="A27" s="10" t="s">
        <v>65</v>
      </c>
      <c r="B27" s="24">
        <f>360/B26</f>
        <v>19.480752434156152</v>
      </c>
      <c r="C27" s="24">
        <f t="shared" ref="C27:D27" si="3">360/C26</f>
        <v>10.941751330019095</v>
      </c>
      <c r="D27" s="24">
        <f t="shared" si="3"/>
        <v>11.657973616223719</v>
      </c>
    </row>
    <row r="32" spans="1:11" x14ac:dyDescent="0.2">
      <c r="A32" s="9" t="s">
        <v>90</v>
      </c>
      <c r="B32" s="9"/>
      <c r="C32" s="9" t="s">
        <v>66</v>
      </c>
      <c r="D32" s="9"/>
      <c r="E32" s="9"/>
    </row>
    <row r="33" spans="1:5" x14ac:dyDescent="0.2">
      <c r="A33" s="9" t="s">
        <v>91</v>
      </c>
      <c r="B33" s="9"/>
      <c r="C33" s="9"/>
      <c r="D33" s="9"/>
      <c r="E33" s="9"/>
    </row>
    <row r="34" spans="1:5" x14ac:dyDescent="0.2">
      <c r="A34" s="4"/>
      <c r="B34" s="4"/>
      <c r="C34" s="4"/>
      <c r="D34" s="4"/>
      <c r="E3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91" zoomScaleNormal="91" zoomScalePageLayoutView="91" workbookViewId="0">
      <selection activeCell="B7" sqref="B7:D7"/>
    </sheetView>
  </sheetViews>
  <sheetFormatPr baseColWidth="10" defaultColWidth="11" defaultRowHeight="16" x14ac:dyDescent="0.2"/>
  <cols>
    <col min="1" max="1" width="20.5" customWidth="1"/>
    <col min="5" max="5" width="16.6640625" customWidth="1"/>
  </cols>
  <sheetData>
    <row r="1" spans="1:11" x14ac:dyDescent="0.2">
      <c r="A1" s="51" t="s">
        <v>94</v>
      </c>
      <c r="B1" s="52"/>
      <c r="C1" s="52"/>
      <c r="D1" s="53"/>
    </row>
    <row r="2" spans="1:11" x14ac:dyDescent="0.2">
      <c r="A2" s="10"/>
      <c r="B2" s="31" t="s">
        <v>7</v>
      </c>
      <c r="C2" s="31" t="s">
        <v>6</v>
      </c>
      <c r="D2" s="31" t="s">
        <v>5</v>
      </c>
    </row>
    <row r="3" spans="1:11" x14ac:dyDescent="0.2">
      <c r="A3" s="30" t="s">
        <v>44</v>
      </c>
      <c r="B3" s="32">
        <v>1215.97</v>
      </c>
      <c r="C3" s="32">
        <v>1358.78</v>
      </c>
      <c r="D3" s="32">
        <v>1048.7</v>
      </c>
    </row>
    <row r="4" spans="1:11" x14ac:dyDescent="0.2">
      <c r="A4" s="30" t="s">
        <v>60</v>
      </c>
      <c r="B4" s="32">
        <v>555.88</v>
      </c>
      <c r="C4" s="32">
        <v>489.51</v>
      </c>
      <c r="D4" s="32">
        <v>493.57</v>
      </c>
    </row>
    <row r="5" spans="1:11" x14ac:dyDescent="0.2">
      <c r="A5" s="30" t="s">
        <v>69</v>
      </c>
      <c r="B5" s="32">
        <f>B3-B4</f>
        <v>660.09</v>
      </c>
      <c r="C5" s="32">
        <f t="shared" ref="C5:D5" si="0">C3-C4</f>
        <v>869.27</v>
      </c>
      <c r="D5" s="32">
        <f t="shared" si="0"/>
        <v>555.13000000000011</v>
      </c>
    </row>
    <row r="6" spans="1:11" x14ac:dyDescent="0.2">
      <c r="A6" s="30" t="s">
        <v>45</v>
      </c>
      <c r="B6" s="33">
        <v>1200.25</v>
      </c>
      <c r="C6" s="33">
        <v>1529.91</v>
      </c>
      <c r="D6" s="33">
        <v>1452.02</v>
      </c>
    </row>
    <row r="7" spans="1:11" x14ac:dyDescent="0.2">
      <c r="A7" s="30" t="s">
        <v>67</v>
      </c>
      <c r="B7" s="33">
        <f>B3/B6</f>
        <v>1.0130972714017914</v>
      </c>
      <c r="C7" s="33">
        <f t="shared" ref="C7:D7" si="1">C3/C6</f>
        <v>0.88814374701779841</v>
      </c>
      <c r="D7" s="33">
        <f t="shared" si="1"/>
        <v>0.72223523091968433</v>
      </c>
    </row>
    <row r="8" spans="1:11" x14ac:dyDescent="0.2">
      <c r="A8" s="30" t="s">
        <v>68</v>
      </c>
      <c r="B8" s="33">
        <f>B5/B6</f>
        <v>0.54996042491147679</v>
      </c>
      <c r="C8" s="33">
        <f t="shared" ref="C8:D8" si="2">C5/C6</f>
        <v>0.56818374937087801</v>
      </c>
      <c r="D8" s="33">
        <f t="shared" si="2"/>
        <v>0.38231567058304988</v>
      </c>
    </row>
    <row r="9" spans="1:11" x14ac:dyDescent="0.2">
      <c r="A9" s="30" t="s">
        <v>72</v>
      </c>
      <c r="B9" s="33">
        <v>149.52000000000001</v>
      </c>
      <c r="C9" s="33">
        <v>495.36</v>
      </c>
      <c r="D9" s="33">
        <v>205.26</v>
      </c>
    </row>
    <row r="10" spans="1:11" x14ac:dyDescent="0.2">
      <c r="B10" s="1"/>
      <c r="C10" s="1"/>
      <c r="D10" s="1"/>
    </row>
    <row r="12" spans="1:11" x14ac:dyDescent="0.2">
      <c r="A12" s="34" t="s">
        <v>11</v>
      </c>
      <c r="B12" s="34" t="s">
        <v>70</v>
      </c>
      <c r="C12" s="34"/>
      <c r="D12" s="34"/>
      <c r="E12" s="34"/>
      <c r="F12" s="34"/>
      <c r="G12" s="34"/>
      <c r="H12" s="34"/>
      <c r="I12" s="34"/>
      <c r="J12" s="34"/>
      <c r="K12" s="7"/>
    </row>
    <row r="13" spans="1:11" x14ac:dyDescent="0.2">
      <c r="A13" s="34"/>
      <c r="B13" s="34" t="s">
        <v>71</v>
      </c>
      <c r="C13" s="34"/>
      <c r="D13" s="34"/>
      <c r="E13" s="34"/>
      <c r="F13" s="34"/>
      <c r="G13" s="34"/>
      <c r="H13" s="34"/>
      <c r="I13" s="34"/>
      <c r="J13" s="34"/>
      <c r="K13" s="7"/>
    </row>
    <row r="14" spans="1:11" x14ac:dyDescent="0.2">
      <c r="A14" s="34"/>
      <c r="B14" s="34" t="s">
        <v>73</v>
      </c>
      <c r="C14" s="34"/>
      <c r="D14" s="34"/>
      <c r="E14" s="34"/>
      <c r="F14" s="34"/>
      <c r="G14" s="34"/>
      <c r="H14" s="34"/>
      <c r="I14" s="34"/>
      <c r="J14" s="34"/>
      <c r="K14" s="7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9" zoomScaleNormal="89" zoomScalePageLayoutView="89" workbookViewId="0">
      <selection activeCell="B20" sqref="B20:H22"/>
    </sheetView>
  </sheetViews>
  <sheetFormatPr baseColWidth="10" defaultColWidth="11" defaultRowHeight="16" x14ac:dyDescent="0.2"/>
  <cols>
    <col min="1" max="1" width="19.83203125" customWidth="1"/>
  </cols>
  <sheetData>
    <row r="1" spans="1:11" x14ac:dyDescent="0.2">
      <c r="A1" s="47" t="s">
        <v>81</v>
      </c>
      <c r="B1" s="48"/>
      <c r="C1" s="48"/>
      <c r="D1" s="48"/>
    </row>
    <row r="2" spans="1:11" x14ac:dyDescent="0.2">
      <c r="A2" s="14"/>
      <c r="B2" s="39" t="s">
        <v>7</v>
      </c>
      <c r="C2" s="39" t="s">
        <v>6</v>
      </c>
      <c r="D2" s="39" t="s">
        <v>5</v>
      </c>
    </row>
    <row r="3" spans="1:11" x14ac:dyDescent="0.2">
      <c r="A3" s="14" t="s">
        <v>74</v>
      </c>
      <c r="B3" s="36">
        <v>3823.25</v>
      </c>
      <c r="C3" s="36">
        <v>3383.05</v>
      </c>
      <c r="D3" s="36">
        <v>3024.36</v>
      </c>
    </row>
    <row r="4" spans="1:11" x14ac:dyDescent="0.2">
      <c r="A4" s="14" t="s">
        <v>75</v>
      </c>
      <c r="B4" s="36">
        <v>0</v>
      </c>
      <c r="C4" s="36">
        <v>4.0199999999999996</v>
      </c>
      <c r="D4" s="36">
        <v>3.79</v>
      </c>
    </row>
    <row r="5" spans="1:11" x14ac:dyDescent="0.2">
      <c r="A5" s="14" t="s">
        <v>76</v>
      </c>
      <c r="B5" s="36">
        <f>B4/B3</f>
        <v>0</v>
      </c>
      <c r="C5" s="37">
        <f t="shared" ref="C5:D5" si="0">C4/C3</f>
        <v>1.188276850770754E-3</v>
      </c>
      <c r="D5" s="37">
        <f t="shared" si="0"/>
        <v>1.2531576928672512E-3</v>
      </c>
    </row>
    <row r="6" spans="1:11" x14ac:dyDescent="0.2">
      <c r="A6" s="15" t="s">
        <v>78</v>
      </c>
      <c r="B6" s="36">
        <f>DUPONT!B22</f>
        <v>977.75000000000011</v>
      </c>
      <c r="C6" s="36">
        <f>DUPONT!C22</f>
        <v>864.11</v>
      </c>
      <c r="D6" s="36">
        <f>DUPONT!D22</f>
        <v>751.51</v>
      </c>
    </row>
    <row r="7" spans="1:11" x14ac:dyDescent="0.2">
      <c r="A7" s="15" t="s">
        <v>79</v>
      </c>
      <c r="B7" s="36">
        <v>36.54</v>
      </c>
      <c r="C7" s="36">
        <v>36.92</v>
      </c>
      <c r="D7" s="36">
        <v>38.520000000000003</v>
      </c>
    </row>
    <row r="8" spans="1:11" ht="34" customHeight="1" x14ac:dyDescent="0.2">
      <c r="A8" s="15" t="s">
        <v>77</v>
      </c>
      <c r="B8" s="38">
        <f>B6/B7</f>
        <v>26.758347016967711</v>
      </c>
      <c r="C8" s="38">
        <f t="shared" ref="C8:D8" si="1">C6/C7</f>
        <v>23.404929577464788</v>
      </c>
      <c r="D8" s="38">
        <f t="shared" si="1"/>
        <v>19.509605399792314</v>
      </c>
    </row>
    <row r="10" spans="1:11" x14ac:dyDescent="0.2">
      <c r="A10" s="40" t="s">
        <v>11</v>
      </c>
      <c r="B10" s="34" t="s">
        <v>80</v>
      </c>
      <c r="C10" s="34"/>
      <c r="D10" s="34"/>
      <c r="E10" s="34"/>
      <c r="F10" s="34"/>
      <c r="G10" s="34"/>
      <c r="H10" s="34"/>
      <c r="I10" s="34"/>
      <c r="J10" s="34"/>
      <c r="K10" s="34"/>
    </row>
    <row r="11" spans="1:11" x14ac:dyDescent="0.2">
      <c r="A11" s="34"/>
      <c r="B11" s="34" t="s">
        <v>82</v>
      </c>
      <c r="C11" s="34"/>
      <c r="D11" s="34"/>
      <c r="E11" s="34"/>
      <c r="F11" s="34"/>
      <c r="G11" s="34"/>
      <c r="H11" s="34"/>
      <c r="I11" s="34"/>
      <c r="J11" s="34"/>
      <c r="K11" s="34"/>
    </row>
    <row r="12" spans="1:11" x14ac:dyDescent="0.2">
      <c r="A12" s="34"/>
      <c r="B12" s="34" t="s">
        <v>83</v>
      </c>
      <c r="C12" s="34"/>
      <c r="D12" s="34"/>
      <c r="E12" s="34"/>
      <c r="F12" s="34"/>
      <c r="G12" s="34"/>
      <c r="H12" s="34"/>
      <c r="I12" s="34"/>
      <c r="J12" s="34"/>
      <c r="K12" s="34"/>
    </row>
    <row r="14" spans="1:11" x14ac:dyDescent="0.2">
      <c r="A14" s="45" t="s">
        <v>86</v>
      </c>
      <c r="B14" s="46"/>
      <c r="C14" s="46"/>
      <c r="D14" s="46"/>
    </row>
    <row r="15" spans="1:11" x14ac:dyDescent="0.2">
      <c r="A15" s="14"/>
      <c r="B15" s="41" t="s">
        <v>7</v>
      </c>
      <c r="C15" s="41" t="s">
        <v>6</v>
      </c>
      <c r="D15" s="41" t="s">
        <v>5</v>
      </c>
    </row>
    <row r="16" spans="1:11" x14ac:dyDescent="0.2">
      <c r="A16" s="14" t="s">
        <v>84</v>
      </c>
      <c r="B16" s="35">
        <v>1223.72</v>
      </c>
      <c r="C16" s="35">
        <v>945.17</v>
      </c>
      <c r="D16" s="35">
        <v>818.09</v>
      </c>
    </row>
    <row r="17" spans="1:8" x14ac:dyDescent="0.2">
      <c r="A17" s="14" t="s">
        <v>85</v>
      </c>
      <c r="B17" s="35">
        <v>21.72</v>
      </c>
      <c r="C17" s="35">
        <v>26.65</v>
      </c>
      <c r="D17" s="35">
        <v>16.600000000000001</v>
      </c>
    </row>
    <row r="18" spans="1:8" ht="30" x14ac:dyDescent="0.2">
      <c r="A18" s="15" t="s">
        <v>88</v>
      </c>
      <c r="B18" s="42">
        <f>B16/B17</f>
        <v>56.340699815837944</v>
      </c>
      <c r="C18" s="42">
        <f t="shared" ref="C18:D18" si="2">C16/C17</f>
        <v>35.466041275797373</v>
      </c>
      <c r="D18" s="42">
        <f t="shared" si="2"/>
        <v>49.282530120481923</v>
      </c>
    </row>
    <row r="20" spans="1:8" x14ac:dyDescent="0.2">
      <c r="A20" s="34" t="s">
        <v>11</v>
      </c>
      <c r="B20" s="34" t="s">
        <v>87</v>
      </c>
      <c r="C20" s="34"/>
      <c r="D20" s="34"/>
      <c r="E20" s="34"/>
      <c r="F20" s="34"/>
      <c r="G20" s="34"/>
      <c r="H20" s="7"/>
    </row>
    <row r="21" spans="1:8" x14ac:dyDescent="0.2">
      <c r="A21" s="34"/>
      <c r="B21" s="34" t="s">
        <v>89</v>
      </c>
      <c r="C21" s="34"/>
      <c r="D21" s="34"/>
      <c r="E21" s="34"/>
      <c r="F21" s="34"/>
      <c r="G21" s="34"/>
      <c r="H2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DUPONT</vt:lpstr>
      <vt:lpstr>ASSET</vt:lpstr>
      <vt:lpstr>LIQUIDITY</vt:lpstr>
      <vt:lpstr>CAPITAL STRUCTURE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2017-07-08T05:54:31Z</dcterms:created>
  <dcterms:modified xsi:type="dcterms:W3CDTF">2017-07-08T16:59:08Z</dcterms:modified>
</cp:coreProperties>
</file>