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20" yWindow="0" windowWidth="27860" windowHeight="16640" tabRatio="500"/>
  </bookViews>
  <sheets>
    <sheet name="Params" sheetId="1" r:id="rId1"/>
    <sheet name="Historical" sheetId="3" r:id="rId2"/>
    <sheet name="Projections" sheetId="10" r:id="rId3"/>
    <sheet name="RigCount" sheetId="4" r:id="rId4"/>
    <sheet name="Production" sheetId="5" r:id="rId5"/>
    <sheet name="NetImports" sheetId="6" r:id="rId6"/>
    <sheet name="Adjustment" sheetId="7" r:id="rId7"/>
    <sheet name="RefineryInputs" sheetId="8" r:id="rId8"/>
  </sheets>
  <definedNames>
    <definedName name="solver_adj" localSheetId="0" hidden="1">Params!$D$84:$D$85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Params!$D$59</definedName>
    <definedName name="solver_lhs2" localSheetId="0" hidden="1">Params!$D$59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Params!$D$86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0.5</definedName>
    <definedName name="solver_rhs2" localSheetId="0" hidden="1">-0.5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5" i="5" l="1"/>
  <c r="G165" i="5"/>
  <c r="H165" i="5"/>
  <c r="I165" i="5"/>
  <c r="E113" i="6"/>
  <c r="F165" i="6"/>
  <c r="H165" i="6"/>
  <c r="E164" i="6"/>
  <c r="G165" i="6"/>
  <c r="I165" i="6"/>
  <c r="J165" i="6"/>
  <c r="M165" i="6"/>
  <c r="E113" i="8"/>
  <c r="F165" i="8"/>
  <c r="E164" i="8"/>
  <c r="G165" i="8"/>
  <c r="J165" i="8"/>
  <c r="M165" i="8"/>
  <c r="F166" i="5"/>
  <c r="G166" i="5"/>
  <c r="H166" i="5"/>
  <c r="I166" i="5"/>
  <c r="E114" i="6"/>
  <c r="F166" i="6"/>
  <c r="H166" i="6"/>
  <c r="G166" i="6"/>
  <c r="I166" i="6"/>
  <c r="J166" i="6"/>
  <c r="M166" i="6"/>
  <c r="E114" i="8"/>
  <c r="F166" i="8"/>
  <c r="E165" i="8"/>
  <c r="G166" i="8"/>
  <c r="E62" i="8"/>
  <c r="F114" i="8"/>
  <c r="G114" i="8"/>
  <c r="J114" i="8"/>
  <c r="H166" i="8"/>
  <c r="I166" i="8"/>
  <c r="J166" i="8"/>
  <c r="M166" i="8"/>
  <c r="F167" i="5"/>
  <c r="G167" i="5"/>
  <c r="H167" i="5"/>
  <c r="I167" i="5"/>
  <c r="E115" i="6"/>
  <c r="F167" i="6"/>
  <c r="H167" i="6"/>
  <c r="G167" i="6"/>
  <c r="I167" i="6"/>
  <c r="J167" i="6"/>
  <c r="M167" i="6"/>
  <c r="E115" i="8"/>
  <c r="F167" i="8"/>
  <c r="E166" i="8"/>
  <c r="G167" i="8"/>
  <c r="E63" i="8"/>
  <c r="F115" i="8"/>
  <c r="G115" i="8"/>
  <c r="J115" i="8"/>
  <c r="H167" i="8"/>
  <c r="I167" i="8"/>
  <c r="J167" i="8"/>
  <c r="M167" i="8"/>
  <c r="F168" i="5"/>
  <c r="G168" i="5"/>
  <c r="H168" i="5"/>
  <c r="I168" i="5"/>
  <c r="E116" i="6"/>
  <c r="F168" i="6"/>
  <c r="H168" i="6"/>
  <c r="G168" i="6"/>
  <c r="I168" i="6"/>
  <c r="J168" i="6"/>
  <c r="M168" i="6"/>
  <c r="E116" i="8"/>
  <c r="F168" i="8"/>
  <c r="E167" i="8"/>
  <c r="G168" i="8"/>
  <c r="E64" i="8"/>
  <c r="F116" i="8"/>
  <c r="G116" i="8"/>
  <c r="J116" i="8"/>
  <c r="H168" i="8"/>
  <c r="I168" i="8"/>
  <c r="J168" i="8"/>
  <c r="M168" i="8"/>
  <c r="F169" i="5"/>
  <c r="G169" i="5"/>
  <c r="H169" i="5"/>
  <c r="I169" i="5"/>
  <c r="E117" i="6"/>
  <c r="F169" i="6"/>
  <c r="H169" i="6"/>
  <c r="G169" i="6"/>
  <c r="I169" i="6"/>
  <c r="J169" i="6"/>
  <c r="M169" i="6"/>
  <c r="E117" i="8"/>
  <c r="F169" i="8"/>
  <c r="E168" i="8"/>
  <c r="G169" i="8"/>
  <c r="E65" i="8"/>
  <c r="F117" i="8"/>
  <c r="G117" i="8"/>
  <c r="J117" i="8"/>
  <c r="H169" i="8"/>
  <c r="I169" i="8"/>
  <c r="J169" i="8"/>
  <c r="M169" i="8"/>
  <c r="F170" i="5"/>
  <c r="G170" i="5"/>
  <c r="H170" i="5"/>
  <c r="I170" i="5"/>
  <c r="E118" i="6"/>
  <c r="F170" i="6"/>
  <c r="H170" i="6"/>
  <c r="G170" i="6"/>
  <c r="I170" i="6"/>
  <c r="J170" i="6"/>
  <c r="M170" i="6"/>
  <c r="E118" i="8"/>
  <c r="F170" i="8"/>
  <c r="E169" i="8"/>
  <c r="G170" i="8"/>
  <c r="E66" i="8"/>
  <c r="F118" i="8"/>
  <c r="G118" i="8"/>
  <c r="J118" i="8"/>
  <c r="H170" i="8"/>
  <c r="I170" i="8"/>
  <c r="J170" i="8"/>
  <c r="M170" i="8"/>
  <c r="F171" i="5"/>
  <c r="G171" i="5"/>
  <c r="H171" i="5"/>
  <c r="I171" i="5"/>
  <c r="E119" i="6"/>
  <c r="F171" i="6"/>
  <c r="H171" i="6"/>
  <c r="G171" i="6"/>
  <c r="I171" i="6"/>
  <c r="J171" i="6"/>
  <c r="M171" i="6"/>
  <c r="E119" i="8"/>
  <c r="F171" i="8"/>
  <c r="E170" i="8"/>
  <c r="G171" i="8"/>
  <c r="E67" i="8"/>
  <c r="F119" i="8"/>
  <c r="G119" i="8"/>
  <c r="J119" i="8"/>
  <c r="H171" i="8"/>
  <c r="I171" i="8"/>
  <c r="J171" i="8"/>
  <c r="M171" i="8"/>
  <c r="F172" i="5"/>
  <c r="G172" i="5"/>
  <c r="H172" i="5"/>
  <c r="I172" i="5"/>
  <c r="E120" i="6"/>
  <c r="F172" i="6"/>
  <c r="H172" i="6"/>
  <c r="G172" i="6"/>
  <c r="I172" i="6"/>
  <c r="J172" i="6"/>
  <c r="M172" i="6"/>
  <c r="E120" i="8"/>
  <c r="F172" i="8"/>
  <c r="E171" i="8"/>
  <c r="G172" i="8"/>
  <c r="E68" i="8"/>
  <c r="F120" i="8"/>
  <c r="G120" i="8"/>
  <c r="J120" i="8"/>
  <c r="H172" i="8"/>
  <c r="I172" i="8"/>
  <c r="J172" i="8"/>
  <c r="M172" i="8"/>
  <c r="F173" i="5"/>
  <c r="G173" i="5"/>
  <c r="H173" i="5"/>
  <c r="I173" i="5"/>
  <c r="E121" i="6"/>
  <c r="F173" i="6"/>
  <c r="H173" i="6"/>
  <c r="G173" i="6"/>
  <c r="I173" i="6"/>
  <c r="J173" i="6"/>
  <c r="M173" i="6"/>
  <c r="E121" i="8"/>
  <c r="F173" i="8"/>
  <c r="E172" i="8"/>
  <c r="G173" i="8"/>
  <c r="E69" i="8"/>
  <c r="F121" i="8"/>
  <c r="G121" i="8"/>
  <c r="J121" i="8"/>
  <c r="H173" i="8"/>
  <c r="I173" i="8"/>
  <c r="J173" i="8"/>
  <c r="M173" i="8"/>
  <c r="F174" i="5"/>
  <c r="G174" i="5"/>
  <c r="H174" i="5"/>
  <c r="I174" i="5"/>
  <c r="E122" i="6"/>
  <c r="F174" i="6"/>
  <c r="H174" i="6"/>
  <c r="G174" i="6"/>
  <c r="I174" i="6"/>
  <c r="J174" i="6"/>
  <c r="M174" i="6"/>
  <c r="E122" i="8"/>
  <c r="F174" i="8"/>
  <c r="E173" i="8"/>
  <c r="G174" i="8"/>
  <c r="E70" i="8"/>
  <c r="F122" i="8"/>
  <c r="G122" i="8"/>
  <c r="J122" i="8"/>
  <c r="H174" i="8"/>
  <c r="I174" i="8"/>
  <c r="J174" i="8"/>
  <c r="M174" i="8"/>
  <c r="F175" i="5"/>
  <c r="G175" i="5"/>
  <c r="H175" i="5"/>
  <c r="I175" i="5"/>
  <c r="E123" i="6"/>
  <c r="F175" i="6"/>
  <c r="H175" i="6"/>
  <c r="G175" i="6"/>
  <c r="I175" i="6"/>
  <c r="J175" i="6"/>
  <c r="M175" i="6"/>
  <c r="E123" i="8"/>
  <c r="F175" i="8"/>
  <c r="E174" i="8"/>
  <c r="G175" i="8"/>
  <c r="E71" i="8"/>
  <c r="F123" i="8"/>
  <c r="G123" i="8"/>
  <c r="J123" i="8"/>
  <c r="H175" i="8"/>
  <c r="I175" i="8"/>
  <c r="J175" i="8"/>
  <c r="M175" i="8"/>
  <c r="F176" i="5"/>
  <c r="G176" i="5"/>
  <c r="H176" i="5"/>
  <c r="I176" i="5"/>
  <c r="E124" i="6"/>
  <c r="F176" i="6"/>
  <c r="H176" i="6"/>
  <c r="G176" i="6"/>
  <c r="I176" i="6"/>
  <c r="J176" i="6"/>
  <c r="M176" i="6"/>
  <c r="E124" i="8"/>
  <c r="F176" i="8"/>
  <c r="E175" i="8"/>
  <c r="G176" i="8"/>
  <c r="E72" i="8"/>
  <c r="F124" i="8"/>
  <c r="G124" i="8"/>
  <c r="J124" i="8"/>
  <c r="H176" i="8"/>
  <c r="I176" i="8"/>
  <c r="J176" i="8"/>
  <c r="M176" i="8"/>
  <c r="F177" i="5"/>
  <c r="G177" i="5"/>
  <c r="H177" i="5"/>
  <c r="I177" i="5"/>
  <c r="E125" i="6"/>
  <c r="F177" i="6"/>
  <c r="H177" i="6"/>
  <c r="G177" i="6"/>
  <c r="I177" i="6"/>
  <c r="J177" i="6"/>
  <c r="M177" i="6"/>
  <c r="E125" i="8"/>
  <c r="F177" i="8"/>
  <c r="E176" i="8"/>
  <c r="G177" i="8"/>
  <c r="E73" i="8"/>
  <c r="F125" i="8"/>
  <c r="G125" i="8"/>
  <c r="J125" i="8"/>
  <c r="H177" i="8"/>
  <c r="I177" i="8"/>
  <c r="J177" i="8"/>
  <c r="M177" i="8"/>
  <c r="F178" i="5"/>
  <c r="G178" i="5"/>
  <c r="H178" i="5"/>
  <c r="I178" i="5"/>
  <c r="E126" i="6"/>
  <c r="F178" i="6"/>
  <c r="H178" i="6"/>
  <c r="G178" i="6"/>
  <c r="I178" i="6"/>
  <c r="J178" i="6"/>
  <c r="M178" i="6"/>
  <c r="E126" i="8"/>
  <c r="F178" i="8"/>
  <c r="E177" i="8"/>
  <c r="G178" i="8"/>
  <c r="E74" i="8"/>
  <c r="F126" i="8"/>
  <c r="G126" i="8"/>
  <c r="J126" i="8"/>
  <c r="H178" i="8"/>
  <c r="I178" i="8"/>
  <c r="J178" i="8"/>
  <c r="M178" i="8"/>
  <c r="F179" i="5"/>
  <c r="G179" i="5"/>
  <c r="H179" i="5"/>
  <c r="I179" i="5"/>
  <c r="E127" i="6"/>
  <c r="F179" i="6"/>
  <c r="H179" i="6"/>
  <c r="G179" i="6"/>
  <c r="I179" i="6"/>
  <c r="J179" i="6"/>
  <c r="M179" i="6"/>
  <c r="E127" i="8"/>
  <c r="F179" i="8"/>
  <c r="E178" i="8"/>
  <c r="G179" i="8"/>
  <c r="E75" i="8"/>
  <c r="F127" i="8"/>
  <c r="G127" i="8"/>
  <c r="J127" i="8"/>
  <c r="H179" i="8"/>
  <c r="I179" i="8"/>
  <c r="J179" i="8"/>
  <c r="M179" i="8"/>
  <c r="F180" i="5"/>
  <c r="G180" i="5"/>
  <c r="H180" i="5"/>
  <c r="I180" i="5"/>
  <c r="E128" i="6"/>
  <c r="F180" i="6"/>
  <c r="H180" i="6"/>
  <c r="G180" i="6"/>
  <c r="I180" i="6"/>
  <c r="J180" i="6"/>
  <c r="M180" i="6"/>
  <c r="E128" i="8"/>
  <c r="F180" i="8"/>
  <c r="E179" i="8"/>
  <c r="G180" i="8"/>
  <c r="E76" i="8"/>
  <c r="F128" i="8"/>
  <c r="G128" i="8"/>
  <c r="J128" i="8"/>
  <c r="H180" i="8"/>
  <c r="I180" i="8"/>
  <c r="J180" i="8"/>
  <c r="M180" i="8"/>
  <c r="F181" i="5"/>
  <c r="G181" i="5"/>
  <c r="H181" i="5"/>
  <c r="I181" i="5"/>
  <c r="E129" i="6"/>
  <c r="F181" i="6"/>
  <c r="H181" i="6"/>
  <c r="G181" i="6"/>
  <c r="I181" i="6"/>
  <c r="J181" i="6"/>
  <c r="M181" i="6"/>
  <c r="E129" i="8"/>
  <c r="F181" i="8"/>
  <c r="E180" i="8"/>
  <c r="G181" i="8"/>
  <c r="E77" i="8"/>
  <c r="F129" i="8"/>
  <c r="G129" i="8"/>
  <c r="J129" i="8"/>
  <c r="H181" i="8"/>
  <c r="I181" i="8"/>
  <c r="J181" i="8"/>
  <c r="M181" i="8"/>
  <c r="F182" i="5"/>
  <c r="G182" i="5"/>
  <c r="H182" i="5"/>
  <c r="I182" i="5"/>
  <c r="E130" i="6"/>
  <c r="F182" i="6"/>
  <c r="H182" i="6"/>
  <c r="G182" i="6"/>
  <c r="I182" i="6"/>
  <c r="J182" i="6"/>
  <c r="M182" i="6"/>
  <c r="E130" i="8"/>
  <c r="F182" i="8"/>
  <c r="E181" i="8"/>
  <c r="G182" i="8"/>
  <c r="E78" i="8"/>
  <c r="F130" i="8"/>
  <c r="G130" i="8"/>
  <c r="J130" i="8"/>
  <c r="H182" i="8"/>
  <c r="I182" i="8"/>
  <c r="J182" i="8"/>
  <c r="M182" i="8"/>
  <c r="K162" i="4"/>
  <c r="K163" i="4"/>
  <c r="K164" i="4"/>
  <c r="D104" i="10"/>
  <c r="E104" i="10"/>
  <c r="H104" i="10"/>
  <c r="F104" i="10"/>
  <c r="J165" i="4"/>
  <c r="K165" i="4"/>
  <c r="L165" i="4"/>
  <c r="G166" i="4"/>
  <c r="M166" i="4"/>
  <c r="F183" i="5"/>
  <c r="G183" i="5"/>
  <c r="H183" i="5"/>
  <c r="I183" i="5"/>
  <c r="E131" i="6"/>
  <c r="F183" i="6"/>
  <c r="H183" i="6"/>
  <c r="G183" i="6"/>
  <c r="I183" i="6"/>
  <c r="J183" i="6"/>
  <c r="M183" i="6"/>
  <c r="E131" i="8"/>
  <c r="F183" i="8"/>
  <c r="E182" i="8"/>
  <c r="G183" i="8"/>
  <c r="E79" i="8"/>
  <c r="F131" i="8"/>
  <c r="G131" i="8"/>
  <c r="J131" i="8"/>
  <c r="H183" i="8"/>
  <c r="I183" i="8"/>
  <c r="J183" i="8"/>
  <c r="M183" i="8"/>
  <c r="D105" i="10"/>
  <c r="E105" i="10"/>
  <c r="H105" i="10"/>
  <c r="F105" i="10"/>
  <c r="J166" i="4"/>
  <c r="K166" i="4"/>
  <c r="L166" i="4"/>
  <c r="F167" i="4"/>
  <c r="G167" i="4"/>
  <c r="M167" i="4"/>
  <c r="F184" i="5"/>
  <c r="G184" i="5"/>
  <c r="H184" i="5"/>
  <c r="I184" i="5"/>
  <c r="E132" i="6"/>
  <c r="F184" i="6"/>
  <c r="H184" i="6"/>
  <c r="G184" i="6"/>
  <c r="I184" i="6"/>
  <c r="J184" i="6"/>
  <c r="M184" i="6"/>
  <c r="E132" i="8"/>
  <c r="F184" i="8"/>
  <c r="E183" i="8"/>
  <c r="G184" i="8"/>
  <c r="E80" i="8"/>
  <c r="F132" i="8"/>
  <c r="G132" i="8"/>
  <c r="J132" i="8"/>
  <c r="H184" i="8"/>
  <c r="I184" i="8"/>
  <c r="J184" i="8"/>
  <c r="M184" i="8"/>
  <c r="D106" i="10"/>
  <c r="E106" i="10"/>
  <c r="H106" i="10"/>
  <c r="F106" i="10"/>
  <c r="J167" i="4"/>
  <c r="K167" i="4"/>
  <c r="L167" i="4"/>
  <c r="F168" i="4"/>
  <c r="G168" i="4"/>
  <c r="M168" i="4"/>
  <c r="F185" i="5"/>
  <c r="G185" i="5"/>
  <c r="H185" i="5"/>
  <c r="I185" i="5"/>
  <c r="E133" i="6"/>
  <c r="F185" i="6"/>
  <c r="H185" i="6"/>
  <c r="G185" i="6"/>
  <c r="I185" i="6"/>
  <c r="J185" i="6"/>
  <c r="M185" i="6"/>
  <c r="E133" i="8"/>
  <c r="F185" i="8"/>
  <c r="E184" i="8"/>
  <c r="G185" i="8"/>
  <c r="E81" i="8"/>
  <c r="F133" i="8"/>
  <c r="G133" i="8"/>
  <c r="J133" i="8"/>
  <c r="H185" i="8"/>
  <c r="I185" i="8"/>
  <c r="J185" i="8"/>
  <c r="M185" i="8"/>
  <c r="D107" i="10"/>
  <c r="E107" i="10"/>
  <c r="H107" i="10"/>
  <c r="F107" i="10"/>
  <c r="J168" i="4"/>
  <c r="K168" i="4"/>
  <c r="L168" i="4"/>
  <c r="F169" i="4"/>
  <c r="G169" i="4"/>
  <c r="M169" i="4"/>
  <c r="F186" i="5"/>
  <c r="G186" i="5"/>
  <c r="H186" i="5"/>
  <c r="I186" i="5"/>
  <c r="E134" i="6"/>
  <c r="F186" i="6"/>
  <c r="H186" i="6"/>
  <c r="G186" i="6"/>
  <c r="I186" i="6"/>
  <c r="J186" i="6"/>
  <c r="M186" i="6"/>
  <c r="E134" i="8"/>
  <c r="F186" i="8"/>
  <c r="E185" i="8"/>
  <c r="G186" i="8"/>
  <c r="E82" i="8"/>
  <c r="F134" i="8"/>
  <c r="G134" i="8"/>
  <c r="J134" i="8"/>
  <c r="H186" i="8"/>
  <c r="I186" i="8"/>
  <c r="J186" i="8"/>
  <c r="M186" i="8"/>
  <c r="D108" i="10"/>
  <c r="E108" i="10"/>
  <c r="H108" i="10"/>
  <c r="F108" i="10"/>
  <c r="J169" i="4"/>
  <c r="K169" i="4"/>
  <c r="L169" i="4"/>
  <c r="F170" i="4"/>
  <c r="G170" i="4"/>
  <c r="M170" i="4"/>
  <c r="F187" i="5"/>
  <c r="G187" i="5"/>
  <c r="H187" i="5"/>
  <c r="I187" i="5"/>
  <c r="E135" i="6"/>
  <c r="F187" i="6"/>
  <c r="H187" i="6"/>
  <c r="G187" i="6"/>
  <c r="I187" i="6"/>
  <c r="J187" i="6"/>
  <c r="M187" i="6"/>
  <c r="E135" i="8"/>
  <c r="F187" i="8"/>
  <c r="E186" i="8"/>
  <c r="G187" i="8"/>
  <c r="E83" i="8"/>
  <c r="F135" i="8"/>
  <c r="G135" i="8"/>
  <c r="J135" i="8"/>
  <c r="H187" i="8"/>
  <c r="I187" i="8"/>
  <c r="J187" i="8"/>
  <c r="M187" i="8"/>
  <c r="D109" i="10"/>
  <c r="E109" i="10"/>
  <c r="H109" i="10"/>
  <c r="F109" i="10"/>
  <c r="J170" i="4"/>
  <c r="K170" i="4"/>
  <c r="L170" i="4"/>
  <c r="F171" i="4"/>
  <c r="G171" i="4"/>
  <c r="M171" i="4"/>
  <c r="F188" i="5"/>
  <c r="G188" i="5"/>
  <c r="H188" i="5"/>
  <c r="I188" i="5"/>
  <c r="E136" i="6"/>
  <c r="F188" i="6"/>
  <c r="H188" i="6"/>
  <c r="G188" i="6"/>
  <c r="I188" i="6"/>
  <c r="J188" i="6"/>
  <c r="M188" i="6"/>
  <c r="E136" i="8"/>
  <c r="F188" i="8"/>
  <c r="E187" i="8"/>
  <c r="G188" i="8"/>
  <c r="E84" i="8"/>
  <c r="F136" i="8"/>
  <c r="G136" i="8"/>
  <c r="J136" i="8"/>
  <c r="H188" i="8"/>
  <c r="I188" i="8"/>
  <c r="J188" i="8"/>
  <c r="M188" i="8"/>
  <c r="D110" i="10"/>
  <c r="E110" i="10"/>
  <c r="H110" i="10"/>
  <c r="F110" i="10"/>
  <c r="J171" i="4"/>
  <c r="K171" i="4"/>
  <c r="L171" i="4"/>
  <c r="F172" i="4"/>
  <c r="G172" i="4"/>
  <c r="M172" i="4"/>
  <c r="F189" i="5"/>
  <c r="G189" i="5"/>
  <c r="H189" i="5"/>
  <c r="I189" i="5"/>
  <c r="E137" i="6"/>
  <c r="F189" i="6"/>
  <c r="H189" i="6"/>
  <c r="G189" i="6"/>
  <c r="I189" i="6"/>
  <c r="J189" i="6"/>
  <c r="M189" i="6"/>
  <c r="E137" i="8"/>
  <c r="F189" i="8"/>
  <c r="E188" i="8"/>
  <c r="G189" i="8"/>
  <c r="E85" i="8"/>
  <c r="F137" i="8"/>
  <c r="G137" i="8"/>
  <c r="J137" i="8"/>
  <c r="H189" i="8"/>
  <c r="I189" i="8"/>
  <c r="J189" i="8"/>
  <c r="M189" i="8"/>
  <c r="D111" i="10"/>
  <c r="E111" i="10"/>
  <c r="H111" i="10"/>
  <c r="F111" i="10"/>
  <c r="J172" i="4"/>
  <c r="K172" i="4"/>
  <c r="L172" i="4"/>
  <c r="F173" i="4"/>
  <c r="G173" i="4"/>
  <c r="M173" i="4"/>
  <c r="F190" i="5"/>
  <c r="G190" i="5"/>
  <c r="H190" i="5"/>
  <c r="I190" i="5"/>
  <c r="E138" i="6"/>
  <c r="F190" i="6"/>
  <c r="H190" i="6"/>
  <c r="G190" i="6"/>
  <c r="I190" i="6"/>
  <c r="J190" i="6"/>
  <c r="M190" i="6"/>
  <c r="E138" i="8"/>
  <c r="F190" i="8"/>
  <c r="E189" i="8"/>
  <c r="G190" i="8"/>
  <c r="E86" i="8"/>
  <c r="F138" i="8"/>
  <c r="G138" i="8"/>
  <c r="J138" i="8"/>
  <c r="H190" i="8"/>
  <c r="I190" i="8"/>
  <c r="J190" i="8"/>
  <c r="M190" i="8"/>
  <c r="D112" i="10"/>
  <c r="E112" i="10"/>
  <c r="H112" i="10"/>
  <c r="F112" i="10"/>
  <c r="J173" i="4"/>
  <c r="K173" i="4"/>
  <c r="L173" i="4"/>
  <c r="F174" i="4"/>
  <c r="G174" i="4"/>
  <c r="M174" i="4"/>
  <c r="F191" i="5"/>
  <c r="G191" i="5"/>
  <c r="H191" i="5"/>
  <c r="I191" i="5"/>
  <c r="E139" i="6"/>
  <c r="F191" i="6"/>
  <c r="H191" i="6"/>
  <c r="G191" i="6"/>
  <c r="I191" i="6"/>
  <c r="J191" i="6"/>
  <c r="M191" i="6"/>
  <c r="E139" i="8"/>
  <c r="F191" i="8"/>
  <c r="E190" i="8"/>
  <c r="G191" i="8"/>
  <c r="E87" i="8"/>
  <c r="F139" i="8"/>
  <c r="G139" i="8"/>
  <c r="J139" i="8"/>
  <c r="H191" i="8"/>
  <c r="I191" i="8"/>
  <c r="J191" i="8"/>
  <c r="M191" i="8"/>
  <c r="D113" i="10"/>
  <c r="E113" i="10"/>
  <c r="H113" i="10"/>
  <c r="F113" i="10"/>
  <c r="J174" i="4"/>
  <c r="K174" i="4"/>
  <c r="L174" i="4"/>
  <c r="F175" i="4"/>
  <c r="G175" i="4"/>
  <c r="M175" i="4"/>
  <c r="F192" i="5"/>
  <c r="G192" i="5"/>
  <c r="H192" i="5"/>
  <c r="I192" i="5"/>
  <c r="E140" i="6"/>
  <c r="F192" i="6"/>
  <c r="H192" i="6"/>
  <c r="G192" i="6"/>
  <c r="I192" i="6"/>
  <c r="J192" i="6"/>
  <c r="M192" i="6"/>
  <c r="E140" i="8"/>
  <c r="F192" i="8"/>
  <c r="E191" i="8"/>
  <c r="G192" i="8"/>
  <c r="E88" i="8"/>
  <c r="F140" i="8"/>
  <c r="G140" i="8"/>
  <c r="J140" i="8"/>
  <c r="H192" i="8"/>
  <c r="I192" i="8"/>
  <c r="J192" i="8"/>
  <c r="M192" i="8"/>
  <c r="D114" i="10"/>
  <c r="E114" i="10"/>
  <c r="H114" i="10"/>
  <c r="F114" i="10"/>
  <c r="J175" i="4"/>
  <c r="K175" i="4"/>
  <c r="L175" i="4"/>
  <c r="F176" i="4"/>
  <c r="G176" i="4"/>
  <c r="M176" i="4"/>
  <c r="F193" i="5"/>
  <c r="G193" i="5"/>
  <c r="H193" i="5"/>
  <c r="I193" i="5"/>
  <c r="E141" i="6"/>
  <c r="F193" i="6"/>
  <c r="H193" i="6"/>
  <c r="G193" i="6"/>
  <c r="I193" i="6"/>
  <c r="J193" i="6"/>
  <c r="M193" i="6"/>
  <c r="E141" i="8"/>
  <c r="F193" i="8"/>
  <c r="E192" i="8"/>
  <c r="G193" i="8"/>
  <c r="E89" i="8"/>
  <c r="F141" i="8"/>
  <c r="G141" i="8"/>
  <c r="J141" i="8"/>
  <c r="H193" i="8"/>
  <c r="I193" i="8"/>
  <c r="J193" i="8"/>
  <c r="M193" i="8"/>
  <c r="D115" i="10"/>
  <c r="E115" i="10"/>
  <c r="H115" i="10"/>
  <c r="F115" i="10"/>
  <c r="J176" i="4"/>
  <c r="K176" i="4"/>
  <c r="L176" i="4"/>
  <c r="F177" i="4"/>
  <c r="G177" i="4"/>
  <c r="M177" i="4"/>
  <c r="F194" i="5"/>
  <c r="G194" i="5"/>
  <c r="H194" i="5"/>
  <c r="I194" i="5"/>
  <c r="E142" i="6"/>
  <c r="F194" i="6"/>
  <c r="H194" i="6"/>
  <c r="G194" i="6"/>
  <c r="I194" i="6"/>
  <c r="J194" i="6"/>
  <c r="M194" i="6"/>
  <c r="E142" i="8"/>
  <c r="F194" i="8"/>
  <c r="E193" i="8"/>
  <c r="G194" i="8"/>
  <c r="E90" i="8"/>
  <c r="F142" i="8"/>
  <c r="G142" i="8"/>
  <c r="J142" i="8"/>
  <c r="H194" i="8"/>
  <c r="I194" i="8"/>
  <c r="J194" i="8"/>
  <c r="M194" i="8"/>
  <c r="D116" i="10"/>
  <c r="E116" i="10"/>
  <c r="H116" i="10"/>
  <c r="F116" i="10"/>
  <c r="J177" i="4"/>
  <c r="K177" i="4"/>
  <c r="L177" i="4"/>
  <c r="F178" i="4"/>
  <c r="G178" i="4"/>
  <c r="M178" i="4"/>
  <c r="F195" i="5"/>
  <c r="G195" i="5"/>
  <c r="H195" i="5"/>
  <c r="I195" i="5"/>
  <c r="E143" i="6"/>
  <c r="F195" i="6"/>
  <c r="H195" i="6"/>
  <c r="G195" i="6"/>
  <c r="I195" i="6"/>
  <c r="J195" i="6"/>
  <c r="M195" i="6"/>
  <c r="E143" i="8"/>
  <c r="F195" i="8"/>
  <c r="E194" i="8"/>
  <c r="G195" i="8"/>
  <c r="E91" i="8"/>
  <c r="F143" i="8"/>
  <c r="G143" i="8"/>
  <c r="J143" i="8"/>
  <c r="H195" i="8"/>
  <c r="I195" i="8"/>
  <c r="J195" i="8"/>
  <c r="M195" i="8"/>
  <c r="D117" i="10"/>
  <c r="E117" i="10"/>
  <c r="H117" i="10"/>
  <c r="F117" i="10"/>
  <c r="J178" i="4"/>
  <c r="K178" i="4"/>
  <c r="L178" i="4"/>
  <c r="F179" i="4"/>
  <c r="G179" i="4"/>
  <c r="M179" i="4"/>
  <c r="F196" i="5"/>
  <c r="G196" i="5"/>
  <c r="H196" i="5"/>
  <c r="I196" i="5"/>
  <c r="E144" i="6"/>
  <c r="F196" i="6"/>
  <c r="H196" i="6"/>
  <c r="G196" i="6"/>
  <c r="I196" i="6"/>
  <c r="J196" i="6"/>
  <c r="M196" i="6"/>
  <c r="E144" i="8"/>
  <c r="F196" i="8"/>
  <c r="E195" i="8"/>
  <c r="G196" i="8"/>
  <c r="E92" i="8"/>
  <c r="F144" i="8"/>
  <c r="G144" i="8"/>
  <c r="J144" i="8"/>
  <c r="H196" i="8"/>
  <c r="I196" i="8"/>
  <c r="J196" i="8"/>
  <c r="M196" i="8"/>
  <c r="D118" i="10"/>
  <c r="E118" i="10"/>
  <c r="H118" i="10"/>
  <c r="F118" i="10"/>
  <c r="J179" i="4"/>
  <c r="K179" i="4"/>
  <c r="L179" i="4"/>
  <c r="F180" i="4"/>
  <c r="G180" i="4"/>
  <c r="M180" i="4"/>
  <c r="F197" i="5"/>
  <c r="G197" i="5"/>
  <c r="H197" i="5"/>
  <c r="I197" i="5"/>
  <c r="E145" i="6"/>
  <c r="F197" i="6"/>
  <c r="H197" i="6"/>
  <c r="G197" i="6"/>
  <c r="I197" i="6"/>
  <c r="J197" i="6"/>
  <c r="M197" i="6"/>
  <c r="E145" i="8"/>
  <c r="F197" i="8"/>
  <c r="E196" i="8"/>
  <c r="G197" i="8"/>
  <c r="E93" i="8"/>
  <c r="F145" i="8"/>
  <c r="G145" i="8"/>
  <c r="J145" i="8"/>
  <c r="H197" i="8"/>
  <c r="I197" i="8"/>
  <c r="J197" i="8"/>
  <c r="M197" i="8"/>
  <c r="D119" i="10"/>
  <c r="E119" i="10"/>
  <c r="H119" i="10"/>
  <c r="F119" i="10"/>
  <c r="J180" i="4"/>
  <c r="K180" i="4"/>
  <c r="L180" i="4"/>
  <c r="F181" i="4"/>
  <c r="G181" i="4"/>
  <c r="M181" i="4"/>
  <c r="F198" i="5"/>
  <c r="G198" i="5"/>
  <c r="H198" i="5"/>
  <c r="I198" i="5"/>
  <c r="E146" i="6"/>
  <c r="F198" i="6"/>
  <c r="H198" i="6"/>
  <c r="G198" i="6"/>
  <c r="I198" i="6"/>
  <c r="J198" i="6"/>
  <c r="M198" i="6"/>
  <c r="E146" i="8"/>
  <c r="F198" i="8"/>
  <c r="E197" i="8"/>
  <c r="G198" i="8"/>
  <c r="E94" i="8"/>
  <c r="F146" i="8"/>
  <c r="G146" i="8"/>
  <c r="J146" i="8"/>
  <c r="H198" i="8"/>
  <c r="I198" i="8"/>
  <c r="J198" i="8"/>
  <c r="M198" i="8"/>
  <c r="D120" i="10"/>
  <c r="E120" i="10"/>
  <c r="H120" i="10"/>
  <c r="F120" i="10"/>
  <c r="J181" i="4"/>
  <c r="K181" i="4"/>
  <c r="L181" i="4"/>
  <c r="F182" i="4"/>
  <c r="G182" i="4"/>
  <c r="M182" i="4"/>
  <c r="F199" i="5"/>
  <c r="G199" i="5"/>
  <c r="H199" i="5"/>
  <c r="I199" i="5"/>
  <c r="E147" i="6"/>
  <c r="F199" i="6"/>
  <c r="H199" i="6"/>
  <c r="G199" i="6"/>
  <c r="I199" i="6"/>
  <c r="J199" i="6"/>
  <c r="M199" i="6"/>
  <c r="E147" i="8"/>
  <c r="F199" i="8"/>
  <c r="E198" i="8"/>
  <c r="G199" i="8"/>
  <c r="E95" i="8"/>
  <c r="F147" i="8"/>
  <c r="G147" i="8"/>
  <c r="J147" i="8"/>
  <c r="H199" i="8"/>
  <c r="I199" i="8"/>
  <c r="J199" i="8"/>
  <c r="M199" i="8"/>
  <c r="D121" i="10"/>
  <c r="E121" i="10"/>
  <c r="H121" i="10"/>
  <c r="F121" i="10"/>
  <c r="J182" i="4"/>
  <c r="K182" i="4"/>
  <c r="L182" i="4"/>
  <c r="F183" i="4"/>
  <c r="G183" i="4"/>
  <c r="M183" i="4"/>
  <c r="F200" i="5"/>
  <c r="G200" i="5"/>
  <c r="H200" i="5"/>
  <c r="I200" i="5"/>
  <c r="E148" i="6"/>
  <c r="F200" i="6"/>
  <c r="H200" i="6"/>
  <c r="G200" i="6"/>
  <c r="I200" i="6"/>
  <c r="J200" i="6"/>
  <c r="M200" i="6"/>
  <c r="E148" i="8"/>
  <c r="F200" i="8"/>
  <c r="E199" i="8"/>
  <c r="G200" i="8"/>
  <c r="E96" i="8"/>
  <c r="F148" i="8"/>
  <c r="G148" i="8"/>
  <c r="J148" i="8"/>
  <c r="H200" i="8"/>
  <c r="I200" i="8"/>
  <c r="J200" i="8"/>
  <c r="M200" i="8"/>
  <c r="D122" i="10"/>
  <c r="E122" i="10"/>
  <c r="H122" i="10"/>
  <c r="F122" i="10"/>
  <c r="J183" i="4"/>
  <c r="K183" i="4"/>
  <c r="L183" i="4"/>
  <c r="F184" i="4"/>
  <c r="G184" i="4"/>
  <c r="M184" i="4"/>
  <c r="F201" i="5"/>
  <c r="G201" i="5"/>
  <c r="H201" i="5"/>
  <c r="I201" i="5"/>
  <c r="E149" i="6"/>
  <c r="F201" i="6"/>
  <c r="H201" i="6"/>
  <c r="G201" i="6"/>
  <c r="I201" i="6"/>
  <c r="J201" i="6"/>
  <c r="M201" i="6"/>
  <c r="E149" i="8"/>
  <c r="F201" i="8"/>
  <c r="E200" i="8"/>
  <c r="G201" i="8"/>
  <c r="E97" i="8"/>
  <c r="F149" i="8"/>
  <c r="G149" i="8"/>
  <c r="J149" i="8"/>
  <c r="H201" i="8"/>
  <c r="I201" i="8"/>
  <c r="J201" i="8"/>
  <c r="M201" i="8"/>
  <c r="D123" i="10"/>
  <c r="E123" i="10"/>
  <c r="H123" i="10"/>
  <c r="F123" i="10"/>
  <c r="J184" i="4"/>
  <c r="K184" i="4"/>
  <c r="L184" i="4"/>
  <c r="F185" i="4"/>
  <c r="G185" i="4"/>
  <c r="M185" i="4"/>
  <c r="F202" i="5"/>
  <c r="G202" i="5"/>
  <c r="H202" i="5"/>
  <c r="I202" i="5"/>
  <c r="E150" i="6"/>
  <c r="F202" i="6"/>
  <c r="H202" i="6"/>
  <c r="G202" i="6"/>
  <c r="I202" i="6"/>
  <c r="J202" i="6"/>
  <c r="M202" i="6"/>
  <c r="E150" i="8"/>
  <c r="F202" i="8"/>
  <c r="E201" i="8"/>
  <c r="G202" i="8"/>
  <c r="E98" i="8"/>
  <c r="F150" i="8"/>
  <c r="G150" i="8"/>
  <c r="J150" i="8"/>
  <c r="H202" i="8"/>
  <c r="I202" i="8"/>
  <c r="J202" i="8"/>
  <c r="M202" i="8"/>
  <c r="D124" i="10"/>
  <c r="E124" i="10"/>
  <c r="H124" i="10"/>
  <c r="F124" i="10"/>
  <c r="J185" i="4"/>
  <c r="K185" i="4"/>
  <c r="L185" i="4"/>
  <c r="F186" i="4"/>
  <c r="G186" i="4"/>
  <c r="M186" i="4"/>
  <c r="F203" i="5"/>
  <c r="G203" i="5"/>
  <c r="H203" i="5"/>
  <c r="I203" i="5"/>
  <c r="E151" i="6"/>
  <c r="F203" i="6"/>
  <c r="H203" i="6"/>
  <c r="G203" i="6"/>
  <c r="I203" i="6"/>
  <c r="J203" i="6"/>
  <c r="M203" i="6"/>
  <c r="E151" i="8"/>
  <c r="F203" i="8"/>
  <c r="E202" i="8"/>
  <c r="G203" i="8"/>
  <c r="E99" i="8"/>
  <c r="F151" i="8"/>
  <c r="G151" i="8"/>
  <c r="J151" i="8"/>
  <c r="H203" i="8"/>
  <c r="I203" i="8"/>
  <c r="J203" i="8"/>
  <c r="M203" i="8"/>
  <c r="D125" i="10"/>
  <c r="E125" i="10"/>
  <c r="H125" i="10"/>
  <c r="F125" i="10"/>
  <c r="J186" i="4"/>
  <c r="K186" i="4"/>
  <c r="L186" i="4"/>
  <c r="F187" i="4"/>
  <c r="G187" i="4"/>
  <c r="M187" i="4"/>
  <c r="F204" i="5"/>
  <c r="G204" i="5"/>
  <c r="H204" i="5"/>
  <c r="I204" i="5"/>
  <c r="E152" i="6"/>
  <c r="F204" i="6"/>
  <c r="H204" i="6"/>
  <c r="G204" i="6"/>
  <c r="I204" i="6"/>
  <c r="J204" i="6"/>
  <c r="M204" i="6"/>
  <c r="E152" i="8"/>
  <c r="F204" i="8"/>
  <c r="E203" i="8"/>
  <c r="G204" i="8"/>
  <c r="E100" i="8"/>
  <c r="F152" i="8"/>
  <c r="G152" i="8"/>
  <c r="J152" i="8"/>
  <c r="H204" i="8"/>
  <c r="I204" i="8"/>
  <c r="J204" i="8"/>
  <c r="M204" i="8"/>
  <c r="D126" i="10"/>
  <c r="E126" i="10"/>
  <c r="H126" i="10"/>
  <c r="F126" i="10"/>
  <c r="J187" i="4"/>
  <c r="K187" i="4"/>
  <c r="L187" i="4"/>
  <c r="F188" i="4"/>
  <c r="G188" i="4"/>
  <c r="M188" i="4"/>
  <c r="F205" i="5"/>
  <c r="G205" i="5"/>
  <c r="H205" i="5"/>
  <c r="I205" i="5"/>
  <c r="E153" i="6"/>
  <c r="F205" i="6"/>
  <c r="H205" i="6"/>
  <c r="G205" i="6"/>
  <c r="I205" i="6"/>
  <c r="J205" i="6"/>
  <c r="M205" i="6"/>
  <c r="E153" i="8"/>
  <c r="F205" i="8"/>
  <c r="E204" i="8"/>
  <c r="G205" i="8"/>
  <c r="E101" i="8"/>
  <c r="F153" i="8"/>
  <c r="G153" i="8"/>
  <c r="J153" i="8"/>
  <c r="H205" i="8"/>
  <c r="I205" i="8"/>
  <c r="J205" i="8"/>
  <c r="M205" i="8"/>
  <c r="D127" i="10"/>
  <c r="E127" i="10"/>
  <c r="H127" i="10"/>
  <c r="F127" i="10"/>
  <c r="J188" i="4"/>
  <c r="K188" i="4"/>
  <c r="L188" i="4"/>
  <c r="F189" i="4"/>
  <c r="G189" i="4"/>
  <c r="M189" i="4"/>
  <c r="F206" i="5"/>
  <c r="G206" i="5"/>
  <c r="H206" i="5"/>
  <c r="I206" i="5"/>
  <c r="E154" i="6"/>
  <c r="F206" i="6"/>
  <c r="H206" i="6"/>
  <c r="G206" i="6"/>
  <c r="I206" i="6"/>
  <c r="J206" i="6"/>
  <c r="M206" i="6"/>
  <c r="E154" i="8"/>
  <c r="F206" i="8"/>
  <c r="E205" i="8"/>
  <c r="G206" i="8"/>
  <c r="E102" i="8"/>
  <c r="F154" i="8"/>
  <c r="G154" i="8"/>
  <c r="J154" i="8"/>
  <c r="H206" i="8"/>
  <c r="I206" i="8"/>
  <c r="J206" i="8"/>
  <c r="M206" i="8"/>
  <c r="D128" i="10"/>
  <c r="E128" i="10"/>
  <c r="H128" i="10"/>
  <c r="F128" i="10"/>
  <c r="J189" i="4"/>
  <c r="K189" i="4"/>
  <c r="L189" i="4"/>
  <c r="F190" i="4"/>
  <c r="G190" i="4"/>
  <c r="M190" i="4"/>
  <c r="F207" i="5"/>
  <c r="G207" i="5"/>
  <c r="H207" i="5"/>
  <c r="I207" i="5"/>
  <c r="E155" i="6"/>
  <c r="F207" i="6"/>
  <c r="H207" i="6"/>
  <c r="G207" i="6"/>
  <c r="I207" i="6"/>
  <c r="J207" i="6"/>
  <c r="M207" i="6"/>
  <c r="E155" i="8"/>
  <c r="F207" i="8"/>
  <c r="E206" i="8"/>
  <c r="G207" i="8"/>
  <c r="E103" i="8"/>
  <c r="F155" i="8"/>
  <c r="G155" i="8"/>
  <c r="J155" i="8"/>
  <c r="H207" i="8"/>
  <c r="I207" i="8"/>
  <c r="J207" i="8"/>
  <c r="M207" i="8"/>
  <c r="D129" i="10"/>
  <c r="E129" i="10"/>
  <c r="H129" i="10"/>
  <c r="F129" i="10"/>
  <c r="J190" i="4"/>
  <c r="K190" i="4"/>
  <c r="L190" i="4"/>
  <c r="F191" i="4"/>
  <c r="G191" i="4"/>
  <c r="M191" i="4"/>
  <c r="F208" i="5"/>
  <c r="G208" i="5"/>
  <c r="H208" i="5"/>
  <c r="I208" i="5"/>
  <c r="E156" i="6"/>
  <c r="F208" i="6"/>
  <c r="H208" i="6"/>
  <c r="G208" i="6"/>
  <c r="I208" i="6"/>
  <c r="J208" i="6"/>
  <c r="M208" i="6"/>
  <c r="E156" i="8"/>
  <c r="F208" i="8"/>
  <c r="E207" i="8"/>
  <c r="G208" i="8"/>
  <c r="E104" i="8"/>
  <c r="F156" i="8"/>
  <c r="G156" i="8"/>
  <c r="J156" i="8"/>
  <c r="H208" i="8"/>
  <c r="I208" i="8"/>
  <c r="J208" i="8"/>
  <c r="M208" i="8"/>
  <c r="D130" i="10"/>
  <c r="E130" i="10"/>
  <c r="H130" i="10"/>
  <c r="F130" i="10"/>
  <c r="J191" i="4"/>
  <c r="K191" i="4"/>
  <c r="L191" i="4"/>
  <c r="F192" i="4"/>
  <c r="G192" i="4"/>
  <c r="M192" i="4"/>
  <c r="F209" i="5"/>
  <c r="G209" i="5"/>
  <c r="H209" i="5"/>
  <c r="I209" i="5"/>
  <c r="E157" i="6"/>
  <c r="F209" i="6"/>
  <c r="H209" i="6"/>
  <c r="G209" i="6"/>
  <c r="I209" i="6"/>
  <c r="J209" i="6"/>
  <c r="M209" i="6"/>
  <c r="E157" i="8"/>
  <c r="F209" i="8"/>
  <c r="E208" i="8"/>
  <c r="G209" i="8"/>
  <c r="E105" i="8"/>
  <c r="F157" i="8"/>
  <c r="G157" i="8"/>
  <c r="J157" i="8"/>
  <c r="H209" i="8"/>
  <c r="I209" i="8"/>
  <c r="J209" i="8"/>
  <c r="M209" i="8"/>
  <c r="D131" i="10"/>
  <c r="E131" i="10"/>
  <c r="H131" i="10"/>
  <c r="F131" i="10"/>
  <c r="J192" i="4"/>
  <c r="K192" i="4"/>
  <c r="L192" i="4"/>
  <c r="F193" i="4"/>
  <c r="G193" i="4"/>
  <c r="M193" i="4"/>
  <c r="F210" i="5"/>
  <c r="G210" i="5"/>
  <c r="H210" i="5"/>
  <c r="I210" i="5"/>
  <c r="E158" i="6"/>
  <c r="F210" i="6"/>
  <c r="H210" i="6"/>
  <c r="G210" i="6"/>
  <c r="I210" i="6"/>
  <c r="J210" i="6"/>
  <c r="M210" i="6"/>
  <c r="E158" i="8"/>
  <c r="F210" i="8"/>
  <c r="E209" i="8"/>
  <c r="G210" i="8"/>
  <c r="E106" i="8"/>
  <c r="F158" i="8"/>
  <c r="G158" i="8"/>
  <c r="J158" i="8"/>
  <c r="H210" i="8"/>
  <c r="I210" i="8"/>
  <c r="J210" i="8"/>
  <c r="M210" i="8"/>
  <c r="D132" i="10"/>
  <c r="E132" i="10"/>
  <c r="H132" i="10"/>
  <c r="F132" i="10"/>
  <c r="J193" i="4"/>
  <c r="K193" i="4"/>
  <c r="L193" i="4"/>
  <c r="F194" i="4"/>
  <c r="G194" i="4"/>
  <c r="M194" i="4"/>
  <c r="F211" i="5"/>
  <c r="G211" i="5"/>
  <c r="H211" i="5"/>
  <c r="I211" i="5"/>
  <c r="E159" i="6"/>
  <c r="F211" i="6"/>
  <c r="H211" i="6"/>
  <c r="G211" i="6"/>
  <c r="I211" i="6"/>
  <c r="J211" i="6"/>
  <c r="M211" i="6"/>
  <c r="E159" i="8"/>
  <c r="F211" i="8"/>
  <c r="E210" i="8"/>
  <c r="G211" i="8"/>
  <c r="E107" i="8"/>
  <c r="F159" i="8"/>
  <c r="G159" i="8"/>
  <c r="J159" i="8"/>
  <c r="H211" i="8"/>
  <c r="I211" i="8"/>
  <c r="J211" i="8"/>
  <c r="M211" i="8"/>
  <c r="D133" i="10"/>
  <c r="E133" i="10"/>
  <c r="H133" i="10"/>
  <c r="F133" i="10"/>
  <c r="J194" i="4"/>
  <c r="K194" i="4"/>
  <c r="L194" i="4"/>
  <c r="F195" i="4"/>
  <c r="G195" i="4"/>
  <c r="M195" i="4"/>
  <c r="F212" i="5"/>
  <c r="G212" i="5"/>
  <c r="H212" i="5"/>
  <c r="I212" i="5"/>
  <c r="E160" i="6"/>
  <c r="F212" i="6"/>
  <c r="H212" i="6"/>
  <c r="G212" i="6"/>
  <c r="I212" i="6"/>
  <c r="J212" i="6"/>
  <c r="M212" i="6"/>
  <c r="E160" i="8"/>
  <c r="F212" i="8"/>
  <c r="E211" i="8"/>
  <c r="G212" i="8"/>
  <c r="E108" i="8"/>
  <c r="F160" i="8"/>
  <c r="G160" i="8"/>
  <c r="J160" i="8"/>
  <c r="H212" i="8"/>
  <c r="I212" i="8"/>
  <c r="J212" i="8"/>
  <c r="M212" i="8"/>
  <c r="D134" i="10"/>
  <c r="E134" i="10"/>
  <c r="H134" i="10"/>
  <c r="F134" i="10"/>
  <c r="J195" i="4"/>
  <c r="K195" i="4"/>
  <c r="L195" i="4"/>
  <c r="F196" i="4"/>
  <c r="G196" i="4"/>
  <c r="M196" i="4"/>
  <c r="F213" i="5"/>
  <c r="G213" i="5"/>
  <c r="H213" i="5"/>
  <c r="I213" i="5"/>
  <c r="E161" i="6"/>
  <c r="F213" i="6"/>
  <c r="H213" i="6"/>
  <c r="G213" i="6"/>
  <c r="I213" i="6"/>
  <c r="J213" i="6"/>
  <c r="M213" i="6"/>
  <c r="E161" i="8"/>
  <c r="F213" i="8"/>
  <c r="E212" i="8"/>
  <c r="G213" i="8"/>
  <c r="E109" i="8"/>
  <c r="F161" i="8"/>
  <c r="G161" i="8"/>
  <c r="J161" i="8"/>
  <c r="H213" i="8"/>
  <c r="I213" i="8"/>
  <c r="J213" i="8"/>
  <c r="M213" i="8"/>
  <c r="D135" i="10"/>
  <c r="E135" i="10"/>
  <c r="H135" i="10"/>
  <c r="F135" i="10"/>
  <c r="J196" i="4"/>
  <c r="K196" i="4"/>
  <c r="L196" i="4"/>
  <c r="F197" i="4"/>
  <c r="G197" i="4"/>
  <c r="M197" i="4"/>
  <c r="F214" i="5"/>
  <c r="G214" i="5"/>
  <c r="H214" i="5"/>
  <c r="I214" i="5"/>
  <c r="E162" i="6"/>
  <c r="F214" i="6"/>
  <c r="H214" i="6"/>
  <c r="G214" i="6"/>
  <c r="I214" i="6"/>
  <c r="J214" i="6"/>
  <c r="M214" i="6"/>
  <c r="E162" i="8"/>
  <c r="F214" i="8"/>
  <c r="E213" i="8"/>
  <c r="G214" i="8"/>
  <c r="E110" i="8"/>
  <c r="F162" i="8"/>
  <c r="G162" i="8"/>
  <c r="J162" i="8"/>
  <c r="H214" i="8"/>
  <c r="I214" i="8"/>
  <c r="J214" i="8"/>
  <c r="M214" i="8"/>
  <c r="D136" i="10"/>
  <c r="E136" i="10"/>
  <c r="H136" i="10"/>
  <c r="F136" i="10"/>
  <c r="J197" i="4"/>
  <c r="K197" i="4"/>
  <c r="L197" i="4"/>
  <c r="F198" i="4"/>
  <c r="G198" i="4"/>
  <c r="M198" i="4"/>
  <c r="F215" i="5"/>
  <c r="G215" i="5"/>
  <c r="H215" i="5"/>
  <c r="I215" i="5"/>
  <c r="E163" i="6"/>
  <c r="F215" i="6"/>
  <c r="H215" i="6"/>
  <c r="G215" i="6"/>
  <c r="I215" i="6"/>
  <c r="J215" i="6"/>
  <c r="M215" i="6"/>
  <c r="E163" i="8"/>
  <c r="F215" i="8"/>
  <c r="E214" i="8"/>
  <c r="G215" i="8"/>
  <c r="E111" i="8"/>
  <c r="F163" i="8"/>
  <c r="G163" i="8"/>
  <c r="J163" i="8"/>
  <c r="H215" i="8"/>
  <c r="I215" i="8"/>
  <c r="J215" i="8"/>
  <c r="M215" i="8"/>
  <c r="D137" i="10"/>
  <c r="E137" i="10"/>
  <c r="H137" i="10"/>
  <c r="F137" i="10"/>
  <c r="J198" i="4"/>
  <c r="K198" i="4"/>
  <c r="L198" i="4"/>
  <c r="F199" i="4"/>
  <c r="G199" i="4"/>
  <c r="M199" i="4"/>
  <c r="F216" i="5"/>
  <c r="G216" i="5"/>
  <c r="H216" i="5"/>
  <c r="I216" i="5"/>
  <c r="F216" i="6"/>
  <c r="H216" i="6"/>
  <c r="G216" i="6"/>
  <c r="I216" i="6"/>
  <c r="J216" i="6"/>
  <c r="M216" i="6"/>
  <c r="F216" i="8"/>
  <c r="E215" i="8"/>
  <c r="G216" i="8"/>
  <c r="E112" i="8"/>
  <c r="F164" i="8"/>
  <c r="G164" i="8"/>
  <c r="J164" i="8"/>
  <c r="H216" i="8"/>
  <c r="I216" i="8"/>
  <c r="J216" i="8"/>
  <c r="M216" i="8"/>
  <c r="D138" i="10"/>
  <c r="E138" i="10"/>
  <c r="H138" i="10"/>
  <c r="F138" i="10"/>
  <c r="J199" i="4"/>
  <c r="K199" i="4"/>
  <c r="L199" i="4"/>
  <c r="F200" i="4"/>
  <c r="G200" i="4"/>
  <c r="M200" i="4"/>
  <c r="F217" i="5"/>
  <c r="G217" i="5"/>
  <c r="H217" i="5"/>
  <c r="I217" i="5"/>
  <c r="F217" i="6"/>
  <c r="H217" i="6"/>
  <c r="G217" i="6"/>
  <c r="I217" i="6"/>
  <c r="J217" i="6"/>
  <c r="M217" i="6"/>
  <c r="F217" i="8"/>
  <c r="E216" i="8"/>
  <c r="G217" i="8"/>
  <c r="H217" i="8"/>
  <c r="I217" i="8"/>
  <c r="J217" i="8"/>
  <c r="M217" i="8"/>
  <c r="D139" i="10"/>
  <c r="E139" i="10"/>
  <c r="H139" i="10"/>
  <c r="F139" i="10"/>
  <c r="J200" i="4"/>
  <c r="K200" i="4"/>
  <c r="L200" i="4"/>
  <c r="F201" i="4"/>
  <c r="G201" i="4"/>
  <c r="M201" i="4"/>
  <c r="F218" i="5"/>
  <c r="G218" i="5"/>
  <c r="H218" i="5"/>
  <c r="I218" i="5"/>
  <c r="F218" i="6"/>
  <c r="H218" i="6"/>
  <c r="G218" i="6"/>
  <c r="I218" i="6"/>
  <c r="J218" i="6"/>
  <c r="M218" i="6"/>
  <c r="F218" i="8"/>
  <c r="E217" i="8"/>
  <c r="G218" i="8"/>
  <c r="H218" i="8"/>
  <c r="I218" i="8"/>
  <c r="J218" i="8"/>
  <c r="M218" i="8"/>
  <c r="D140" i="10"/>
  <c r="E140" i="10"/>
  <c r="H140" i="10"/>
  <c r="F140" i="10"/>
  <c r="J201" i="4"/>
  <c r="K201" i="4"/>
  <c r="L201" i="4"/>
  <c r="F202" i="4"/>
  <c r="G202" i="4"/>
  <c r="M202" i="4"/>
  <c r="F219" i="5"/>
  <c r="G219" i="5"/>
  <c r="H219" i="5"/>
  <c r="I219" i="5"/>
  <c r="F219" i="6"/>
  <c r="H219" i="6"/>
  <c r="G219" i="6"/>
  <c r="I219" i="6"/>
  <c r="J219" i="6"/>
  <c r="M219" i="6"/>
  <c r="F219" i="8"/>
  <c r="E218" i="8"/>
  <c r="G219" i="8"/>
  <c r="H219" i="8"/>
  <c r="I219" i="8"/>
  <c r="J219" i="8"/>
  <c r="M219" i="8"/>
  <c r="D141" i="10"/>
  <c r="E141" i="10"/>
  <c r="H141" i="10"/>
  <c r="F141" i="10"/>
  <c r="J202" i="4"/>
  <c r="K202" i="4"/>
  <c r="L202" i="4"/>
  <c r="F203" i="4"/>
  <c r="G203" i="4"/>
  <c r="M203" i="4"/>
  <c r="D142" i="10"/>
  <c r="E142" i="10"/>
  <c r="H142" i="10"/>
  <c r="F142" i="10"/>
  <c r="J203" i="4"/>
  <c r="K203" i="4"/>
  <c r="L203" i="4"/>
  <c r="F204" i="4"/>
  <c r="G204" i="4"/>
  <c r="M204" i="4"/>
  <c r="D143" i="10"/>
  <c r="E143" i="10"/>
  <c r="H143" i="10"/>
  <c r="F143" i="10"/>
  <c r="J204" i="4"/>
  <c r="K204" i="4"/>
  <c r="L204" i="4"/>
  <c r="F205" i="4"/>
  <c r="G205" i="4"/>
  <c r="M205" i="4"/>
  <c r="D144" i="10"/>
  <c r="E144" i="10"/>
  <c r="H144" i="10"/>
  <c r="F144" i="10"/>
  <c r="J205" i="4"/>
  <c r="K205" i="4"/>
  <c r="L205" i="4"/>
  <c r="F206" i="4"/>
  <c r="G206" i="4"/>
  <c r="M206" i="4"/>
  <c r="D145" i="10"/>
  <c r="E145" i="10"/>
  <c r="H145" i="10"/>
  <c r="F145" i="10"/>
  <c r="J206" i="4"/>
  <c r="K206" i="4"/>
  <c r="L206" i="4"/>
  <c r="F207" i="4"/>
  <c r="G207" i="4"/>
  <c r="M207" i="4"/>
  <c r="D146" i="10"/>
  <c r="E146" i="10"/>
  <c r="H146" i="10"/>
  <c r="F146" i="10"/>
  <c r="J207" i="4"/>
  <c r="K207" i="4"/>
  <c r="L207" i="4"/>
  <c r="F208" i="4"/>
  <c r="G208" i="4"/>
  <c r="M208" i="4"/>
  <c r="D147" i="10"/>
  <c r="E147" i="10"/>
  <c r="H147" i="10"/>
  <c r="F147" i="10"/>
  <c r="J208" i="4"/>
  <c r="K208" i="4"/>
  <c r="L208" i="4"/>
  <c r="F209" i="4"/>
  <c r="G209" i="4"/>
  <c r="M209" i="4"/>
  <c r="D148" i="10"/>
  <c r="E148" i="10"/>
  <c r="H148" i="10"/>
  <c r="F148" i="10"/>
  <c r="J209" i="4"/>
  <c r="K209" i="4"/>
  <c r="L209" i="4"/>
  <c r="F210" i="4"/>
  <c r="G210" i="4"/>
  <c r="M210" i="4"/>
  <c r="D149" i="10"/>
  <c r="E149" i="10"/>
  <c r="H149" i="10"/>
  <c r="F149" i="10"/>
  <c r="J210" i="4"/>
  <c r="K210" i="4"/>
  <c r="L210" i="4"/>
  <c r="F211" i="4"/>
  <c r="G211" i="4"/>
  <c r="M211" i="4"/>
  <c r="D150" i="10"/>
  <c r="E150" i="10"/>
  <c r="H150" i="10"/>
  <c r="F150" i="10"/>
  <c r="J211" i="4"/>
  <c r="K211" i="4"/>
  <c r="L211" i="4"/>
  <c r="F212" i="4"/>
  <c r="G212" i="4"/>
  <c r="M212" i="4"/>
  <c r="D151" i="10"/>
  <c r="E151" i="10"/>
  <c r="H151" i="10"/>
  <c r="F151" i="10"/>
  <c r="J212" i="4"/>
  <c r="K212" i="4"/>
  <c r="L212" i="4"/>
  <c r="F213" i="4"/>
  <c r="G213" i="4"/>
  <c r="M213" i="4"/>
  <c r="D152" i="10"/>
  <c r="E152" i="10"/>
  <c r="H152" i="10"/>
  <c r="F152" i="10"/>
  <c r="J213" i="4"/>
  <c r="K213" i="4"/>
  <c r="L213" i="4"/>
  <c r="F214" i="4"/>
  <c r="G214" i="4"/>
  <c r="M214" i="4"/>
  <c r="D153" i="10"/>
  <c r="E153" i="10"/>
  <c r="H153" i="10"/>
  <c r="F153" i="10"/>
  <c r="J214" i="4"/>
  <c r="K214" i="4"/>
  <c r="L214" i="4"/>
  <c r="F215" i="4"/>
  <c r="G215" i="4"/>
  <c r="M215" i="4"/>
  <c r="D154" i="10"/>
  <c r="E154" i="10"/>
  <c r="H154" i="10"/>
  <c r="F154" i="10"/>
  <c r="J215" i="4"/>
  <c r="K215" i="4"/>
  <c r="L215" i="4"/>
  <c r="F216" i="4"/>
  <c r="G216" i="4"/>
  <c r="M216" i="4"/>
  <c r="D155" i="10"/>
  <c r="E155" i="10"/>
  <c r="H155" i="10"/>
  <c r="F155" i="10"/>
  <c r="J216" i="4"/>
  <c r="K216" i="4"/>
  <c r="L216" i="4"/>
  <c r="F217" i="4"/>
  <c r="G217" i="4"/>
  <c r="M217" i="4"/>
  <c r="D156" i="10"/>
  <c r="E156" i="10"/>
  <c r="H156" i="10"/>
  <c r="F156" i="10"/>
  <c r="J217" i="4"/>
  <c r="K217" i="4"/>
  <c r="L217" i="4"/>
  <c r="F218" i="4"/>
  <c r="G218" i="4"/>
  <c r="M218" i="4"/>
  <c r="D157" i="10"/>
  <c r="E157" i="10"/>
  <c r="H157" i="10"/>
  <c r="F157" i="10"/>
  <c r="J218" i="4"/>
  <c r="K218" i="4"/>
  <c r="L218" i="4"/>
  <c r="F219" i="4"/>
  <c r="G219" i="4"/>
  <c r="M219" i="4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E5" i="6"/>
  <c r="F57" i="6"/>
  <c r="E6" i="6"/>
  <c r="F58" i="6"/>
  <c r="E7" i="6"/>
  <c r="F59" i="6"/>
  <c r="E8" i="6"/>
  <c r="F60" i="6"/>
  <c r="E9" i="6"/>
  <c r="F61" i="6"/>
  <c r="E10" i="6"/>
  <c r="F62" i="6"/>
  <c r="E11" i="6"/>
  <c r="F63" i="6"/>
  <c r="E12" i="6"/>
  <c r="F64" i="6"/>
  <c r="E13" i="6"/>
  <c r="F65" i="6"/>
  <c r="E14" i="6"/>
  <c r="F66" i="6"/>
  <c r="E15" i="6"/>
  <c r="F67" i="6"/>
  <c r="E16" i="6"/>
  <c r="F68" i="6"/>
  <c r="E17" i="6"/>
  <c r="F69" i="6"/>
  <c r="E18" i="6"/>
  <c r="F70" i="6"/>
  <c r="E19" i="6"/>
  <c r="F71" i="6"/>
  <c r="E20" i="6"/>
  <c r="F72" i="6"/>
  <c r="E21" i="6"/>
  <c r="F73" i="6"/>
  <c r="E22" i="6"/>
  <c r="F74" i="6"/>
  <c r="E23" i="6"/>
  <c r="F75" i="6"/>
  <c r="E24" i="6"/>
  <c r="F76" i="6"/>
  <c r="E25" i="6"/>
  <c r="F77" i="6"/>
  <c r="E26" i="6"/>
  <c r="F78" i="6"/>
  <c r="E27" i="6"/>
  <c r="F79" i="6"/>
  <c r="E28" i="6"/>
  <c r="F80" i="6"/>
  <c r="E29" i="6"/>
  <c r="F81" i="6"/>
  <c r="E30" i="6"/>
  <c r="F82" i="6"/>
  <c r="E31" i="6"/>
  <c r="F83" i="6"/>
  <c r="E32" i="6"/>
  <c r="F84" i="6"/>
  <c r="E33" i="6"/>
  <c r="F85" i="6"/>
  <c r="E34" i="6"/>
  <c r="F86" i="6"/>
  <c r="E35" i="6"/>
  <c r="F87" i="6"/>
  <c r="E36" i="6"/>
  <c r="F88" i="6"/>
  <c r="E37" i="6"/>
  <c r="F89" i="6"/>
  <c r="E38" i="6"/>
  <c r="F90" i="6"/>
  <c r="E39" i="6"/>
  <c r="F91" i="6"/>
  <c r="E40" i="6"/>
  <c r="F92" i="6"/>
  <c r="E41" i="6"/>
  <c r="F93" i="6"/>
  <c r="E42" i="6"/>
  <c r="F94" i="6"/>
  <c r="E43" i="6"/>
  <c r="F95" i="6"/>
  <c r="E44" i="6"/>
  <c r="F96" i="6"/>
  <c r="E45" i="6"/>
  <c r="F97" i="6"/>
  <c r="E46" i="6"/>
  <c r="F98" i="6"/>
  <c r="E47" i="6"/>
  <c r="F99" i="6"/>
  <c r="E48" i="6"/>
  <c r="F100" i="6"/>
  <c r="E49" i="6"/>
  <c r="F101" i="6"/>
  <c r="E50" i="6"/>
  <c r="F102" i="6"/>
  <c r="E51" i="6"/>
  <c r="F103" i="6"/>
  <c r="E52" i="6"/>
  <c r="F104" i="6"/>
  <c r="E53" i="6"/>
  <c r="F105" i="6"/>
  <c r="E54" i="6"/>
  <c r="F106" i="6"/>
  <c r="E55" i="6"/>
  <c r="F107" i="6"/>
  <c r="E56" i="6"/>
  <c r="F108" i="6"/>
  <c r="E57" i="6"/>
  <c r="F109" i="6"/>
  <c r="E58" i="6"/>
  <c r="F110" i="6"/>
  <c r="E59" i="6"/>
  <c r="F111" i="6"/>
  <c r="E60" i="6"/>
  <c r="F112" i="6"/>
  <c r="E61" i="6"/>
  <c r="F113" i="6"/>
  <c r="E62" i="6"/>
  <c r="F114" i="6"/>
  <c r="E63" i="6"/>
  <c r="F115" i="6"/>
  <c r="E64" i="6"/>
  <c r="F116" i="6"/>
  <c r="E65" i="6"/>
  <c r="F117" i="6"/>
  <c r="E66" i="6"/>
  <c r="F118" i="6"/>
  <c r="E67" i="6"/>
  <c r="F119" i="6"/>
  <c r="E68" i="6"/>
  <c r="F120" i="6"/>
  <c r="E69" i="6"/>
  <c r="F121" i="6"/>
  <c r="E70" i="6"/>
  <c r="F122" i="6"/>
  <c r="E71" i="6"/>
  <c r="F123" i="6"/>
  <c r="E72" i="6"/>
  <c r="F124" i="6"/>
  <c r="E73" i="6"/>
  <c r="F125" i="6"/>
  <c r="E74" i="6"/>
  <c r="F126" i="6"/>
  <c r="E75" i="6"/>
  <c r="F127" i="6"/>
  <c r="E76" i="6"/>
  <c r="F128" i="6"/>
  <c r="E77" i="6"/>
  <c r="F129" i="6"/>
  <c r="E78" i="6"/>
  <c r="F130" i="6"/>
  <c r="E79" i="6"/>
  <c r="F131" i="6"/>
  <c r="E80" i="6"/>
  <c r="F132" i="6"/>
  <c r="E81" i="6"/>
  <c r="F133" i="6"/>
  <c r="E82" i="6"/>
  <c r="F134" i="6"/>
  <c r="E83" i="6"/>
  <c r="F135" i="6"/>
  <c r="E84" i="6"/>
  <c r="F136" i="6"/>
  <c r="E85" i="6"/>
  <c r="F137" i="6"/>
  <c r="E86" i="6"/>
  <c r="F138" i="6"/>
  <c r="E87" i="6"/>
  <c r="F139" i="6"/>
  <c r="E88" i="6"/>
  <c r="F140" i="6"/>
  <c r="E89" i="6"/>
  <c r="F141" i="6"/>
  <c r="E90" i="6"/>
  <c r="F142" i="6"/>
  <c r="E91" i="6"/>
  <c r="F143" i="6"/>
  <c r="E92" i="6"/>
  <c r="F144" i="6"/>
  <c r="E93" i="6"/>
  <c r="F145" i="6"/>
  <c r="E94" i="6"/>
  <c r="F146" i="6"/>
  <c r="E95" i="6"/>
  <c r="F147" i="6"/>
  <c r="E96" i="6"/>
  <c r="F148" i="6"/>
  <c r="E97" i="6"/>
  <c r="F149" i="6"/>
  <c r="E98" i="6"/>
  <c r="F150" i="6"/>
  <c r="E99" i="6"/>
  <c r="F151" i="6"/>
  <c r="E100" i="6"/>
  <c r="F152" i="6"/>
  <c r="E101" i="6"/>
  <c r="F153" i="6"/>
  <c r="E102" i="6"/>
  <c r="F154" i="6"/>
  <c r="E103" i="6"/>
  <c r="F155" i="6"/>
  <c r="E104" i="6"/>
  <c r="F156" i="6"/>
  <c r="E105" i="6"/>
  <c r="F157" i="6"/>
  <c r="E106" i="6"/>
  <c r="F158" i="6"/>
  <c r="E107" i="6"/>
  <c r="F159" i="6"/>
  <c r="E108" i="6"/>
  <c r="F160" i="6"/>
  <c r="E109" i="6"/>
  <c r="F161" i="6"/>
  <c r="E110" i="6"/>
  <c r="F162" i="6"/>
  <c r="E111" i="6"/>
  <c r="F163" i="6"/>
  <c r="E112" i="6"/>
  <c r="F164" i="6"/>
  <c r="F220" i="6"/>
  <c r="F221" i="6"/>
  <c r="F222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220" i="6"/>
  <c r="G221" i="6"/>
  <c r="G222" i="6"/>
  <c r="N216" i="6"/>
  <c r="N163" i="6"/>
  <c r="N164" i="6"/>
  <c r="N57" i="6"/>
  <c r="I164" i="7"/>
  <c r="I165" i="7"/>
  <c r="G104" i="10"/>
  <c r="I67" i="7"/>
  <c r="G6" i="10"/>
  <c r="F6" i="10"/>
  <c r="I6" i="10"/>
  <c r="I68" i="7"/>
  <c r="G7" i="10"/>
  <c r="F7" i="10"/>
  <c r="I7" i="10"/>
  <c r="I69" i="7"/>
  <c r="G8" i="10"/>
  <c r="F8" i="10"/>
  <c r="I8" i="10"/>
  <c r="I70" i="7"/>
  <c r="G9" i="10"/>
  <c r="F9" i="10"/>
  <c r="I9" i="10"/>
  <c r="I71" i="7"/>
  <c r="G10" i="10"/>
  <c r="F10" i="10"/>
  <c r="I10" i="10"/>
  <c r="I72" i="7"/>
  <c r="G11" i="10"/>
  <c r="F11" i="10"/>
  <c r="I11" i="10"/>
  <c r="I73" i="7"/>
  <c r="G12" i="10"/>
  <c r="F12" i="10"/>
  <c r="I12" i="10"/>
  <c r="I74" i="7"/>
  <c r="G13" i="10"/>
  <c r="F13" i="10"/>
  <c r="I13" i="10"/>
  <c r="I75" i="7"/>
  <c r="G14" i="10"/>
  <c r="F14" i="10"/>
  <c r="I14" i="10"/>
  <c r="I76" i="7"/>
  <c r="G15" i="10"/>
  <c r="F15" i="10"/>
  <c r="I15" i="10"/>
  <c r="I77" i="7"/>
  <c r="G16" i="10"/>
  <c r="F16" i="10"/>
  <c r="I16" i="10"/>
  <c r="I78" i="7"/>
  <c r="G17" i="10"/>
  <c r="F17" i="10"/>
  <c r="I17" i="10"/>
  <c r="I79" i="7"/>
  <c r="G18" i="10"/>
  <c r="F18" i="10"/>
  <c r="I18" i="10"/>
  <c r="I80" i="7"/>
  <c r="G19" i="10"/>
  <c r="F19" i="10"/>
  <c r="I19" i="10"/>
  <c r="I81" i="7"/>
  <c r="G20" i="10"/>
  <c r="F20" i="10"/>
  <c r="I20" i="10"/>
  <c r="I82" i="7"/>
  <c r="G21" i="10"/>
  <c r="F21" i="10"/>
  <c r="I21" i="10"/>
  <c r="I83" i="7"/>
  <c r="G22" i="10"/>
  <c r="F22" i="10"/>
  <c r="I22" i="10"/>
  <c r="I84" i="7"/>
  <c r="G23" i="10"/>
  <c r="F23" i="10"/>
  <c r="I23" i="10"/>
  <c r="I85" i="7"/>
  <c r="G24" i="10"/>
  <c r="F24" i="10"/>
  <c r="I24" i="10"/>
  <c r="I86" i="7"/>
  <c r="G25" i="10"/>
  <c r="F25" i="10"/>
  <c r="I25" i="10"/>
  <c r="I87" i="7"/>
  <c r="G26" i="10"/>
  <c r="F26" i="10"/>
  <c r="I26" i="10"/>
  <c r="I88" i="7"/>
  <c r="G27" i="10"/>
  <c r="F27" i="10"/>
  <c r="I27" i="10"/>
  <c r="I89" i="7"/>
  <c r="G28" i="10"/>
  <c r="F28" i="10"/>
  <c r="I28" i="10"/>
  <c r="I90" i="7"/>
  <c r="G29" i="10"/>
  <c r="F29" i="10"/>
  <c r="I29" i="10"/>
  <c r="I91" i="7"/>
  <c r="G30" i="10"/>
  <c r="F30" i="10"/>
  <c r="I30" i="10"/>
  <c r="I92" i="7"/>
  <c r="G31" i="10"/>
  <c r="F31" i="10"/>
  <c r="I31" i="10"/>
  <c r="I93" i="7"/>
  <c r="G32" i="10"/>
  <c r="F32" i="10"/>
  <c r="I32" i="10"/>
  <c r="I94" i="7"/>
  <c r="G33" i="10"/>
  <c r="F33" i="10"/>
  <c r="I33" i="10"/>
  <c r="I95" i="7"/>
  <c r="G34" i="10"/>
  <c r="F34" i="10"/>
  <c r="I34" i="10"/>
  <c r="I96" i="7"/>
  <c r="G35" i="10"/>
  <c r="F35" i="10"/>
  <c r="I35" i="10"/>
  <c r="I97" i="7"/>
  <c r="G36" i="10"/>
  <c r="F36" i="10"/>
  <c r="I36" i="10"/>
  <c r="I98" i="7"/>
  <c r="G37" i="10"/>
  <c r="F37" i="10"/>
  <c r="I37" i="10"/>
  <c r="I99" i="7"/>
  <c r="G38" i="10"/>
  <c r="F38" i="10"/>
  <c r="I38" i="10"/>
  <c r="I100" i="7"/>
  <c r="G39" i="10"/>
  <c r="F39" i="10"/>
  <c r="I39" i="10"/>
  <c r="I101" i="7"/>
  <c r="G40" i="10"/>
  <c r="F40" i="10"/>
  <c r="I40" i="10"/>
  <c r="I102" i="7"/>
  <c r="G41" i="10"/>
  <c r="F41" i="10"/>
  <c r="I41" i="10"/>
  <c r="I103" i="7"/>
  <c r="G42" i="10"/>
  <c r="F42" i="10"/>
  <c r="I42" i="10"/>
  <c r="I104" i="7"/>
  <c r="G43" i="10"/>
  <c r="F43" i="10"/>
  <c r="I43" i="10"/>
  <c r="I105" i="7"/>
  <c r="G44" i="10"/>
  <c r="F44" i="10"/>
  <c r="I44" i="10"/>
  <c r="I106" i="7"/>
  <c r="G45" i="10"/>
  <c r="F45" i="10"/>
  <c r="I45" i="10"/>
  <c r="I107" i="7"/>
  <c r="G46" i="10"/>
  <c r="F46" i="10"/>
  <c r="I46" i="10"/>
  <c r="I108" i="7"/>
  <c r="G47" i="10"/>
  <c r="F47" i="10"/>
  <c r="I47" i="10"/>
  <c r="I109" i="7"/>
  <c r="G48" i="10"/>
  <c r="F48" i="10"/>
  <c r="I48" i="10"/>
  <c r="I110" i="7"/>
  <c r="G49" i="10"/>
  <c r="F49" i="10"/>
  <c r="I49" i="10"/>
  <c r="I111" i="7"/>
  <c r="G50" i="10"/>
  <c r="F50" i="10"/>
  <c r="I50" i="10"/>
  <c r="I112" i="7"/>
  <c r="G51" i="10"/>
  <c r="F51" i="10"/>
  <c r="I51" i="10"/>
  <c r="I113" i="7"/>
  <c r="G52" i="10"/>
  <c r="F52" i="10"/>
  <c r="I52" i="10"/>
  <c r="I114" i="7"/>
  <c r="G53" i="10"/>
  <c r="F53" i="10"/>
  <c r="I53" i="10"/>
  <c r="I115" i="7"/>
  <c r="G54" i="10"/>
  <c r="F54" i="10"/>
  <c r="I54" i="10"/>
  <c r="I116" i="7"/>
  <c r="G55" i="10"/>
  <c r="F55" i="10"/>
  <c r="I55" i="10"/>
  <c r="I117" i="7"/>
  <c r="G56" i="10"/>
  <c r="F56" i="10"/>
  <c r="I56" i="10"/>
  <c r="I118" i="7"/>
  <c r="G57" i="10"/>
  <c r="F57" i="10"/>
  <c r="I57" i="10"/>
  <c r="I119" i="7"/>
  <c r="G58" i="10"/>
  <c r="F58" i="10"/>
  <c r="I58" i="10"/>
  <c r="I120" i="7"/>
  <c r="G59" i="10"/>
  <c r="F59" i="10"/>
  <c r="I59" i="10"/>
  <c r="I121" i="7"/>
  <c r="G60" i="10"/>
  <c r="F60" i="10"/>
  <c r="I60" i="10"/>
  <c r="I122" i="7"/>
  <c r="G61" i="10"/>
  <c r="F61" i="10"/>
  <c r="I61" i="10"/>
  <c r="I123" i="7"/>
  <c r="G62" i="10"/>
  <c r="F62" i="10"/>
  <c r="I62" i="10"/>
  <c r="I124" i="7"/>
  <c r="G63" i="10"/>
  <c r="F63" i="10"/>
  <c r="I63" i="10"/>
  <c r="I125" i="7"/>
  <c r="G64" i="10"/>
  <c r="F64" i="10"/>
  <c r="I64" i="10"/>
  <c r="I126" i="7"/>
  <c r="G65" i="10"/>
  <c r="F65" i="10"/>
  <c r="I65" i="10"/>
  <c r="I127" i="7"/>
  <c r="G66" i="10"/>
  <c r="F66" i="10"/>
  <c r="I66" i="10"/>
  <c r="I128" i="7"/>
  <c r="G67" i="10"/>
  <c r="F67" i="10"/>
  <c r="I67" i="10"/>
  <c r="I129" i="7"/>
  <c r="G68" i="10"/>
  <c r="F68" i="10"/>
  <c r="I68" i="10"/>
  <c r="I130" i="7"/>
  <c r="G69" i="10"/>
  <c r="F69" i="10"/>
  <c r="I69" i="10"/>
  <c r="I131" i="7"/>
  <c r="G70" i="10"/>
  <c r="F70" i="10"/>
  <c r="I70" i="10"/>
  <c r="I132" i="7"/>
  <c r="G71" i="10"/>
  <c r="F71" i="10"/>
  <c r="I71" i="10"/>
  <c r="I133" i="7"/>
  <c r="G72" i="10"/>
  <c r="F72" i="10"/>
  <c r="I72" i="10"/>
  <c r="I134" i="7"/>
  <c r="G73" i="10"/>
  <c r="F73" i="10"/>
  <c r="I73" i="10"/>
  <c r="I135" i="7"/>
  <c r="G74" i="10"/>
  <c r="F74" i="10"/>
  <c r="I74" i="10"/>
  <c r="I136" i="7"/>
  <c r="G75" i="10"/>
  <c r="F75" i="10"/>
  <c r="I75" i="10"/>
  <c r="I137" i="7"/>
  <c r="G76" i="10"/>
  <c r="F76" i="10"/>
  <c r="I76" i="10"/>
  <c r="I138" i="7"/>
  <c r="G77" i="10"/>
  <c r="F77" i="10"/>
  <c r="I77" i="10"/>
  <c r="I139" i="7"/>
  <c r="G78" i="10"/>
  <c r="F78" i="10"/>
  <c r="I78" i="10"/>
  <c r="I140" i="7"/>
  <c r="G79" i="10"/>
  <c r="F79" i="10"/>
  <c r="I79" i="10"/>
  <c r="I141" i="7"/>
  <c r="G80" i="10"/>
  <c r="F80" i="10"/>
  <c r="I80" i="10"/>
  <c r="I142" i="7"/>
  <c r="G81" i="10"/>
  <c r="F81" i="10"/>
  <c r="I81" i="10"/>
  <c r="I143" i="7"/>
  <c r="G82" i="10"/>
  <c r="F82" i="10"/>
  <c r="I82" i="10"/>
  <c r="I144" i="7"/>
  <c r="G83" i="10"/>
  <c r="F83" i="10"/>
  <c r="I83" i="10"/>
  <c r="I145" i="7"/>
  <c r="G84" i="10"/>
  <c r="F84" i="10"/>
  <c r="I84" i="10"/>
  <c r="I146" i="7"/>
  <c r="G85" i="10"/>
  <c r="F85" i="10"/>
  <c r="I85" i="10"/>
  <c r="I147" i="7"/>
  <c r="G86" i="10"/>
  <c r="F86" i="10"/>
  <c r="I86" i="10"/>
  <c r="I148" i="7"/>
  <c r="G87" i="10"/>
  <c r="F87" i="10"/>
  <c r="I87" i="10"/>
  <c r="I149" i="7"/>
  <c r="G88" i="10"/>
  <c r="F88" i="10"/>
  <c r="I88" i="10"/>
  <c r="I150" i="7"/>
  <c r="G89" i="10"/>
  <c r="F89" i="10"/>
  <c r="I89" i="10"/>
  <c r="I151" i="7"/>
  <c r="G90" i="10"/>
  <c r="F90" i="10"/>
  <c r="I90" i="10"/>
  <c r="I152" i="7"/>
  <c r="G91" i="10"/>
  <c r="F91" i="10"/>
  <c r="I91" i="10"/>
  <c r="I153" i="7"/>
  <c r="G92" i="10"/>
  <c r="F92" i="10"/>
  <c r="I92" i="10"/>
  <c r="I154" i="7"/>
  <c r="G93" i="10"/>
  <c r="F93" i="10"/>
  <c r="I93" i="10"/>
  <c r="I155" i="7"/>
  <c r="G94" i="10"/>
  <c r="F94" i="10"/>
  <c r="I94" i="10"/>
  <c r="I156" i="7"/>
  <c r="G95" i="10"/>
  <c r="F95" i="10"/>
  <c r="I95" i="10"/>
  <c r="I157" i="7"/>
  <c r="G96" i="10"/>
  <c r="F96" i="10"/>
  <c r="I96" i="10"/>
  <c r="I158" i="7"/>
  <c r="G97" i="10"/>
  <c r="F97" i="10"/>
  <c r="I97" i="10"/>
  <c r="I159" i="7"/>
  <c r="G98" i="10"/>
  <c r="F98" i="10"/>
  <c r="I98" i="10"/>
  <c r="I160" i="7"/>
  <c r="G99" i="10"/>
  <c r="F99" i="10"/>
  <c r="I99" i="10"/>
  <c r="I161" i="7"/>
  <c r="G100" i="10"/>
  <c r="F100" i="10"/>
  <c r="I100" i="10"/>
  <c r="I162" i="7"/>
  <c r="G101" i="10"/>
  <c r="F101" i="10"/>
  <c r="I101" i="10"/>
  <c r="I163" i="7"/>
  <c r="G102" i="10"/>
  <c r="F102" i="10"/>
  <c r="I102" i="10"/>
  <c r="G103" i="10"/>
  <c r="F103" i="10"/>
  <c r="I103" i="10"/>
  <c r="I104" i="10"/>
  <c r="I166" i="7"/>
  <c r="G105" i="10"/>
  <c r="I105" i="10"/>
  <c r="J105" i="10"/>
  <c r="I167" i="7"/>
  <c r="G106" i="10"/>
  <c r="I106" i="10"/>
  <c r="J106" i="10"/>
  <c r="I168" i="7"/>
  <c r="G107" i="10"/>
  <c r="I107" i="10"/>
  <c r="J107" i="10"/>
  <c r="I169" i="7"/>
  <c r="G108" i="10"/>
  <c r="I108" i="10"/>
  <c r="J108" i="10"/>
  <c r="I170" i="7"/>
  <c r="G109" i="10"/>
  <c r="I109" i="10"/>
  <c r="J109" i="10"/>
  <c r="I171" i="7"/>
  <c r="G110" i="10"/>
  <c r="I110" i="10"/>
  <c r="J110" i="10"/>
  <c r="I172" i="7"/>
  <c r="G111" i="10"/>
  <c r="I111" i="10"/>
  <c r="J111" i="10"/>
  <c r="I173" i="7"/>
  <c r="G112" i="10"/>
  <c r="I112" i="10"/>
  <c r="J112" i="10"/>
  <c r="I174" i="7"/>
  <c r="G113" i="10"/>
  <c r="I113" i="10"/>
  <c r="J113" i="10"/>
  <c r="I175" i="7"/>
  <c r="G114" i="10"/>
  <c r="I114" i="10"/>
  <c r="J114" i="10"/>
  <c r="I176" i="7"/>
  <c r="G115" i="10"/>
  <c r="I115" i="10"/>
  <c r="J115" i="10"/>
  <c r="I177" i="7"/>
  <c r="G116" i="10"/>
  <c r="I116" i="10"/>
  <c r="J116" i="10"/>
  <c r="I178" i="7"/>
  <c r="G117" i="10"/>
  <c r="I117" i="10"/>
  <c r="J117" i="10"/>
  <c r="I179" i="7"/>
  <c r="G118" i="10"/>
  <c r="I118" i="10"/>
  <c r="J118" i="10"/>
  <c r="I180" i="7"/>
  <c r="G119" i="10"/>
  <c r="I119" i="10"/>
  <c r="J119" i="10"/>
  <c r="I181" i="7"/>
  <c r="G120" i="10"/>
  <c r="I120" i="10"/>
  <c r="J120" i="10"/>
  <c r="J161" i="4"/>
  <c r="K161" i="4"/>
  <c r="J162" i="4"/>
  <c r="J163" i="4"/>
  <c r="J164" i="4"/>
  <c r="L164" i="4"/>
  <c r="F165" i="4"/>
  <c r="G165" i="4"/>
  <c r="D165" i="4"/>
  <c r="C165" i="4"/>
  <c r="M165" i="4"/>
  <c r="I182" i="7"/>
  <c r="G121" i="10"/>
  <c r="I121" i="10"/>
  <c r="J121" i="10"/>
  <c r="F166" i="4"/>
  <c r="I183" i="7"/>
  <c r="G122" i="10"/>
  <c r="I122" i="10"/>
  <c r="J122" i="10"/>
  <c r="I184" i="7"/>
  <c r="G123" i="10"/>
  <c r="I123" i="10"/>
  <c r="J123" i="10"/>
  <c r="I185" i="7"/>
  <c r="G124" i="10"/>
  <c r="I124" i="10"/>
  <c r="J124" i="10"/>
  <c r="I186" i="7"/>
  <c r="G125" i="10"/>
  <c r="I125" i="10"/>
  <c r="J125" i="10"/>
  <c r="I187" i="7"/>
  <c r="G126" i="10"/>
  <c r="I126" i="10"/>
  <c r="J126" i="10"/>
  <c r="I188" i="7"/>
  <c r="G127" i="10"/>
  <c r="I127" i="10"/>
  <c r="J127" i="10"/>
  <c r="I189" i="7"/>
  <c r="G128" i="10"/>
  <c r="I128" i="10"/>
  <c r="J128" i="10"/>
  <c r="I190" i="7"/>
  <c r="G129" i="10"/>
  <c r="I129" i="10"/>
  <c r="J129" i="10"/>
  <c r="I191" i="7"/>
  <c r="G130" i="10"/>
  <c r="I130" i="10"/>
  <c r="J130" i="10"/>
  <c r="I192" i="7"/>
  <c r="G131" i="10"/>
  <c r="I131" i="10"/>
  <c r="J131" i="10"/>
  <c r="I193" i="7"/>
  <c r="G132" i="10"/>
  <c r="I132" i="10"/>
  <c r="J132" i="10"/>
  <c r="I194" i="7"/>
  <c r="G133" i="10"/>
  <c r="I133" i="10"/>
  <c r="J133" i="10"/>
  <c r="I195" i="7"/>
  <c r="G134" i="10"/>
  <c r="I134" i="10"/>
  <c r="J134" i="10"/>
  <c r="I196" i="7"/>
  <c r="G135" i="10"/>
  <c r="I135" i="10"/>
  <c r="J135" i="10"/>
  <c r="I197" i="7"/>
  <c r="G136" i="10"/>
  <c r="I136" i="10"/>
  <c r="J136" i="10"/>
  <c r="I198" i="7"/>
  <c r="G137" i="10"/>
  <c r="I137" i="10"/>
  <c r="J137" i="10"/>
  <c r="I199" i="7"/>
  <c r="G138" i="10"/>
  <c r="I138" i="10"/>
  <c r="J138" i="10"/>
  <c r="I200" i="7"/>
  <c r="G139" i="10"/>
  <c r="I139" i="10"/>
  <c r="J139" i="10"/>
  <c r="I201" i="7"/>
  <c r="G140" i="10"/>
  <c r="I140" i="10"/>
  <c r="J140" i="10"/>
  <c r="I202" i="7"/>
  <c r="G141" i="10"/>
  <c r="I141" i="10"/>
  <c r="J141" i="10"/>
  <c r="I203" i="7"/>
  <c r="G142" i="10"/>
  <c r="I142" i="10"/>
  <c r="J142" i="10"/>
  <c r="I204" i="7"/>
  <c r="G143" i="10"/>
  <c r="I143" i="10"/>
  <c r="J143" i="10"/>
  <c r="I205" i="7"/>
  <c r="G144" i="10"/>
  <c r="I144" i="10"/>
  <c r="J144" i="10"/>
  <c r="I206" i="7"/>
  <c r="G145" i="10"/>
  <c r="I145" i="10"/>
  <c r="J145" i="10"/>
  <c r="I207" i="7"/>
  <c r="G146" i="10"/>
  <c r="I146" i="10"/>
  <c r="J146" i="10"/>
  <c r="I208" i="7"/>
  <c r="G147" i="10"/>
  <c r="I147" i="10"/>
  <c r="J147" i="10"/>
  <c r="I209" i="7"/>
  <c r="G148" i="10"/>
  <c r="I148" i="10"/>
  <c r="J148" i="10"/>
  <c r="I210" i="7"/>
  <c r="G149" i="10"/>
  <c r="I149" i="10"/>
  <c r="J149" i="10"/>
  <c r="I211" i="7"/>
  <c r="G150" i="10"/>
  <c r="I150" i="10"/>
  <c r="J150" i="10"/>
  <c r="I212" i="7"/>
  <c r="G151" i="10"/>
  <c r="I151" i="10"/>
  <c r="J151" i="10"/>
  <c r="I213" i="7"/>
  <c r="G152" i="10"/>
  <c r="I152" i="10"/>
  <c r="J152" i="10"/>
  <c r="I214" i="7"/>
  <c r="G153" i="10"/>
  <c r="I153" i="10"/>
  <c r="J153" i="10"/>
  <c r="I215" i="7"/>
  <c r="G154" i="10"/>
  <c r="I154" i="10"/>
  <c r="J154" i="10"/>
  <c r="I216" i="7"/>
  <c r="G155" i="10"/>
  <c r="I155" i="10"/>
  <c r="J155" i="10"/>
  <c r="I217" i="7"/>
  <c r="G156" i="10"/>
  <c r="I156" i="10"/>
  <c r="J156" i="10"/>
  <c r="I218" i="7"/>
  <c r="G157" i="10"/>
  <c r="I157" i="10"/>
  <c r="J157" i="10"/>
  <c r="D158" i="10"/>
  <c r="E158" i="10"/>
  <c r="H158" i="10"/>
  <c r="I219" i="7"/>
  <c r="G158" i="10"/>
  <c r="F158" i="10"/>
  <c r="I158" i="10"/>
  <c r="J158" i="10"/>
  <c r="F220" i="5"/>
  <c r="G220" i="5"/>
  <c r="H220" i="5"/>
  <c r="I220" i="5"/>
  <c r="D159" i="10"/>
  <c r="H220" i="6"/>
  <c r="I220" i="6"/>
  <c r="J220" i="6"/>
  <c r="M220" i="6"/>
  <c r="E159" i="10"/>
  <c r="F220" i="8"/>
  <c r="E219" i="8"/>
  <c r="G220" i="8"/>
  <c r="H220" i="8"/>
  <c r="I220" i="8"/>
  <c r="J220" i="8"/>
  <c r="M220" i="8"/>
  <c r="H159" i="10"/>
  <c r="I220" i="7"/>
  <c r="G159" i="10"/>
  <c r="F159" i="10"/>
  <c r="I159" i="10"/>
  <c r="J159" i="10"/>
  <c r="F221" i="5"/>
  <c r="G221" i="5"/>
  <c r="H221" i="5"/>
  <c r="I221" i="5"/>
  <c r="D160" i="10"/>
  <c r="H221" i="6"/>
  <c r="I221" i="6"/>
  <c r="J221" i="6"/>
  <c r="M221" i="6"/>
  <c r="E160" i="10"/>
  <c r="F221" i="8"/>
  <c r="E220" i="8"/>
  <c r="G221" i="8"/>
  <c r="H221" i="8"/>
  <c r="I221" i="8"/>
  <c r="J221" i="8"/>
  <c r="M221" i="8"/>
  <c r="H160" i="10"/>
  <c r="I221" i="7"/>
  <c r="G160" i="10"/>
  <c r="F160" i="10"/>
  <c r="I160" i="10"/>
  <c r="J160" i="10"/>
  <c r="F222" i="5"/>
  <c r="G222" i="5"/>
  <c r="H222" i="5"/>
  <c r="I222" i="5"/>
  <c r="D161" i="10"/>
  <c r="H222" i="6"/>
  <c r="I222" i="6"/>
  <c r="J222" i="6"/>
  <c r="M222" i="6"/>
  <c r="E161" i="10"/>
  <c r="F222" i="8"/>
  <c r="E221" i="8"/>
  <c r="G222" i="8"/>
  <c r="H222" i="8"/>
  <c r="I222" i="8"/>
  <c r="J222" i="8"/>
  <c r="M222" i="8"/>
  <c r="H161" i="10"/>
  <c r="I222" i="7"/>
  <c r="G161" i="10"/>
  <c r="F161" i="10"/>
  <c r="I161" i="10"/>
  <c r="J161" i="10"/>
  <c r="J104" i="10"/>
  <c r="J219" i="4"/>
  <c r="K219" i="4"/>
  <c r="L219" i="4"/>
  <c r="F220" i="4"/>
  <c r="G220" i="4"/>
  <c r="M220" i="4"/>
  <c r="J220" i="4"/>
  <c r="K220" i="4"/>
  <c r="L220" i="4"/>
  <c r="F221" i="4"/>
  <c r="G221" i="4"/>
  <c r="M221" i="4"/>
  <c r="L163" i="3"/>
  <c r="J9" i="4"/>
  <c r="K9" i="4"/>
  <c r="J10" i="4"/>
  <c r="K10" i="4"/>
  <c r="J11" i="4"/>
  <c r="K11" i="4"/>
  <c r="J12" i="4"/>
  <c r="K12" i="4"/>
  <c r="L12" i="4"/>
  <c r="D12" i="4"/>
  <c r="C12" i="4"/>
  <c r="M12" i="4"/>
  <c r="F13" i="4"/>
  <c r="G13" i="4"/>
  <c r="J13" i="4"/>
  <c r="K13" i="4"/>
  <c r="L13" i="4"/>
  <c r="D13" i="4"/>
  <c r="C13" i="4"/>
  <c r="M13" i="4"/>
  <c r="F14" i="4"/>
  <c r="G14" i="4"/>
  <c r="J14" i="4"/>
  <c r="K14" i="4"/>
  <c r="L14" i="4"/>
  <c r="D14" i="4"/>
  <c r="C14" i="4"/>
  <c r="M14" i="4"/>
  <c r="F15" i="4"/>
  <c r="G15" i="4"/>
  <c r="J15" i="4"/>
  <c r="K15" i="4"/>
  <c r="L15" i="4"/>
  <c r="D15" i="4"/>
  <c r="C15" i="4"/>
  <c r="M15" i="4"/>
  <c r="F16" i="4"/>
  <c r="G16" i="4"/>
  <c r="J16" i="4"/>
  <c r="K16" i="4"/>
  <c r="L16" i="4"/>
  <c r="D16" i="4"/>
  <c r="C16" i="4"/>
  <c r="M16" i="4"/>
  <c r="F17" i="4"/>
  <c r="G17" i="4"/>
  <c r="J17" i="4"/>
  <c r="K17" i="4"/>
  <c r="L17" i="4"/>
  <c r="D17" i="4"/>
  <c r="C17" i="4"/>
  <c r="M17" i="4"/>
  <c r="F18" i="4"/>
  <c r="G18" i="4"/>
  <c r="J18" i="4"/>
  <c r="K18" i="4"/>
  <c r="L18" i="4"/>
  <c r="D18" i="4"/>
  <c r="C18" i="4"/>
  <c r="M18" i="4"/>
  <c r="F19" i="4"/>
  <c r="G19" i="4"/>
  <c r="J19" i="4"/>
  <c r="K19" i="4"/>
  <c r="L19" i="4"/>
  <c r="D19" i="4"/>
  <c r="C19" i="4"/>
  <c r="M19" i="4"/>
  <c r="F20" i="4"/>
  <c r="G20" i="4"/>
  <c r="J20" i="4"/>
  <c r="K20" i="4"/>
  <c r="L20" i="4"/>
  <c r="D20" i="4"/>
  <c r="C20" i="4"/>
  <c r="M20" i="4"/>
  <c r="F21" i="4"/>
  <c r="G21" i="4"/>
  <c r="J21" i="4"/>
  <c r="K21" i="4"/>
  <c r="L21" i="4"/>
  <c r="D21" i="4"/>
  <c r="C21" i="4"/>
  <c r="M21" i="4"/>
  <c r="F22" i="4"/>
  <c r="G22" i="4"/>
  <c r="J22" i="4"/>
  <c r="K22" i="4"/>
  <c r="L22" i="4"/>
  <c r="D22" i="4"/>
  <c r="C22" i="4"/>
  <c r="M22" i="4"/>
  <c r="F23" i="4"/>
  <c r="G23" i="4"/>
  <c r="J23" i="4"/>
  <c r="K23" i="4"/>
  <c r="L23" i="4"/>
  <c r="D23" i="4"/>
  <c r="C23" i="4"/>
  <c r="M23" i="4"/>
  <c r="F24" i="4"/>
  <c r="G24" i="4"/>
  <c r="J24" i="4"/>
  <c r="K24" i="4"/>
  <c r="L24" i="4"/>
  <c r="D24" i="4"/>
  <c r="C24" i="4"/>
  <c r="M24" i="4"/>
  <c r="F25" i="4"/>
  <c r="G25" i="4"/>
  <c r="J25" i="4"/>
  <c r="K25" i="4"/>
  <c r="L25" i="4"/>
  <c r="D25" i="4"/>
  <c r="C25" i="4"/>
  <c r="M25" i="4"/>
  <c r="F26" i="4"/>
  <c r="G26" i="4"/>
  <c r="J26" i="4"/>
  <c r="K26" i="4"/>
  <c r="L26" i="4"/>
  <c r="D26" i="4"/>
  <c r="C26" i="4"/>
  <c r="M26" i="4"/>
  <c r="F27" i="4"/>
  <c r="G27" i="4"/>
  <c r="J27" i="4"/>
  <c r="K27" i="4"/>
  <c r="L27" i="4"/>
  <c r="D27" i="4"/>
  <c r="C27" i="4"/>
  <c r="M27" i="4"/>
  <c r="F28" i="4"/>
  <c r="G28" i="4"/>
  <c r="J28" i="4"/>
  <c r="K28" i="4"/>
  <c r="L28" i="4"/>
  <c r="D28" i="4"/>
  <c r="C28" i="4"/>
  <c r="M28" i="4"/>
  <c r="F29" i="4"/>
  <c r="G29" i="4"/>
  <c r="J29" i="4"/>
  <c r="K29" i="4"/>
  <c r="L29" i="4"/>
  <c r="D29" i="4"/>
  <c r="C29" i="4"/>
  <c r="M29" i="4"/>
  <c r="F30" i="4"/>
  <c r="G30" i="4"/>
  <c r="J30" i="4"/>
  <c r="K30" i="4"/>
  <c r="L30" i="4"/>
  <c r="D30" i="4"/>
  <c r="C30" i="4"/>
  <c r="M30" i="4"/>
  <c r="F31" i="4"/>
  <c r="G31" i="4"/>
  <c r="J31" i="4"/>
  <c r="K31" i="4"/>
  <c r="L31" i="4"/>
  <c r="D31" i="4"/>
  <c r="C31" i="4"/>
  <c r="M31" i="4"/>
  <c r="F32" i="4"/>
  <c r="G32" i="4"/>
  <c r="J32" i="4"/>
  <c r="K32" i="4"/>
  <c r="L32" i="4"/>
  <c r="D32" i="4"/>
  <c r="C32" i="4"/>
  <c r="M32" i="4"/>
  <c r="F33" i="4"/>
  <c r="G33" i="4"/>
  <c r="J33" i="4"/>
  <c r="K33" i="4"/>
  <c r="L33" i="4"/>
  <c r="D33" i="4"/>
  <c r="C33" i="4"/>
  <c r="M33" i="4"/>
  <c r="F34" i="4"/>
  <c r="G34" i="4"/>
  <c r="J34" i="4"/>
  <c r="K34" i="4"/>
  <c r="L34" i="4"/>
  <c r="D34" i="4"/>
  <c r="C34" i="4"/>
  <c r="M34" i="4"/>
  <c r="F35" i="4"/>
  <c r="G35" i="4"/>
  <c r="J35" i="4"/>
  <c r="K35" i="4"/>
  <c r="L35" i="4"/>
  <c r="D35" i="4"/>
  <c r="C35" i="4"/>
  <c r="M35" i="4"/>
  <c r="F36" i="4"/>
  <c r="G36" i="4"/>
  <c r="J36" i="4"/>
  <c r="K36" i="4"/>
  <c r="L36" i="4"/>
  <c r="D36" i="4"/>
  <c r="C36" i="4"/>
  <c r="M36" i="4"/>
  <c r="F37" i="4"/>
  <c r="G37" i="4"/>
  <c r="J37" i="4"/>
  <c r="K37" i="4"/>
  <c r="L37" i="4"/>
  <c r="D37" i="4"/>
  <c r="C37" i="4"/>
  <c r="M37" i="4"/>
  <c r="F38" i="4"/>
  <c r="G38" i="4"/>
  <c r="J38" i="4"/>
  <c r="K38" i="4"/>
  <c r="L38" i="4"/>
  <c r="D38" i="4"/>
  <c r="C38" i="4"/>
  <c r="M38" i="4"/>
  <c r="F39" i="4"/>
  <c r="G39" i="4"/>
  <c r="J39" i="4"/>
  <c r="K39" i="4"/>
  <c r="L39" i="4"/>
  <c r="D39" i="4"/>
  <c r="C39" i="4"/>
  <c r="M39" i="4"/>
  <c r="F40" i="4"/>
  <c r="G40" i="4"/>
  <c r="J40" i="4"/>
  <c r="K40" i="4"/>
  <c r="L40" i="4"/>
  <c r="D40" i="4"/>
  <c r="C40" i="4"/>
  <c r="M40" i="4"/>
  <c r="F41" i="4"/>
  <c r="G41" i="4"/>
  <c r="J41" i="4"/>
  <c r="K41" i="4"/>
  <c r="L41" i="4"/>
  <c r="D41" i="4"/>
  <c r="C41" i="4"/>
  <c r="M41" i="4"/>
  <c r="F42" i="4"/>
  <c r="G42" i="4"/>
  <c r="J42" i="4"/>
  <c r="K42" i="4"/>
  <c r="L42" i="4"/>
  <c r="D42" i="4"/>
  <c r="C42" i="4"/>
  <c r="M42" i="4"/>
  <c r="F43" i="4"/>
  <c r="G43" i="4"/>
  <c r="J43" i="4"/>
  <c r="K43" i="4"/>
  <c r="L43" i="4"/>
  <c r="D43" i="4"/>
  <c r="C43" i="4"/>
  <c r="M43" i="4"/>
  <c r="F44" i="4"/>
  <c r="G44" i="4"/>
  <c r="J44" i="4"/>
  <c r="K44" i="4"/>
  <c r="L44" i="4"/>
  <c r="D44" i="4"/>
  <c r="C44" i="4"/>
  <c r="M44" i="4"/>
  <c r="F45" i="4"/>
  <c r="G45" i="4"/>
  <c r="J45" i="4"/>
  <c r="K45" i="4"/>
  <c r="L45" i="4"/>
  <c r="D45" i="4"/>
  <c r="C45" i="4"/>
  <c r="M45" i="4"/>
  <c r="F46" i="4"/>
  <c r="G46" i="4"/>
  <c r="J46" i="4"/>
  <c r="K46" i="4"/>
  <c r="L46" i="4"/>
  <c r="D46" i="4"/>
  <c r="C46" i="4"/>
  <c r="M46" i="4"/>
  <c r="F47" i="4"/>
  <c r="G47" i="4"/>
  <c r="J47" i="4"/>
  <c r="K47" i="4"/>
  <c r="L47" i="4"/>
  <c r="D47" i="4"/>
  <c r="C47" i="4"/>
  <c r="M47" i="4"/>
  <c r="F48" i="4"/>
  <c r="G48" i="4"/>
  <c r="J48" i="4"/>
  <c r="K48" i="4"/>
  <c r="L48" i="4"/>
  <c r="D48" i="4"/>
  <c r="C48" i="4"/>
  <c r="M48" i="4"/>
  <c r="F49" i="4"/>
  <c r="G49" i="4"/>
  <c r="J49" i="4"/>
  <c r="K49" i="4"/>
  <c r="L49" i="4"/>
  <c r="D49" i="4"/>
  <c r="C49" i="4"/>
  <c r="M49" i="4"/>
  <c r="F50" i="4"/>
  <c r="G50" i="4"/>
  <c r="J50" i="4"/>
  <c r="K50" i="4"/>
  <c r="L50" i="4"/>
  <c r="D50" i="4"/>
  <c r="C50" i="4"/>
  <c r="M50" i="4"/>
  <c r="F51" i="4"/>
  <c r="G51" i="4"/>
  <c r="J51" i="4"/>
  <c r="K51" i="4"/>
  <c r="L51" i="4"/>
  <c r="D51" i="4"/>
  <c r="C51" i="4"/>
  <c r="M51" i="4"/>
  <c r="F52" i="4"/>
  <c r="G52" i="4"/>
  <c r="J52" i="4"/>
  <c r="K52" i="4"/>
  <c r="L52" i="4"/>
  <c r="D52" i="4"/>
  <c r="C52" i="4"/>
  <c r="M52" i="4"/>
  <c r="F53" i="4"/>
  <c r="G53" i="4"/>
  <c r="J53" i="4"/>
  <c r="K53" i="4"/>
  <c r="L53" i="4"/>
  <c r="D53" i="4"/>
  <c r="C53" i="4"/>
  <c r="M53" i="4"/>
  <c r="F54" i="4"/>
  <c r="G54" i="4"/>
  <c r="J54" i="4"/>
  <c r="K54" i="4"/>
  <c r="L54" i="4"/>
  <c r="D54" i="4"/>
  <c r="C54" i="4"/>
  <c r="M54" i="4"/>
  <c r="F55" i="4"/>
  <c r="G55" i="4"/>
  <c r="J55" i="4"/>
  <c r="K55" i="4"/>
  <c r="L55" i="4"/>
  <c r="D55" i="4"/>
  <c r="C55" i="4"/>
  <c r="M55" i="4"/>
  <c r="F56" i="4"/>
  <c r="G56" i="4"/>
  <c r="J56" i="4"/>
  <c r="K56" i="4"/>
  <c r="L56" i="4"/>
  <c r="D56" i="4"/>
  <c r="C56" i="4"/>
  <c r="M56" i="4"/>
  <c r="F57" i="4"/>
  <c r="G57" i="4"/>
  <c r="J57" i="4"/>
  <c r="K57" i="4"/>
  <c r="L57" i="4"/>
  <c r="D57" i="4"/>
  <c r="C57" i="4"/>
  <c r="M57" i="4"/>
  <c r="F58" i="4"/>
  <c r="G58" i="4"/>
  <c r="J58" i="4"/>
  <c r="K58" i="4"/>
  <c r="L58" i="4"/>
  <c r="D58" i="4"/>
  <c r="C58" i="4"/>
  <c r="M58" i="4"/>
  <c r="F59" i="4"/>
  <c r="G59" i="4"/>
  <c r="J59" i="4"/>
  <c r="K59" i="4"/>
  <c r="L59" i="4"/>
  <c r="D59" i="4"/>
  <c r="C59" i="4"/>
  <c r="M59" i="4"/>
  <c r="F60" i="4"/>
  <c r="G60" i="4"/>
  <c r="J60" i="4"/>
  <c r="K60" i="4"/>
  <c r="L60" i="4"/>
  <c r="D60" i="4"/>
  <c r="C60" i="4"/>
  <c r="M60" i="4"/>
  <c r="F61" i="4"/>
  <c r="G61" i="4"/>
  <c r="J61" i="4"/>
  <c r="K61" i="4"/>
  <c r="L61" i="4"/>
  <c r="D61" i="4"/>
  <c r="C61" i="4"/>
  <c r="M61" i="4"/>
  <c r="F62" i="4"/>
  <c r="G62" i="4"/>
  <c r="J62" i="4"/>
  <c r="K62" i="4"/>
  <c r="L62" i="4"/>
  <c r="D62" i="4"/>
  <c r="C62" i="4"/>
  <c r="M62" i="4"/>
  <c r="F63" i="4"/>
  <c r="G63" i="4"/>
  <c r="J63" i="4"/>
  <c r="K63" i="4"/>
  <c r="L63" i="4"/>
  <c r="D63" i="4"/>
  <c r="C63" i="4"/>
  <c r="M63" i="4"/>
  <c r="F64" i="4"/>
  <c r="G64" i="4"/>
  <c r="J64" i="4"/>
  <c r="K64" i="4"/>
  <c r="L64" i="4"/>
  <c r="D64" i="4"/>
  <c r="C64" i="4"/>
  <c r="M64" i="4"/>
  <c r="F65" i="4"/>
  <c r="G65" i="4"/>
  <c r="J65" i="4"/>
  <c r="K65" i="4"/>
  <c r="L65" i="4"/>
  <c r="D65" i="4"/>
  <c r="C65" i="4"/>
  <c r="M65" i="4"/>
  <c r="F66" i="4"/>
  <c r="G66" i="4"/>
  <c r="D66" i="7"/>
  <c r="C66" i="7"/>
  <c r="I66" i="7"/>
  <c r="G5" i="10"/>
  <c r="I66" i="5"/>
  <c r="D5" i="10"/>
  <c r="D66" i="6"/>
  <c r="C66" i="6"/>
  <c r="M66" i="6"/>
  <c r="E5" i="10"/>
  <c r="D66" i="8"/>
  <c r="C66" i="8"/>
  <c r="M66" i="8"/>
  <c r="H5" i="10"/>
  <c r="F5" i="10"/>
  <c r="J66" i="4"/>
  <c r="K66" i="4"/>
  <c r="L66" i="4"/>
  <c r="D66" i="4"/>
  <c r="C66" i="4"/>
  <c r="M66" i="4"/>
  <c r="F67" i="4"/>
  <c r="G67" i="4"/>
  <c r="D67" i="7"/>
  <c r="C67" i="7"/>
  <c r="I67" i="5"/>
  <c r="D6" i="10"/>
  <c r="D67" i="6"/>
  <c r="C67" i="6"/>
  <c r="M67" i="6"/>
  <c r="E6" i="10"/>
  <c r="D67" i="8"/>
  <c r="C67" i="8"/>
  <c r="M67" i="8"/>
  <c r="H6" i="10"/>
  <c r="J67" i="4"/>
  <c r="K67" i="4"/>
  <c r="L67" i="4"/>
  <c r="D67" i="4"/>
  <c r="C67" i="4"/>
  <c r="M67" i="4"/>
  <c r="F68" i="4"/>
  <c r="G68" i="4"/>
  <c r="D68" i="7"/>
  <c r="C68" i="7"/>
  <c r="I68" i="5"/>
  <c r="D7" i="10"/>
  <c r="D68" i="6"/>
  <c r="C68" i="6"/>
  <c r="M68" i="6"/>
  <c r="E7" i="10"/>
  <c r="D68" i="8"/>
  <c r="C68" i="8"/>
  <c r="M68" i="8"/>
  <c r="H7" i="10"/>
  <c r="J68" i="4"/>
  <c r="K68" i="4"/>
  <c r="L68" i="4"/>
  <c r="D68" i="4"/>
  <c r="C68" i="4"/>
  <c r="M68" i="4"/>
  <c r="F69" i="4"/>
  <c r="G69" i="4"/>
  <c r="D69" i="7"/>
  <c r="C69" i="7"/>
  <c r="I69" i="5"/>
  <c r="D8" i="10"/>
  <c r="D69" i="6"/>
  <c r="C69" i="6"/>
  <c r="M69" i="6"/>
  <c r="E8" i="10"/>
  <c r="D69" i="8"/>
  <c r="C69" i="8"/>
  <c r="M69" i="8"/>
  <c r="H8" i="10"/>
  <c r="J69" i="4"/>
  <c r="K69" i="4"/>
  <c r="L69" i="4"/>
  <c r="D69" i="4"/>
  <c r="C69" i="4"/>
  <c r="M69" i="4"/>
  <c r="F70" i="4"/>
  <c r="G70" i="4"/>
  <c r="D70" i="7"/>
  <c r="C70" i="7"/>
  <c r="I70" i="5"/>
  <c r="D9" i="10"/>
  <c r="D70" i="6"/>
  <c r="C70" i="6"/>
  <c r="M70" i="6"/>
  <c r="E9" i="10"/>
  <c r="D70" i="8"/>
  <c r="C70" i="8"/>
  <c r="M70" i="8"/>
  <c r="H9" i="10"/>
  <c r="J70" i="4"/>
  <c r="K70" i="4"/>
  <c r="L70" i="4"/>
  <c r="D70" i="4"/>
  <c r="C70" i="4"/>
  <c r="M70" i="4"/>
  <c r="F71" i="4"/>
  <c r="G71" i="4"/>
  <c r="D71" i="7"/>
  <c r="C71" i="7"/>
  <c r="I71" i="5"/>
  <c r="D10" i="10"/>
  <c r="D71" i="6"/>
  <c r="C71" i="6"/>
  <c r="M71" i="6"/>
  <c r="E10" i="10"/>
  <c r="D71" i="8"/>
  <c r="C71" i="8"/>
  <c r="M71" i="8"/>
  <c r="H10" i="10"/>
  <c r="J71" i="4"/>
  <c r="K71" i="4"/>
  <c r="L71" i="4"/>
  <c r="D71" i="4"/>
  <c r="C71" i="4"/>
  <c r="M71" i="4"/>
  <c r="F72" i="4"/>
  <c r="G72" i="4"/>
  <c r="D72" i="7"/>
  <c r="C72" i="7"/>
  <c r="I72" i="5"/>
  <c r="D11" i="10"/>
  <c r="D72" i="6"/>
  <c r="C72" i="6"/>
  <c r="M72" i="6"/>
  <c r="E11" i="10"/>
  <c r="D72" i="8"/>
  <c r="C72" i="8"/>
  <c r="M72" i="8"/>
  <c r="H11" i="10"/>
  <c r="J72" i="4"/>
  <c r="K72" i="4"/>
  <c r="L72" i="4"/>
  <c r="D72" i="4"/>
  <c r="C72" i="4"/>
  <c r="M72" i="4"/>
  <c r="F73" i="4"/>
  <c r="G73" i="4"/>
  <c r="D73" i="7"/>
  <c r="C73" i="7"/>
  <c r="I73" i="5"/>
  <c r="D12" i="10"/>
  <c r="D73" i="6"/>
  <c r="C73" i="6"/>
  <c r="M73" i="6"/>
  <c r="E12" i="10"/>
  <c r="D73" i="8"/>
  <c r="C73" i="8"/>
  <c r="M73" i="8"/>
  <c r="H12" i="10"/>
  <c r="J73" i="4"/>
  <c r="K73" i="4"/>
  <c r="L73" i="4"/>
  <c r="D73" i="4"/>
  <c r="C73" i="4"/>
  <c r="M73" i="4"/>
  <c r="F74" i="4"/>
  <c r="G74" i="4"/>
  <c r="D74" i="7"/>
  <c r="C74" i="7"/>
  <c r="I74" i="5"/>
  <c r="D13" i="10"/>
  <c r="D74" i="6"/>
  <c r="C74" i="6"/>
  <c r="M74" i="6"/>
  <c r="E13" i="10"/>
  <c r="D74" i="8"/>
  <c r="C74" i="8"/>
  <c r="M74" i="8"/>
  <c r="H13" i="10"/>
  <c r="J74" i="4"/>
  <c r="K74" i="4"/>
  <c r="L74" i="4"/>
  <c r="D74" i="4"/>
  <c r="C74" i="4"/>
  <c r="M74" i="4"/>
  <c r="F75" i="4"/>
  <c r="G75" i="4"/>
  <c r="D75" i="7"/>
  <c r="C75" i="7"/>
  <c r="I75" i="5"/>
  <c r="D14" i="10"/>
  <c r="D75" i="6"/>
  <c r="C75" i="6"/>
  <c r="M75" i="6"/>
  <c r="E14" i="10"/>
  <c r="D75" i="8"/>
  <c r="C75" i="8"/>
  <c r="M75" i="8"/>
  <c r="H14" i="10"/>
  <c r="J75" i="4"/>
  <c r="K75" i="4"/>
  <c r="L75" i="4"/>
  <c r="D75" i="4"/>
  <c r="C75" i="4"/>
  <c r="M75" i="4"/>
  <c r="F76" i="4"/>
  <c r="G76" i="4"/>
  <c r="D76" i="7"/>
  <c r="C76" i="7"/>
  <c r="I76" i="5"/>
  <c r="D15" i="10"/>
  <c r="D76" i="6"/>
  <c r="C76" i="6"/>
  <c r="M76" i="6"/>
  <c r="E15" i="10"/>
  <c r="D76" i="8"/>
  <c r="C76" i="8"/>
  <c r="M76" i="8"/>
  <c r="H15" i="10"/>
  <c r="J76" i="4"/>
  <c r="K76" i="4"/>
  <c r="L76" i="4"/>
  <c r="D76" i="4"/>
  <c r="C76" i="4"/>
  <c r="M76" i="4"/>
  <c r="F77" i="4"/>
  <c r="G77" i="4"/>
  <c r="D77" i="7"/>
  <c r="C77" i="7"/>
  <c r="I77" i="5"/>
  <c r="D16" i="10"/>
  <c r="D77" i="6"/>
  <c r="C77" i="6"/>
  <c r="M77" i="6"/>
  <c r="E16" i="10"/>
  <c r="D77" i="8"/>
  <c r="C77" i="8"/>
  <c r="M77" i="8"/>
  <c r="H16" i="10"/>
  <c r="J77" i="4"/>
  <c r="K77" i="4"/>
  <c r="L77" i="4"/>
  <c r="D77" i="4"/>
  <c r="C77" i="4"/>
  <c r="M77" i="4"/>
  <c r="F78" i="4"/>
  <c r="G78" i="4"/>
  <c r="D78" i="7"/>
  <c r="C78" i="7"/>
  <c r="I78" i="5"/>
  <c r="D17" i="10"/>
  <c r="D78" i="6"/>
  <c r="C78" i="6"/>
  <c r="M78" i="6"/>
  <c r="E17" i="10"/>
  <c r="D78" i="8"/>
  <c r="C78" i="8"/>
  <c r="M78" i="8"/>
  <c r="H17" i="10"/>
  <c r="J78" i="4"/>
  <c r="K78" i="4"/>
  <c r="L78" i="4"/>
  <c r="D78" i="4"/>
  <c r="C78" i="4"/>
  <c r="M78" i="4"/>
  <c r="F79" i="4"/>
  <c r="G79" i="4"/>
  <c r="D79" i="7"/>
  <c r="C79" i="7"/>
  <c r="I79" i="5"/>
  <c r="D18" i="10"/>
  <c r="D79" i="6"/>
  <c r="C79" i="6"/>
  <c r="M79" i="6"/>
  <c r="E18" i="10"/>
  <c r="D79" i="8"/>
  <c r="C79" i="8"/>
  <c r="M79" i="8"/>
  <c r="H18" i="10"/>
  <c r="J79" i="4"/>
  <c r="K79" i="4"/>
  <c r="L79" i="4"/>
  <c r="D79" i="4"/>
  <c r="C79" i="4"/>
  <c r="M79" i="4"/>
  <c r="F80" i="4"/>
  <c r="G80" i="4"/>
  <c r="D80" i="7"/>
  <c r="C80" i="7"/>
  <c r="I80" i="5"/>
  <c r="D19" i="10"/>
  <c r="D80" i="6"/>
  <c r="C80" i="6"/>
  <c r="M80" i="6"/>
  <c r="E19" i="10"/>
  <c r="D80" i="8"/>
  <c r="C80" i="8"/>
  <c r="M80" i="8"/>
  <c r="H19" i="10"/>
  <c r="J80" i="4"/>
  <c r="K80" i="4"/>
  <c r="L80" i="4"/>
  <c r="D80" i="4"/>
  <c r="C80" i="4"/>
  <c r="M80" i="4"/>
  <c r="F81" i="4"/>
  <c r="G81" i="4"/>
  <c r="D81" i="7"/>
  <c r="C81" i="7"/>
  <c r="I81" i="5"/>
  <c r="D20" i="10"/>
  <c r="D81" i="6"/>
  <c r="C81" i="6"/>
  <c r="M81" i="6"/>
  <c r="E20" i="10"/>
  <c r="D81" i="8"/>
  <c r="C81" i="8"/>
  <c r="M81" i="8"/>
  <c r="H20" i="10"/>
  <c r="J81" i="4"/>
  <c r="K81" i="4"/>
  <c r="L81" i="4"/>
  <c r="D81" i="4"/>
  <c r="C81" i="4"/>
  <c r="M81" i="4"/>
  <c r="F82" i="4"/>
  <c r="G82" i="4"/>
  <c r="D82" i="7"/>
  <c r="C82" i="7"/>
  <c r="I82" i="5"/>
  <c r="D21" i="10"/>
  <c r="D82" i="6"/>
  <c r="C82" i="6"/>
  <c r="M82" i="6"/>
  <c r="E21" i="10"/>
  <c r="D82" i="8"/>
  <c r="C82" i="8"/>
  <c r="M82" i="8"/>
  <c r="H21" i="10"/>
  <c r="J82" i="4"/>
  <c r="K82" i="4"/>
  <c r="L82" i="4"/>
  <c r="D82" i="4"/>
  <c r="C82" i="4"/>
  <c r="M82" i="4"/>
  <c r="F83" i="4"/>
  <c r="G83" i="4"/>
  <c r="D83" i="7"/>
  <c r="C83" i="7"/>
  <c r="I83" i="5"/>
  <c r="D22" i="10"/>
  <c r="D83" i="6"/>
  <c r="C83" i="6"/>
  <c r="M83" i="6"/>
  <c r="E22" i="10"/>
  <c r="D83" i="8"/>
  <c r="C83" i="8"/>
  <c r="M83" i="8"/>
  <c r="H22" i="10"/>
  <c r="J83" i="4"/>
  <c r="K83" i="4"/>
  <c r="L83" i="4"/>
  <c r="D83" i="4"/>
  <c r="C83" i="4"/>
  <c r="M83" i="4"/>
  <c r="F84" i="4"/>
  <c r="G84" i="4"/>
  <c r="D84" i="7"/>
  <c r="C84" i="7"/>
  <c r="I84" i="5"/>
  <c r="D23" i="10"/>
  <c r="D84" i="6"/>
  <c r="C84" i="6"/>
  <c r="M84" i="6"/>
  <c r="E23" i="10"/>
  <c r="D84" i="8"/>
  <c r="C84" i="8"/>
  <c r="M84" i="8"/>
  <c r="H23" i="10"/>
  <c r="J84" i="4"/>
  <c r="K84" i="4"/>
  <c r="L84" i="4"/>
  <c r="D84" i="4"/>
  <c r="C84" i="4"/>
  <c r="M84" i="4"/>
  <c r="F85" i="4"/>
  <c r="G85" i="4"/>
  <c r="D85" i="7"/>
  <c r="C85" i="7"/>
  <c r="I85" i="5"/>
  <c r="D24" i="10"/>
  <c r="D85" i="6"/>
  <c r="C85" i="6"/>
  <c r="M85" i="6"/>
  <c r="E24" i="10"/>
  <c r="D85" i="8"/>
  <c r="C85" i="8"/>
  <c r="M85" i="8"/>
  <c r="H24" i="10"/>
  <c r="J85" i="4"/>
  <c r="K85" i="4"/>
  <c r="L85" i="4"/>
  <c r="D85" i="4"/>
  <c r="C85" i="4"/>
  <c r="M85" i="4"/>
  <c r="F86" i="4"/>
  <c r="G86" i="4"/>
  <c r="D86" i="7"/>
  <c r="C86" i="7"/>
  <c r="I86" i="5"/>
  <c r="D25" i="10"/>
  <c r="D86" i="6"/>
  <c r="C86" i="6"/>
  <c r="M86" i="6"/>
  <c r="E25" i="10"/>
  <c r="D86" i="8"/>
  <c r="C86" i="8"/>
  <c r="M86" i="8"/>
  <c r="H25" i="10"/>
  <c r="J86" i="4"/>
  <c r="K86" i="4"/>
  <c r="L86" i="4"/>
  <c r="D86" i="4"/>
  <c r="C86" i="4"/>
  <c r="M86" i="4"/>
  <c r="F87" i="4"/>
  <c r="G87" i="4"/>
  <c r="D87" i="7"/>
  <c r="C87" i="7"/>
  <c r="I87" i="5"/>
  <c r="D26" i="10"/>
  <c r="D87" i="6"/>
  <c r="C87" i="6"/>
  <c r="M87" i="6"/>
  <c r="E26" i="10"/>
  <c r="D87" i="8"/>
  <c r="C87" i="8"/>
  <c r="M87" i="8"/>
  <c r="H26" i="10"/>
  <c r="J87" i="4"/>
  <c r="K87" i="4"/>
  <c r="L87" i="4"/>
  <c r="D87" i="4"/>
  <c r="C87" i="4"/>
  <c r="M87" i="4"/>
  <c r="F88" i="4"/>
  <c r="G88" i="4"/>
  <c r="D88" i="7"/>
  <c r="C88" i="7"/>
  <c r="I88" i="5"/>
  <c r="D27" i="10"/>
  <c r="D88" i="6"/>
  <c r="C88" i="6"/>
  <c r="M88" i="6"/>
  <c r="E27" i="10"/>
  <c r="D88" i="8"/>
  <c r="C88" i="8"/>
  <c r="M88" i="8"/>
  <c r="H27" i="10"/>
  <c r="J88" i="4"/>
  <c r="K88" i="4"/>
  <c r="L88" i="4"/>
  <c r="D88" i="4"/>
  <c r="C88" i="4"/>
  <c r="M88" i="4"/>
  <c r="F89" i="4"/>
  <c r="G89" i="4"/>
  <c r="D89" i="7"/>
  <c r="C89" i="7"/>
  <c r="I89" i="5"/>
  <c r="D28" i="10"/>
  <c r="D89" i="6"/>
  <c r="C89" i="6"/>
  <c r="M89" i="6"/>
  <c r="E28" i="10"/>
  <c r="D89" i="8"/>
  <c r="C89" i="8"/>
  <c r="M89" i="8"/>
  <c r="H28" i="10"/>
  <c r="J89" i="4"/>
  <c r="K89" i="4"/>
  <c r="L89" i="4"/>
  <c r="D89" i="4"/>
  <c r="C89" i="4"/>
  <c r="M89" i="4"/>
  <c r="F90" i="4"/>
  <c r="G90" i="4"/>
  <c r="D90" i="7"/>
  <c r="C90" i="7"/>
  <c r="I90" i="5"/>
  <c r="D29" i="10"/>
  <c r="D90" i="6"/>
  <c r="C90" i="6"/>
  <c r="M90" i="6"/>
  <c r="E29" i="10"/>
  <c r="D90" i="8"/>
  <c r="C90" i="8"/>
  <c r="M90" i="8"/>
  <c r="H29" i="10"/>
  <c r="J90" i="4"/>
  <c r="K90" i="4"/>
  <c r="L90" i="4"/>
  <c r="D90" i="4"/>
  <c r="C90" i="4"/>
  <c r="M90" i="4"/>
  <c r="F91" i="4"/>
  <c r="G91" i="4"/>
  <c r="D91" i="7"/>
  <c r="C91" i="7"/>
  <c r="I91" i="5"/>
  <c r="D30" i="10"/>
  <c r="D91" i="6"/>
  <c r="C91" i="6"/>
  <c r="M91" i="6"/>
  <c r="E30" i="10"/>
  <c r="D91" i="8"/>
  <c r="C91" i="8"/>
  <c r="M91" i="8"/>
  <c r="H30" i="10"/>
  <c r="J91" i="4"/>
  <c r="K91" i="4"/>
  <c r="L91" i="4"/>
  <c r="D91" i="4"/>
  <c r="C91" i="4"/>
  <c r="M91" i="4"/>
  <c r="F92" i="4"/>
  <c r="G92" i="4"/>
  <c r="D92" i="7"/>
  <c r="C92" i="7"/>
  <c r="I92" i="5"/>
  <c r="D31" i="10"/>
  <c r="D92" i="6"/>
  <c r="C92" i="6"/>
  <c r="M92" i="6"/>
  <c r="E31" i="10"/>
  <c r="D92" i="8"/>
  <c r="C92" i="8"/>
  <c r="M92" i="8"/>
  <c r="H31" i="10"/>
  <c r="J92" i="4"/>
  <c r="K92" i="4"/>
  <c r="L92" i="4"/>
  <c r="D92" i="4"/>
  <c r="C92" i="4"/>
  <c r="M92" i="4"/>
  <c r="F93" i="4"/>
  <c r="G93" i="4"/>
  <c r="D93" i="7"/>
  <c r="C93" i="7"/>
  <c r="I93" i="5"/>
  <c r="D32" i="10"/>
  <c r="D93" i="6"/>
  <c r="C93" i="6"/>
  <c r="M93" i="6"/>
  <c r="E32" i="10"/>
  <c r="D93" i="8"/>
  <c r="C93" i="8"/>
  <c r="M93" i="8"/>
  <c r="H32" i="10"/>
  <c r="J93" i="4"/>
  <c r="K93" i="4"/>
  <c r="L93" i="4"/>
  <c r="D93" i="4"/>
  <c r="C93" i="4"/>
  <c r="M93" i="4"/>
  <c r="F94" i="4"/>
  <c r="G94" i="4"/>
  <c r="D94" i="7"/>
  <c r="C94" i="7"/>
  <c r="I94" i="5"/>
  <c r="D33" i="10"/>
  <c r="D94" i="6"/>
  <c r="C94" i="6"/>
  <c r="M94" i="6"/>
  <c r="E33" i="10"/>
  <c r="D94" i="8"/>
  <c r="C94" i="8"/>
  <c r="M94" i="8"/>
  <c r="H33" i="10"/>
  <c r="J94" i="4"/>
  <c r="K94" i="4"/>
  <c r="L94" i="4"/>
  <c r="D94" i="4"/>
  <c r="C94" i="4"/>
  <c r="M94" i="4"/>
  <c r="F95" i="4"/>
  <c r="G95" i="4"/>
  <c r="D95" i="7"/>
  <c r="C95" i="7"/>
  <c r="I95" i="5"/>
  <c r="D34" i="10"/>
  <c r="D95" i="6"/>
  <c r="C95" i="6"/>
  <c r="M95" i="6"/>
  <c r="E34" i="10"/>
  <c r="D95" i="8"/>
  <c r="C95" i="8"/>
  <c r="M95" i="8"/>
  <c r="H34" i="10"/>
  <c r="J95" i="4"/>
  <c r="K95" i="4"/>
  <c r="L95" i="4"/>
  <c r="D95" i="4"/>
  <c r="C95" i="4"/>
  <c r="M95" i="4"/>
  <c r="F96" i="4"/>
  <c r="G96" i="4"/>
  <c r="D96" i="7"/>
  <c r="C96" i="7"/>
  <c r="I96" i="5"/>
  <c r="D35" i="10"/>
  <c r="D96" i="6"/>
  <c r="C96" i="6"/>
  <c r="M96" i="6"/>
  <c r="E35" i="10"/>
  <c r="D96" i="8"/>
  <c r="C96" i="8"/>
  <c r="M96" i="8"/>
  <c r="H35" i="10"/>
  <c r="J96" i="4"/>
  <c r="K96" i="4"/>
  <c r="L96" i="4"/>
  <c r="D96" i="4"/>
  <c r="C96" i="4"/>
  <c r="M96" i="4"/>
  <c r="F97" i="4"/>
  <c r="G97" i="4"/>
  <c r="D97" i="7"/>
  <c r="C97" i="7"/>
  <c r="I97" i="5"/>
  <c r="D36" i="10"/>
  <c r="D97" i="6"/>
  <c r="C97" i="6"/>
  <c r="M97" i="6"/>
  <c r="E36" i="10"/>
  <c r="D97" i="8"/>
  <c r="C97" i="8"/>
  <c r="M97" i="8"/>
  <c r="H36" i="10"/>
  <c r="J97" i="4"/>
  <c r="K97" i="4"/>
  <c r="L97" i="4"/>
  <c r="D97" i="4"/>
  <c r="C97" i="4"/>
  <c r="M97" i="4"/>
  <c r="F98" i="4"/>
  <c r="G98" i="4"/>
  <c r="D98" i="7"/>
  <c r="C98" i="7"/>
  <c r="I98" i="5"/>
  <c r="D37" i="10"/>
  <c r="D98" i="6"/>
  <c r="C98" i="6"/>
  <c r="M98" i="6"/>
  <c r="E37" i="10"/>
  <c r="D98" i="8"/>
  <c r="C98" i="8"/>
  <c r="M98" i="8"/>
  <c r="H37" i="10"/>
  <c r="J98" i="4"/>
  <c r="K98" i="4"/>
  <c r="L98" i="4"/>
  <c r="D98" i="4"/>
  <c r="C98" i="4"/>
  <c r="M98" i="4"/>
  <c r="F99" i="4"/>
  <c r="G99" i="4"/>
  <c r="D99" i="7"/>
  <c r="C99" i="7"/>
  <c r="I99" i="5"/>
  <c r="D38" i="10"/>
  <c r="D99" i="6"/>
  <c r="C99" i="6"/>
  <c r="M99" i="6"/>
  <c r="E38" i="10"/>
  <c r="D99" i="8"/>
  <c r="C99" i="8"/>
  <c r="M99" i="8"/>
  <c r="H38" i="10"/>
  <c r="J99" i="4"/>
  <c r="K99" i="4"/>
  <c r="L99" i="4"/>
  <c r="D99" i="4"/>
  <c r="C99" i="4"/>
  <c r="M99" i="4"/>
  <c r="F100" i="4"/>
  <c r="G100" i="4"/>
  <c r="D100" i="7"/>
  <c r="C100" i="7"/>
  <c r="I100" i="5"/>
  <c r="D39" i="10"/>
  <c r="D100" i="6"/>
  <c r="C100" i="6"/>
  <c r="M100" i="6"/>
  <c r="E39" i="10"/>
  <c r="D100" i="8"/>
  <c r="C100" i="8"/>
  <c r="M100" i="8"/>
  <c r="H39" i="10"/>
  <c r="J100" i="4"/>
  <c r="K100" i="4"/>
  <c r="L100" i="4"/>
  <c r="D100" i="4"/>
  <c r="C100" i="4"/>
  <c r="M100" i="4"/>
  <c r="F101" i="4"/>
  <c r="G101" i="4"/>
  <c r="D101" i="7"/>
  <c r="C101" i="7"/>
  <c r="I101" i="5"/>
  <c r="D40" i="10"/>
  <c r="D101" i="6"/>
  <c r="C101" i="6"/>
  <c r="M101" i="6"/>
  <c r="E40" i="10"/>
  <c r="D101" i="8"/>
  <c r="C101" i="8"/>
  <c r="M101" i="8"/>
  <c r="H40" i="10"/>
  <c r="J101" i="4"/>
  <c r="K101" i="4"/>
  <c r="L101" i="4"/>
  <c r="D101" i="4"/>
  <c r="C101" i="4"/>
  <c r="M101" i="4"/>
  <c r="F102" i="4"/>
  <c r="G102" i="4"/>
  <c r="D102" i="7"/>
  <c r="C102" i="7"/>
  <c r="I102" i="5"/>
  <c r="D41" i="10"/>
  <c r="D102" i="6"/>
  <c r="C102" i="6"/>
  <c r="M102" i="6"/>
  <c r="E41" i="10"/>
  <c r="D102" i="8"/>
  <c r="C102" i="8"/>
  <c r="M102" i="8"/>
  <c r="H41" i="10"/>
  <c r="J102" i="4"/>
  <c r="K102" i="4"/>
  <c r="L102" i="4"/>
  <c r="D102" i="4"/>
  <c r="C102" i="4"/>
  <c r="M102" i="4"/>
  <c r="F103" i="4"/>
  <c r="G103" i="4"/>
  <c r="D103" i="7"/>
  <c r="C103" i="7"/>
  <c r="I103" i="5"/>
  <c r="D42" i="10"/>
  <c r="D103" i="6"/>
  <c r="C103" i="6"/>
  <c r="M103" i="6"/>
  <c r="E42" i="10"/>
  <c r="D103" i="8"/>
  <c r="C103" i="8"/>
  <c r="M103" i="8"/>
  <c r="H42" i="10"/>
  <c r="J103" i="4"/>
  <c r="K103" i="4"/>
  <c r="L103" i="4"/>
  <c r="D103" i="4"/>
  <c r="C103" i="4"/>
  <c r="M103" i="4"/>
  <c r="F104" i="4"/>
  <c r="G104" i="4"/>
  <c r="D104" i="7"/>
  <c r="C104" i="7"/>
  <c r="I104" i="5"/>
  <c r="D43" i="10"/>
  <c r="D104" i="6"/>
  <c r="C104" i="6"/>
  <c r="M104" i="6"/>
  <c r="E43" i="10"/>
  <c r="D104" i="8"/>
  <c r="C104" i="8"/>
  <c r="M104" i="8"/>
  <c r="H43" i="10"/>
  <c r="J104" i="4"/>
  <c r="K104" i="4"/>
  <c r="L104" i="4"/>
  <c r="D104" i="4"/>
  <c r="C104" i="4"/>
  <c r="M104" i="4"/>
  <c r="F105" i="4"/>
  <c r="G105" i="4"/>
  <c r="D105" i="7"/>
  <c r="C105" i="7"/>
  <c r="I105" i="5"/>
  <c r="D44" i="10"/>
  <c r="D105" i="6"/>
  <c r="C105" i="6"/>
  <c r="M105" i="6"/>
  <c r="E44" i="10"/>
  <c r="D105" i="8"/>
  <c r="C105" i="8"/>
  <c r="M105" i="8"/>
  <c r="H44" i="10"/>
  <c r="J105" i="4"/>
  <c r="K105" i="4"/>
  <c r="L105" i="4"/>
  <c r="D105" i="4"/>
  <c r="C105" i="4"/>
  <c r="M105" i="4"/>
  <c r="F106" i="4"/>
  <c r="G106" i="4"/>
  <c r="D106" i="7"/>
  <c r="C106" i="7"/>
  <c r="I106" i="5"/>
  <c r="D45" i="10"/>
  <c r="D106" i="6"/>
  <c r="C106" i="6"/>
  <c r="M106" i="6"/>
  <c r="E45" i="10"/>
  <c r="D106" i="8"/>
  <c r="C106" i="8"/>
  <c r="M106" i="8"/>
  <c r="H45" i="10"/>
  <c r="J106" i="4"/>
  <c r="K106" i="4"/>
  <c r="L106" i="4"/>
  <c r="D106" i="4"/>
  <c r="C106" i="4"/>
  <c r="M106" i="4"/>
  <c r="F107" i="4"/>
  <c r="G107" i="4"/>
  <c r="D107" i="7"/>
  <c r="C107" i="7"/>
  <c r="I107" i="5"/>
  <c r="D46" i="10"/>
  <c r="D107" i="6"/>
  <c r="C107" i="6"/>
  <c r="M107" i="6"/>
  <c r="E46" i="10"/>
  <c r="D107" i="8"/>
  <c r="C107" i="8"/>
  <c r="M107" i="8"/>
  <c r="H46" i="10"/>
  <c r="J107" i="4"/>
  <c r="K107" i="4"/>
  <c r="L107" i="4"/>
  <c r="D107" i="4"/>
  <c r="C107" i="4"/>
  <c r="M107" i="4"/>
  <c r="F108" i="4"/>
  <c r="G108" i="4"/>
  <c r="D108" i="7"/>
  <c r="C108" i="7"/>
  <c r="I108" i="5"/>
  <c r="D47" i="10"/>
  <c r="D108" i="6"/>
  <c r="C108" i="6"/>
  <c r="M108" i="6"/>
  <c r="E47" i="10"/>
  <c r="D108" i="8"/>
  <c r="C108" i="8"/>
  <c r="M108" i="8"/>
  <c r="H47" i="10"/>
  <c r="J108" i="4"/>
  <c r="K108" i="4"/>
  <c r="L108" i="4"/>
  <c r="D108" i="4"/>
  <c r="C108" i="4"/>
  <c r="M108" i="4"/>
  <c r="F109" i="4"/>
  <c r="G109" i="4"/>
  <c r="D109" i="7"/>
  <c r="C109" i="7"/>
  <c r="I109" i="5"/>
  <c r="D48" i="10"/>
  <c r="D109" i="6"/>
  <c r="C109" i="6"/>
  <c r="M109" i="6"/>
  <c r="E48" i="10"/>
  <c r="D109" i="8"/>
  <c r="C109" i="8"/>
  <c r="M109" i="8"/>
  <c r="H48" i="10"/>
  <c r="J109" i="4"/>
  <c r="K109" i="4"/>
  <c r="L109" i="4"/>
  <c r="D109" i="4"/>
  <c r="C109" i="4"/>
  <c r="M109" i="4"/>
  <c r="F110" i="4"/>
  <c r="G110" i="4"/>
  <c r="D110" i="7"/>
  <c r="C110" i="7"/>
  <c r="I110" i="5"/>
  <c r="D49" i="10"/>
  <c r="D110" i="6"/>
  <c r="C110" i="6"/>
  <c r="M110" i="6"/>
  <c r="E49" i="10"/>
  <c r="D110" i="8"/>
  <c r="C110" i="8"/>
  <c r="M110" i="8"/>
  <c r="H49" i="10"/>
  <c r="J110" i="4"/>
  <c r="K110" i="4"/>
  <c r="L110" i="4"/>
  <c r="D110" i="4"/>
  <c r="C110" i="4"/>
  <c r="M110" i="4"/>
  <c r="F111" i="4"/>
  <c r="G111" i="4"/>
  <c r="D111" i="7"/>
  <c r="C111" i="7"/>
  <c r="I111" i="5"/>
  <c r="D50" i="10"/>
  <c r="D111" i="6"/>
  <c r="C111" i="6"/>
  <c r="M111" i="6"/>
  <c r="E50" i="10"/>
  <c r="D111" i="8"/>
  <c r="C111" i="8"/>
  <c r="M111" i="8"/>
  <c r="H50" i="10"/>
  <c r="J111" i="4"/>
  <c r="K111" i="4"/>
  <c r="L111" i="4"/>
  <c r="D111" i="4"/>
  <c r="C111" i="4"/>
  <c r="M111" i="4"/>
  <c r="F112" i="4"/>
  <c r="G112" i="4"/>
  <c r="D112" i="7"/>
  <c r="C112" i="7"/>
  <c r="I112" i="5"/>
  <c r="D51" i="10"/>
  <c r="D112" i="6"/>
  <c r="C112" i="6"/>
  <c r="M112" i="6"/>
  <c r="E51" i="10"/>
  <c r="D112" i="8"/>
  <c r="C112" i="8"/>
  <c r="M112" i="8"/>
  <c r="H51" i="10"/>
  <c r="J112" i="4"/>
  <c r="K112" i="4"/>
  <c r="L112" i="4"/>
  <c r="D112" i="4"/>
  <c r="C112" i="4"/>
  <c r="M112" i="4"/>
  <c r="F113" i="4"/>
  <c r="G113" i="4"/>
  <c r="D113" i="7"/>
  <c r="C113" i="7"/>
  <c r="I113" i="5"/>
  <c r="D52" i="10"/>
  <c r="D113" i="6"/>
  <c r="C113" i="6"/>
  <c r="M113" i="6"/>
  <c r="E52" i="10"/>
  <c r="D113" i="8"/>
  <c r="C113" i="8"/>
  <c r="M113" i="8"/>
  <c r="H52" i="10"/>
  <c r="J113" i="4"/>
  <c r="K113" i="4"/>
  <c r="L113" i="4"/>
  <c r="D113" i="4"/>
  <c r="C113" i="4"/>
  <c r="M113" i="4"/>
  <c r="F114" i="4"/>
  <c r="G114" i="4"/>
  <c r="D114" i="7"/>
  <c r="C114" i="7"/>
  <c r="I114" i="5"/>
  <c r="D53" i="10"/>
  <c r="D114" i="6"/>
  <c r="C114" i="6"/>
  <c r="M114" i="6"/>
  <c r="E53" i="10"/>
  <c r="D114" i="8"/>
  <c r="C114" i="8"/>
  <c r="M114" i="8"/>
  <c r="H53" i="10"/>
  <c r="J114" i="4"/>
  <c r="K114" i="4"/>
  <c r="L114" i="4"/>
  <c r="D114" i="4"/>
  <c r="C114" i="4"/>
  <c r="M114" i="4"/>
  <c r="F115" i="4"/>
  <c r="G115" i="4"/>
  <c r="D115" i="7"/>
  <c r="C115" i="7"/>
  <c r="I115" i="5"/>
  <c r="D54" i="10"/>
  <c r="D115" i="6"/>
  <c r="C115" i="6"/>
  <c r="M115" i="6"/>
  <c r="E54" i="10"/>
  <c r="D115" i="8"/>
  <c r="C115" i="8"/>
  <c r="M115" i="8"/>
  <c r="H54" i="10"/>
  <c r="J115" i="4"/>
  <c r="K115" i="4"/>
  <c r="L115" i="4"/>
  <c r="D115" i="4"/>
  <c r="C115" i="4"/>
  <c r="M115" i="4"/>
  <c r="F116" i="4"/>
  <c r="G116" i="4"/>
  <c r="D116" i="7"/>
  <c r="C116" i="7"/>
  <c r="I116" i="5"/>
  <c r="D55" i="10"/>
  <c r="D116" i="6"/>
  <c r="C116" i="6"/>
  <c r="M116" i="6"/>
  <c r="E55" i="10"/>
  <c r="D116" i="8"/>
  <c r="C116" i="8"/>
  <c r="M116" i="8"/>
  <c r="H55" i="10"/>
  <c r="J116" i="4"/>
  <c r="K116" i="4"/>
  <c r="L116" i="4"/>
  <c r="D116" i="4"/>
  <c r="C116" i="4"/>
  <c r="M116" i="4"/>
  <c r="F117" i="4"/>
  <c r="G117" i="4"/>
  <c r="D117" i="7"/>
  <c r="C117" i="7"/>
  <c r="I117" i="5"/>
  <c r="D56" i="10"/>
  <c r="D117" i="6"/>
  <c r="C117" i="6"/>
  <c r="M117" i="6"/>
  <c r="E56" i="10"/>
  <c r="D117" i="8"/>
  <c r="C117" i="8"/>
  <c r="M117" i="8"/>
  <c r="H56" i="10"/>
  <c r="J117" i="4"/>
  <c r="K117" i="4"/>
  <c r="L117" i="4"/>
  <c r="D117" i="4"/>
  <c r="C117" i="4"/>
  <c r="M117" i="4"/>
  <c r="F118" i="4"/>
  <c r="G118" i="4"/>
  <c r="D118" i="7"/>
  <c r="C118" i="7"/>
  <c r="I118" i="5"/>
  <c r="D57" i="10"/>
  <c r="D118" i="6"/>
  <c r="C118" i="6"/>
  <c r="M118" i="6"/>
  <c r="E57" i="10"/>
  <c r="D118" i="8"/>
  <c r="C118" i="8"/>
  <c r="M118" i="8"/>
  <c r="H57" i="10"/>
  <c r="J118" i="4"/>
  <c r="K118" i="4"/>
  <c r="L118" i="4"/>
  <c r="D118" i="4"/>
  <c r="C118" i="4"/>
  <c r="M118" i="4"/>
  <c r="F119" i="4"/>
  <c r="G119" i="4"/>
  <c r="D119" i="7"/>
  <c r="C119" i="7"/>
  <c r="I119" i="5"/>
  <c r="D58" i="10"/>
  <c r="D119" i="6"/>
  <c r="C119" i="6"/>
  <c r="M119" i="6"/>
  <c r="E58" i="10"/>
  <c r="D119" i="8"/>
  <c r="C119" i="8"/>
  <c r="M119" i="8"/>
  <c r="H58" i="10"/>
  <c r="J119" i="4"/>
  <c r="K119" i="4"/>
  <c r="L119" i="4"/>
  <c r="D119" i="4"/>
  <c r="C119" i="4"/>
  <c r="M119" i="4"/>
  <c r="F120" i="4"/>
  <c r="G120" i="4"/>
  <c r="D120" i="7"/>
  <c r="C120" i="7"/>
  <c r="I120" i="5"/>
  <c r="D59" i="10"/>
  <c r="D120" i="6"/>
  <c r="C120" i="6"/>
  <c r="M120" i="6"/>
  <c r="E59" i="10"/>
  <c r="D120" i="8"/>
  <c r="C120" i="8"/>
  <c r="M120" i="8"/>
  <c r="H59" i="10"/>
  <c r="J120" i="4"/>
  <c r="K120" i="4"/>
  <c r="L120" i="4"/>
  <c r="D120" i="4"/>
  <c r="C120" i="4"/>
  <c r="M120" i="4"/>
  <c r="F121" i="4"/>
  <c r="G121" i="4"/>
  <c r="D121" i="7"/>
  <c r="C121" i="7"/>
  <c r="I121" i="5"/>
  <c r="D60" i="10"/>
  <c r="D121" i="6"/>
  <c r="C121" i="6"/>
  <c r="M121" i="6"/>
  <c r="E60" i="10"/>
  <c r="D121" i="8"/>
  <c r="C121" i="8"/>
  <c r="M121" i="8"/>
  <c r="H60" i="10"/>
  <c r="J121" i="4"/>
  <c r="K121" i="4"/>
  <c r="L121" i="4"/>
  <c r="D121" i="4"/>
  <c r="C121" i="4"/>
  <c r="M121" i="4"/>
  <c r="F122" i="4"/>
  <c r="G122" i="4"/>
  <c r="D122" i="7"/>
  <c r="C122" i="7"/>
  <c r="I122" i="5"/>
  <c r="D61" i="10"/>
  <c r="D122" i="6"/>
  <c r="C122" i="6"/>
  <c r="M122" i="6"/>
  <c r="E61" i="10"/>
  <c r="D122" i="8"/>
  <c r="C122" i="8"/>
  <c r="M122" i="8"/>
  <c r="H61" i="10"/>
  <c r="J122" i="4"/>
  <c r="K122" i="4"/>
  <c r="L122" i="4"/>
  <c r="D122" i="4"/>
  <c r="C122" i="4"/>
  <c r="M122" i="4"/>
  <c r="F123" i="4"/>
  <c r="G123" i="4"/>
  <c r="D123" i="7"/>
  <c r="C123" i="7"/>
  <c r="I123" i="5"/>
  <c r="D62" i="10"/>
  <c r="D123" i="6"/>
  <c r="C123" i="6"/>
  <c r="M123" i="6"/>
  <c r="E62" i="10"/>
  <c r="D123" i="8"/>
  <c r="C123" i="8"/>
  <c r="M123" i="8"/>
  <c r="H62" i="10"/>
  <c r="J123" i="4"/>
  <c r="K123" i="4"/>
  <c r="L123" i="4"/>
  <c r="D123" i="4"/>
  <c r="C123" i="4"/>
  <c r="M123" i="4"/>
  <c r="F124" i="4"/>
  <c r="G124" i="4"/>
  <c r="D124" i="7"/>
  <c r="C124" i="7"/>
  <c r="I124" i="5"/>
  <c r="D63" i="10"/>
  <c r="D124" i="6"/>
  <c r="C124" i="6"/>
  <c r="M124" i="6"/>
  <c r="E63" i="10"/>
  <c r="D124" i="8"/>
  <c r="C124" i="8"/>
  <c r="M124" i="8"/>
  <c r="H63" i="10"/>
  <c r="J124" i="4"/>
  <c r="K124" i="4"/>
  <c r="L124" i="4"/>
  <c r="D124" i="4"/>
  <c r="C124" i="4"/>
  <c r="M124" i="4"/>
  <c r="F125" i="4"/>
  <c r="G125" i="4"/>
  <c r="D125" i="7"/>
  <c r="C125" i="7"/>
  <c r="I125" i="5"/>
  <c r="D64" i="10"/>
  <c r="D125" i="6"/>
  <c r="C125" i="6"/>
  <c r="M125" i="6"/>
  <c r="E64" i="10"/>
  <c r="D125" i="8"/>
  <c r="C125" i="8"/>
  <c r="M125" i="8"/>
  <c r="H64" i="10"/>
  <c r="J125" i="4"/>
  <c r="K125" i="4"/>
  <c r="L125" i="4"/>
  <c r="D125" i="4"/>
  <c r="C125" i="4"/>
  <c r="M125" i="4"/>
  <c r="F126" i="4"/>
  <c r="G126" i="4"/>
  <c r="D126" i="7"/>
  <c r="C126" i="7"/>
  <c r="I126" i="5"/>
  <c r="D65" i="10"/>
  <c r="D126" i="6"/>
  <c r="C126" i="6"/>
  <c r="M126" i="6"/>
  <c r="E65" i="10"/>
  <c r="D126" i="8"/>
  <c r="C126" i="8"/>
  <c r="M126" i="8"/>
  <c r="H65" i="10"/>
  <c r="J126" i="4"/>
  <c r="K126" i="4"/>
  <c r="L126" i="4"/>
  <c r="D126" i="4"/>
  <c r="C126" i="4"/>
  <c r="M126" i="4"/>
  <c r="F127" i="4"/>
  <c r="G127" i="4"/>
  <c r="D127" i="7"/>
  <c r="C127" i="7"/>
  <c r="I127" i="5"/>
  <c r="D66" i="10"/>
  <c r="D127" i="6"/>
  <c r="C127" i="6"/>
  <c r="M127" i="6"/>
  <c r="E66" i="10"/>
  <c r="D127" i="8"/>
  <c r="C127" i="8"/>
  <c r="M127" i="8"/>
  <c r="H66" i="10"/>
  <c r="J127" i="4"/>
  <c r="K127" i="4"/>
  <c r="L127" i="4"/>
  <c r="D127" i="4"/>
  <c r="C127" i="4"/>
  <c r="M127" i="4"/>
  <c r="F128" i="4"/>
  <c r="G128" i="4"/>
  <c r="D128" i="7"/>
  <c r="C128" i="7"/>
  <c r="I128" i="5"/>
  <c r="D67" i="10"/>
  <c r="D128" i="6"/>
  <c r="C128" i="6"/>
  <c r="M128" i="6"/>
  <c r="E67" i="10"/>
  <c r="D128" i="8"/>
  <c r="C128" i="8"/>
  <c r="M128" i="8"/>
  <c r="H67" i="10"/>
  <c r="J128" i="4"/>
  <c r="K128" i="4"/>
  <c r="L128" i="4"/>
  <c r="D128" i="4"/>
  <c r="C128" i="4"/>
  <c r="M128" i="4"/>
  <c r="F129" i="4"/>
  <c r="G129" i="4"/>
  <c r="D129" i="7"/>
  <c r="C129" i="7"/>
  <c r="I129" i="5"/>
  <c r="D68" i="10"/>
  <c r="D129" i="6"/>
  <c r="C129" i="6"/>
  <c r="M129" i="6"/>
  <c r="E68" i="10"/>
  <c r="D129" i="8"/>
  <c r="C129" i="8"/>
  <c r="M129" i="8"/>
  <c r="H68" i="10"/>
  <c r="J129" i="4"/>
  <c r="K129" i="4"/>
  <c r="L129" i="4"/>
  <c r="D129" i="4"/>
  <c r="C129" i="4"/>
  <c r="M129" i="4"/>
  <c r="F130" i="4"/>
  <c r="G130" i="4"/>
  <c r="D130" i="7"/>
  <c r="C130" i="7"/>
  <c r="I130" i="5"/>
  <c r="D69" i="10"/>
  <c r="D130" i="6"/>
  <c r="C130" i="6"/>
  <c r="M130" i="6"/>
  <c r="E69" i="10"/>
  <c r="D130" i="8"/>
  <c r="C130" i="8"/>
  <c r="M130" i="8"/>
  <c r="H69" i="10"/>
  <c r="J130" i="4"/>
  <c r="K130" i="4"/>
  <c r="L130" i="4"/>
  <c r="D130" i="4"/>
  <c r="C130" i="4"/>
  <c r="M130" i="4"/>
  <c r="F131" i="4"/>
  <c r="G131" i="4"/>
  <c r="D131" i="7"/>
  <c r="C131" i="7"/>
  <c r="I131" i="5"/>
  <c r="D70" i="10"/>
  <c r="D131" i="6"/>
  <c r="C131" i="6"/>
  <c r="M131" i="6"/>
  <c r="E70" i="10"/>
  <c r="D131" i="8"/>
  <c r="C131" i="8"/>
  <c r="M131" i="8"/>
  <c r="H70" i="10"/>
  <c r="J131" i="4"/>
  <c r="K131" i="4"/>
  <c r="L131" i="4"/>
  <c r="D131" i="4"/>
  <c r="C131" i="4"/>
  <c r="M131" i="4"/>
  <c r="F132" i="4"/>
  <c r="G132" i="4"/>
  <c r="D132" i="7"/>
  <c r="C132" i="7"/>
  <c r="I132" i="5"/>
  <c r="D71" i="10"/>
  <c r="D132" i="6"/>
  <c r="C132" i="6"/>
  <c r="M132" i="6"/>
  <c r="E71" i="10"/>
  <c r="D132" i="8"/>
  <c r="C132" i="8"/>
  <c r="M132" i="8"/>
  <c r="H71" i="10"/>
  <c r="J132" i="4"/>
  <c r="K132" i="4"/>
  <c r="L132" i="4"/>
  <c r="D132" i="4"/>
  <c r="C132" i="4"/>
  <c r="M132" i="4"/>
  <c r="F133" i="4"/>
  <c r="G133" i="4"/>
  <c r="D133" i="7"/>
  <c r="C133" i="7"/>
  <c r="I133" i="5"/>
  <c r="D72" i="10"/>
  <c r="D133" i="6"/>
  <c r="C133" i="6"/>
  <c r="M133" i="6"/>
  <c r="E72" i="10"/>
  <c r="D133" i="8"/>
  <c r="C133" i="8"/>
  <c r="M133" i="8"/>
  <c r="H72" i="10"/>
  <c r="J133" i="4"/>
  <c r="K133" i="4"/>
  <c r="L133" i="4"/>
  <c r="D133" i="4"/>
  <c r="C133" i="4"/>
  <c r="M133" i="4"/>
  <c r="F134" i="4"/>
  <c r="G134" i="4"/>
  <c r="D134" i="7"/>
  <c r="C134" i="7"/>
  <c r="I134" i="5"/>
  <c r="D73" i="10"/>
  <c r="D134" i="6"/>
  <c r="C134" i="6"/>
  <c r="M134" i="6"/>
  <c r="E73" i="10"/>
  <c r="D134" i="8"/>
  <c r="C134" i="8"/>
  <c r="M134" i="8"/>
  <c r="H73" i="10"/>
  <c r="J134" i="4"/>
  <c r="K134" i="4"/>
  <c r="L134" i="4"/>
  <c r="D134" i="4"/>
  <c r="C134" i="4"/>
  <c r="M134" i="4"/>
  <c r="F135" i="4"/>
  <c r="G135" i="4"/>
  <c r="D135" i="7"/>
  <c r="C135" i="7"/>
  <c r="I135" i="5"/>
  <c r="D74" i="10"/>
  <c r="D135" i="6"/>
  <c r="C135" i="6"/>
  <c r="M135" i="6"/>
  <c r="E74" i="10"/>
  <c r="D135" i="8"/>
  <c r="C135" i="8"/>
  <c r="M135" i="8"/>
  <c r="H74" i="10"/>
  <c r="J135" i="4"/>
  <c r="K135" i="4"/>
  <c r="L135" i="4"/>
  <c r="D135" i="4"/>
  <c r="C135" i="4"/>
  <c r="M135" i="4"/>
  <c r="F136" i="4"/>
  <c r="G136" i="4"/>
  <c r="D136" i="7"/>
  <c r="C136" i="7"/>
  <c r="I136" i="5"/>
  <c r="D75" i="10"/>
  <c r="D136" i="6"/>
  <c r="C136" i="6"/>
  <c r="M136" i="6"/>
  <c r="E75" i="10"/>
  <c r="D136" i="8"/>
  <c r="C136" i="8"/>
  <c r="M136" i="8"/>
  <c r="H75" i="10"/>
  <c r="J136" i="4"/>
  <c r="K136" i="4"/>
  <c r="L136" i="4"/>
  <c r="D136" i="4"/>
  <c r="C136" i="4"/>
  <c r="M136" i="4"/>
  <c r="F137" i="4"/>
  <c r="G137" i="4"/>
  <c r="D137" i="7"/>
  <c r="C137" i="7"/>
  <c r="I137" i="5"/>
  <c r="D76" i="10"/>
  <c r="D137" i="6"/>
  <c r="C137" i="6"/>
  <c r="M137" i="6"/>
  <c r="E76" i="10"/>
  <c r="D137" i="8"/>
  <c r="C137" i="8"/>
  <c r="M137" i="8"/>
  <c r="H76" i="10"/>
  <c r="J137" i="4"/>
  <c r="K137" i="4"/>
  <c r="L137" i="4"/>
  <c r="D137" i="4"/>
  <c r="C137" i="4"/>
  <c r="M137" i="4"/>
  <c r="F138" i="4"/>
  <c r="G138" i="4"/>
  <c r="D138" i="7"/>
  <c r="C138" i="7"/>
  <c r="I138" i="5"/>
  <c r="D77" i="10"/>
  <c r="D138" i="6"/>
  <c r="C138" i="6"/>
  <c r="M138" i="6"/>
  <c r="E77" i="10"/>
  <c r="D138" i="8"/>
  <c r="C138" i="8"/>
  <c r="M138" i="8"/>
  <c r="H77" i="10"/>
  <c r="J138" i="4"/>
  <c r="K138" i="4"/>
  <c r="L138" i="4"/>
  <c r="D138" i="4"/>
  <c r="C138" i="4"/>
  <c r="M138" i="4"/>
  <c r="F139" i="4"/>
  <c r="G139" i="4"/>
  <c r="D139" i="7"/>
  <c r="C139" i="7"/>
  <c r="I139" i="5"/>
  <c r="D78" i="10"/>
  <c r="D139" i="6"/>
  <c r="C139" i="6"/>
  <c r="M139" i="6"/>
  <c r="E78" i="10"/>
  <c r="D139" i="8"/>
  <c r="C139" i="8"/>
  <c r="M139" i="8"/>
  <c r="H78" i="10"/>
  <c r="J139" i="4"/>
  <c r="K139" i="4"/>
  <c r="L139" i="4"/>
  <c r="D139" i="4"/>
  <c r="C139" i="4"/>
  <c r="M139" i="4"/>
  <c r="F140" i="4"/>
  <c r="G140" i="4"/>
  <c r="D140" i="7"/>
  <c r="C140" i="7"/>
  <c r="I140" i="5"/>
  <c r="D79" i="10"/>
  <c r="D140" i="6"/>
  <c r="C140" i="6"/>
  <c r="M140" i="6"/>
  <c r="E79" i="10"/>
  <c r="D140" i="8"/>
  <c r="C140" i="8"/>
  <c r="M140" i="8"/>
  <c r="H79" i="10"/>
  <c r="J140" i="4"/>
  <c r="K140" i="4"/>
  <c r="L140" i="4"/>
  <c r="D140" i="4"/>
  <c r="C140" i="4"/>
  <c r="M140" i="4"/>
  <c r="F141" i="4"/>
  <c r="G141" i="4"/>
  <c r="D141" i="7"/>
  <c r="C141" i="7"/>
  <c r="I141" i="5"/>
  <c r="D80" i="10"/>
  <c r="D141" i="6"/>
  <c r="C141" i="6"/>
  <c r="M141" i="6"/>
  <c r="E80" i="10"/>
  <c r="D141" i="8"/>
  <c r="C141" i="8"/>
  <c r="M141" i="8"/>
  <c r="H80" i="10"/>
  <c r="J141" i="4"/>
  <c r="K141" i="4"/>
  <c r="L141" i="4"/>
  <c r="D141" i="4"/>
  <c r="C141" i="4"/>
  <c r="M141" i="4"/>
  <c r="F142" i="4"/>
  <c r="G142" i="4"/>
  <c r="D142" i="7"/>
  <c r="C142" i="7"/>
  <c r="I142" i="5"/>
  <c r="D81" i="10"/>
  <c r="D142" i="6"/>
  <c r="C142" i="6"/>
  <c r="M142" i="6"/>
  <c r="E81" i="10"/>
  <c r="D142" i="8"/>
  <c r="C142" i="8"/>
  <c r="M142" i="8"/>
  <c r="H81" i="10"/>
  <c r="J142" i="4"/>
  <c r="K142" i="4"/>
  <c r="L142" i="4"/>
  <c r="D142" i="4"/>
  <c r="C142" i="4"/>
  <c r="M142" i="4"/>
  <c r="F143" i="4"/>
  <c r="G143" i="4"/>
  <c r="D143" i="7"/>
  <c r="C143" i="7"/>
  <c r="I143" i="5"/>
  <c r="D82" i="10"/>
  <c r="D143" i="6"/>
  <c r="C143" i="6"/>
  <c r="M143" i="6"/>
  <c r="E82" i="10"/>
  <c r="D143" i="8"/>
  <c r="C143" i="8"/>
  <c r="M143" i="8"/>
  <c r="H82" i="10"/>
  <c r="J143" i="4"/>
  <c r="K143" i="4"/>
  <c r="L143" i="4"/>
  <c r="D143" i="4"/>
  <c r="C143" i="4"/>
  <c r="M143" i="4"/>
  <c r="F144" i="4"/>
  <c r="G144" i="4"/>
  <c r="D144" i="7"/>
  <c r="C144" i="7"/>
  <c r="I144" i="5"/>
  <c r="D83" i="10"/>
  <c r="D144" i="6"/>
  <c r="C144" i="6"/>
  <c r="M144" i="6"/>
  <c r="E83" i="10"/>
  <c r="D144" i="8"/>
  <c r="C144" i="8"/>
  <c r="M144" i="8"/>
  <c r="H83" i="10"/>
  <c r="J144" i="4"/>
  <c r="K144" i="4"/>
  <c r="L144" i="4"/>
  <c r="D144" i="4"/>
  <c r="C144" i="4"/>
  <c r="M144" i="4"/>
  <c r="F145" i="4"/>
  <c r="G145" i="4"/>
  <c r="D145" i="7"/>
  <c r="C145" i="7"/>
  <c r="I145" i="5"/>
  <c r="D84" i="10"/>
  <c r="D145" i="6"/>
  <c r="C145" i="6"/>
  <c r="M145" i="6"/>
  <c r="E84" i="10"/>
  <c r="D145" i="8"/>
  <c r="C145" i="8"/>
  <c r="M145" i="8"/>
  <c r="H84" i="10"/>
  <c r="J145" i="4"/>
  <c r="K145" i="4"/>
  <c r="L145" i="4"/>
  <c r="D145" i="4"/>
  <c r="C145" i="4"/>
  <c r="M145" i="4"/>
  <c r="F146" i="4"/>
  <c r="G146" i="4"/>
  <c r="D146" i="7"/>
  <c r="C146" i="7"/>
  <c r="I146" i="5"/>
  <c r="D85" i="10"/>
  <c r="D146" i="6"/>
  <c r="C146" i="6"/>
  <c r="M146" i="6"/>
  <c r="E85" i="10"/>
  <c r="D146" i="8"/>
  <c r="C146" i="8"/>
  <c r="M146" i="8"/>
  <c r="H85" i="10"/>
  <c r="J146" i="4"/>
  <c r="K146" i="4"/>
  <c r="L146" i="4"/>
  <c r="D146" i="4"/>
  <c r="C146" i="4"/>
  <c r="M146" i="4"/>
  <c r="F147" i="4"/>
  <c r="G147" i="4"/>
  <c r="D147" i="7"/>
  <c r="C147" i="7"/>
  <c r="I147" i="5"/>
  <c r="D86" i="10"/>
  <c r="D147" i="6"/>
  <c r="C147" i="6"/>
  <c r="M147" i="6"/>
  <c r="E86" i="10"/>
  <c r="D147" i="8"/>
  <c r="C147" i="8"/>
  <c r="M147" i="8"/>
  <c r="H86" i="10"/>
  <c r="J147" i="4"/>
  <c r="K147" i="4"/>
  <c r="L147" i="4"/>
  <c r="D147" i="4"/>
  <c r="C147" i="4"/>
  <c r="M147" i="4"/>
  <c r="F148" i="4"/>
  <c r="G148" i="4"/>
  <c r="D148" i="7"/>
  <c r="C148" i="7"/>
  <c r="I148" i="5"/>
  <c r="D87" i="10"/>
  <c r="D148" i="6"/>
  <c r="C148" i="6"/>
  <c r="M148" i="6"/>
  <c r="E87" i="10"/>
  <c r="D148" i="8"/>
  <c r="C148" i="8"/>
  <c r="M148" i="8"/>
  <c r="H87" i="10"/>
  <c r="J148" i="4"/>
  <c r="K148" i="4"/>
  <c r="L148" i="4"/>
  <c r="D148" i="4"/>
  <c r="C148" i="4"/>
  <c r="M148" i="4"/>
  <c r="F149" i="4"/>
  <c r="G149" i="4"/>
  <c r="D149" i="7"/>
  <c r="C149" i="7"/>
  <c r="I149" i="5"/>
  <c r="D88" i="10"/>
  <c r="D149" i="6"/>
  <c r="C149" i="6"/>
  <c r="M149" i="6"/>
  <c r="E88" i="10"/>
  <c r="D149" i="8"/>
  <c r="C149" i="8"/>
  <c r="M149" i="8"/>
  <c r="H88" i="10"/>
  <c r="J149" i="4"/>
  <c r="K149" i="4"/>
  <c r="L149" i="4"/>
  <c r="D149" i="4"/>
  <c r="C149" i="4"/>
  <c r="M149" i="4"/>
  <c r="F150" i="4"/>
  <c r="G150" i="4"/>
  <c r="D150" i="7"/>
  <c r="C150" i="7"/>
  <c r="I150" i="5"/>
  <c r="D89" i="10"/>
  <c r="D150" i="6"/>
  <c r="C150" i="6"/>
  <c r="M150" i="6"/>
  <c r="E89" i="10"/>
  <c r="D150" i="8"/>
  <c r="C150" i="8"/>
  <c r="M150" i="8"/>
  <c r="H89" i="10"/>
  <c r="J150" i="4"/>
  <c r="K150" i="4"/>
  <c r="L150" i="4"/>
  <c r="D150" i="4"/>
  <c r="C150" i="4"/>
  <c r="M150" i="4"/>
  <c r="F151" i="4"/>
  <c r="G151" i="4"/>
  <c r="D151" i="7"/>
  <c r="C151" i="7"/>
  <c r="I151" i="5"/>
  <c r="D90" i="10"/>
  <c r="D151" i="6"/>
  <c r="C151" i="6"/>
  <c r="M151" i="6"/>
  <c r="E90" i="10"/>
  <c r="D151" i="8"/>
  <c r="C151" i="8"/>
  <c r="M151" i="8"/>
  <c r="H90" i="10"/>
  <c r="J151" i="4"/>
  <c r="K151" i="4"/>
  <c r="L151" i="4"/>
  <c r="D151" i="4"/>
  <c r="C151" i="4"/>
  <c r="M151" i="4"/>
  <c r="F152" i="4"/>
  <c r="G152" i="4"/>
  <c r="D152" i="7"/>
  <c r="C152" i="7"/>
  <c r="I152" i="5"/>
  <c r="D91" i="10"/>
  <c r="D152" i="6"/>
  <c r="C152" i="6"/>
  <c r="M152" i="6"/>
  <c r="E91" i="10"/>
  <c r="D152" i="8"/>
  <c r="C152" i="8"/>
  <c r="M152" i="8"/>
  <c r="H91" i="10"/>
  <c r="J152" i="4"/>
  <c r="K152" i="4"/>
  <c r="L152" i="4"/>
  <c r="D152" i="4"/>
  <c r="C152" i="4"/>
  <c r="M152" i="4"/>
  <c r="F153" i="4"/>
  <c r="G153" i="4"/>
  <c r="D153" i="7"/>
  <c r="C153" i="7"/>
  <c r="I153" i="5"/>
  <c r="D92" i="10"/>
  <c r="D153" i="6"/>
  <c r="C153" i="6"/>
  <c r="M153" i="6"/>
  <c r="E92" i="10"/>
  <c r="D153" i="8"/>
  <c r="C153" i="8"/>
  <c r="M153" i="8"/>
  <c r="H92" i="10"/>
  <c r="J153" i="4"/>
  <c r="K153" i="4"/>
  <c r="L153" i="4"/>
  <c r="D153" i="4"/>
  <c r="C153" i="4"/>
  <c r="M153" i="4"/>
  <c r="F154" i="4"/>
  <c r="G154" i="4"/>
  <c r="D154" i="7"/>
  <c r="C154" i="7"/>
  <c r="I154" i="5"/>
  <c r="D93" i="10"/>
  <c r="D154" i="6"/>
  <c r="C154" i="6"/>
  <c r="M154" i="6"/>
  <c r="E93" i="10"/>
  <c r="D154" i="8"/>
  <c r="C154" i="8"/>
  <c r="M154" i="8"/>
  <c r="H93" i="10"/>
  <c r="J154" i="4"/>
  <c r="K154" i="4"/>
  <c r="L154" i="4"/>
  <c r="D154" i="4"/>
  <c r="C154" i="4"/>
  <c r="M154" i="4"/>
  <c r="F155" i="4"/>
  <c r="G155" i="4"/>
  <c r="D155" i="7"/>
  <c r="C155" i="7"/>
  <c r="I155" i="5"/>
  <c r="D94" i="10"/>
  <c r="D155" i="6"/>
  <c r="C155" i="6"/>
  <c r="M155" i="6"/>
  <c r="E94" i="10"/>
  <c r="D155" i="8"/>
  <c r="C155" i="8"/>
  <c r="M155" i="8"/>
  <c r="H94" i="10"/>
  <c r="J155" i="4"/>
  <c r="K155" i="4"/>
  <c r="L155" i="4"/>
  <c r="D155" i="4"/>
  <c r="C155" i="4"/>
  <c r="M155" i="4"/>
  <c r="F156" i="4"/>
  <c r="G156" i="4"/>
  <c r="D156" i="7"/>
  <c r="C156" i="7"/>
  <c r="I156" i="5"/>
  <c r="D95" i="10"/>
  <c r="D156" i="6"/>
  <c r="C156" i="6"/>
  <c r="M156" i="6"/>
  <c r="E95" i="10"/>
  <c r="D156" i="8"/>
  <c r="C156" i="8"/>
  <c r="M156" i="8"/>
  <c r="H95" i="10"/>
  <c r="J156" i="4"/>
  <c r="K156" i="4"/>
  <c r="L156" i="4"/>
  <c r="D156" i="4"/>
  <c r="C156" i="4"/>
  <c r="M156" i="4"/>
  <c r="F157" i="4"/>
  <c r="G157" i="4"/>
  <c r="D157" i="7"/>
  <c r="C157" i="7"/>
  <c r="I157" i="5"/>
  <c r="D96" i="10"/>
  <c r="D157" i="6"/>
  <c r="C157" i="6"/>
  <c r="M157" i="6"/>
  <c r="E96" i="10"/>
  <c r="D157" i="8"/>
  <c r="C157" i="8"/>
  <c r="M157" i="8"/>
  <c r="H96" i="10"/>
  <c r="J157" i="4"/>
  <c r="K157" i="4"/>
  <c r="L157" i="4"/>
  <c r="D157" i="4"/>
  <c r="C157" i="4"/>
  <c r="M157" i="4"/>
  <c r="F158" i="4"/>
  <c r="G158" i="4"/>
  <c r="D158" i="7"/>
  <c r="C158" i="7"/>
  <c r="I158" i="5"/>
  <c r="D97" i="10"/>
  <c r="D158" i="6"/>
  <c r="C158" i="6"/>
  <c r="M158" i="6"/>
  <c r="E97" i="10"/>
  <c r="D158" i="8"/>
  <c r="C158" i="8"/>
  <c r="M158" i="8"/>
  <c r="H97" i="10"/>
  <c r="J158" i="4"/>
  <c r="K158" i="4"/>
  <c r="L158" i="4"/>
  <c r="D158" i="4"/>
  <c r="C158" i="4"/>
  <c r="M158" i="4"/>
  <c r="F159" i="4"/>
  <c r="G159" i="4"/>
  <c r="D159" i="7"/>
  <c r="C159" i="7"/>
  <c r="I159" i="5"/>
  <c r="D98" i="10"/>
  <c r="D159" i="6"/>
  <c r="C159" i="6"/>
  <c r="M159" i="6"/>
  <c r="E98" i="10"/>
  <c r="D159" i="8"/>
  <c r="C159" i="8"/>
  <c r="M159" i="8"/>
  <c r="H98" i="10"/>
  <c r="J159" i="4"/>
  <c r="K159" i="4"/>
  <c r="L159" i="4"/>
  <c r="D159" i="4"/>
  <c r="C159" i="4"/>
  <c r="M159" i="4"/>
  <c r="F160" i="4"/>
  <c r="G160" i="4"/>
  <c r="D160" i="7"/>
  <c r="C160" i="7"/>
  <c r="I160" i="5"/>
  <c r="D99" i="10"/>
  <c r="D160" i="6"/>
  <c r="C160" i="6"/>
  <c r="M160" i="6"/>
  <c r="E99" i="10"/>
  <c r="D160" i="8"/>
  <c r="C160" i="8"/>
  <c r="M160" i="8"/>
  <c r="H99" i="10"/>
  <c r="J160" i="4"/>
  <c r="K160" i="4"/>
  <c r="L160" i="4"/>
  <c r="D160" i="4"/>
  <c r="C160" i="4"/>
  <c r="M160" i="4"/>
  <c r="F161" i="4"/>
  <c r="G161" i="4"/>
  <c r="D161" i="7"/>
  <c r="C161" i="7"/>
  <c r="I161" i="5"/>
  <c r="D100" i="10"/>
  <c r="D161" i="6"/>
  <c r="C161" i="6"/>
  <c r="M161" i="6"/>
  <c r="E100" i="10"/>
  <c r="D161" i="8"/>
  <c r="C161" i="8"/>
  <c r="M161" i="8"/>
  <c r="H100" i="10"/>
  <c r="L161" i="4"/>
  <c r="D161" i="4"/>
  <c r="C161" i="4"/>
  <c r="M161" i="4"/>
  <c r="F162" i="4"/>
  <c r="G162" i="4"/>
  <c r="D162" i="7"/>
  <c r="C162" i="7"/>
  <c r="I162" i="5"/>
  <c r="D101" i="10"/>
  <c r="D162" i="6"/>
  <c r="C162" i="6"/>
  <c r="M162" i="6"/>
  <c r="E101" i="10"/>
  <c r="D162" i="8"/>
  <c r="C162" i="8"/>
  <c r="M162" i="8"/>
  <c r="H101" i="10"/>
  <c r="L162" i="4"/>
  <c r="D162" i="4"/>
  <c r="C162" i="4"/>
  <c r="M162" i="4"/>
  <c r="F163" i="4"/>
  <c r="G163" i="4"/>
  <c r="F163" i="5"/>
  <c r="G163" i="5"/>
  <c r="H163" i="5"/>
  <c r="I163" i="5"/>
  <c r="D102" i="10"/>
  <c r="H163" i="6"/>
  <c r="I163" i="6"/>
  <c r="J163" i="6"/>
  <c r="D163" i="6"/>
  <c r="C163" i="6"/>
  <c r="M163" i="6"/>
  <c r="E102" i="10"/>
  <c r="D163" i="8"/>
  <c r="C163" i="8"/>
  <c r="M163" i="8"/>
  <c r="H102" i="10"/>
  <c r="D163" i="7"/>
  <c r="C163" i="7"/>
  <c r="L163" i="4"/>
  <c r="D163" i="4"/>
  <c r="C163" i="4"/>
  <c r="M163" i="4"/>
  <c r="F164" i="4"/>
  <c r="G164" i="4"/>
  <c r="F164" i="5"/>
  <c r="G164" i="5"/>
  <c r="H164" i="5"/>
  <c r="I164" i="5"/>
  <c r="D103" i="10"/>
  <c r="H164" i="6"/>
  <c r="I164" i="6"/>
  <c r="J164" i="6"/>
  <c r="D164" i="6"/>
  <c r="C164" i="6"/>
  <c r="M164" i="6"/>
  <c r="E103" i="10"/>
  <c r="D60" i="8"/>
  <c r="C60" i="8"/>
  <c r="E60" i="8"/>
  <c r="F112" i="8"/>
  <c r="G112" i="8"/>
  <c r="J112" i="8"/>
  <c r="H164" i="8"/>
  <c r="I164" i="8"/>
  <c r="D164" i="8"/>
  <c r="C164" i="8"/>
  <c r="M164" i="8"/>
  <c r="H103" i="10"/>
  <c r="D164" i="7"/>
  <c r="C164" i="7"/>
  <c r="D164" i="4"/>
  <c r="C164" i="4"/>
  <c r="M164" i="4"/>
  <c r="D165" i="6"/>
  <c r="D61" i="8"/>
  <c r="C61" i="8"/>
  <c r="E61" i="8"/>
  <c r="F113" i="8"/>
  <c r="G113" i="8"/>
  <c r="J113" i="8"/>
  <c r="H165" i="8"/>
  <c r="I165" i="8"/>
  <c r="D165" i="8"/>
  <c r="D165" i="7"/>
  <c r="D166" i="6"/>
  <c r="D62" i="8"/>
  <c r="C62" i="8"/>
  <c r="D166" i="8"/>
  <c r="D166" i="7"/>
  <c r="D166" i="4"/>
  <c r="D167" i="6"/>
  <c r="D63" i="8"/>
  <c r="C63" i="8"/>
  <c r="D167" i="8"/>
  <c r="D167" i="7"/>
  <c r="D167" i="4"/>
  <c r="D168" i="6"/>
  <c r="D64" i="8"/>
  <c r="C64" i="8"/>
  <c r="D168" i="8"/>
  <c r="D168" i="7"/>
  <c r="D168" i="4"/>
  <c r="D169" i="6"/>
  <c r="D65" i="8"/>
  <c r="C65" i="8"/>
  <c r="D169" i="8"/>
  <c r="D169" i="7"/>
  <c r="D169" i="4"/>
  <c r="D170" i="6"/>
  <c r="D170" i="8"/>
  <c r="D170" i="7"/>
  <c r="D170" i="4"/>
  <c r="D171" i="6"/>
  <c r="D171" i="8"/>
  <c r="D171" i="7"/>
  <c r="D171" i="4"/>
  <c r="D172" i="6"/>
  <c r="D172" i="8"/>
  <c r="D172" i="7"/>
  <c r="D172" i="4"/>
  <c r="D173" i="6"/>
  <c r="D173" i="8"/>
  <c r="D173" i="7"/>
  <c r="D173" i="4"/>
  <c r="D174" i="6"/>
  <c r="D174" i="8"/>
  <c r="D174" i="7"/>
  <c r="D174" i="4"/>
  <c r="D175" i="6"/>
  <c r="D175" i="8"/>
  <c r="D175" i="7"/>
  <c r="D175" i="4"/>
  <c r="D176" i="6"/>
  <c r="D176" i="8"/>
  <c r="D176" i="7"/>
  <c r="D176" i="4"/>
  <c r="D177" i="6"/>
  <c r="D177" i="8"/>
  <c r="D177" i="7"/>
  <c r="D177" i="4"/>
  <c r="D178" i="6"/>
  <c r="D178" i="8"/>
  <c r="D178" i="7"/>
  <c r="D178" i="4"/>
  <c r="D179" i="6"/>
  <c r="D179" i="8"/>
  <c r="D179" i="7"/>
  <c r="D179" i="4"/>
  <c r="D180" i="6"/>
  <c r="D180" i="8"/>
  <c r="D180" i="7"/>
  <c r="D180" i="4"/>
  <c r="D181" i="6"/>
  <c r="D181" i="8"/>
  <c r="D181" i="7"/>
  <c r="D181" i="4"/>
  <c r="D182" i="6"/>
  <c r="D182" i="8"/>
  <c r="D182" i="7"/>
  <c r="D182" i="4"/>
  <c r="D183" i="6"/>
  <c r="D183" i="8"/>
  <c r="D183" i="7"/>
  <c r="D183" i="4"/>
  <c r="D184" i="6"/>
  <c r="D184" i="8"/>
  <c r="D184" i="7"/>
  <c r="D184" i="4"/>
  <c r="D185" i="6"/>
  <c r="D185" i="8"/>
  <c r="D185" i="7"/>
  <c r="D185" i="4"/>
  <c r="D186" i="6"/>
  <c r="D186" i="8"/>
  <c r="D186" i="7"/>
  <c r="D186" i="4"/>
  <c r="D187" i="6"/>
  <c r="D187" i="8"/>
  <c r="D187" i="7"/>
  <c r="D187" i="4"/>
  <c r="D188" i="6"/>
  <c r="D188" i="8"/>
  <c r="D188" i="7"/>
  <c r="D188" i="4"/>
  <c r="D189" i="6"/>
  <c r="D189" i="8"/>
  <c r="D189" i="7"/>
  <c r="D189" i="4"/>
  <c r="D190" i="6"/>
  <c r="D190" i="8"/>
  <c r="D190" i="7"/>
  <c r="D190" i="4"/>
  <c r="D191" i="6"/>
  <c r="D191" i="8"/>
  <c r="D191" i="7"/>
  <c r="D191" i="4"/>
  <c r="D192" i="6"/>
  <c r="D192" i="8"/>
  <c r="D192" i="7"/>
  <c r="D192" i="4"/>
  <c r="D193" i="6"/>
  <c r="D193" i="8"/>
  <c r="D193" i="7"/>
  <c r="D193" i="4"/>
  <c r="D194" i="6"/>
  <c r="D194" i="8"/>
  <c r="D194" i="7"/>
  <c r="D194" i="4"/>
  <c r="D195" i="6"/>
  <c r="D195" i="8"/>
  <c r="D195" i="7"/>
  <c r="D195" i="4"/>
  <c r="D196" i="6"/>
  <c r="D196" i="8"/>
  <c r="D196" i="7"/>
  <c r="D196" i="4"/>
  <c r="D197" i="6"/>
  <c r="D197" i="8"/>
  <c r="D197" i="7"/>
  <c r="D197" i="4"/>
  <c r="D198" i="6"/>
  <c r="D198" i="8"/>
  <c r="D198" i="7"/>
  <c r="D198" i="4"/>
  <c r="D199" i="6"/>
  <c r="D199" i="8"/>
  <c r="D199" i="7"/>
  <c r="D199" i="4"/>
  <c r="D200" i="6"/>
  <c r="D200" i="8"/>
  <c r="D200" i="7"/>
  <c r="D200" i="4"/>
  <c r="D201" i="6"/>
  <c r="D201" i="8"/>
  <c r="D201" i="7"/>
  <c r="D201" i="4"/>
  <c r="D202" i="6"/>
  <c r="D202" i="8"/>
  <c r="D202" i="7"/>
  <c r="D202" i="4"/>
  <c r="D203" i="6"/>
  <c r="D203" i="8"/>
  <c r="D203" i="7"/>
  <c r="D203" i="4"/>
  <c r="D204" i="6"/>
  <c r="D204" i="8"/>
  <c r="D204" i="7"/>
  <c r="D204" i="4"/>
  <c r="D205" i="6"/>
  <c r="D205" i="8"/>
  <c r="D205" i="7"/>
  <c r="D205" i="4"/>
  <c r="D206" i="6"/>
  <c r="D206" i="8"/>
  <c r="D206" i="7"/>
  <c r="D206" i="4"/>
  <c r="D207" i="6"/>
  <c r="D207" i="8"/>
  <c r="D207" i="7"/>
  <c r="D207" i="4"/>
  <c r="D208" i="6"/>
  <c r="D208" i="8"/>
  <c r="D208" i="7"/>
  <c r="D208" i="4"/>
  <c r="D209" i="6"/>
  <c r="D209" i="8"/>
  <c r="D209" i="7"/>
  <c r="D209" i="4"/>
  <c r="D210" i="6"/>
  <c r="D210" i="8"/>
  <c r="D210" i="7"/>
  <c r="D210" i="4"/>
  <c r="D211" i="6"/>
  <c r="D211" i="8"/>
  <c r="D211" i="7"/>
  <c r="D211" i="4"/>
  <c r="D212" i="6"/>
  <c r="D212" i="8"/>
  <c r="D212" i="7"/>
  <c r="D212" i="4"/>
  <c r="D213" i="6"/>
  <c r="D213" i="8"/>
  <c r="D213" i="7"/>
  <c r="D213" i="4"/>
  <c r="D214" i="6"/>
  <c r="D214" i="8"/>
  <c r="D214" i="7"/>
  <c r="D214" i="4"/>
  <c r="D215" i="6"/>
  <c r="D215" i="8"/>
  <c r="D215" i="7"/>
  <c r="D215" i="4"/>
  <c r="D216" i="6"/>
  <c r="D216" i="8"/>
  <c r="D216" i="7"/>
  <c r="D216" i="4"/>
  <c r="D217" i="6"/>
  <c r="D217" i="8"/>
  <c r="D217" i="7"/>
  <c r="D217" i="4"/>
  <c r="D218" i="6"/>
  <c r="D218" i="8"/>
  <c r="D218" i="7"/>
  <c r="D218" i="4"/>
  <c r="D219" i="6"/>
  <c r="D219" i="8"/>
  <c r="D219" i="7"/>
  <c r="D219" i="4"/>
  <c r="D220" i="6"/>
  <c r="D220" i="8"/>
  <c r="D220" i="7"/>
  <c r="D220" i="4"/>
  <c r="D221" i="6"/>
  <c r="D221" i="8"/>
  <c r="D221" i="7"/>
  <c r="J221" i="4"/>
  <c r="K221" i="4"/>
  <c r="L221" i="4"/>
  <c r="D221" i="4"/>
  <c r="F222" i="4"/>
  <c r="G222" i="4"/>
  <c r="J6" i="4"/>
  <c r="K6" i="4"/>
  <c r="L6" i="4"/>
  <c r="D6" i="4"/>
  <c r="C6" i="4"/>
  <c r="M6" i="4"/>
  <c r="F7" i="4"/>
  <c r="G7" i="4"/>
  <c r="J7" i="4"/>
  <c r="K7" i="4"/>
  <c r="L7" i="4"/>
  <c r="D7" i="4"/>
  <c r="C7" i="4"/>
  <c r="M7" i="4"/>
  <c r="F8" i="4"/>
  <c r="G8" i="4"/>
  <c r="J8" i="4"/>
  <c r="K8" i="4"/>
  <c r="L8" i="4"/>
  <c r="D8" i="4"/>
  <c r="C8" i="4"/>
  <c r="M8" i="4"/>
  <c r="F9" i="4"/>
  <c r="G9" i="4"/>
  <c r="L9" i="4"/>
  <c r="D9" i="4"/>
  <c r="C9" i="4"/>
  <c r="M9" i="4"/>
  <c r="F10" i="4"/>
  <c r="G10" i="4"/>
  <c r="L10" i="4"/>
  <c r="D10" i="4"/>
  <c r="C10" i="4"/>
  <c r="M10" i="4"/>
  <c r="F11" i="4"/>
  <c r="G11" i="4"/>
  <c r="L11" i="4"/>
  <c r="D11" i="4"/>
  <c r="C11" i="4"/>
  <c r="M11" i="4"/>
  <c r="F12" i="4"/>
  <c r="G12" i="4"/>
  <c r="J5" i="4"/>
  <c r="K5" i="4"/>
  <c r="L5" i="4"/>
  <c r="D5" i="4"/>
  <c r="C5" i="4"/>
  <c r="M5" i="4"/>
  <c r="F6" i="4"/>
  <c r="G6" i="4"/>
  <c r="I7" i="5"/>
  <c r="I6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H162" i="5"/>
  <c r="D163" i="5"/>
  <c r="J163" i="5"/>
  <c r="E164" i="5"/>
  <c r="D164" i="5"/>
  <c r="J164" i="5"/>
  <c r="E165" i="5"/>
  <c r="D165" i="5"/>
  <c r="J165" i="5"/>
  <c r="E166" i="5"/>
  <c r="D166" i="5"/>
  <c r="J166" i="5"/>
  <c r="E167" i="5"/>
  <c r="D167" i="5"/>
  <c r="J167" i="5"/>
  <c r="E168" i="5"/>
  <c r="D168" i="5"/>
  <c r="J168" i="5"/>
  <c r="E169" i="5"/>
  <c r="D169" i="5"/>
  <c r="J169" i="5"/>
  <c r="E170" i="5"/>
  <c r="D170" i="5"/>
  <c r="J170" i="5"/>
  <c r="E171" i="5"/>
  <c r="D171" i="5"/>
  <c r="J171" i="5"/>
  <c r="E172" i="5"/>
  <c r="D172" i="5"/>
  <c r="J172" i="5"/>
  <c r="E173" i="5"/>
  <c r="D173" i="5"/>
  <c r="J173" i="5"/>
  <c r="E174" i="5"/>
  <c r="D174" i="5"/>
  <c r="J174" i="5"/>
  <c r="E175" i="5"/>
  <c r="D175" i="5"/>
  <c r="J175" i="5"/>
  <c r="E176" i="5"/>
  <c r="D176" i="5"/>
  <c r="J176" i="5"/>
  <c r="E177" i="5"/>
  <c r="D177" i="5"/>
  <c r="J177" i="5"/>
  <c r="E178" i="5"/>
  <c r="D178" i="5"/>
  <c r="J178" i="5"/>
  <c r="E179" i="5"/>
  <c r="D179" i="5"/>
  <c r="J179" i="5"/>
  <c r="E180" i="5"/>
  <c r="D180" i="5"/>
  <c r="J180" i="5"/>
  <c r="E181" i="5"/>
  <c r="D181" i="5"/>
  <c r="J181" i="5"/>
  <c r="E182" i="5"/>
  <c r="D182" i="5"/>
  <c r="J182" i="5"/>
  <c r="E183" i="5"/>
  <c r="D183" i="5"/>
  <c r="J183" i="5"/>
  <c r="E184" i="5"/>
  <c r="D184" i="5"/>
  <c r="J184" i="5"/>
  <c r="E185" i="5"/>
  <c r="D185" i="5"/>
  <c r="J185" i="5"/>
  <c r="E186" i="5"/>
  <c r="D186" i="5"/>
  <c r="J186" i="5"/>
  <c r="E187" i="5"/>
  <c r="D187" i="5"/>
  <c r="J187" i="5"/>
  <c r="E188" i="5"/>
  <c r="D188" i="5"/>
  <c r="J188" i="5"/>
  <c r="E189" i="5"/>
  <c r="D189" i="5"/>
  <c r="J189" i="5"/>
  <c r="E190" i="5"/>
  <c r="D190" i="5"/>
  <c r="J190" i="5"/>
  <c r="E191" i="5"/>
  <c r="D191" i="5"/>
  <c r="J191" i="5"/>
  <c r="E192" i="5"/>
  <c r="D192" i="5"/>
  <c r="J192" i="5"/>
  <c r="E193" i="5"/>
  <c r="D193" i="5"/>
  <c r="J193" i="5"/>
  <c r="E194" i="5"/>
  <c r="D194" i="5"/>
  <c r="J194" i="5"/>
  <c r="E195" i="5"/>
  <c r="D195" i="5"/>
  <c r="J195" i="5"/>
  <c r="E196" i="5"/>
  <c r="D196" i="5"/>
  <c r="J196" i="5"/>
  <c r="E197" i="5"/>
  <c r="D197" i="5"/>
  <c r="J197" i="5"/>
  <c r="E198" i="5"/>
  <c r="D198" i="5"/>
  <c r="J198" i="5"/>
  <c r="E199" i="5"/>
  <c r="D199" i="5"/>
  <c r="J199" i="5"/>
  <c r="E200" i="5"/>
  <c r="D200" i="5"/>
  <c r="J200" i="5"/>
  <c r="E201" i="5"/>
  <c r="D201" i="5"/>
  <c r="J201" i="5"/>
  <c r="E202" i="5"/>
  <c r="D202" i="5"/>
  <c r="J202" i="5"/>
  <c r="E203" i="5"/>
  <c r="D203" i="5"/>
  <c r="J203" i="5"/>
  <c r="E204" i="5"/>
  <c r="D204" i="5"/>
  <c r="J204" i="5"/>
  <c r="E205" i="5"/>
  <c r="D205" i="5"/>
  <c r="J205" i="5"/>
  <c r="E206" i="5"/>
  <c r="D206" i="5"/>
  <c r="J206" i="5"/>
  <c r="E207" i="5"/>
  <c r="D207" i="5"/>
  <c r="J207" i="5"/>
  <c r="E208" i="5"/>
  <c r="D208" i="5"/>
  <c r="J208" i="5"/>
  <c r="E209" i="5"/>
  <c r="D209" i="5"/>
  <c r="J209" i="5"/>
  <c r="E210" i="5"/>
  <c r="D210" i="5"/>
  <c r="J210" i="5"/>
  <c r="E211" i="5"/>
  <c r="D211" i="5"/>
  <c r="J211" i="5"/>
  <c r="E212" i="5"/>
  <c r="D212" i="5"/>
  <c r="J212" i="5"/>
  <c r="E213" i="5"/>
  <c r="D213" i="5"/>
  <c r="J213" i="5"/>
  <c r="E214" i="5"/>
  <c r="D214" i="5"/>
  <c r="J214" i="5"/>
  <c r="E215" i="5"/>
  <c r="D215" i="5"/>
  <c r="J215" i="5"/>
  <c r="E216" i="5"/>
  <c r="D216" i="5"/>
  <c r="J216" i="5"/>
  <c r="E217" i="5"/>
  <c r="D217" i="5"/>
  <c r="J217" i="5"/>
  <c r="E218" i="5"/>
  <c r="D218" i="5"/>
  <c r="J218" i="5"/>
  <c r="E219" i="5"/>
  <c r="D219" i="5"/>
  <c r="J219" i="5"/>
  <c r="E220" i="5"/>
  <c r="D220" i="5"/>
  <c r="J220" i="5"/>
  <c r="E221" i="5"/>
  <c r="D221" i="5"/>
  <c r="J221" i="5"/>
  <c r="E222" i="5"/>
  <c r="D222" i="5"/>
  <c r="J222" i="5"/>
  <c r="I5" i="5"/>
  <c r="J6" i="5"/>
  <c r="F6" i="8"/>
  <c r="D5" i="8"/>
  <c r="C5" i="8"/>
  <c r="E5" i="8"/>
  <c r="G6" i="8"/>
  <c r="H6" i="8"/>
  <c r="F5" i="8"/>
  <c r="G5" i="8"/>
  <c r="H5" i="8"/>
  <c r="I5" i="8"/>
  <c r="J5" i="8"/>
  <c r="I6" i="8"/>
  <c r="J6" i="8"/>
  <c r="F7" i="8"/>
  <c r="D6" i="8"/>
  <c r="C6" i="8"/>
  <c r="E6" i="8"/>
  <c r="G7" i="8"/>
  <c r="H7" i="8"/>
  <c r="I7" i="8"/>
  <c r="J7" i="8"/>
  <c r="F8" i="8"/>
  <c r="D7" i="8"/>
  <c r="C7" i="8"/>
  <c r="E7" i="8"/>
  <c r="G8" i="8"/>
  <c r="H8" i="8"/>
  <c r="I8" i="8"/>
  <c r="J8" i="8"/>
  <c r="F9" i="8"/>
  <c r="D8" i="8"/>
  <c r="C8" i="8"/>
  <c r="E8" i="8"/>
  <c r="G9" i="8"/>
  <c r="H9" i="8"/>
  <c r="I9" i="8"/>
  <c r="J9" i="8"/>
  <c r="F10" i="8"/>
  <c r="D9" i="8"/>
  <c r="C9" i="8"/>
  <c r="E9" i="8"/>
  <c r="G10" i="8"/>
  <c r="H10" i="8"/>
  <c r="I10" i="8"/>
  <c r="J10" i="8"/>
  <c r="F11" i="8"/>
  <c r="D10" i="8"/>
  <c r="C10" i="8"/>
  <c r="E10" i="8"/>
  <c r="G11" i="8"/>
  <c r="H11" i="8"/>
  <c r="I11" i="8"/>
  <c r="J11" i="8"/>
  <c r="F12" i="8"/>
  <c r="D11" i="8"/>
  <c r="C11" i="8"/>
  <c r="E11" i="8"/>
  <c r="G12" i="8"/>
  <c r="H12" i="8"/>
  <c r="I12" i="8"/>
  <c r="J12" i="8"/>
  <c r="F13" i="8"/>
  <c r="D12" i="8"/>
  <c r="C12" i="8"/>
  <c r="E12" i="8"/>
  <c r="G13" i="8"/>
  <c r="H13" i="8"/>
  <c r="I13" i="8"/>
  <c r="J13" i="8"/>
  <c r="F14" i="8"/>
  <c r="D13" i="8"/>
  <c r="C13" i="8"/>
  <c r="E13" i="8"/>
  <c r="G14" i="8"/>
  <c r="H14" i="8"/>
  <c r="I14" i="8"/>
  <c r="J14" i="8"/>
  <c r="F15" i="8"/>
  <c r="D14" i="8"/>
  <c r="C14" i="8"/>
  <c r="E14" i="8"/>
  <c r="G15" i="8"/>
  <c r="H15" i="8"/>
  <c r="I15" i="8"/>
  <c r="J15" i="8"/>
  <c r="F16" i="8"/>
  <c r="D15" i="8"/>
  <c r="C15" i="8"/>
  <c r="E15" i="8"/>
  <c r="G16" i="8"/>
  <c r="H16" i="8"/>
  <c r="I16" i="8"/>
  <c r="J16" i="8"/>
  <c r="F17" i="8"/>
  <c r="D16" i="8"/>
  <c r="C16" i="8"/>
  <c r="E16" i="8"/>
  <c r="G17" i="8"/>
  <c r="H17" i="8"/>
  <c r="I17" i="8"/>
  <c r="J17" i="8"/>
  <c r="F18" i="8"/>
  <c r="D17" i="8"/>
  <c r="C17" i="8"/>
  <c r="E17" i="8"/>
  <c r="G18" i="8"/>
  <c r="H18" i="8"/>
  <c r="I18" i="8"/>
  <c r="J18" i="8"/>
  <c r="F19" i="8"/>
  <c r="D18" i="8"/>
  <c r="C18" i="8"/>
  <c r="E18" i="8"/>
  <c r="G19" i="8"/>
  <c r="H19" i="8"/>
  <c r="I19" i="8"/>
  <c r="J19" i="8"/>
  <c r="F20" i="8"/>
  <c r="D19" i="8"/>
  <c r="C19" i="8"/>
  <c r="E19" i="8"/>
  <c r="G20" i="8"/>
  <c r="H20" i="8"/>
  <c r="I20" i="8"/>
  <c r="J20" i="8"/>
  <c r="F21" i="8"/>
  <c r="D20" i="8"/>
  <c r="C20" i="8"/>
  <c r="E20" i="8"/>
  <c r="G21" i="8"/>
  <c r="H21" i="8"/>
  <c r="I21" i="8"/>
  <c r="J21" i="8"/>
  <c r="F22" i="8"/>
  <c r="D21" i="8"/>
  <c r="C21" i="8"/>
  <c r="E21" i="8"/>
  <c r="G22" i="8"/>
  <c r="H22" i="8"/>
  <c r="I22" i="8"/>
  <c r="J22" i="8"/>
  <c r="F23" i="8"/>
  <c r="D22" i="8"/>
  <c r="C22" i="8"/>
  <c r="E22" i="8"/>
  <c r="G23" i="8"/>
  <c r="H23" i="8"/>
  <c r="I23" i="8"/>
  <c r="J23" i="8"/>
  <c r="F24" i="8"/>
  <c r="D23" i="8"/>
  <c r="C23" i="8"/>
  <c r="E23" i="8"/>
  <c r="G24" i="8"/>
  <c r="H24" i="8"/>
  <c r="I24" i="8"/>
  <c r="J24" i="8"/>
  <c r="F25" i="8"/>
  <c r="D24" i="8"/>
  <c r="C24" i="8"/>
  <c r="E24" i="8"/>
  <c r="G25" i="8"/>
  <c r="H25" i="8"/>
  <c r="I25" i="8"/>
  <c r="J25" i="8"/>
  <c r="F26" i="8"/>
  <c r="D25" i="8"/>
  <c r="C25" i="8"/>
  <c r="E25" i="8"/>
  <c r="G26" i="8"/>
  <c r="H26" i="8"/>
  <c r="I26" i="8"/>
  <c r="J26" i="8"/>
  <c r="F27" i="8"/>
  <c r="D26" i="8"/>
  <c r="C26" i="8"/>
  <c r="E26" i="8"/>
  <c r="G27" i="8"/>
  <c r="H27" i="8"/>
  <c r="I27" i="8"/>
  <c r="J27" i="8"/>
  <c r="F28" i="8"/>
  <c r="D27" i="8"/>
  <c r="C27" i="8"/>
  <c r="E27" i="8"/>
  <c r="G28" i="8"/>
  <c r="H28" i="8"/>
  <c r="I28" i="8"/>
  <c r="J28" i="8"/>
  <c r="F29" i="8"/>
  <c r="D28" i="8"/>
  <c r="C28" i="8"/>
  <c r="E28" i="8"/>
  <c r="G29" i="8"/>
  <c r="H29" i="8"/>
  <c r="I29" i="8"/>
  <c r="J29" i="8"/>
  <c r="F30" i="8"/>
  <c r="D29" i="8"/>
  <c r="C29" i="8"/>
  <c r="E29" i="8"/>
  <c r="G30" i="8"/>
  <c r="H30" i="8"/>
  <c r="I30" i="8"/>
  <c r="J30" i="8"/>
  <c r="F31" i="8"/>
  <c r="D30" i="8"/>
  <c r="C30" i="8"/>
  <c r="E30" i="8"/>
  <c r="G31" i="8"/>
  <c r="H31" i="8"/>
  <c r="I31" i="8"/>
  <c r="J31" i="8"/>
  <c r="F32" i="8"/>
  <c r="D31" i="8"/>
  <c r="C31" i="8"/>
  <c r="E31" i="8"/>
  <c r="G32" i="8"/>
  <c r="H32" i="8"/>
  <c r="I32" i="8"/>
  <c r="J32" i="8"/>
  <c r="F33" i="8"/>
  <c r="D32" i="8"/>
  <c r="C32" i="8"/>
  <c r="E32" i="8"/>
  <c r="G33" i="8"/>
  <c r="H33" i="8"/>
  <c r="I33" i="8"/>
  <c r="J33" i="8"/>
  <c r="F34" i="8"/>
  <c r="D33" i="8"/>
  <c r="C33" i="8"/>
  <c r="E33" i="8"/>
  <c r="G34" i="8"/>
  <c r="H34" i="8"/>
  <c r="I34" i="8"/>
  <c r="J34" i="8"/>
  <c r="F35" i="8"/>
  <c r="D34" i="8"/>
  <c r="C34" i="8"/>
  <c r="E34" i="8"/>
  <c r="G35" i="8"/>
  <c r="H35" i="8"/>
  <c r="I35" i="8"/>
  <c r="J35" i="8"/>
  <c r="F36" i="8"/>
  <c r="D35" i="8"/>
  <c r="C35" i="8"/>
  <c r="E35" i="8"/>
  <c r="G36" i="8"/>
  <c r="H36" i="8"/>
  <c r="I36" i="8"/>
  <c r="J36" i="8"/>
  <c r="F37" i="8"/>
  <c r="D36" i="8"/>
  <c r="C36" i="8"/>
  <c r="E36" i="8"/>
  <c r="G37" i="8"/>
  <c r="H37" i="8"/>
  <c r="I37" i="8"/>
  <c r="J37" i="8"/>
  <c r="F38" i="8"/>
  <c r="D37" i="8"/>
  <c r="C37" i="8"/>
  <c r="E37" i="8"/>
  <c r="G38" i="8"/>
  <c r="H38" i="8"/>
  <c r="I38" i="8"/>
  <c r="J38" i="8"/>
  <c r="F39" i="8"/>
  <c r="D38" i="8"/>
  <c r="C38" i="8"/>
  <c r="E38" i="8"/>
  <c r="G39" i="8"/>
  <c r="H39" i="8"/>
  <c r="I39" i="8"/>
  <c r="J39" i="8"/>
  <c r="F40" i="8"/>
  <c r="D39" i="8"/>
  <c r="C39" i="8"/>
  <c r="E39" i="8"/>
  <c r="G40" i="8"/>
  <c r="H40" i="8"/>
  <c r="I40" i="8"/>
  <c r="J40" i="8"/>
  <c r="F41" i="8"/>
  <c r="D40" i="8"/>
  <c r="C40" i="8"/>
  <c r="E40" i="8"/>
  <c r="G41" i="8"/>
  <c r="H41" i="8"/>
  <c r="I41" i="8"/>
  <c r="J41" i="8"/>
  <c r="F42" i="8"/>
  <c r="D41" i="8"/>
  <c r="C41" i="8"/>
  <c r="E41" i="8"/>
  <c r="G42" i="8"/>
  <c r="H42" i="8"/>
  <c r="I42" i="8"/>
  <c r="J42" i="8"/>
  <c r="F43" i="8"/>
  <c r="D42" i="8"/>
  <c r="C42" i="8"/>
  <c r="E42" i="8"/>
  <c r="G43" i="8"/>
  <c r="H43" i="8"/>
  <c r="I43" i="8"/>
  <c r="J43" i="8"/>
  <c r="F44" i="8"/>
  <c r="D43" i="8"/>
  <c r="C43" i="8"/>
  <c r="E43" i="8"/>
  <c r="G44" i="8"/>
  <c r="H44" i="8"/>
  <c r="I44" i="8"/>
  <c r="J44" i="8"/>
  <c r="F45" i="8"/>
  <c r="D44" i="8"/>
  <c r="C44" i="8"/>
  <c r="E44" i="8"/>
  <c r="G45" i="8"/>
  <c r="H45" i="8"/>
  <c r="I45" i="8"/>
  <c r="J45" i="8"/>
  <c r="F46" i="8"/>
  <c r="D45" i="8"/>
  <c r="C45" i="8"/>
  <c r="E45" i="8"/>
  <c r="G46" i="8"/>
  <c r="H46" i="8"/>
  <c r="I46" i="8"/>
  <c r="J46" i="8"/>
  <c r="F47" i="8"/>
  <c r="D46" i="8"/>
  <c r="C46" i="8"/>
  <c r="E46" i="8"/>
  <c r="G47" i="8"/>
  <c r="H47" i="8"/>
  <c r="I47" i="8"/>
  <c r="J47" i="8"/>
  <c r="F48" i="8"/>
  <c r="D47" i="8"/>
  <c r="C47" i="8"/>
  <c r="E47" i="8"/>
  <c r="G48" i="8"/>
  <c r="H48" i="8"/>
  <c r="I48" i="8"/>
  <c r="J48" i="8"/>
  <c r="F49" i="8"/>
  <c r="D48" i="8"/>
  <c r="C48" i="8"/>
  <c r="E48" i="8"/>
  <c r="G49" i="8"/>
  <c r="H49" i="8"/>
  <c r="I49" i="8"/>
  <c r="J49" i="8"/>
  <c r="F50" i="8"/>
  <c r="D49" i="8"/>
  <c r="C49" i="8"/>
  <c r="E49" i="8"/>
  <c r="G50" i="8"/>
  <c r="H50" i="8"/>
  <c r="I50" i="8"/>
  <c r="J50" i="8"/>
  <c r="F51" i="8"/>
  <c r="D50" i="8"/>
  <c r="C50" i="8"/>
  <c r="E50" i="8"/>
  <c r="G51" i="8"/>
  <c r="H51" i="8"/>
  <c r="I51" i="8"/>
  <c r="J51" i="8"/>
  <c r="F52" i="8"/>
  <c r="D51" i="8"/>
  <c r="C51" i="8"/>
  <c r="E51" i="8"/>
  <c r="G52" i="8"/>
  <c r="H52" i="8"/>
  <c r="I52" i="8"/>
  <c r="J52" i="8"/>
  <c r="F53" i="8"/>
  <c r="D52" i="8"/>
  <c r="C52" i="8"/>
  <c r="E52" i="8"/>
  <c r="G53" i="8"/>
  <c r="H53" i="8"/>
  <c r="I53" i="8"/>
  <c r="J53" i="8"/>
  <c r="F54" i="8"/>
  <c r="D53" i="8"/>
  <c r="C53" i="8"/>
  <c r="E53" i="8"/>
  <c r="G54" i="8"/>
  <c r="H54" i="8"/>
  <c r="I54" i="8"/>
  <c r="J54" i="8"/>
  <c r="F55" i="8"/>
  <c r="D54" i="8"/>
  <c r="C54" i="8"/>
  <c r="E54" i="8"/>
  <c r="G55" i="8"/>
  <c r="H55" i="8"/>
  <c r="I55" i="8"/>
  <c r="J55" i="8"/>
  <c r="F56" i="8"/>
  <c r="D55" i="8"/>
  <c r="C55" i="8"/>
  <c r="E55" i="8"/>
  <c r="G56" i="8"/>
  <c r="H56" i="8"/>
  <c r="I56" i="8"/>
  <c r="J56" i="8"/>
  <c r="F57" i="8"/>
  <c r="D56" i="8"/>
  <c r="C56" i="8"/>
  <c r="E56" i="8"/>
  <c r="G57" i="8"/>
  <c r="J57" i="8"/>
  <c r="F58" i="8"/>
  <c r="D57" i="8"/>
  <c r="C57" i="8"/>
  <c r="E57" i="8"/>
  <c r="G58" i="8"/>
  <c r="J58" i="8"/>
  <c r="F59" i="8"/>
  <c r="D58" i="8"/>
  <c r="C58" i="8"/>
  <c r="E58" i="8"/>
  <c r="G59" i="8"/>
  <c r="J59" i="8"/>
  <c r="F60" i="8"/>
  <c r="D59" i="8"/>
  <c r="C59" i="8"/>
  <c r="E59" i="8"/>
  <c r="G60" i="8"/>
  <c r="J60" i="8"/>
  <c r="F61" i="8"/>
  <c r="G61" i="8"/>
  <c r="J61" i="8"/>
  <c r="F62" i="8"/>
  <c r="G62" i="8"/>
  <c r="J62" i="8"/>
  <c r="F63" i="8"/>
  <c r="G63" i="8"/>
  <c r="J63" i="8"/>
  <c r="F64" i="8"/>
  <c r="G64" i="8"/>
  <c r="J64" i="8"/>
  <c r="F65" i="8"/>
  <c r="G65" i="8"/>
  <c r="J65" i="8"/>
  <c r="F66" i="8"/>
  <c r="G66" i="8"/>
  <c r="J66" i="8"/>
  <c r="F67" i="8"/>
  <c r="G67" i="8"/>
  <c r="J67" i="8"/>
  <c r="F68" i="8"/>
  <c r="G68" i="8"/>
  <c r="J68" i="8"/>
  <c r="F69" i="8"/>
  <c r="G69" i="8"/>
  <c r="J69" i="8"/>
  <c r="F70" i="8"/>
  <c r="G70" i="8"/>
  <c r="J70" i="8"/>
  <c r="F71" i="8"/>
  <c r="G71" i="8"/>
  <c r="J71" i="8"/>
  <c r="F72" i="8"/>
  <c r="G72" i="8"/>
  <c r="J72" i="8"/>
  <c r="F73" i="8"/>
  <c r="G73" i="8"/>
  <c r="J73" i="8"/>
  <c r="F74" i="8"/>
  <c r="G74" i="8"/>
  <c r="J74" i="8"/>
  <c r="F75" i="8"/>
  <c r="G75" i="8"/>
  <c r="J75" i="8"/>
  <c r="F76" i="8"/>
  <c r="G76" i="8"/>
  <c r="J76" i="8"/>
  <c r="F77" i="8"/>
  <c r="G77" i="8"/>
  <c r="J77" i="8"/>
  <c r="F78" i="8"/>
  <c r="G78" i="8"/>
  <c r="J78" i="8"/>
  <c r="F79" i="8"/>
  <c r="G79" i="8"/>
  <c r="J79" i="8"/>
  <c r="F80" i="8"/>
  <c r="G80" i="8"/>
  <c r="J80" i="8"/>
  <c r="F81" i="8"/>
  <c r="G81" i="8"/>
  <c r="J81" i="8"/>
  <c r="F82" i="8"/>
  <c r="G82" i="8"/>
  <c r="J82" i="8"/>
  <c r="F83" i="8"/>
  <c r="G83" i="8"/>
  <c r="J83" i="8"/>
  <c r="F84" i="8"/>
  <c r="G84" i="8"/>
  <c r="J84" i="8"/>
  <c r="F85" i="8"/>
  <c r="G85" i="8"/>
  <c r="J85" i="8"/>
  <c r="F86" i="8"/>
  <c r="G86" i="8"/>
  <c r="J86" i="8"/>
  <c r="F87" i="8"/>
  <c r="G87" i="8"/>
  <c r="J87" i="8"/>
  <c r="F88" i="8"/>
  <c r="G88" i="8"/>
  <c r="J88" i="8"/>
  <c r="F89" i="8"/>
  <c r="G89" i="8"/>
  <c r="J89" i="8"/>
  <c r="F90" i="8"/>
  <c r="G90" i="8"/>
  <c r="J90" i="8"/>
  <c r="F91" i="8"/>
  <c r="G91" i="8"/>
  <c r="J91" i="8"/>
  <c r="F92" i="8"/>
  <c r="G92" i="8"/>
  <c r="J92" i="8"/>
  <c r="F93" i="8"/>
  <c r="G93" i="8"/>
  <c r="J93" i="8"/>
  <c r="F94" i="8"/>
  <c r="G94" i="8"/>
  <c r="J94" i="8"/>
  <c r="F95" i="8"/>
  <c r="G95" i="8"/>
  <c r="J95" i="8"/>
  <c r="F96" i="8"/>
  <c r="G96" i="8"/>
  <c r="J96" i="8"/>
  <c r="F97" i="8"/>
  <c r="G97" i="8"/>
  <c r="J97" i="8"/>
  <c r="F98" i="8"/>
  <c r="G98" i="8"/>
  <c r="J98" i="8"/>
  <c r="F99" i="8"/>
  <c r="G99" i="8"/>
  <c r="J99" i="8"/>
  <c r="F100" i="8"/>
  <c r="G100" i="8"/>
  <c r="J100" i="8"/>
  <c r="F101" i="8"/>
  <c r="G101" i="8"/>
  <c r="J101" i="8"/>
  <c r="F102" i="8"/>
  <c r="G102" i="8"/>
  <c r="J102" i="8"/>
  <c r="F103" i="8"/>
  <c r="G103" i="8"/>
  <c r="J103" i="8"/>
  <c r="F104" i="8"/>
  <c r="G104" i="8"/>
  <c r="J104" i="8"/>
  <c r="F105" i="8"/>
  <c r="G105" i="8"/>
  <c r="J105" i="8"/>
  <c r="F106" i="8"/>
  <c r="G106" i="8"/>
  <c r="J106" i="8"/>
  <c r="F107" i="8"/>
  <c r="G107" i="8"/>
  <c r="J107" i="8"/>
  <c r="F108" i="8"/>
  <c r="G108" i="8"/>
  <c r="J108" i="8"/>
  <c r="F109" i="8"/>
  <c r="G109" i="8"/>
  <c r="J109" i="8"/>
  <c r="F110" i="8"/>
  <c r="G110" i="8"/>
  <c r="J110" i="8"/>
  <c r="F111" i="8"/>
  <c r="G111" i="8"/>
  <c r="J111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C5" i="6"/>
  <c r="D5" i="6"/>
  <c r="I6" i="6"/>
  <c r="C6" i="6"/>
  <c r="D6" i="6"/>
  <c r="I7" i="6"/>
  <c r="C7" i="6"/>
  <c r="D7" i="6"/>
  <c r="I8" i="6"/>
  <c r="C8" i="6"/>
  <c r="D8" i="6"/>
  <c r="I9" i="6"/>
  <c r="C9" i="6"/>
  <c r="D9" i="6"/>
  <c r="I10" i="6"/>
  <c r="C10" i="6"/>
  <c r="D10" i="6"/>
  <c r="I11" i="6"/>
  <c r="C11" i="6"/>
  <c r="D11" i="6"/>
  <c r="I12" i="6"/>
  <c r="C12" i="6"/>
  <c r="D12" i="6"/>
  <c r="I13" i="6"/>
  <c r="C13" i="6"/>
  <c r="D13" i="6"/>
  <c r="I14" i="6"/>
  <c r="C14" i="6"/>
  <c r="D14" i="6"/>
  <c r="I15" i="6"/>
  <c r="C15" i="6"/>
  <c r="D15" i="6"/>
  <c r="I16" i="6"/>
  <c r="C16" i="6"/>
  <c r="D16" i="6"/>
  <c r="I17" i="6"/>
  <c r="C17" i="6"/>
  <c r="D17" i="6"/>
  <c r="I18" i="6"/>
  <c r="C18" i="6"/>
  <c r="D18" i="6"/>
  <c r="I19" i="6"/>
  <c r="C19" i="6"/>
  <c r="D19" i="6"/>
  <c r="I20" i="6"/>
  <c r="C20" i="6"/>
  <c r="D20" i="6"/>
  <c r="I21" i="6"/>
  <c r="C21" i="6"/>
  <c r="D21" i="6"/>
  <c r="I22" i="6"/>
  <c r="C22" i="6"/>
  <c r="D22" i="6"/>
  <c r="I23" i="6"/>
  <c r="C23" i="6"/>
  <c r="D23" i="6"/>
  <c r="I24" i="6"/>
  <c r="C24" i="6"/>
  <c r="D24" i="6"/>
  <c r="I25" i="6"/>
  <c r="C25" i="6"/>
  <c r="D25" i="6"/>
  <c r="I26" i="6"/>
  <c r="C26" i="6"/>
  <c r="D26" i="6"/>
  <c r="I27" i="6"/>
  <c r="C27" i="6"/>
  <c r="D27" i="6"/>
  <c r="I28" i="6"/>
  <c r="C28" i="6"/>
  <c r="D28" i="6"/>
  <c r="I29" i="6"/>
  <c r="C29" i="6"/>
  <c r="D29" i="6"/>
  <c r="I30" i="6"/>
  <c r="C30" i="6"/>
  <c r="D30" i="6"/>
  <c r="I31" i="6"/>
  <c r="C31" i="6"/>
  <c r="D31" i="6"/>
  <c r="I32" i="6"/>
  <c r="C32" i="6"/>
  <c r="D32" i="6"/>
  <c r="I33" i="6"/>
  <c r="C33" i="6"/>
  <c r="D33" i="6"/>
  <c r="I34" i="6"/>
  <c r="C34" i="6"/>
  <c r="D34" i="6"/>
  <c r="I35" i="6"/>
  <c r="C35" i="6"/>
  <c r="D35" i="6"/>
  <c r="I36" i="6"/>
  <c r="C36" i="6"/>
  <c r="D36" i="6"/>
  <c r="I37" i="6"/>
  <c r="C37" i="6"/>
  <c r="D37" i="6"/>
  <c r="I38" i="6"/>
  <c r="C38" i="6"/>
  <c r="D38" i="6"/>
  <c r="I39" i="6"/>
  <c r="C39" i="6"/>
  <c r="D39" i="6"/>
  <c r="I40" i="6"/>
  <c r="C40" i="6"/>
  <c r="D40" i="6"/>
  <c r="I41" i="6"/>
  <c r="C41" i="6"/>
  <c r="D41" i="6"/>
  <c r="I42" i="6"/>
  <c r="C42" i="6"/>
  <c r="D42" i="6"/>
  <c r="I43" i="6"/>
  <c r="C43" i="6"/>
  <c r="D43" i="6"/>
  <c r="I44" i="6"/>
  <c r="C44" i="6"/>
  <c r="D44" i="6"/>
  <c r="I45" i="6"/>
  <c r="C45" i="6"/>
  <c r="D45" i="6"/>
  <c r="I46" i="6"/>
  <c r="C46" i="6"/>
  <c r="D46" i="6"/>
  <c r="I47" i="6"/>
  <c r="C47" i="6"/>
  <c r="D47" i="6"/>
  <c r="I48" i="6"/>
  <c r="C48" i="6"/>
  <c r="D48" i="6"/>
  <c r="I49" i="6"/>
  <c r="C49" i="6"/>
  <c r="D49" i="6"/>
  <c r="I50" i="6"/>
  <c r="C50" i="6"/>
  <c r="D50" i="6"/>
  <c r="I51" i="6"/>
  <c r="C51" i="6"/>
  <c r="D51" i="6"/>
  <c r="I52" i="6"/>
  <c r="C52" i="6"/>
  <c r="D52" i="6"/>
  <c r="I53" i="6"/>
  <c r="C53" i="6"/>
  <c r="D53" i="6"/>
  <c r="I54" i="6"/>
  <c r="C54" i="6"/>
  <c r="D54" i="6"/>
  <c r="I55" i="6"/>
  <c r="C55" i="6"/>
  <c r="D55" i="6"/>
  <c r="I56" i="6"/>
  <c r="C56" i="6"/>
  <c r="D56" i="6"/>
  <c r="I57" i="6"/>
  <c r="C57" i="6"/>
  <c r="D57" i="6"/>
  <c r="I58" i="6"/>
  <c r="C58" i="6"/>
  <c r="D58" i="6"/>
  <c r="I59" i="6"/>
  <c r="C59" i="6"/>
  <c r="D59" i="6"/>
  <c r="I60" i="6"/>
  <c r="C60" i="6"/>
  <c r="D60" i="6"/>
  <c r="I61" i="6"/>
  <c r="C61" i="6"/>
  <c r="D61" i="6"/>
  <c r="I62" i="6"/>
  <c r="C62" i="6"/>
  <c r="D62" i="6"/>
  <c r="I63" i="6"/>
  <c r="C63" i="6"/>
  <c r="D63" i="6"/>
  <c r="I64" i="6"/>
  <c r="C64" i="6"/>
  <c r="D64" i="6"/>
  <c r="I65" i="6"/>
  <c r="C65" i="6"/>
  <c r="D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I5" i="10"/>
  <c r="D222" i="6"/>
  <c r="D222" i="8"/>
  <c r="D222" i="7"/>
  <c r="J101" i="10"/>
  <c r="D65" i="7"/>
  <c r="C65" i="7"/>
  <c r="E66" i="7"/>
  <c r="F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F93" i="7"/>
  <c r="G93" i="7"/>
  <c r="H93" i="7"/>
  <c r="F94" i="7"/>
  <c r="G94" i="7"/>
  <c r="H94" i="7"/>
  <c r="F95" i="7"/>
  <c r="G95" i="7"/>
  <c r="H95" i="7"/>
  <c r="F96" i="7"/>
  <c r="G96" i="7"/>
  <c r="H96" i="7"/>
  <c r="F97" i="7"/>
  <c r="G97" i="7"/>
  <c r="H97" i="7"/>
  <c r="F98" i="7"/>
  <c r="G98" i="7"/>
  <c r="H98" i="7"/>
  <c r="F99" i="7"/>
  <c r="G99" i="7"/>
  <c r="H99" i="7"/>
  <c r="F100" i="7"/>
  <c r="G100" i="7"/>
  <c r="H100" i="7"/>
  <c r="F101" i="7"/>
  <c r="G101" i="7"/>
  <c r="H101" i="7"/>
  <c r="F102" i="7"/>
  <c r="G102" i="7"/>
  <c r="H102" i="7"/>
  <c r="F103" i="7"/>
  <c r="G103" i="7"/>
  <c r="H103" i="7"/>
  <c r="F104" i="7"/>
  <c r="G104" i="7"/>
  <c r="H104" i="7"/>
  <c r="F105" i="7"/>
  <c r="G105" i="7"/>
  <c r="H105" i="7"/>
  <c r="F106" i="7"/>
  <c r="G106" i="7"/>
  <c r="H106" i="7"/>
  <c r="F107" i="7"/>
  <c r="G107" i="7"/>
  <c r="H107" i="7"/>
  <c r="F108" i="7"/>
  <c r="G108" i="7"/>
  <c r="H108" i="7"/>
  <c r="F109" i="7"/>
  <c r="G109" i="7"/>
  <c r="H109" i="7"/>
  <c r="F110" i="7"/>
  <c r="G110" i="7"/>
  <c r="H110" i="7"/>
  <c r="F111" i="7"/>
  <c r="G111" i="7"/>
  <c r="H111" i="7"/>
  <c r="F112" i="7"/>
  <c r="G112" i="7"/>
  <c r="H112" i="7"/>
  <c r="F113" i="7"/>
  <c r="G113" i="7"/>
  <c r="H113" i="7"/>
  <c r="F114" i="7"/>
  <c r="G114" i="7"/>
  <c r="H114" i="7"/>
  <c r="F115" i="7"/>
  <c r="G115" i="7"/>
  <c r="H115" i="7"/>
  <c r="F116" i="7"/>
  <c r="G116" i="7"/>
  <c r="H116" i="7"/>
  <c r="F117" i="7"/>
  <c r="G117" i="7"/>
  <c r="H117" i="7"/>
  <c r="F118" i="7"/>
  <c r="G118" i="7"/>
  <c r="H118" i="7"/>
  <c r="F119" i="7"/>
  <c r="G119" i="7"/>
  <c r="H119" i="7"/>
  <c r="F120" i="7"/>
  <c r="G120" i="7"/>
  <c r="H120" i="7"/>
  <c r="F121" i="7"/>
  <c r="G121" i="7"/>
  <c r="H121" i="7"/>
  <c r="F122" i="7"/>
  <c r="G122" i="7"/>
  <c r="H122" i="7"/>
  <c r="F123" i="7"/>
  <c r="G123" i="7"/>
  <c r="H123" i="7"/>
  <c r="F124" i="7"/>
  <c r="G124" i="7"/>
  <c r="H124" i="7"/>
  <c r="F125" i="7"/>
  <c r="G125" i="7"/>
  <c r="H125" i="7"/>
  <c r="F126" i="7"/>
  <c r="G126" i="7"/>
  <c r="H126" i="7"/>
  <c r="F127" i="7"/>
  <c r="G127" i="7"/>
  <c r="H127" i="7"/>
  <c r="F128" i="7"/>
  <c r="G128" i="7"/>
  <c r="H128" i="7"/>
  <c r="F129" i="7"/>
  <c r="G129" i="7"/>
  <c r="H129" i="7"/>
  <c r="F130" i="7"/>
  <c r="G130" i="7"/>
  <c r="H130" i="7"/>
  <c r="F131" i="7"/>
  <c r="G131" i="7"/>
  <c r="H131" i="7"/>
  <c r="F132" i="7"/>
  <c r="G132" i="7"/>
  <c r="H132" i="7"/>
  <c r="F133" i="7"/>
  <c r="G133" i="7"/>
  <c r="H133" i="7"/>
  <c r="F134" i="7"/>
  <c r="G134" i="7"/>
  <c r="H134" i="7"/>
  <c r="F135" i="7"/>
  <c r="G135" i="7"/>
  <c r="H135" i="7"/>
  <c r="F136" i="7"/>
  <c r="G136" i="7"/>
  <c r="H136" i="7"/>
  <c r="F137" i="7"/>
  <c r="G137" i="7"/>
  <c r="H137" i="7"/>
  <c r="F138" i="7"/>
  <c r="G138" i="7"/>
  <c r="H138" i="7"/>
  <c r="F139" i="7"/>
  <c r="G139" i="7"/>
  <c r="H139" i="7"/>
  <c r="F140" i="7"/>
  <c r="G140" i="7"/>
  <c r="H140" i="7"/>
  <c r="F141" i="7"/>
  <c r="G141" i="7"/>
  <c r="H141" i="7"/>
  <c r="F142" i="7"/>
  <c r="G142" i="7"/>
  <c r="H142" i="7"/>
  <c r="F143" i="7"/>
  <c r="G143" i="7"/>
  <c r="H143" i="7"/>
  <c r="F144" i="7"/>
  <c r="G144" i="7"/>
  <c r="H144" i="7"/>
  <c r="F145" i="7"/>
  <c r="G145" i="7"/>
  <c r="H145" i="7"/>
  <c r="F146" i="7"/>
  <c r="G146" i="7"/>
  <c r="H146" i="7"/>
  <c r="F147" i="7"/>
  <c r="G147" i="7"/>
  <c r="H147" i="7"/>
  <c r="F148" i="7"/>
  <c r="G148" i="7"/>
  <c r="H148" i="7"/>
  <c r="F149" i="7"/>
  <c r="G149" i="7"/>
  <c r="H149" i="7"/>
  <c r="F150" i="7"/>
  <c r="G150" i="7"/>
  <c r="H150" i="7"/>
  <c r="F151" i="7"/>
  <c r="G151" i="7"/>
  <c r="H151" i="7"/>
  <c r="F152" i="7"/>
  <c r="G152" i="7"/>
  <c r="H152" i="7"/>
  <c r="F153" i="7"/>
  <c r="G153" i="7"/>
  <c r="H153" i="7"/>
  <c r="F154" i="7"/>
  <c r="G154" i="7"/>
  <c r="H154" i="7"/>
  <c r="F155" i="7"/>
  <c r="G155" i="7"/>
  <c r="H155" i="7"/>
  <c r="F156" i="7"/>
  <c r="G156" i="7"/>
  <c r="H156" i="7"/>
  <c r="F157" i="7"/>
  <c r="G157" i="7"/>
  <c r="H157" i="7"/>
  <c r="F158" i="7"/>
  <c r="G158" i="7"/>
  <c r="H158" i="7"/>
  <c r="F159" i="7"/>
  <c r="G159" i="7"/>
  <c r="H159" i="7"/>
  <c r="F160" i="7"/>
  <c r="G160" i="7"/>
  <c r="H160" i="7"/>
  <c r="F161" i="7"/>
  <c r="G161" i="7"/>
  <c r="H161" i="7"/>
  <c r="F162" i="7"/>
  <c r="G162" i="7"/>
  <c r="H162" i="7"/>
  <c r="F163" i="7"/>
  <c r="G163" i="7"/>
  <c r="H163" i="7"/>
  <c r="F164" i="7"/>
  <c r="G164" i="7"/>
  <c r="H164" i="7"/>
  <c r="F165" i="7"/>
  <c r="G165" i="7"/>
  <c r="H165" i="7"/>
  <c r="F166" i="7"/>
  <c r="G166" i="7"/>
  <c r="H166" i="7"/>
  <c r="F167" i="7"/>
  <c r="G167" i="7"/>
  <c r="H167" i="7"/>
  <c r="F168" i="7"/>
  <c r="G168" i="7"/>
  <c r="H168" i="7"/>
  <c r="F169" i="7"/>
  <c r="G169" i="7"/>
  <c r="H169" i="7"/>
  <c r="F170" i="7"/>
  <c r="G170" i="7"/>
  <c r="H170" i="7"/>
  <c r="F171" i="7"/>
  <c r="G171" i="7"/>
  <c r="H171" i="7"/>
  <c r="F172" i="7"/>
  <c r="G172" i="7"/>
  <c r="H172" i="7"/>
  <c r="F173" i="7"/>
  <c r="G173" i="7"/>
  <c r="H173" i="7"/>
  <c r="F174" i="7"/>
  <c r="G174" i="7"/>
  <c r="H174" i="7"/>
  <c r="F175" i="7"/>
  <c r="G175" i="7"/>
  <c r="H175" i="7"/>
  <c r="F176" i="7"/>
  <c r="G176" i="7"/>
  <c r="H176" i="7"/>
  <c r="F177" i="7"/>
  <c r="G177" i="7"/>
  <c r="H177" i="7"/>
  <c r="F178" i="7"/>
  <c r="G178" i="7"/>
  <c r="H178" i="7"/>
  <c r="F179" i="7"/>
  <c r="G179" i="7"/>
  <c r="H179" i="7"/>
  <c r="F180" i="7"/>
  <c r="G180" i="7"/>
  <c r="H180" i="7"/>
  <c r="F181" i="7"/>
  <c r="G181" i="7"/>
  <c r="H181" i="7"/>
  <c r="F182" i="7"/>
  <c r="G182" i="7"/>
  <c r="H182" i="7"/>
  <c r="F183" i="7"/>
  <c r="G183" i="7"/>
  <c r="H183" i="7"/>
  <c r="F184" i="7"/>
  <c r="G184" i="7"/>
  <c r="H184" i="7"/>
  <c r="F185" i="7"/>
  <c r="G185" i="7"/>
  <c r="H185" i="7"/>
  <c r="F186" i="7"/>
  <c r="G186" i="7"/>
  <c r="H186" i="7"/>
  <c r="F187" i="7"/>
  <c r="G187" i="7"/>
  <c r="H187" i="7"/>
  <c r="F188" i="7"/>
  <c r="G188" i="7"/>
  <c r="H188" i="7"/>
  <c r="F189" i="7"/>
  <c r="G189" i="7"/>
  <c r="H189" i="7"/>
  <c r="F190" i="7"/>
  <c r="G190" i="7"/>
  <c r="H190" i="7"/>
  <c r="F191" i="7"/>
  <c r="G191" i="7"/>
  <c r="H191" i="7"/>
  <c r="F192" i="7"/>
  <c r="G192" i="7"/>
  <c r="H192" i="7"/>
  <c r="F193" i="7"/>
  <c r="G193" i="7"/>
  <c r="H193" i="7"/>
  <c r="F194" i="7"/>
  <c r="G194" i="7"/>
  <c r="H194" i="7"/>
  <c r="F195" i="7"/>
  <c r="G195" i="7"/>
  <c r="H195" i="7"/>
  <c r="F196" i="7"/>
  <c r="G196" i="7"/>
  <c r="H196" i="7"/>
  <c r="F197" i="7"/>
  <c r="G197" i="7"/>
  <c r="H197" i="7"/>
  <c r="F198" i="7"/>
  <c r="G198" i="7"/>
  <c r="H198" i="7"/>
  <c r="F199" i="7"/>
  <c r="G199" i="7"/>
  <c r="H199" i="7"/>
  <c r="F200" i="7"/>
  <c r="G200" i="7"/>
  <c r="H200" i="7"/>
  <c r="F201" i="7"/>
  <c r="G201" i="7"/>
  <c r="H201" i="7"/>
  <c r="F202" i="7"/>
  <c r="G202" i="7"/>
  <c r="H202" i="7"/>
  <c r="F203" i="7"/>
  <c r="G203" i="7"/>
  <c r="H203" i="7"/>
  <c r="F204" i="7"/>
  <c r="G204" i="7"/>
  <c r="H204" i="7"/>
  <c r="F205" i="7"/>
  <c r="G205" i="7"/>
  <c r="H205" i="7"/>
  <c r="F206" i="7"/>
  <c r="G206" i="7"/>
  <c r="H206" i="7"/>
  <c r="F207" i="7"/>
  <c r="G207" i="7"/>
  <c r="H207" i="7"/>
  <c r="F208" i="7"/>
  <c r="G208" i="7"/>
  <c r="H208" i="7"/>
  <c r="F209" i="7"/>
  <c r="G209" i="7"/>
  <c r="H209" i="7"/>
  <c r="F210" i="7"/>
  <c r="G210" i="7"/>
  <c r="H210" i="7"/>
  <c r="F211" i="7"/>
  <c r="G211" i="7"/>
  <c r="H211" i="7"/>
  <c r="F212" i="7"/>
  <c r="G212" i="7"/>
  <c r="H212" i="7"/>
  <c r="F213" i="7"/>
  <c r="G213" i="7"/>
  <c r="H213" i="7"/>
  <c r="F214" i="7"/>
  <c r="G214" i="7"/>
  <c r="H214" i="7"/>
  <c r="F215" i="7"/>
  <c r="G215" i="7"/>
  <c r="H215" i="7"/>
  <c r="F216" i="7"/>
  <c r="G216" i="7"/>
  <c r="H216" i="7"/>
  <c r="F217" i="7"/>
  <c r="G217" i="7"/>
  <c r="H217" i="7"/>
  <c r="F218" i="7"/>
  <c r="G218" i="7"/>
  <c r="H218" i="7"/>
  <c r="F219" i="7"/>
  <c r="G219" i="7"/>
  <c r="H219" i="7"/>
  <c r="F220" i="7"/>
  <c r="G220" i="7"/>
  <c r="H220" i="7"/>
  <c r="F221" i="7"/>
  <c r="G221" i="7"/>
  <c r="H221" i="7"/>
  <c r="F222" i="7"/>
  <c r="G222" i="7"/>
  <c r="H222" i="7"/>
  <c r="G66" i="7"/>
  <c r="H66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5" i="7"/>
  <c r="D6" i="7"/>
  <c r="C6" i="7"/>
  <c r="D7" i="7"/>
  <c r="C7" i="7"/>
  <c r="D8" i="7"/>
  <c r="C8" i="7"/>
  <c r="D9" i="7"/>
  <c r="C9" i="7"/>
  <c r="D10" i="7"/>
  <c r="C10" i="7"/>
  <c r="D11" i="7"/>
  <c r="C11" i="7"/>
  <c r="D12" i="7"/>
  <c r="C12" i="7"/>
  <c r="D13" i="7"/>
  <c r="C13" i="7"/>
  <c r="D14" i="7"/>
  <c r="C14" i="7"/>
  <c r="D15" i="7"/>
  <c r="C15" i="7"/>
  <c r="D16" i="7"/>
  <c r="C16" i="7"/>
  <c r="D17" i="7"/>
  <c r="C17" i="7"/>
  <c r="D18" i="7"/>
  <c r="C18" i="7"/>
  <c r="D19" i="7"/>
  <c r="C19" i="7"/>
  <c r="D20" i="7"/>
  <c r="C20" i="7"/>
  <c r="D21" i="7"/>
  <c r="C21" i="7"/>
  <c r="D22" i="7"/>
  <c r="C22" i="7"/>
  <c r="D23" i="7"/>
  <c r="C23" i="7"/>
  <c r="D24" i="7"/>
  <c r="C24" i="7"/>
  <c r="D25" i="7"/>
  <c r="C25" i="7"/>
  <c r="D26" i="7"/>
  <c r="C26" i="7"/>
  <c r="D27" i="7"/>
  <c r="C27" i="7"/>
  <c r="D28" i="7"/>
  <c r="C28" i="7"/>
  <c r="D29" i="7"/>
  <c r="C29" i="7"/>
  <c r="D30" i="7"/>
  <c r="C30" i="7"/>
  <c r="D31" i="7"/>
  <c r="C31" i="7"/>
  <c r="D32" i="7"/>
  <c r="C32" i="7"/>
  <c r="D33" i="7"/>
  <c r="C33" i="7"/>
  <c r="D34" i="7"/>
  <c r="C34" i="7"/>
  <c r="D35" i="7"/>
  <c r="C35" i="7"/>
  <c r="D36" i="7"/>
  <c r="C36" i="7"/>
  <c r="D37" i="7"/>
  <c r="C37" i="7"/>
  <c r="D38" i="7"/>
  <c r="C38" i="7"/>
  <c r="D39" i="7"/>
  <c r="C39" i="7"/>
  <c r="D40" i="7"/>
  <c r="C40" i="7"/>
  <c r="D41" i="7"/>
  <c r="C41" i="7"/>
  <c r="D42" i="7"/>
  <c r="C42" i="7"/>
  <c r="D43" i="7"/>
  <c r="C43" i="7"/>
  <c r="D44" i="7"/>
  <c r="C44" i="7"/>
  <c r="D45" i="7"/>
  <c r="C45" i="7"/>
  <c r="D46" i="7"/>
  <c r="C46" i="7"/>
  <c r="D47" i="7"/>
  <c r="C47" i="7"/>
  <c r="D48" i="7"/>
  <c r="C48" i="7"/>
  <c r="D49" i="7"/>
  <c r="C49" i="7"/>
  <c r="D50" i="7"/>
  <c r="C50" i="7"/>
  <c r="D51" i="7"/>
  <c r="C51" i="7"/>
  <c r="D52" i="7"/>
  <c r="C52" i="7"/>
  <c r="D53" i="7"/>
  <c r="C53" i="7"/>
  <c r="D54" i="7"/>
  <c r="C54" i="7"/>
  <c r="D55" i="7"/>
  <c r="C55" i="7"/>
  <c r="D56" i="7"/>
  <c r="C56" i="7"/>
  <c r="D57" i="7"/>
  <c r="C57" i="7"/>
  <c r="D58" i="7"/>
  <c r="C58" i="7"/>
  <c r="D59" i="7"/>
  <c r="C59" i="7"/>
  <c r="D60" i="7"/>
  <c r="C60" i="7"/>
  <c r="D61" i="7"/>
  <c r="C61" i="7"/>
  <c r="D62" i="7"/>
  <c r="C62" i="7"/>
  <c r="D63" i="7"/>
  <c r="C63" i="7"/>
  <c r="D64" i="7"/>
  <c r="C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D5" i="7"/>
  <c r="C5" i="7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H5" i="5"/>
  <c r="G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5" i="5"/>
  <c r="L57" i="6"/>
  <c r="K57" i="6"/>
  <c r="L58" i="6"/>
  <c r="K58" i="6"/>
  <c r="L59" i="6"/>
  <c r="K59" i="6"/>
  <c r="L60" i="6"/>
  <c r="K60" i="6"/>
  <c r="L61" i="6"/>
  <c r="K61" i="6"/>
  <c r="L62" i="6"/>
  <c r="K62" i="6"/>
  <c r="L63" i="6"/>
  <c r="K63" i="6"/>
  <c r="L64" i="6"/>
  <c r="K64" i="6"/>
  <c r="L65" i="6"/>
  <c r="K65" i="6"/>
  <c r="L66" i="6"/>
  <c r="K66" i="6"/>
  <c r="L67" i="6"/>
  <c r="K67" i="6"/>
  <c r="L68" i="6"/>
  <c r="K68" i="6"/>
  <c r="L69" i="6"/>
  <c r="K69" i="6"/>
  <c r="L70" i="6"/>
  <c r="K70" i="6"/>
  <c r="L71" i="6"/>
  <c r="K71" i="6"/>
  <c r="L72" i="6"/>
  <c r="K72" i="6"/>
  <c r="L73" i="6"/>
  <c r="K73" i="6"/>
  <c r="L74" i="6"/>
  <c r="K74" i="6"/>
  <c r="L75" i="6"/>
  <c r="K75" i="6"/>
  <c r="L76" i="6"/>
  <c r="K76" i="6"/>
  <c r="L77" i="6"/>
  <c r="K77" i="6"/>
  <c r="L78" i="6"/>
  <c r="K78" i="6"/>
  <c r="L79" i="6"/>
  <c r="K79" i="6"/>
  <c r="L80" i="6"/>
  <c r="K80" i="6"/>
  <c r="L81" i="6"/>
  <c r="K81" i="6"/>
  <c r="L82" i="6"/>
  <c r="K82" i="6"/>
  <c r="L83" i="6"/>
  <c r="K83" i="6"/>
  <c r="L84" i="6"/>
  <c r="K84" i="6"/>
  <c r="L85" i="6"/>
  <c r="K85" i="6"/>
  <c r="L86" i="6"/>
  <c r="K86" i="6"/>
  <c r="L87" i="6"/>
  <c r="K87" i="6"/>
  <c r="L88" i="6"/>
  <c r="K88" i="6"/>
  <c r="L89" i="6"/>
  <c r="K89" i="6"/>
  <c r="L90" i="6"/>
  <c r="K90" i="6"/>
  <c r="L91" i="6"/>
  <c r="K91" i="6"/>
  <c r="L92" i="6"/>
  <c r="K92" i="6"/>
  <c r="L93" i="6"/>
  <c r="K93" i="6"/>
  <c r="L94" i="6"/>
  <c r="K94" i="6"/>
  <c r="L95" i="6"/>
  <c r="K95" i="6"/>
  <c r="L96" i="6"/>
  <c r="K96" i="6"/>
  <c r="L97" i="6"/>
  <c r="K97" i="6"/>
  <c r="L98" i="6"/>
  <c r="K98" i="6"/>
  <c r="L99" i="6"/>
  <c r="K99" i="6"/>
  <c r="L100" i="6"/>
  <c r="K100" i="6"/>
  <c r="L101" i="6"/>
  <c r="K101" i="6"/>
  <c r="L102" i="6"/>
  <c r="K102" i="6"/>
  <c r="L103" i="6"/>
  <c r="K103" i="6"/>
  <c r="L104" i="6"/>
  <c r="K104" i="6"/>
  <c r="L105" i="6"/>
  <c r="K105" i="6"/>
  <c r="L106" i="6"/>
  <c r="K106" i="6"/>
  <c r="L107" i="6"/>
  <c r="K107" i="6"/>
  <c r="L108" i="6"/>
  <c r="K108" i="6"/>
  <c r="L109" i="6"/>
  <c r="K109" i="6"/>
  <c r="L110" i="6"/>
  <c r="K110" i="6"/>
  <c r="L111" i="6"/>
  <c r="K111" i="6"/>
  <c r="L112" i="6"/>
  <c r="K112" i="6"/>
  <c r="L113" i="6"/>
  <c r="K113" i="6"/>
  <c r="L114" i="6"/>
  <c r="K114" i="6"/>
  <c r="L115" i="6"/>
  <c r="K115" i="6"/>
  <c r="L116" i="6"/>
  <c r="K116" i="6"/>
  <c r="L117" i="6"/>
  <c r="K117" i="6"/>
  <c r="L118" i="6"/>
  <c r="K118" i="6"/>
  <c r="L119" i="6"/>
  <c r="K119" i="6"/>
  <c r="L120" i="6"/>
  <c r="K120" i="6"/>
  <c r="L121" i="6"/>
  <c r="K121" i="6"/>
  <c r="L122" i="6"/>
  <c r="K122" i="6"/>
  <c r="L123" i="6"/>
  <c r="K123" i="6"/>
  <c r="L124" i="6"/>
  <c r="K124" i="6"/>
  <c r="L125" i="6"/>
  <c r="K125" i="6"/>
  <c r="L126" i="6"/>
  <c r="K126" i="6"/>
  <c r="L127" i="6"/>
  <c r="K127" i="6"/>
  <c r="L128" i="6"/>
  <c r="K128" i="6"/>
  <c r="L129" i="6"/>
  <c r="K129" i="6"/>
  <c r="L130" i="6"/>
  <c r="K130" i="6"/>
  <c r="L131" i="6"/>
  <c r="K131" i="6"/>
  <c r="L132" i="6"/>
  <c r="K132" i="6"/>
  <c r="L133" i="6"/>
  <c r="K133" i="6"/>
  <c r="L134" i="6"/>
  <c r="K134" i="6"/>
  <c r="L135" i="6"/>
  <c r="K135" i="6"/>
  <c r="L136" i="6"/>
  <c r="K136" i="6"/>
  <c r="L137" i="6"/>
  <c r="K137" i="6"/>
  <c r="L138" i="6"/>
  <c r="K138" i="6"/>
  <c r="L139" i="6"/>
  <c r="K139" i="6"/>
  <c r="L140" i="6"/>
  <c r="K140" i="6"/>
  <c r="L141" i="6"/>
  <c r="K141" i="6"/>
  <c r="L142" i="6"/>
  <c r="K142" i="6"/>
  <c r="L143" i="6"/>
  <c r="K143" i="6"/>
  <c r="L144" i="6"/>
  <c r="K144" i="6"/>
  <c r="L145" i="6"/>
  <c r="K145" i="6"/>
  <c r="L146" i="6"/>
  <c r="K146" i="6"/>
  <c r="L147" i="6"/>
  <c r="K147" i="6"/>
  <c r="L148" i="6"/>
  <c r="K148" i="6"/>
  <c r="L149" i="6"/>
  <c r="K149" i="6"/>
  <c r="L150" i="6"/>
  <c r="K150" i="6"/>
  <c r="L151" i="6"/>
  <c r="K151" i="6"/>
  <c r="L152" i="6"/>
  <c r="K152" i="6"/>
  <c r="L153" i="6"/>
  <c r="K153" i="6"/>
  <c r="L154" i="6"/>
  <c r="K154" i="6"/>
  <c r="L155" i="6"/>
  <c r="K155" i="6"/>
  <c r="L156" i="6"/>
  <c r="K156" i="6"/>
  <c r="L157" i="6"/>
  <c r="K157" i="6"/>
  <c r="L158" i="6"/>
  <c r="K158" i="6"/>
  <c r="L159" i="6"/>
  <c r="K159" i="6"/>
  <c r="L160" i="6"/>
  <c r="K160" i="6"/>
  <c r="L161" i="6"/>
  <c r="K161" i="6"/>
  <c r="L162" i="6"/>
  <c r="K162" i="6"/>
  <c r="L5" i="6"/>
  <c r="K5" i="6"/>
  <c r="L6" i="6"/>
  <c r="K6" i="6"/>
  <c r="L7" i="6"/>
  <c r="K7" i="6"/>
  <c r="L8" i="6"/>
  <c r="K8" i="6"/>
  <c r="L9" i="6"/>
  <c r="K9" i="6"/>
  <c r="L10" i="6"/>
  <c r="K10" i="6"/>
  <c r="L11" i="6"/>
  <c r="K11" i="6"/>
  <c r="L12" i="6"/>
  <c r="K12" i="6"/>
  <c r="L13" i="6"/>
  <c r="K13" i="6"/>
  <c r="L14" i="6"/>
  <c r="K14" i="6"/>
  <c r="L15" i="6"/>
  <c r="K15" i="6"/>
  <c r="L16" i="6"/>
  <c r="K16" i="6"/>
  <c r="L17" i="6"/>
  <c r="K17" i="6"/>
  <c r="L18" i="6"/>
  <c r="K18" i="6"/>
  <c r="L19" i="6"/>
  <c r="K19" i="6"/>
  <c r="L20" i="6"/>
  <c r="K20" i="6"/>
  <c r="L21" i="6"/>
  <c r="K21" i="6"/>
  <c r="L22" i="6"/>
  <c r="K22" i="6"/>
  <c r="L23" i="6"/>
  <c r="K23" i="6"/>
  <c r="L24" i="6"/>
  <c r="K24" i="6"/>
  <c r="L25" i="6"/>
  <c r="K25" i="6"/>
  <c r="L26" i="6"/>
  <c r="K26" i="6"/>
  <c r="L27" i="6"/>
  <c r="K27" i="6"/>
  <c r="L28" i="6"/>
  <c r="K28" i="6"/>
  <c r="L29" i="6"/>
  <c r="K29" i="6"/>
  <c r="L30" i="6"/>
  <c r="K30" i="6"/>
  <c r="L31" i="6"/>
  <c r="K31" i="6"/>
  <c r="L32" i="6"/>
  <c r="K32" i="6"/>
  <c r="L33" i="6"/>
  <c r="K33" i="6"/>
  <c r="L34" i="6"/>
  <c r="K34" i="6"/>
  <c r="L35" i="6"/>
  <c r="K35" i="6"/>
  <c r="L36" i="6"/>
  <c r="K36" i="6"/>
  <c r="L37" i="6"/>
  <c r="K37" i="6"/>
  <c r="L38" i="6"/>
  <c r="K38" i="6"/>
  <c r="L39" i="6"/>
  <c r="K39" i="6"/>
  <c r="L40" i="6"/>
  <c r="K40" i="6"/>
  <c r="L41" i="6"/>
  <c r="K41" i="6"/>
  <c r="L42" i="6"/>
  <c r="K42" i="6"/>
  <c r="L43" i="6"/>
  <c r="K43" i="6"/>
  <c r="L44" i="6"/>
  <c r="K44" i="6"/>
  <c r="L45" i="6"/>
  <c r="K45" i="6"/>
  <c r="L46" i="6"/>
  <c r="K46" i="6"/>
  <c r="L47" i="6"/>
  <c r="K47" i="6"/>
  <c r="L48" i="6"/>
  <c r="K48" i="6"/>
  <c r="L49" i="6"/>
  <c r="K49" i="6"/>
  <c r="L50" i="6"/>
  <c r="K50" i="6"/>
  <c r="L51" i="6"/>
  <c r="K51" i="6"/>
  <c r="L52" i="6"/>
  <c r="K52" i="6"/>
  <c r="L53" i="6"/>
  <c r="K53" i="6"/>
  <c r="L54" i="6"/>
  <c r="K54" i="6"/>
  <c r="L55" i="6"/>
  <c r="K55" i="6"/>
  <c r="L56" i="6"/>
  <c r="K56" i="6"/>
  <c r="L163" i="6"/>
  <c r="K163" i="6"/>
  <c r="L164" i="6"/>
  <c r="K164" i="6"/>
  <c r="L165" i="6"/>
  <c r="K165" i="6"/>
  <c r="L166" i="6"/>
  <c r="K166" i="6"/>
  <c r="L167" i="6"/>
  <c r="K167" i="6"/>
  <c r="L168" i="6"/>
  <c r="K168" i="6"/>
  <c r="L169" i="6"/>
  <c r="K169" i="6"/>
  <c r="L170" i="6"/>
  <c r="K170" i="6"/>
  <c r="L171" i="6"/>
  <c r="K171" i="6"/>
  <c r="L172" i="6"/>
  <c r="K172" i="6"/>
  <c r="L173" i="6"/>
  <c r="K173" i="6"/>
  <c r="L174" i="6"/>
  <c r="K174" i="6"/>
  <c r="L175" i="6"/>
  <c r="K175" i="6"/>
  <c r="L176" i="6"/>
  <c r="K176" i="6"/>
  <c r="L177" i="6"/>
  <c r="K177" i="6"/>
  <c r="L178" i="6"/>
  <c r="K178" i="6"/>
  <c r="L179" i="6"/>
  <c r="K179" i="6"/>
  <c r="L180" i="6"/>
  <c r="K180" i="6"/>
  <c r="L181" i="6"/>
  <c r="K181" i="6"/>
  <c r="L182" i="6"/>
  <c r="K182" i="6"/>
  <c r="L183" i="6"/>
  <c r="K183" i="6"/>
  <c r="L184" i="6"/>
  <c r="K184" i="6"/>
  <c r="L185" i="6"/>
  <c r="K185" i="6"/>
  <c r="L186" i="6"/>
  <c r="K186" i="6"/>
  <c r="L187" i="6"/>
  <c r="K187" i="6"/>
  <c r="L188" i="6"/>
  <c r="K188" i="6"/>
  <c r="L189" i="6"/>
  <c r="K189" i="6"/>
  <c r="L190" i="6"/>
  <c r="K190" i="6"/>
  <c r="L191" i="6"/>
  <c r="K191" i="6"/>
  <c r="L192" i="6"/>
  <c r="K192" i="6"/>
  <c r="L193" i="6"/>
  <c r="K193" i="6"/>
  <c r="L194" i="6"/>
  <c r="K194" i="6"/>
  <c r="L195" i="6"/>
  <c r="K195" i="6"/>
  <c r="L196" i="6"/>
  <c r="K196" i="6"/>
  <c r="L197" i="6"/>
  <c r="K197" i="6"/>
  <c r="L198" i="6"/>
  <c r="K198" i="6"/>
  <c r="L199" i="6"/>
  <c r="K199" i="6"/>
  <c r="L200" i="6"/>
  <c r="K200" i="6"/>
  <c r="L201" i="6"/>
  <c r="K201" i="6"/>
  <c r="L202" i="6"/>
  <c r="K202" i="6"/>
  <c r="L203" i="6"/>
  <c r="K203" i="6"/>
  <c r="L204" i="6"/>
  <c r="K204" i="6"/>
  <c r="L205" i="6"/>
  <c r="K205" i="6"/>
  <c r="L206" i="6"/>
  <c r="K206" i="6"/>
  <c r="L207" i="6"/>
  <c r="K207" i="6"/>
  <c r="L208" i="6"/>
  <c r="K208" i="6"/>
  <c r="L209" i="6"/>
  <c r="K209" i="6"/>
  <c r="L210" i="6"/>
  <c r="K210" i="6"/>
  <c r="L211" i="6"/>
  <c r="K211" i="6"/>
  <c r="L212" i="6"/>
  <c r="K212" i="6"/>
  <c r="L213" i="6"/>
  <c r="K213" i="6"/>
  <c r="L214" i="6"/>
  <c r="K214" i="6"/>
  <c r="L215" i="6"/>
  <c r="K215" i="6"/>
  <c r="L216" i="6"/>
  <c r="K216" i="6"/>
  <c r="L217" i="6"/>
  <c r="K217" i="6"/>
  <c r="L218" i="6"/>
  <c r="K218" i="6"/>
  <c r="L219" i="6"/>
  <c r="K219" i="6"/>
  <c r="L220" i="6"/>
  <c r="K220" i="6"/>
  <c r="L221" i="6"/>
  <c r="K221" i="6"/>
  <c r="L222" i="6"/>
  <c r="K222" i="6"/>
  <c r="D61" i="1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D86" i="1"/>
  <c r="J222" i="4"/>
  <c r="K222" i="4"/>
  <c r="L222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5" i="8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5" i="6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H66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L161" i="5"/>
  <c r="K162" i="5"/>
  <c r="L162" i="5"/>
  <c r="K163" i="5"/>
  <c r="L163" i="5"/>
  <c r="K164" i="5"/>
  <c r="L164" i="5"/>
  <c r="L160" i="5"/>
  <c r="C103" i="10"/>
  <c r="K165" i="5"/>
  <c r="L165" i="5"/>
  <c r="C104" i="10"/>
  <c r="K166" i="5"/>
  <c r="L166" i="5"/>
  <c r="C105" i="10"/>
  <c r="K167" i="5"/>
  <c r="L167" i="5"/>
  <c r="C106" i="10"/>
  <c r="K168" i="5"/>
  <c r="L168" i="5"/>
  <c r="C107" i="10"/>
  <c r="K169" i="5"/>
  <c r="L169" i="5"/>
  <c r="C108" i="10"/>
  <c r="K170" i="5"/>
  <c r="L170" i="5"/>
  <c r="C109" i="10"/>
  <c r="K171" i="5"/>
  <c r="L171" i="5"/>
  <c r="C110" i="10"/>
  <c r="K172" i="5"/>
  <c r="L172" i="5"/>
  <c r="C111" i="10"/>
  <c r="K173" i="5"/>
  <c r="L173" i="5"/>
  <c r="C112" i="10"/>
  <c r="K174" i="5"/>
  <c r="L174" i="5"/>
  <c r="C113" i="10"/>
  <c r="K175" i="5"/>
  <c r="L175" i="5"/>
  <c r="C114" i="10"/>
  <c r="K176" i="5"/>
  <c r="L176" i="5"/>
  <c r="C115" i="10"/>
  <c r="K177" i="5"/>
  <c r="L177" i="5"/>
  <c r="C116" i="10"/>
  <c r="K178" i="5"/>
  <c r="L178" i="5"/>
  <c r="C117" i="10"/>
  <c r="K179" i="5"/>
  <c r="L179" i="5"/>
  <c r="C118" i="10"/>
  <c r="K180" i="5"/>
  <c r="L180" i="5"/>
  <c r="C119" i="10"/>
  <c r="K181" i="5"/>
  <c r="L181" i="5"/>
  <c r="C120" i="10"/>
  <c r="K182" i="5"/>
  <c r="L182" i="5"/>
  <c r="C121" i="10"/>
  <c r="K183" i="5"/>
  <c r="L183" i="5"/>
  <c r="C122" i="10"/>
  <c r="K184" i="5"/>
  <c r="L184" i="5"/>
  <c r="C123" i="10"/>
  <c r="K185" i="5"/>
  <c r="L185" i="5"/>
  <c r="C124" i="10"/>
  <c r="K186" i="5"/>
  <c r="L186" i="5"/>
  <c r="C125" i="10"/>
  <c r="K187" i="5"/>
  <c r="L187" i="5"/>
  <c r="C126" i="10"/>
  <c r="K188" i="5"/>
  <c r="L188" i="5"/>
  <c r="C127" i="10"/>
  <c r="K189" i="5"/>
  <c r="L189" i="5"/>
  <c r="C128" i="10"/>
  <c r="K190" i="5"/>
  <c r="L190" i="5"/>
  <c r="C129" i="10"/>
  <c r="K191" i="5"/>
  <c r="L191" i="5"/>
  <c r="C130" i="10"/>
  <c r="K192" i="5"/>
  <c r="L192" i="5"/>
  <c r="C131" i="10"/>
  <c r="K193" i="5"/>
  <c r="L193" i="5"/>
  <c r="C132" i="10"/>
  <c r="K194" i="5"/>
  <c r="L194" i="5"/>
  <c r="C133" i="10"/>
  <c r="K195" i="5"/>
  <c r="L195" i="5"/>
  <c r="C134" i="10"/>
  <c r="K196" i="5"/>
  <c r="L196" i="5"/>
  <c r="C135" i="10"/>
  <c r="K197" i="5"/>
  <c r="L197" i="5"/>
  <c r="C136" i="10"/>
  <c r="K198" i="5"/>
  <c r="L198" i="5"/>
  <c r="C137" i="10"/>
  <c r="K199" i="5"/>
  <c r="L199" i="5"/>
  <c r="C138" i="10"/>
  <c r="K200" i="5"/>
  <c r="L200" i="5"/>
  <c r="C139" i="10"/>
  <c r="K201" i="5"/>
  <c r="L201" i="5"/>
  <c r="C140" i="10"/>
  <c r="K202" i="5"/>
  <c r="L202" i="5"/>
  <c r="C141" i="10"/>
  <c r="K203" i="5"/>
  <c r="L203" i="5"/>
  <c r="C142" i="10"/>
  <c r="K204" i="5"/>
  <c r="L204" i="5"/>
  <c r="C143" i="10"/>
  <c r="K205" i="5"/>
  <c r="L205" i="5"/>
  <c r="C144" i="10"/>
  <c r="K206" i="5"/>
  <c r="L206" i="5"/>
  <c r="C145" i="10"/>
  <c r="K207" i="5"/>
  <c r="L207" i="5"/>
  <c r="C146" i="10"/>
  <c r="K208" i="5"/>
  <c r="L208" i="5"/>
  <c r="C147" i="10"/>
  <c r="K209" i="5"/>
  <c r="L209" i="5"/>
  <c r="C148" i="10"/>
  <c r="K210" i="5"/>
  <c r="L210" i="5"/>
  <c r="C149" i="10"/>
  <c r="K211" i="5"/>
  <c r="L211" i="5"/>
  <c r="C150" i="10"/>
  <c r="K212" i="5"/>
  <c r="L212" i="5"/>
  <c r="C151" i="10"/>
  <c r="K213" i="5"/>
  <c r="L213" i="5"/>
  <c r="C152" i="10"/>
  <c r="K214" i="5"/>
  <c r="L214" i="5"/>
  <c r="C153" i="10"/>
  <c r="K215" i="5"/>
  <c r="L215" i="5"/>
  <c r="C154" i="10"/>
  <c r="K216" i="5"/>
  <c r="L216" i="5"/>
  <c r="C155" i="10"/>
  <c r="K217" i="5"/>
  <c r="L217" i="5"/>
  <c r="C156" i="10"/>
  <c r="K218" i="5"/>
  <c r="L218" i="5"/>
  <c r="C157" i="10"/>
  <c r="K219" i="5"/>
  <c r="L219" i="5"/>
  <c r="C158" i="10"/>
  <c r="K220" i="5"/>
  <c r="L220" i="5"/>
  <c r="C159" i="10"/>
  <c r="K221" i="5"/>
  <c r="L221" i="5"/>
  <c r="C160" i="10"/>
  <c r="K222" i="5"/>
  <c r="L222" i="5"/>
  <c r="D222" i="4"/>
  <c r="M222" i="4"/>
  <c r="C161" i="10"/>
  <c r="C5" i="10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E71" i="1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66" i="4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5" i="8"/>
  <c r="E222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5" i="7"/>
  <c r="D75" i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6" i="7"/>
  <c r="E5" i="7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66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D54" i="1"/>
  <c r="G5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66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D42" i="1"/>
</calcChain>
</file>

<file path=xl/sharedStrings.xml><?xml version="1.0" encoding="utf-8"?>
<sst xmlns="http://schemas.openxmlformats.org/spreadsheetml/2006/main" count="262" uniqueCount="126">
  <si>
    <t>Date</t>
  </si>
  <si>
    <t>Rig count</t>
  </si>
  <si>
    <t>Conventional</t>
  </si>
  <si>
    <t>Shale</t>
  </si>
  <si>
    <t>Production</t>
  </si>
  <si>
    <t>New Shale</t>
  </si>
  <si>
    <t>Total Shale</t>
  </si>
  <si>
    <t>Total Crude</t>
  </si>
  <si>
    <t>Net</t>
  </si>
  <si>
    <t>Imports</t>
  </si>
  <si>
    <t>Stock</t>
  </si>
  <si>
    <t>Change</t>
  </si>
  <si>
    <t>Adjustment</t>
  </si>
  <si>
    <t>Crude Oil</t>
  </si>
  <si>
    <t>Stocks</t>
  </si>
  <si>
    <t>(Excl SPR)</t>
  </si>
  <si>
    <t>Rig Count Model</t>
  </si>
  <si>
    <t>Crude Oil Production Model</t>
  </si>
  <si>
    <t>Production Delay</t>
  </si>
  <si>
    <t>LTO Well Decay Rate</t>
  </si>
  <si>
    <t>Initial Production Rate</t>
  </si>
  <si>
    <t>Efficiency Growth Rate</t>
  </si>
  <si>
    <t>Net Import Model</t>
  </si>
  <si>
    <t>Length of moving average in weeks</t>
  </si>
  <si>
    <t>Year-over-year growth rate of imported oil</t>
  </si>
  <si>
    <t>Adjustments ("Unaccounted for Crude Oil")</t>
  </si>
  <si>
    <t>Long-term mean</t>
  </si>
  <si>
    <t>Rate of mean reversion</t>
  </si>
  <si>
    <t>Refinery Inputs</t>
  </si>
  <si>
    <t>Year-over-year growth rate of refinery inputs</t>
  </si>
  <si>
    <t>Refinery</t>
  </si>
  <si>
    <t>Inputs</t>
  </si>
  <si>
    <t>Data Sources</t>
  </si>
  <si>
    <t>Total</t>
  </si>
  <si>
    <t>Total Crude Production</t>
  </si>
  <si>
    <t>EIA Weekly Petroleum Status Report</t>
  </si>
  <si>
    <t>Net Imports</t>
  </si>
  <si>
    <t>WCRNTUS2</t>
  </si>
  <si>
    <t>Stock Change</t>
  </si>
  <si>
    <t>W_EPC0_SCG_NUS_MBBLD</t>
  </si>
  <si>
    <t>WCRAUUS2</t>
  </si>
  <si>
    <t>WCRRIUS2</t>
  </si>
  <si>
    <t>Crude Oil Stocks</t>
  </si>
  <si>
    <t>WCESTUS1</t>
  </si>
  <si>
    <t>U.S. Crude Oil Supply Model</t>
  </si>
  <si>
    <t>Thousands of barrels per day of production from conventional sources.</t>
  </si>
  <si>
    <t>Conventional production</t>
  </si>
  <si>
    <t>Number of weeks from when a rig begins work until oil is produced.</t>
  </si>
  <si>
    <t>The rate of production of an LTO well one year after it begins producing.</t>
  </si>
  <si>
    <t>Week</t>
  </si>
  <si>
    <t>Number</t>
  </si>
  <si>
    <t>Amount of capacity added by one rig operating for one week in the week 1/1/2014</t>
  </si>
  <si>
    <t>Annual rate at which productive capacity grows</t>
  </si>
  <si>
    <t>Baker Hughes</t>
  </si>
  <si>
    <t>US Count By Basin, Total Rig Count (Oil)</t>
  </si>
  <si>
    <t>BJ</t>
  </si>
  <si>
    <t>Change to</t>
  </si>
  <si>
    <t>Modeled</t>
  </si>
  <si>
    <t>Crude</t>
  </si>
  <si>
    <t>Delayed</t>
  </si>
  <si>
    <t>LTO</t>
  </si>
  <si>
    <t>Per Rig</t>
  </si>
  <si>
    <t>Mean Squared Error of Fit</t>
  </si>
  <si>
    <t>Modeling</t>
  </si>
  <si>
    <t>Error</t>
  </si>
  <si>
    <t>Stock change delay</t>
  </si>
  <si>
    <t>Number of weeks from when stock change occurs to it affecting rig counts</t>
  </si>
  <si>
    <t>Percent change in response to stock change</t>
  </si>
  <si>
    <t>The number of rigs added or removed in response to stock changes</t>
  </si>
  <si>
    <t>Rig Count</t>
  </si>
  <si>
    <t>After 1/1/2015, rig count is assumed to exhibit a delayed response to stock changes.</t>
  </si>
  <si>
    <t>Change in</t>
  </si>
  <si>
    <t>of Delayed</t>
  </si>
  <si>
    <t>Length of moving average</t>
  </si>
  <si>
    <t xml:space="preserve">Number of previous weeks of stock change to average </t>
  </si>
  <si>
    <t>Moving Avg</t>
  </si>
  <si>
    <t>Error^2</t>
  </si>
  <si>
    <t>Historical</t>
  </si>
  <si>
    <t>Moving</t>
  </si>
  <si>
    <t>Average</t>
  </si>
  <si>
    <t>One</t>
  </si>
  <si>
    <t>Year</t>
  </si>
  <si>
    <t>Previous</t>
  </si>
  <si>
    <t>Include</t>
  </si>
  <si>
    <t>in</t>
  </si>
  <si>
    <t>Error?</t>
  </si>
  <si>
    <t>Present</t>
  </si>
  <si>
    <t>One Period</t>
  </si>
  <si>
    <t>Forecast</t>
  </si>
  <si>
    <t>Starting</t>
  </si>
  <si>
    <t>at 1/1/2014</t>
  </si>
  <si>
    <t>1 = reverts to mean immediately</t>
  </si>
  <si>
    <t>0 = never reverts to mean</t>
  </si>
  <si>
    <t>Combined</t>
  </si>
  <si>
    <t>Historical +</t>
  </si>
  <si>
    <t>Model</t>
  </si>
  <si>
    <t>Data</t>
  </si>
  <si>
    <t>Year-Ago</t>
  </si>
  <si>
    <t>Value</t>
  </si>
  <si>
    <t>in Error?</t>
  </si>
  <si>
    <t>Best Fit</t>
  </si>
  <si>
    <t>Parameter</t>
  </si>
  <si>
    <t>Maximum change per period</t>
  </si>
  <si>
    <t>The maximum number of rigs that can be added or removed in a  week</t>
  </si>
  <si>
    <t>+ Forecast</t>
  </si>
  <si>
    <t>Available</t>
  </si>
  <si>
    <t>In</t>
  </si>
  <si>
    <t>From</t>
  </si>
  <si>
    <t>1/1/2014</t>
  </si>
  <si>
    <t>Build</t>
  </si>
  <si>
    <t>Relative to</t>
  </si>
  <si>
    <t>This spreadsheet provides a forecast model of U.S. crude oil supplies.  By changing the values that are given in blue, you can see the future effects on crude oil stocks.</t>
  </si>
  <si>
    <t>Weighting of previous week's imports</t>
  </si>
  <si>
    <t>Should be between 0 and 1</t>
  </si>
  <si>
    <t>Week-Ago</t>
  </si>
  <si>
    <t>Weighting of previous week's refinery inputs</t>
  </si>
  <si>
    <t>Estimated</t>
  </si>
  <si>
    <t>Maximum change if rig count above 1600</t>
  </si>
  <si>
    <t>If total rigs &gt; 1600, then this is the maximum that can be added or removed in a week</t>
  </si>
  <si>
    <t>Maximum</t>
  </si>
  <si>
    <t>Allowed</t>
  </si>
  <si>
    <t>WTI</t>
  </si>
  <si>
    <t>Price</t>
  </si>
  <si>
    <t>WTI Price</t>
  </si>
  <si>
    <t>Federal Reserve (FRED)</t>
  </si>
  <si>
    <t>DCOILWTICO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</si>
</sst>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b/>
      <u/>
      <sz val="12"/>
      <color theme="1"/>
      <name val="Calibri"/>
      <scheme val="minor"/>
    </font>
    <font>
      <b/>
      <sz val="14"/>
      <color theme="1"/>
      <name val="Calibri"/>
      <scheme val="minor"/>
    </font>
    <font>
      <sz val="10"/>
      <color indexed="8"/>
      <name val="Verdana"/>
      <charset val="1"/>
    </font>
    <font>
      <sz val="9"/>
      <name val="Arial"/>
    </font>
    <font>
      <sz val="12"/>
      <color rgb="FF0000FF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0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ont="1"/>
    <xf numFmtId="14" fontId="2" fillId="0" borderId="0" xfId="0" applyNumberFormat="1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0" fontId="0" fillId="0" borderId="0" xfId="0" applyNumberFormat="1"/>
    <xf numFmtId="0" fontId="8" fillId="0" borderId="2" xfId="0" applyFont="1" applyBorder="1" applyAlignment="1" applyProtection="1">
      <alignment wrapText="1" readingOrder="1"/>
      <protection locked="0"/>
    </xf>
    <xf numFmtId="0" fontId="9" fillId="0" borderId="0" xfId="0" applyFont="1" applyAlignment="1">
      <alignment wrapText="1"/>
    </xf>
    <xf numFmtId="0" fontId="8" fillId="0" borderId="0" xfId="0" applyFont="1" applyBorder="1" applyAlignment="1" applyProtection="1">
      <alignment wrapText="1" readingOrder="1"/>
      <protection locked="0"/>
    </xf>
    <xf numFmtId="0" fontId="10" fillId="0" borderId="0" xfId="0" applyFont="1"/>
    <xf numFmtId="10" fontId="10" fillId="0" borderId="0" xfId="1" applyNumberFormat="1" applyFont="1"/>
    <xf numFmtId="164" fontId="10" fillId="0" borderId="0" xfId="0" applyNumberFormat="1" applyFont="1"/>
    <xf numFmtId="10" fontId="10" fillId="0" borderId="0" xfId="0" applyNumberFormat="1" applyFont="1"/>
    <xf numFmtId="0" fontId="10" fillId="0" borderId="0" xfId="0" applyFont="1" applyAlignment="1">
      <alignment horizontal="right"/>
    </xf>
    <xf numFmtId="0" fontId="10" fillId="0" borderId="1" xfId="0" applyFont="1" applyBorder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0" fontId="11" fillId="0" borderId="0" xfId="0" applyFont="1"/>
    <xf numFmtId="1" fontId="8" fillId="0" borderId="0" xfId="0" applyNumberFormat="1" applyFont="1" applyBorder="1" applyAlignment="1" applyProtection="1">
      <alignment wrapText="1" readingOrder="1"/>
      <protection locked="0"/>
    </xf>
    <xf numFmtId="1" fontId="8" fillId="0" borderId="2" xfId="0" applyNumberFormat="1" applyFont="1" applyBorder="1" applyAlignment="1" applyProtection="1">
      <alignment wrapText="1" readingOrder="1"/>
      <protection locked="0"/>
    </xf>
    <xf numFmtId="0" fontId="0" fillId="0" borderId="0" xfId="0" applyAlignment="1"/>
    <xf numFmtId="0" fontId="11" fillId="0" borderId="0" xfId="0" applyFont="1" applyAlignment="1"/>
    <xf numFmtId="0" fontId="10" fillId="0" borderId="0" xfId="0" applyFont="1" applyAlignment="1"/>
    <xf numFmtId="10" fontId="12" fillId="0" borderId="0" xfId="0" applyNumberFormat="1" applyFont="1"/>
    <xf numFmtId="2" fontId="0" fillId="0" borderId="0" xfId="0" applyNumberFormat="1"/>
    <xf numFmtId="0" fontId="0" fillId="0" borderId="0" xfId="0" applyFill="1" applyBorder="1" applyAlignment="1">
      <alignment horizontal="right"/>
    </xf>
    <xf numFmtId="2" fontId="10" fillId="0" borderId="0" xfId="0" applyNumberFormat="1" applyFont="1"/>
    <xf numFmtId="1" fontId="10" fillId="0" borderId="0" xfId="0" applyNumberFormat="1" applyFont="1"/>
    <xf numFmtId="0" fontId="0" fillId="0" borderId="1" xfId="0" quotePrefix="1" applyBorder="1" applyAlignment="1">
      <alignment horizontal="right"/>
    </xf>
    <xf numFmtId="0" fontId="13" fillId="0" borderId="0" xfId="0" applyFont="1" applyAlignment="1">
      <alignment horizontal="right"/>
    </xf>
    <xf numFmtId="14" fontId="0" fillId="0" borderId="1" xfId="0" applyNumberFormat="1" applyBorder="1" applyAlignment="1">
      <alignment horizontal="right"/>
    </xf>
    <xf numFmtId="0" fontId="12" fillId="0" borderId="0" xfId="0" applyFont="1" applyAlignment="1"/>
    <xf numFmtId="0" fontId="12" fillId="0" borderId="0" xfId="0" applyFont="1"/>
    <xf numFmtId="1" fontId="12" fillId="0" borderId="0" xfId="0" applyNumberFormat="1" applyFont="1"/>
    <xf numFmtId="10" fontId="12" fillId="0" borderId="0" xfId="1" applyNumberFormat="1" applyFont="1"/>
    <xf numFmtId="164" fontId="12" fillId="0" borderId="0" xfId="0" applyNumberFormat="1" applyFont="1"/>
    <xf numFmtId="2" fontId="12" fillId="0" borderId="0" xfId="0" applyNumberFormat="1" applyFont="1"/>
    <xf numFmtId="0" fontId="2" fillId="0" borderId="0" xfId="0" applyFont="1" applyBorder="1" applyAlignment="1">
      <alignment horizontal="right"/>
    </xf>
    <xf numFmtId="0" fontId="0" fillId="0" borderId="0" xfId="0" applyAlignment="1">
      <alignment horizontal="center"/>
    </xf>
  </cellXfs>
  <cellStyles count="1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Actual</c:v>
          </c:tx>
          <c:marker>
            <c:symbol val="none"/>
          </c:marker>
          <c:cat>
            <c:numRef>
              <c:f>Production!$A$66:$A$222</c:f>
              <c:numCache>
                <c:formatCode>m/d/yy</c:formatCode>
                <c:ptCount val="157"/>
                <c:pt idx="0">
                  <c:v>41642.0</c:v>
                </c:pt>
                <c:pt idx="1">
                  <c:v>41649.0</c:v>
                </c:pt>
                <c:pt idx="2">
                  <c:v>41656.0</c:v>
                </c:pt>
                <c:pt idx="3">
                  <c:v>41663.0</c:v>
                </c:pt>
                <c:pt idx="4">
                  <c:v>41670.0</c:v>
                </c:pt>
                <c:pt idx="5">
                  <c:v>41677.0</c:v>
                </c:pt>
                <c:pt idx="6">
                  <c:v>41684.0</c:v>
                </c:pt>
                <c:pt idx="7">
                  <c:v>41691.0</c:v>
                </c:pt>
                <c:pt idx="8">
                  <c:v>41698.0</c:v>
                </c:pt>
                <c:pt idx="9">
                  <c:v>41705.0</c:v>
                </c:pt>
                <c:pt idx="10">
                  <c:v>41712.0</c:v>
                </c:pt>
                <c:pt idx="11">
                  <c:v>41719.0</c:v>
                </c:pt>
                <c:pt idx="12">
                  <c:v>41726.0</c:v>
                </c:pt>
                <c:pt idx="13">
                  <c:v>41733.0</c:v>
                </c:pt>
                <c:pt idx="14">
                  <c:v>41740.0</c:v>
                </c:pt>
                <c:pt idx="15">
                  <c:v>41747.0</c:v>
                </c:pt>
                <c:pt idx="16">
                  <c:v>41754.0</c:v>
                </c:pt>
                <c:pt idx="17">
                  <c:v>41761.0</c:v>
                </c:pt>
                <c:pt idx="18">
                  <c:v>41768.0</c:v>
                </c:pt>
                <c:pt idx="19">
                  <c:v>41775.0</c:v>
                </c:pt>
                <c:pt idx="20">
                  <c:v>41782.0</c:v>
                </c:pt>
                <c:pt idx="21">
                  <c:v>41789.0</c:v>
                </c:pt>
                <c:pt idx="22">
                  <c:v>41796.0</c:v>
                </c:pt>
                <c:pt idx="23">
                  <c:v>41803.0</c:v>
                </c:pt>
                <c:pt idx="24">
                  <c:v>41810.0</c:v>
                </c:pt>
                <c:pt idx="25">
                  <c:v>41817.0</c:v>
                </c:pt>
                <c:pt idx="26">
                  <c:v>41824.0</c:v>
                </c:pt>
                <c:pt idx="27">
                  <c:v>41831.0</c:v>
                </c:pt>
                <c:pt idx="28">
                  <c:v>41838.0</c:v>
                </c:pt>
                <c:pt idx="29">
                  <c:v>41845.0</c:v>
                </c:pt>
                <c:pt idx="30">
                  <c:v>41852.0</c:v>
                </c:pt>
                <c:pt idx="31">
                  <c:v>41859.0</c:v>
                </c:pt>
                <c:pt idx="32">
                  <c:v>41866.0</c:v>
                </c:pt>
                <c:pt idx="33">
                  <c:v>41873.0</c:v>
                </c:pt>
                <c:pt idx="34">
                  <c:v>41880.0</c:v>
                </c:pt>
                <c:pt idx="35">
                  <c:v>41887.0</c:v>
                </c:pt>
                <c:pt idx="36">
                  <c:v>41894.0</c:v>
                </c:pt>
                <c:pt idx="37">
                  <c:v>41901.0</c:v>
                </c:pt>
                <c:pt idx="38">
                  <c:v>41908.0</c:v>
                </c:pt>
                <c:pt idx="39">
                  <c:v>41915.0</c:v>
                </c:pt>
                <c:pt idx="40">
                  <c:v>41922.0</c:v>
                </c:pt>
                <c:pt idx="41">
                  <c:v>41929.0</c:v>
                </c:pt>
                <c:pt idx="42">
                  <c:v>41936.0</c:v>
                </c:pt>
                <c:pt idx="43">
                  <c:v>41943.0</c:v>
                </c:pt>
                <c:pt idx="44">
                  <c:v>41950.0</c:v>
                </c:pt>
                <c:pt idx="45">
                  <c:v>41957.0</c:v>
                </c:pt>
                <c:pt idx="46">
                  <c:v>41964.0</c:v>
                </c:pt>
                <c:pt idx="47">
                  <c:v>41971.0</c:v>
                </c:pt>
                <c:pt idx="48">
                  <c:v>41978.0</c:v>
                </c:pt>
                <c:pt idx="49">
                  <c:v>41985.0</c:v>
                </c:pt>
                <c:pt idx="50">
                  <c:v>41992.0</c:v>
                </c:pt>
                <c:pt idx="51">
                  <c:v>41999.0</c:v>
                </c:pt>
                <c:pt idx="52">
                  <c:v>42006.0</c:v>
                </c:pt>
                <c:pt idx="53">
                  <c:v>42013.0</c:v>
                </c:pt>
                <c:pt idx="54">
                  <c:v>42020.0</c:v>
                </c:pt>
                <c:pt idx="55">
                  <c:v>42027.0</c:v>
                </c:pt>
                <c:pt idx="56">
                  <c:v>42034.0</c:v>
                </c:pt>
                <c:pt idx="57">
                  <c:v>42041.0</c:v>
                </c:pt>
                <c:pt idx="58">
                  <c:v>42048.0</c:v>
                </c:pt>
                <c:pt idx="59">
                  <c:v>42055.0</c:v>
                </c:pt>
                <c:pt idx="60">
                  <c:v>42062.0</c:v>
                </c:pt>
                <c:pt idx="61">
                  <c:v>42069.0</c:v>
                </c:pt>
                <c:pt idx="62">
                  <c:v>42076.0</c:v>
                </c:pt>
                <c:pt idx="63">
                  <c:v>42083.0</c:v>
                </c:pt>
                <c:pt idx="64">
                  <c:v>42090.0</c:v>
                </c:pt>
                <c:pt idx="65">
                  <c:v>42097.0</c:v>
                </c:pt>
                <c:pt idx="66">
                  <c:v>42104.0</c:v>
                </c:pt>
                <c:pt idx="67">
                  <c:v>42111.0</c:v>
                </c:pt>
                <c:pt idx="68">
                  <c:v>42118.0</c:v>
                </c:pt>
                <c:pt idx="69">
                  <c:v>42125.0</c:v>
                </c:pt>
                <c:pt idx="70">
                  <c:v>42132.0</c:v>
                </c:pt>
                <c:pt idx="71">
                  <c:v>42139.0</c:v>
                </c:pt>
                <c:pt idx="72">
                  <c:v>42146.0</c:v>
                </c:pt>
                <c:pt idx="73">
                  <c:v>42153.0</c:v>
                </c:pt>
                <c:pt idx="74">
                  <c:v>42160.0</c:v>
                </c:pt>
                <c:pt idx="75">
                  <c:v>42167.0</c:v>
                </c:pt>
                <c:pt idx="76">
                  <c:v>42174.0</c:v>
                </c:pt>
                <c:pt idx="77">
                  <c:v>42181.0</c:v>
                </c:pt>
                <c:pt idx="78">
                  <c:v>42188.0</c:v>
                </c:pt>
                <c:pt idx="79">
                  <c:v>42195.0</c:v>
                </c:pt>
                <c:pt idx="80">
                  <c:v>42202.0</c:v>
                </c:pt>
                <c:pt idx="81">
                  <c:v>42209.0</c:v>
                </c:pt>
                <c:pt idx="82">
                  <c:v>42216.0</c:v>
                </c:pt>
                <c:pt idx="83">
                  <c:v>42223.0</c:v>
                </c:pt>
                <c:pt idx="84">
                  <c:v>42230.0</c:v>
                </c:pt>
                <c:pt idx="85">
                  <c:v>42237.0</c:v>
                </c:pt>
                <c:pt idx="86">
                  <c:v>42244.0</c:v>
                </c:pt>
                <c:pt idx="87">
                  <c:v>42251.0</c:v>
                </c:pt>
                <c:pt idx="88">
                  <c:v>42258.0</c:v>
                </c:pt>
                <c:pt idx="89">
                  <c:v>42265.0</c:v>
                </c:pt>
                <c:pt idx="90">
                  <c:v>42272.0</c:v>
                </c:pt>
                <c:pt idx="91">
                  <c:v>42279.0</c:v>
                </c:pt>
                <c:pt idx="92">
                  <c:v>42286.0</c:v>
                </c:pt>
                <c:pt idx="93">
                  <c:v>42293.0</c:v>
                </c:pt>
                <c:pt idx="94">
                  <c:v>42300.0</c:v>
                </c:pt>
                <c:pt idx="95">
                  <c:v>42307.0</c:v>
                </c:pt>
                <c:pt idx="96">
                  <c:v>42314.0</c:v>
                </c:pt>
                <c:pt idx="97">
                  <c:v>42321.0</c:v>
                </c:pt>
                <c:pt idx="98">
                  <c:v>42328.0</c:v>
                </c:pt>
                <c:pt idx="99">
                  <c:v>42335.0</c:v>
                </c:pt>
                <c:pt idx="100">
                  <c:v>42342.0</c:v>
                </c:pt>
                <c:pt idx="101">
                  <c:v>42349.0</c:v>
                </c:pt>
                <c:pt idx="102">
                  <c:v>42356.0</c:v>
                </c:pt>
                <c:pt idx="103">
                  <c:v>42363.0</c:v>
                </c:pt>
                <c:pt idx="104">
                  <c:v>42370.0</c:v>
                </c:pt>
                <c:pt idx="105">
                  <c:v>42377.0</c:v>
                </c:pt>
                <c:pt idx="106">
                  <c:v>42384.0</c:v>
                </c:pt>
                <c:pt idx="107">
                  <c:v>42391.0</c:v>
                </c:pt>
                <c:pt idx="108">
                  <c:v>42398.0</c:v>
                </c:pt>
                <c:pt idx="109">
                  <c:v>42405.0</c:v>
                </c:pt>
                <c:pt idx="110">
                  <c:v>42412.0</c:v>
                </c:pt>
                <c:pt idx="111">
                  <c:v>42419.0</c:v>
                </c:pt>
                <c:pt idx="112">
                  <c:v>42426.0</c:v>
                </c:pt>
                <c:pt idx="113">
                  <c:v>42433.0</c:v>
                </c:pt>
                <c:pt idx="114">
                  <c:v>42440.0</c:v>
                </c:pt>
                <c:pt idx="115">
                  <c:v>42447.0</c:v>
                </c:pt>
                <c:pt idx="116">
                  <c:v>42454.0</c:v>
                </c:pt>
                <c:pt idx="117">
                  <c:v>42461.0</c:v>
                </c:pt>
                <c:pt idx="118">
                  <c:v>42468.0</c:v>
                </c:pt>
                <c:pt idx="119">
                  <c:v>42475.0</c:v>
                </c:pt>
                <c:pt idx="120">
                  <c:v>42482.0</c:v>
                </c:pt>
                <c:pt idx="121">
                  <c:v>42489.0</c:v>
                </c:pt>
                <c:pt idx="122">
                  <c:v>42496.0</c:v>
                </c:pt>
                <c:pt idx="123">
                  <c:v>42503.0</c:v>
                </c:pt>
                <c:pt idx="124">
                  <c:v>42510.0</c:v>
                </c:pt>
                <c:pt idx="125">
                  <c:v>42517.0</c:v>
                </c:pt>
                <c:pt idx="126">
                  <c:v>42524.0</c:v>
                </c:pt>
                <c:pt idx="127">
                  <c:v>42531.0</c:v>
                </c:pt>
                <c:pt idx="128">
                  <c:v>42538.0</c:v>
                </c:pt>
                <c:pt idx="129">
                  <c:v>42545.0</c:v>
                </c:pt>
                <c:pt idx="130">
                  <c:v>42552.0</c:v>
                </c:pt>
                <c:pt idx="131">
                  <c:v>42559.0</c:v>
                </c:pt>
                <c:pt idx="132">
                  <c:v>42566.0</c:v>
                </c:pt>
                <c:pt idx="133">
                  <c:v>42573.0</c:v>
                </c:pt>
                <c:pt idx="134">
                  <c:v>42580.0</c:v>
                </c:pt>
                <c:pt idx="135">
                  <c:v>42587.0</c:v>
                </c:pt>
                <c:pt idx="136">
                  <c:v>42594.0</c:v>
                </c:pt>
                <c:pt idx="137">
                  <c:v>42601.0</c:v>
                </c:pt>
                <c:pt idx="138">
                  <c:v>42608.0</c:v>
                </c:pt>
                <c:pt idx="139">
                  <c:v>42615.0</c:v>
                </c:pt>
                <c:pt idx="140">
                  <c:v>42622.0</c:v>
                </c:pt>
                <c:pt idx="141">
                  <c:v>42629.0</c:v>
                </c:pt>
                <c:pt idx="142">
                  <c:v>42636.0</c:v>
                </c:pt>
                <c:pt idx="143">
                  <c:v>42643.0</c:v>
                </c:pt>
                <c:pt idx="144">
                  <c:v>42650.0</c:v>
                </c:pt>
                <c:pt idx="145">
                  <c:v>42657.0</c:v>
                </c:pt>
                <c:pt idx="146">
                  <c:v>42664.0</c:v>
                </c:pt>
                <c:pt idx="147">
                  <c:v>42671.0</c:v>
                </c:pt>
                <c:pt idx="148">
                  <c:v>42678.0</c:v>
                </c:pt>
                <c:pt idx="149">
                  <c:v>42685.0</c:v>
                </c:pt>
                <c:pt idx="150">
                  <c:v>42692.0</c:v>
                </c:pt>
                <c:pt idx="151">
                  <c:v>42699.0</c:v>
                </c:pt>
                <c:pt idx="152">
                  <c:v>42706.0</c:v>
                </c:pt>
                <c:pt idx="153">
                  <c:v>42713.0</c:v>
                </c:pt>
                <c:pt idx="154">
                  <c:v>42720.0</c:v>
                </c:pt>
                <c:pt idx="155">
                  <c:v>42727.0</c:v>
                </c:pt>
                <c:pt idx="156">
                  <c:v>42734.0</c:v>
                </c:pt>
              </c:numCache>
            </c:numRef>
          </c:cat>
          <c:val>
            <c:numRef>
              <c:f>Historical!$D$65:$D$222</c:f>
              <c:numCache>
                <c:formatCode>General</c:formatCode>
                <c:ptCount val="158"/>
                <c:pt idx="0">
                  <c:v>8145.0</c:v>
                </c:pt>
                <c:pt idx="1">
                  <c:v>8159.0</c:v>
                </c:pt>
                <c:pt idx="2">
                  <c:v>8052.0</c:v>
                </c:pt>
                <c:pt idx="3">
                  <c:v>8044.0</c:v>
                </c:pt>
                <c:pt idx="4">
                  <c:v>8044.0</c:v>
                </c:pt>
                <c:pt idx="5">
                  <c:v>8132.0</c:v>
                </c:pt>
                <c:pt idx="6">
                  <c:v>8148.0</c:v>
                </c:pt>
                <c:pt idx="7">
                  <c:v>8059.0</c:v>
                </c:pt>
                <c:pt idx="8">
                  <c:v>8077.0</c:v>
                </c:pt>
                <c:pt idx="9">
                  <c:v>8182.0</c:v>
                </c:pt>
                <c:pt idx="10">
                  <c:v>8215.0</c:v>
                </c:pt>
                <c:pt idx="11">
                  <c:v>8190.0</c:v>
                </c:pt>
                <c:pt idx="12">
                  <c:v>8192.0</c:v>
                </c:pt>
                <c:pt idx="13">
                  <c:v>8229.0</c:v>
                </c:pt>
                <c:pt idx="14">
                  <c:v>8301.0</c:v>
                </c:pt>
                <c:pt idx="15">
                  <c:v>8360.0</c:v>
                </c:pt>
                <c:pt idx="16">
                  <c:v>8352.0</c:v>
                </c:pt>
                <c:pt idx="17">
                  <c:v>8350.0</c:v>
                </c:pt>
                <c:pt idx="18">
                  <c:v>8428.0</c:v>
                </c:pt>
                <c:pt idx="19">
                  <c:v>8434.0</c:v>
                </c:pt>
                <c:pt idx="20">
                  <c:v>8472.0</c:v>
                </c:pt>
                <c:pt idx="21">
                  <c:v>8383.0</c:v>
                </c:pt>
                <c:pt idx="22">
                  <c:v>8460.0</c:v>
                </c:pt>
                <c:pt idx="23">
                  <c:v>8477.0</c:v>
                </c:pt>
                <c:pt idx="24">
                  <c:v>8446.0</c:v>
                </c:pt>
                <c:pt idx="25">
                  <c:v>8442.0</c:v>
                </c:pt>
                <c:pt idx="26">
                  <c:v>8514.0</c:v>
                </c:pt>
                <c:pt idx="27">
                  <c:v>8592.0</c:v>
                </c:pt>
                <c:pt idx="28">
                  <c:v>8565.0</c:v>
                </c:pt>
                <c:pt idx="29">
                  <c:v>8443.0</c:v>
                </c:pt>
                <c:pt idx="30">
                  <c:v>8453.0</c:v>
                </c:pt>
                <c:pt idx="31">
                  <c:v>8556.0</c:v>
                </c:pt>
                <c:pt idx="32">
                  <c:v>8577.0</c:v>
                </c:pt>
                <c:pt idx="33">
                  <c:v>8631.0</c:v>
                </c:pt>
                <c:pt idx="34">
                  <c:v>8630.0</c:v>
                </c:pt>
                <c:pt idx="35">
                  <c:v>8590.0</c:v>
                </c:pt>
                <c:pt idx="36">
                  <c:v>8838.0</c:v>
                </c:pt>
                <c:pt idx="37">
                  <c:v>8867.0</c:v>
                </c:pt>
                <c:pt idx="38">
                  <c:v>8837.0</c:v>
                </c:pt>
                <c:pt idx="39">
                  <c:v>8875.0</c:v>
                </c:pt>
                <c:pt idx="40">
                  <c:v>8951.0</c:v>
                </c:pt>
                <c:pt idx="41">
                  <c:v>8934.0</c:v>
                </c:pt>
                <c:pt idx="42">
                  <c:v>8970.0</c:v>
                </c:pt>
                <c:pt idx="43">
                  <c:v>8972.0</c:v>
                </c:pt>
                <c:pt idx="44">
                  <c:v>9063.0</c:v>
                </c:pt>
                <c:pt idx="45">
                  <c:v>9004.0</c:v>
                </c:pt>
                <c:pt idx="46">
                  <c:v>9077.0</c:v>
                </c:pt>
                <c:pt idx="47">
                  <c:v>9083.0</c:v>
                </c:pt>
                <c:pt idx="48">
                  <c:v>9118.0</c:v>
                </c:pt>
                <c:pt idx="49">
                  <c:v>9137.0</c:v>
                </c:pt>
                <c:pt idx="50">
                  <c:v>9127.0</c:v>
                </c:pt>
                <c:pt idx="51">
                  <c:v>9121.0</c:v>
                </c:pt>
                <c:pt idx="52">
                  <c:v>9132.0</c:v>
                </c:pt>
                <c:pt idx="53">
                  <c:v>9192.0</c:v>
                </c:pt>
                <c:pt idx="54">
                  <c:v>9186.0</c:v>
                </c:pt>
                <c:pt idx="55">
                  <c:v>9213.0</c:v>
                </c:pt>
                <c:pt idx="56">
                  <c:v>9177.0</c:v>
                </c:pt>
                <c:pt idx="57">
                  <c:v>9226.0</c:v>
                </c:pt>
                <c:pt idx="58">
                  <c:v>9280.0</c:v>
                </c:pt>
                <c:pt idx="59">
                  <c:v>9285.0</c:v>
                </c:pt>
                <c:pt idx="60">
                  <c:v>9324.0</c:v>
                </c:pt>
                <c:pt idx="61">
                  <c:v>9366.0</c:v>
                </c:pt>
                <c:pt idx="62">
                  <c:v>9419.0</c:v>
                </c:pt>
                <c:pt idx="63">
                  <c:v>9422.0</c:v>
                </c:pt>
                <c:pt idx="64">
                  <c:v>9386.0</c:v>
                </c:pt>
                <c:pt idx="65">
                  <c:v>9404.0</c:v>
                </c:pt>
                <c:pt idx="66">
                  <c:v>9384.0</c:v>
                </c:pt>
                <c:pt idx="67">
                  <c:v>9366.0</c:v>
                </c:pt>
                <c:pt idx="68">
                  <c:v>9373.0</c:v>
                </c:pt>
                <c:pt idx="69">
                  <c:v>9369.0</c:v>
                </c:pt>
                <c:pt idx="70">
                  <c:v>9374.0</c:v>
                </c:pt>
                <c:pt idx="71">
                  <c:v>9262.0</c:v>
                </c:pt>
                <c:pt idx="72">
                  <c:v>9566.0</c:v>
                </c:pt>
                <c:pt idx="73">
                  <c:v>9586.0</c:v>
                </c:pt>
                <c:pt idx="74">
                  <c:v>9610.0</c:v>
                </c:pt>
                <c:pt idx="75">
                  <c:v>9589.0</c:v>
                </c:pt>
                <c:pt idx="76">
                  <c:v>9604.0</c:v>
                </c:pt>
                <c:pt idx="77">
                  <c:v>9595.0</c:v>
                </c:pt>
                <c:pt idx="78">
                  <c:v>9604.0</c:v>
                </c:pt>
                <c:pt idx="79">
                  <c:v>9562.0</c:v>
                </c:pt>
                <c:pt idx="80">
                  <c:v>9558.0</c:v>
                </c:pt>
                <c:pt idx="81">
                  <c:v>9413.0</c:v>
                </c:pt>
                <c:pt idx="82">
                  <c:v>9465.0</c:v>
                </c:pt>
                <c:pt idx="83">
                  <c:v>9395.0</c:v>
                </c:pt>
                <c:pt idx="84">
                  <c:v>9348.0</c:v>
                </c:pt>
                <c:pt idx="85">
                  <c:v>9337.0</c:v>
                </c:pt>
                <c:pt idx="86">
                  <c:v>9218.0</c:v>
                </c:pt>
                <c:pt idx="87">
                  <c:v>9135.0</c:v>
                </c:pt>
                <c:pt idx="88">
                  <c:v>9117.0</c:v>
                </c:pt>
                <c:pt idx="89">
                  <c:v>9136.0</c:v>
                </c:pt>
                <c:pt idx="90">
                  <c:v>9096.0</c:v>
                </c:pt>
                <c:pt idx="91">
                  <c:v>9172.0</c:v>
                </c:pt>
                <c:pt idx="92">
                  <c:v>9096.0</c:v>
                </c:pt>
                <c:pt idx="93">
                  <c:v>9096.0</c:v>
                </c:pt>
                <c:pt idx="94">
                  <c:v>9112.0</c:v>
                </c:pt>
                <c:pt idx="95">
                  <c:v>9160.0</c:v>
                </c:pt>
                <c:pt idx="96">
                  <c:v>9185.0</c:v>
                </c:pt>
                <c:pt idx="97">
                  <c:v>9182.0</c:v>
                </c:pt>
                <c:pt idx="98">
                  <c:v>9165.0</c:v>
                </c:pt>
              </c:numCache>
            </c:numRef>
          </c:val>
          <c:smooth val="0"/>
        </c:ser>
        <c:ser>
          <c:idx val="0"/>
          <c:order val="1"/>
          <c:tx>
            <c:v>Model</c:v>
          </c:tx>
          <c:marker>
            <c:symbol val="none"/>
          </c:marker>
          <c:cat>
            <c:numRef>
              <c:f>Production!$A$66:$A$222</c:f>
              <c:numCache>
                <c:formatCode>m/d/yy</c:formatCode>
                <c:ptCount val="157"/>
                <c:pt idx="0">
                  <c:v>41642.0</c:v>
                </c:pt>
                <c:pt idx="1">
                  <c:v>41649.0</c:v>
                </c:pt>
                <c:pt idx="2">
                  <c:v>41656.0</c:v>
                </c:pt>
                <c:pt idx="3">
                  <c:v>41663.0</c:v>
                </c:pt>
                <c:pt idx="4">
                  <c:v>41670.0</c:v>
                </c:pt>
                <c:pt idx="5">
                  <c:v>41677.0</c:v>
                </c:pt>
                <c:pt idx="6">
                  <c:v>41684.0</c:v>
                </c:pt>
                <c:pt idx="7">
                  <c:v>41691.0</c:v>
                </c:pt>
                <c:pt idx="8">
                  <c:v>41698.0</c:v>
                </c:pt>
                <c:pt idx="9">
                  <c:v>41705.0</c:v>
                </c:pt>
                <c:pt idx="10">
                  <c:v>41712.0</c:v>
                </c:pt>
                <c:pt idx="11">
                  <c:v>41719.0</c:v>
                </c:pt>
                <c:pt idx="12">
                  <c:v>41726.0</c:v>
                </c:pt>
                <c:pt idx="13">
                  <c:v>41733.0</c:v>
                </c:pt>
                <c:pt idx="14">
                  <c:v>41740.0</c:v>
                </c:pt>
                <c:pt idx="15">
                  <c:v>41747.0</c:v>
                </c:pt>
                <c:pt idx="16">
                  <c:v>41754.0</c:v>
                </c:pt>
                <c:pt idx="17">
                  <c:v>41761.0</c:v>
                </c:pt>
                <c:pt idx="18">
                  <c:v>41768.0</c:v>
                </c:pt>
                <c:pt idx="19">
                  <c:v>41775.0</c:v>
                </c:pt>
                <c:pt idx="20">
                  <c:v>41782.0</c:v>
                </c:pt>
                <c:pt idx="21">
                  <c:v>41789.0</c:v>
                </c:pt>
                <c:pt idx="22">
                  <c:v>41796.0</c:v>
                </c:pt>
                <c:pt idx="23">
                  <c:v>41803.0</c:v>
                </c:pt>
                <c:pt idx="24">
                  <c:v>41810.0</c:v>
                </c:pt>
                <c:pt idx="25">
                  <c:v>41817.0</c:v>
                </c:pt>
                <c:pt idx="26">
                  <c:v>41824.0</c:v>
                </c:pt>
                <c:pt idx="27">
                  <c:v>41831.0</c:v>
                </c:pt>
                <c:pt idx="28">
                  <c:v>41838.0</c:v>
                </c:pt>
                <c:pt idx="29">
                  <c:v>41845.0</c:v>
                </c:pt>
                <c:pt idx="30">
                  <c:v>41852.0</c:v>
                </c:pt>
                <c:pt idx="31">
                  <c:v>41859.0</c:v>
                </c:pt>
                <c:pt idx="32">
                  <c:v>41866.0</c:v>
                </c:pt>
                <c:pt idx="33">
                  <c:v>41873.0</c:v>
                </c:pt>
                <c:pt idx="34">
                  <c:v>41880.0</c:v>
                </c:pt>
                <c:pt idx="35">
                  <c:v>41887.0</c:v>
                </c:pt>
                <c:pt idx="36">
                  <c:v>41894.0</c:v>
                </c:pt>
                <c:pt idx="37">
                  <c:v>41901.0</c:v>
                </c:pt>
                <c:pt idx="38">
                  <c:v>41908.0</c:v>
                </c:pt>
                <c:pt idx="39">
                  <c:v>41915.0</c:v>
                </c:pt>
                <c:pt idx="40">
                  <c:v>41922.0</c:v>
                </c:pt>
                <c:pt idx="41">
                  <c:v>41929.0</c:v>
                </c:pt>
                <c:pt idx="42">
                  <c:v>41936.0</c:v>
                </c:pt>
                <c:pt idx="43">
                  <c:v>41943.0</c:v>
                </c:pt>
                <c:pt idx="44">
                  <c:v>41950.0</c:v>
                </c:pt>
                <c:pt idx="45">
                  <c:v>41957.0</c:v>
                </c:pt>
                <c:pt idx="46">
                  <c:v>41964.0</c:v>
                </c:pt>
                <c:pt idx="47">
                  <c:v>41971.0</c:v>
                </c:pt>
                <c:pt idx="48">
                  <c:v>41978.0</c:v>
                </c:pt>
                <c:pt idx="49">
                  <c:v>41985.0</c:v>
                </c:pt>
                <c:pt idx="50">
                  <c:v>41992.0</c:v>
                </c:pt>
                <c:pt idx="51">
                  <c:v>41999.0</c:v>
                </c:pt>
                <c:pt idx="52">
                  <c:v>42006.0</c:v>
                </c:pt>
                <c:pt idx="53">
                  <c:v>42013.0</c:v>
                </c:pt>
                <c:pt idx="54">
                  <c:v>42020.0</c:v>
                </c:pt>
                <c:pt idx="55">
                  <c:v>42027.0</c:v>
                </c:pt>
                <c:pt idx="56">
                  <c:v>42034.0</c:v>
                </c:pt>
                <c:pt idx="57">
                  <c:v>42041.0</c:v>
                </c:pt>
                <c:pt idx="58">
                  <c:v>42048.0</c:v>
                </c:pt>
                <c:pt idx="59">
                  <c:v>42055.0</c:v>
                </c:pt>
                <c:pt idx="60">
                  <c:v>42062.0</c:v>
                </c:pt>
                <c:pt idx="61">
                  <c:v>42069.0</c:v>
                </c:pt>
                <c:pt idx="62">
                  <c:v>42076.0</c:v>
                </c:pt>
                <c:pt idx="63">
                  <c:v>42083.0</c:v>
                </c:pt>
                <c:pt idx="64">
                  <c:v>42090.0</c:v>
                </c:pt>
                <c:pt idx="65">
                  <c:v>42097.0</c:v>
                </c:pt>
                <c:pt idx="66">
                  <c:v>42104.0</c:v>
                </c:pt>
                <c:pt idx="67">
                  <c:v>42111.0</c:v>
                </c:pt>
                <c:pt idx="68">
                  <c:v>42118.0</c:v>
                </c:pt>
                <c:pt idx="69">
                  <c:v>42125.0</c:v>
                </c:pt>
                <c:pt idx="70">
                  <c:v>42132.0</c:v>
                </c:pt>
                <c:pt idx="71">
                  <c:v>42139.0</c:v>
                </c:pt>
                <c:pt idx="72">
                  <c:v>42146.0</c:v>
                </c:pt>
                <c:pt idx="73">
                  <c:v>42153.0</c:v>
                </c:pt>
                <c:pt idx="74">
                  <c:v>42160.0</c:v>
                </c:pt>
                <c:pt idx="75">
                  <c:v>42167.0</c:v>
                </c:pt>
                <c:pt idx="76">
                  <c:v>42174.0</c:v>
                </c:pt>
                <c:pt idx="77">
                  <c:v>42181.0</c:v>
                </c:pt>
                <c:pt idx="78">
                  <c:v>42188.0</c:v>
                </c:pt>
                <c:pt idx="79">
                  <c:v>42195.0</c:v>
                </c:pt>
                <c:pt idx="80">
                  <c:v>42202.0</c:v>
                </c:pt>
                <c:pt idx="81">
                  <c:v>42209.0</c:v>
                </c:pt>
                <c:pt idx="82">
                  <c:v>42216.0</c:v>
                </c:pt>
                <c:pt idx="83">
                  <c:v>42223.0</c:v>
                </c:pt>
                <c:pt idx="84">
                  <c:v>42230.0</c:v>
                </c:pt>
                <c:pt idx="85">
                  <c:v>42237.0</c:v>
                </c:pt>
                <c:pt idx="86">
                  <c:v>42244.0</c:v>
                </c:pt>
                <c:pt idx="87">
                  <c:v>42251.0</c:v>
                </c:pt>
                <c:pt idx="88">
                  <c:v>42258.0</c:v>
                </c:pt>
                <c:pt idx="89">
                  <c:v>42265.0</c:v>
                </c:pt>
                <c:pt idx="90">
                  <c:v>42272.0</c:v>
                </c:pt>
                <c:pt idx="91">
                  <c:v>42279.0</c:v>
                </c:pt>
                <c:pt idx="92">
                  <c:v>42286.0</c:v>
                </c:pt>
                <c:pt idx="93">
                  <c:v>42293.0</c:v>
                </c:pt>
                <c:pt idx="94">
                  <c:v>42300.0</c:v>
                </c:pt>
                <c:pt idx="95">
                  <c:v>42307.0</c:v>
                </c:pt>
                <c:pt idx="96">
                  <c:v>42314.0</c:v>
                </c:pt>
                <c:pt idx="97">
                  <c:v>42321.0</c:v>
                </c:pt>
                <c:pt idx="98">
                  <c:v>42328.0</c:v>
                </c:pt>
                <c:pt idx="99">
                  <c:v>42335.0</c:v>
                </c:pt>
                <c:pt idx="100">
                  <c:v>42342.0</c:v>
                </c:pt>
                <c:pt idx="101">
                  <c:v>42349.0</c:v>
                </c:pt>
                <c:pt idx="102">
                  <c:v>42356.0</c:v>
                </c:pt>
                <c:pt idx="103">
                  <c:v>42363.0</c:v>
                </c:pt>
                <c:pt idx="104">
                  <c:v>42370.0</c:v>
                </c:pt>
                <c:pt idx="105">
                  <c:v>42377.0</c:v>
                </c:pt>
                <c:pt idx="106">
                  <c:v>42384.0</c:v>
                </c:pt>
                <c:pt idx="107">
                  <c:v>42391.0</c:v>
                </c:pt>
                <c:pt idx="108">
                  <c:v>42398.0</c:v>
                </c:pt>
                <c:pt idx="109">
                  <c:v>42405.0</c:v>
                </c:pt>
                <c:pt idx="110">
                  <c:v>42412.0</c:v>
                </c:pt>
                <c:pt idx="111">
                  <c:v>42419.0</c:v>
                </c:pt>
                <c:pt idx="112">
                  <c:v>42426.0</c:v>
                </c:pt>
                <c:pt idx="113">
                  <c:v>42433.0</c:v>
                </c:pt>
                <c:pt idx="114">
                  <c:v>42440.0</c:v>
                </c:pt>
                <c:pt idx="115">
                  <c:v>42447.0</c:v>
                </c:pt>
                <c:pt idx="116">
                  <c:v>42454.0</c:v>
                </c:pt>
                <c:pt idx="117">
                  <c:v>42461.0</c:v>
                </c:pt>
                <c:pt idx="118">
                  <c:v>42468.0</c:v>
                </c:pt>
                <c:pt idx="119">
                  <c:v>42475.0</c:v>
                </c:pt>
                <c:pt idx="120">
                  <c:v>42482.0</c:v>
                </c:pt>
                <c:pt idx="121">
                  <c:v>42489.0</c:v>
                </c:pt>
                <c:pt idx="122">
                  <c:v>42496.0</c:v>
                </c:pt>
                <c:pt idx="123">
                  <c:v>42503.0</c:v>
                </c:pt>
                <c:pt idx="124">
                  <c:v>42510.0</c:v>
                </c:pt>
                <c:pt idx="125">
                  <c:v>42517.0</c:v>
                </c:pt>
                <c:pt idx="126">
                  <c:v>42524.0</c:v>
                </c:pt>
                <c:pt idx="127">
                  <c:v>42531.0</c:v>
                </c:pt>
                <c:pt idx="128">
                  <c:v>42538.0</c:v>
                </c:pt>
                <c:pt idx="129">
                  <c:v>42545.0</c:v>
                </c:pt>
                <c:pt idx="130">
                  <c:v>42552.0</c:v>
                </c:pt>
                <c:pt idx="131">
                  <c:v>42559.0</c:v>
                </c:pt>
                <c:pt idx="132">
                  <c:v>42566.0</c:v>
                </c:pt>
                <c:pt idx="133">
                  <c:v>42573.0</c:v>
                </c:pt>
                <c:pt idx="134">
                  <c:v>42580.0</c:v>
                </c:pt>
                <c:pt idx="135">
                  <c:v>42587.0</c:v>
                </c:pt>
                <c:pt idx="136">
                  <c:v>42594.0</c:v>
                </c:pt>
                <c:pt idx="137">
                  <c:v>42601.0</c:v>
                </c:pt>
                <c:pt idx="138">
                  <c:v>42608.0</c:v>
                </c:pt>
                <c:pt idx="139">
                  <c:v>42615.0</c:v>
                </c:pt>
                <c:pt idx="140">
                  <c:v>42622.0</c:v>
                </c:pt>
                <c:pt idx="141">
                  <c:v>42629.0</c:v>
                </c:pt>
                <c:pt idx="142">
                  <c:v>42636.0</c:v>
                </c:pt>
                <c:pt idx="143">
                  <c:v>42643.0</c:v>
                </c:pt>
                <c:pt idx="144">
                  <c:v>42650.0</c:v>
                </c:pt>
                <c:pt idx="145">
                  <c:v>42657.0</c:v>
                </c:pt>
                <c:pt idx="146">
                  <c:v>42664.0</c:v>
                </c:pt>
                <c:pt idx="147">
                  <c:v>42671.0</c:v>
                </c:pt>
                <c:pt idx="148">
                  <c:v>42678.0</c:v>
                </c:pt>
                <c:pt idx="149">
                  <c:v>42685.0</c:v>
                </c:pt>
                <c:pt idx="150">
                  <c:v>42692.0</c:v>
                </c:pt>
                <c:pt idx="151">
                  <c:v>42699.0</c:v>
                </c:pt>
                <c:pt idx="152">
                  <c:v>42706.0</c:v>
                </c:pt>
                <c:pt idx="153">
                  <c:v>42713.0</c:v>
                </c:pt>
                <c:pt idx="154">
                  <c:v>42720.0</c:v>
                </c:pt>
                <c:pt idx="155">
                  <c:v>42727.0</c:v>
                </c:pt>
                <c:pt idx="156">
                  <c:v>42734.0</c:v>
                </c:pt>
              </c:numCache>
            </c:numRef>
          </c:cat>
          <c:val>
            <c:numRef>
              <c:f>Production!$L$66:$L$222</c:f>
              <c:numCache>
                <c:formatCode>0</c:formatCode>
                <c:ptCount val="157"/>
                <c:pt idx="0">
                  <c:v>8145.0</c:v>
                </c:pt>
                <c:pt idx="1">
                  <c:v>8157.466537447694</c:v>
                </c:pt>
                <c:pt idx="2">
                  <c:v>8170.409698283152</c:v>
                </c:pt>
                <c:pt idx="3">
                  <c:v>8183.015565233775</c:v>
                </c:pt>
                <c:pt idx="4">
                  <c:v>8196.208725946699</c:v>
                </c:pt>
                <c:pt idx="5">
                  <c:v>8209.16920154632</c:v>
                </c:pt>
                <c:pt idx="6">
                  <c:v>8221.84493523604</c:v>
                </c:pt>
                <c:pt idx="7">
                  <c:v>8234.348236572895</c:v>
                </c:pt>
                <c:pt idx="8">
                  <c:v>8247.943223507875</c:v>
                </c:pt>
                <c:pt idx="9">
                  <c:v>8261.96040858186</c:v>
                </c:pt>
                <c:pt idx="10">
                  <c:v>8276.120588570393</c:v>
                </c:pt>
                <c:pt idx="11">
                  <c:v>8290.423099522813</c:v>
                </c:pt>
                <c:pt idx="12">
                  <c:v>8304.978443014835</c:v>
                </c:pt>
                <c:pt idx="13">
                  <c:v>8319.896540327343</c:v>
                </c:pt>
                <c:pt idx="14">
                  <c:v>8335.62230743555</c:v>
                </c:pt>
                <c:pt idx="15">
                  <c:v>8350.466388027193</c:v>
                </c:pt>
                <c:pt idx="16">
                  <c:v>8364.605819696182</c:v>
                </c:pt>
                <c:pt idx="17">
                  <c:v>8378.555338713399</c:v>
                </c:pt>
                <c:pt idx="18">
                  <c:v>8393.393206545057</c:v>
                </c:pt>
                <c:pt idx="19">
                  <c:v>8409.112387773431</c:v>
                </c:pt>
                <c:pt idx="20">
                  <c:v>8425.30701480127</c:v>
                </c:pt>
                <c:pt idx="21">
                  <c:v>8441.859363144362</c:v>
                </c:pt>
                <c:pt idx="22">
                  <c:v>8458.078831996852</c:v>
                </c:pt>
                <c:pt idx="23">
                  <c:v>8474.716973747574</c:v>
                </c:pt>
                <c:pt idx="24">
                  <c:v>8491.482339920061</c:v>
                </c:pt>
                <c:pt idx="25">
                  <c:v>8508.5482914787</c:v>
                </c:pt>
                <c:pt idx="26">
                  <c:v>8526.377687759601</c:v>
                </c:pt>
                <c:pt idx="27">
                  <c:v>8545.256134830806</c:v>
                </c:pt>
                <c:pt idx="28">
                  <c:v>8564.824825307893</c:v>
                </c:pt>
                <c:pt idx="29">
                  <c:v>8585.19607142506</c:v>
                </c:pt>
                <c:pt idx="30">
                  <c:v>8606.187549423415</c:v>
                </c:pt>
                <c:pt idx="31">
                  <c:v>8628.267069665559</c:v>
                </c:pt>
                <c:pt idx="32">
                  <c:v>8649.887431539293</c:v>
                </c:pt>
                <c:pt idx="33">
                  <c:v>8672.89450495701</c:v>
                </c:pt>
                <c:pt idx="34">
                  <c:v>8695.431015791379</c:v>
                </c:pt>
                <c:pt idx="35">
                  <c:v>8717.980265765214</c:v>
                </c:pt>
                <c:pt idx="36">
                  <c:v>8740.663239956619</c:v>
                </c:pt>
                <c:pt idx="37">
                  <c:v>8763.119198275328</c:v>
                </c:pt>
                <c:pt idx="38">
                  <c:v>8786.014846480011</c:v>
                </c:pt>
                <c:pt idx="39">
                  <c:v>8808.86351233282</c:v>
                </c:pt>
                <c:pt idx="40">
                  <c:v>8832.031050234607</c:v>
                </c:pt>
                <c:pt idx="41">
                  <c:v>8855.333266346558</c:v>
                </c:pt>
                <c:pt idx="42">
                  <c:v>8879.381146722397</c:v>
                </c:pt>
                <c:pt idx="43">
                  <c:v>8903.618042258198</c:v>
                </c:pt>
                <c:pt idx="44">
                  <c:v>8927.859218708249</c:v>
                </c:pt>
                <c:pt idx="45">
                  <c:v>8951.489252946144</c:v>
                </c:pt>
                <c:pt idx="46">
                  <c:v>8975.566369962413</c:v>
                </c:pt>
                <c:pt idx="47">
                  <c:v>9000.27420155007</c:v>
                </c:pt>
                <c:pt idx="48">
                  <c:v>9025.857693952717</c:v>
                </c:pt>
                <c:pt idx="49">
                  <c:v>9051.436385994224</c:v>
                </c:pt>
                <c:pt idx="50">
                  <c:v>9075.382818666521</c:v>
                </c:pt>
                <c:pt idx="51">
                  <c:v>9099.97484096566</c:v>
                </c:pt>
                <c:pt idx="52">
                  <c:v>9125.082126974728</c:v>
                </c:pt>
                <c:pt idx="53">
                  <c:v>9150.638359026223</c:v>
                </c:pt>
                <c:pt idx="54">
                  <c:v>9176.70451551518</c:v>
                </c:pt>
                <c:pt idx="55">
                  <c:v>9202.132013234033</c:v>
                </c:pt>
                <c:pt idx="56">
                  <c:v>9227.438498596598</c:v>
                </c:pt>
                <c:pt idx="57">
                  <c:v>9253.84330211023</c:v>
                </c:pt>
                <c:pt idx="58">
                  <c:v>9278.961135008934</c:v>
                </c:pt>
                <c:pt idx="59">
                  <c:v>9304.351303231721</c:v>
                </c:pt>
                <c:pt idx="60">
                  <c:v>9328.848983921258</c:v>
                </c:pt>
                <c:pt idx="61">
                  <c:v>9352.398270678852</c:v>
                </c:pt>
                <c:pt idx="62">
                  <c:v>9376.570118942945</c:v>
                </c:pt>
                <c:pt idx="63">
                  <c:v>9400.446606355237</c:v>
                </c:pt>
                <c:pt idx="64">
                  <c:v>9424.162446403013</c:v>
                </c:pt>
                <c:pt idx="65">
                  <c:v>9448.048646287805</c:v>
                </c:pt>
                <c:pt idx="66">
                  <c:v>9469.996382831322</c:v>
                </c:pt>
                <c:pt idx="67">
                  <c:v>9491.279289683331</c:v>
                </c:pt>
                <c:pt idx="68">
                  <c:v>9510.113709306468</c:v>
                </c:pt>
                <c:pt idx="69">
                  <c:v>9527.851860174265</c:v>
                </c:pt>
                <c:pt idx="70">
                  <c:v>9541.567768025372</c:v>
                </c:pt>
                <c:pt idx="71">
                  <c:v>9551.69801086512</c:v>
                </c:pt>
                <c:pt idx="72">
                  <c:v>9558.676377337564</c:v>
                </c:pt>
                <c:pt idx="73">
                  <c:v>9559.498392315788</c:v>
                </c:pt>
                <c:pt idx="74">
                  <c:v>9554.959603214882</c:v>
                </c:pt>
                <c:pt idx="75">
                  <c:v>9545.037135923114</c:v>
                </c:pt>
                <c:pt idx="76">
                  <c:v>9532.971833100673</c:v>
                </c:pt>
                <c:pt idx="77">
                  <c:v>9519.053176851224</c:v>
                </c:pt>
                <c:pt idx="78">
                  <c:v>9501.17367311332</c:v>
                </c:pt>
                <c:pt idx="79">
                  <c:v>9479.91428514287</c:v>
                </c:pt>
                <c:pt idx="80">
                  <c:v>9456.334502794745</c:v>
                </c:pt>
                <c:pt idx="81">
                  <c:v>9432.45495922304</c:v>
                </c:pt>
                <c:pt idx="82">
                  <c:v>9408.344733923874</c:v>
                </c:pt>
                <c:pt idx="83">
                  <c:v>9406.847819207445</c:v>
                </c:pt>
                <c:pt idx="84">
                  <c:v>9404.097591183421</c:v>
                </c:pt>
                <c:pt idx="85">
                  <c:v>9399.75190653468</c:v>
                </c:pt>
                <c:pt idx="86">
                  <c:v>9394.312521511368</c:v>
                </c:pt>
                <c:pt idx="87">
                  <c:v>9388.700766639027</c:v>
                </c:pt>
                <c:pt idx="88">
                  <c:v>9383.126662065395</c:v>
                </c:pt>
                <c:pt idx="89">
                  <c:v>9378.082497390552</c:v>
                </c:pt>
                <c:pt idx="90">
                  <c:v>9372.707546250572</c:v>
                </c:pt>
                <c:pt idx="91">
                  <c:v>9367.643026968566</c:v>
                </c:pt>
                <c:pt idx="92">
                  <c:v>9362.668421177364</c:v>
                </c:pt>
                <c:pt idx="93">
                  <c:v>9332.994936341031</c:v>
                </c:pt>
                <c:pt idx="94">
                  <c:v>9303.68872130071</c:v>
                </c:pt>
                <c:pt idx="95">
                  <c:v>9275.826461932978</c:v>
                </c:pt>
                <c:pt idx="96">
                  <c:v>9248.885643892481</c:v>
                </c:pt>
                <c:pt idx="97">
                  <c:v>9221.983427399583</c:v>
                </c:pt>
                <c:pt idx="98">
                  <c:v>9197.157397406465</c:v>
                </c:pt>
                <c:pt idx="99">
                  <c:v>9173.216971645073</c:v>
                </c:pt>
                <c:pt idx="100">
                  <c:v>9150.22515188358</c:v>
                </c:pt>
                <c:pt idx="101">
                  <c:v>9127.876801212501</c:v>
                </c:pt>
                <c:pt idx="102">
                  <c:v>9106.163793957428</c:v>
                </c:pt>
                <c:pt idx="103">
                  <c:v>9085.004083056404</c:v>
                </c:pt>
                <c:pt idx="104">
                  <c:v>9063.350479901485</c:v>
                </c:pt>
                <c:pt idx="105">
                  <c:v>9041.42825879104</c:v>
                </c:pt>
                <c:pt idx="106">
                  <c:v>9019.386691368065</c:v>
                </c:pt>
                <c:pt idx="107">
                  <c:v>8997.599194405859</c:v>
                </c:pt>
                <c:pt idx="108">
                  <c:v>8974.255664527493</c:v>
                </c:pt>
                <c:pt idx="109">
                  <c:v>8950.725155857271</c:v>
                </c:pt>
                <c:pt idx="110">
                  <c:v>8926.930911895513</c:v>
                </c:pt>
                <c:pt idx="111">
                  <c:v>8903.555976546322</c:v>
                </c:pt>
                <c:pt idx="112">
                  <c:v>8879.451404300835</c:v>
                </c:pt>
                <c:pt idx="113">
                  <c:v>8855.384972025178</c:v>
                </c:pt>
                <c:pt idx="114">
                  <c:v>8831.966949914262</c:v>
                </c:pt>
                <c:pt idx="115">
                  <c:v>8808.266278097599</c:v>
                </c:pt>
                <c:pt idx="116">
                  <c:v>8784.359877155053</c:v>
                </c:pt>
                <c:pt idx="117">
                  <c:v>8759.008599462741</c:v>
                </c:pt>
                <c:pt idx="118">
                  <c:v>8736.103825577715</c:v>
                </c:pt>
                <c:pt idx="119">
                  <c:v>8715.621932497001</c:v>
                </c:pt>
                <c:pt idx="120">
                  <c:v>8697.539707039737</c:v>
                </c:pt>
                <c:pt idx="121">
                  <c:v>8681.83434001634</c:v>
                </c:pt>
                <c:pt idx="122">
                  <c:v>8668.483420485136</c:v>
                </c:pt>
                <c:pt idx="123">
                  <c:v>8657.464930095168</c:v>
                </c:pt>
                <c:pt idx="124">
                  <c:v>8648.757237513937</c:v>
                </c:pt>
                <c:pt idx="125">
                  <c:v>8642.33909293877</c:v>
                </c:pt>
                <c:pt idx="126">
                  <c:v>8638.189622690621</c:v>
                </c:pt>
                <c:pt idx="127">
                  <c:v>8632.294830552793</c:v>
                </c:pt>
                <c:pt idx="128">
                  <c:v>8628.674700832418</c:v>
                </c:pt>
                <c:pt idx="129">
                  <c:v>8627.308725033366</c:v>
                </c:pt>
                <c:pt idx="130">
                  <c:v>8628.176760684913</c:v>
                </c:pt>
                <c:pt idx="131">
                  <c:v>8631.259026170159</c:v>
                </c:pt>
                <c:pt idx="132">
                  <c:v>8636.53609563218</c:v>
                </c:pt>
                <c:pt idx="133">
                  <c:v>8643.98889395679</c:v>
                </c:pt>
                <c:pt idx="134">
                  <c:v>8653.598691830713</c:v>
                </c:pt>
                <c:pt idx="135">
                  <c:v>8665.34710087414</c:v>
                </c:pt>
                <c:pt idx="136">
                  <c:v>8679.216068846468</c:v>
                </c:pt>
                <c:pt idx="137">
                  <c:v>8695.187874924261</c:v>
                </c:pt>
                <c:pt idx="138">
                  <c:v>8713.245125050234</c:v>
                </c:pt>
                <c:pt idx="139">
                  <c:v>8733.37074735232</c:v>
                </c:pt>
                <c:pt idx="140">
                  <c:v>8755.54798763172</c:v>
                </c:pt>
                <c:pt idx="141">
                  <c:v>8779.76040491895</c:v>
                </c:pt>
                <c:pt idx="142">
                  <c:v>8805.991867096843</c:v>
                </c:pt>
                <c:pt idx="143">
                  <c:v>8834.226546589572</c:v>
                </c:pt>
                <c:pt idx="144">
                  <c:v>8864.44891611666</c:v>
                </c:pt>
                <c:pt idx="145">
                  <c:v>8896.643744511058</c:v>
                </c:pt>
                <c:pt idx="146">
                  <c:v>8930.796092600329</c:v>
                </c:pt>
                <c:pt idx="147">
                  <c:v>8966.891309150001</c:v>
                </c:pt>
                <c:pt idx="148">
                  <c:v>9004.915026868191</c:v>
                </c:pt>
                <c:pt idx="149">
                  <c:v>9044.853158470565</c:v>
                </c:pt>
                <c:pt idx="150">
                  <c:v>9086.691892804763</c:v>
                </c:pt>
                <c:pt idx="151">
                  <c:v>9130.417691033428</c:v>
                </c:pt>
                <c:pt idx="152">
                  <c:v>9176.017282874916</c:v>
                </c:pt>
                <c:pt idx="153">
                  <c:v>9223.47766290091</c:v>
                </c:pt>
                <c:pt idx="154">
                  <c:v>9272.786086890027</c:v>
                </c:pt>
                <c:pt idx="155">
                  <c:v>9323.930068236666</c:v>
                </c:pt>
                <c:pt idx="156">
                  <c:v>9376.897374414184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366632"/>
        <c:axId val="-2036215048"/>
      </c:lineChart>
      <c:dateAx>
        <c:axId val="-207536663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36215048"/>
        <c:crosses val="autoZero"/>
        <c:auto val="1"/>
        <c:lblOffset val="100"/>
        <c:baseTimeUnit val="days"/>
      </c:dateAx>
      <c:valAx>
        <c:axId val="-2036215048"/>
        <c:scaling>
          <c:orientation val="minMax"/>
          <c:max val="10000.0"/>
          <c:min val="8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36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cat>
            <c:numRef>
              <c:f>RigCount!$A$66:$A$222</c:f>
              <c:numCache>
                <c:formatCode>m/d/yy</c:formatCode>
                <c:ptCount val="157"/>
                <c:pt idx="0">
                  <c:v>41642.0</c:v>
                </c:pt>
                <c:pt idx="1">
                  <c:v>41649.0</c:v>
                </c:pt>
                <c:pt idx="2">
                  <c:v>41656.0</c:v>
                </c:pt>
                <c:pt idx="3">
                  <c:v>41663.0</c:v>
                </c:pt>
                <c:pt idx="4">
                  <c:v>41670.0</c:v>
                </c:pt>
                <c:pt idx="5">
                  <c:v>41677.0</c:v>
                </c:pt>
                <c:pt idx="6">
                  <c:v>41684.0</c:v>
                </c:pt>
                <c:pt idx="7">
                  <c:v>41691.0</c:v>
                </c:pt>
                <c:pt idx="8">
                  <c:v>41698.0</c:v>
                </c:pt>
                <c:pt idx="9">
                  <c:v>41705.0</c:v>
                </c:pt>
                <c:pt idx="10">
                  <c:v>41712.0</c:v>
                </c:pt>
                <c:pt idx="11">
                  <c:v>41719.0</c:v>
                </c:pt>
                <c:pt idx="12">
                  <c:v>41726.0</c:v>
                </c:pt>
                <c:pt idx="13">
                  <c:v>41733.0</c:v>
                </c:pt>
                <c:pt idx="14">
                  <c:v>41740.0</c:v>
                </c:pt>
                <c:pt idx="15">
                  <c:v>41747.0</c:v>
                </c:pt>
                <c:pt idx="16">
                  <c:v>41754.0</c:v>
                </c:pt>
                <c:pt idx="17">
                  <c:v>41761.0</c:v>
                </c:pt>
                <c:pt idx="18">
                  <c:v>41768.0</c:v>
                </c:pt>
                <c:pt idx="19">
                  <c:v>41775.0</c:v>
                </c:pt>
                <c:pt idx="20">
                  <c:v>41782.0</c:v>
                </c:pt>
                <c:pt idx="21">
                  <c:v>41789.0</c:v>
                </c:pt>
                <c:pt idx="22">
                  <c:v>41796.0</c:v>
                </c:pt>
                <c:pt idx="23">
                  <c:v>41803.0</c:v>
                </c:pt>
                <c:pt idx="24">
                  <c:v>41810.0</c:v>
                </c:pt>
                <c:pt idx="25">
                  <c:v>41817.0</c:v>
                </c:pt>
                <c:pt idx="26">
                  <c:v>41824.0</c:v>
                </c:pt>
                <c:pt idx="27">
                  <c:v>41831.0</c:v>
                </c:pt>
                <c:pt idx="28">
                  <c:v>41838.0</c:v>
                </c:pt>
                <c:pt idx="29">
                  <c:v>41845.0</c:v>
                </c:pt>
                <c:pt idx="30">
                  <c:v>41852.0</c:v>
                </c:pt>
                <c:pt idx="31">
                  <c:v>41859.0</c:v>
                </c:pt>
                <c:pt idx="32">
                  <c:v>41866.0</c:v>
                </c:pt>
                <c:pt idx="33">
                  <c:v>41873.0</c:v>
                </c:pt>
                <c:pt idx="34">
                  <c:v>41880.0</c:v>
                </c:pt>
                <c:pt idx="35">
                  <c:v>41887.0</c:v>
                </c:pt>
                <c:pt idx="36">
                  <c:v>41894.0</c:v>
                </c:pt>
                <c:pt idx="37">
                  <c:v>41901.0</c:v>
                </c:pt>
                <c:pt idx="38">
                  <c:v>41908.0</c:v>
                </c:pt>
                <c:pt idx="39">
                  <c:v>41915.0</c:v>
                </c:pt>
                <c:pt idx="40">
                  <c:v>41922.0</c:v>
                </c:pt>
                <c:pt idx="41">
                  <c:v>41929.0</c:v>
                </c:pt>
                <c:pt idx="42">
                  <c:v>41936.0</c:v>
                </c:pt>
                <c:pt idx="43">
                  <c:v>41943.0</c:v>
                </c:pt>
                <c:pt idx="44">
                  <c:v>41950.0</c:v>
                </c:pt>
                <c:pt idx="45">
                  <c:v>41957.0</c:v>
                </c:pt>
                <c:pt idx="46">
                  <c:v>41964.0</c:v>
                </c:pt>
                <c:pt idx="47">
                  <c:v>41971.0</c:v>
                </c:pt>
                <c:pt idx="48">
                  <c:v>41978.0</c:v>
                </c:pt>
                <c:pt idx="49">
                  <c:v>41985.0</c:v>
                </c:pt>
                <c:pt idx="50">
                  <c:v>41992.0</c:v>
                </c:pt>
                <c:pt idx="51">
                  <c:v>41999.0</c:v>
                </c:pt>
                <c:pt idx="52">
                  <c:v>42006.0</c:v>
                </c:pt>
                <c:pt idx="53">
                  <c:v>42013.0</c:v>
                </c:pt>
                <c:pt idx="54">
                  <c:v>42020.0</c:v>
                </c:pt>
                <c:pt idx="55">
                  <c:v>42027.0</c:v>
                </c:pt>
                <c:pt idx="56">
                  <c:v>42034.0</c:v>
                </c:pt>
                <c:pt idx="57">
                  <c:v>42041.0</c:v>
                </c:pt>
                <c:pt idx="58">
                  <c:v>42048.0</c:v>
                </c:pt>
                <c:pt idx="59">
                  <c:v>42055.0</c:v>
                </c:pt>
                <c:pt idx="60">
                  <c:v>42062.0</c:v>
                </c:pt>
                <c:pt idx="61">
                  <c:v>42069.0</c:v>
                </c:pt>
                <c:pt idx="62">
                  <c:v>42076.0</c:v>
                </c:pt>
                <c:pt idx="63">
                  <c:v>42083.0</c:v>
                </c:pt>
                <c:pt idx="64">
                  <c:v>42090.0</c:v>
                </c:pt>
                <c:pt idx="65">
                  <c:v>42097.0</c:v>
                </c:pt>
                <c:pt idx="66">
                  <c:v>42104.0</c:v>
                </c:pt>
                <c:pt idx="67">
                  <c:v>42111.0</c:v>
                </c:pt>
                <c:pt idx="68">
                  <c:v>42118.0</c:v>
                </c:pt>
                <c:pt idx="69">
                  <c:v>42125.0</c:v>
                </c:pt>
                <c:pt idx="70">
                  <c:v>42132.0</c:v>
                </c:pt>
                <c:pt idx="71">
                  <c:v>42139.0</c:v>
                </c:pt>
                <c:pt idx="72">
                  <c:v>42146.0</c:v>
                </c:pt>
                <c:pt idx="73">
                  <c:v>42153.0</c:v>
                </c:pt>
                <c:pt idx="74">
                  <c:v>42160.0</c:v>
                </c:pt>
                <c:pt idx="75">
                  <c:v>42167.0</c:v>
                </c:pt>
                <c:pt idx="76">
                  <c:v>42174.0</c:v>
                </c:pt>
                <c:pt idx="77">
                  <c:v>42181.0</c:v>
                </c:pt>
                <c:pt idx="78">
                  <c:v>42188.0</c:v>
                </c:pt>
                <c:pt idx="79">
                  <c:v>42195.0</c:v>
                </c:pt>
                <c:pt idx="80">
                  <c:v>42202.0</c:v>
                </c:pt>
                <c:pt idx="81">
                  <c:v>42209.0</c:v>
                </c:pt>
                <c:pt idx="82">
                  <c:v>42216.0</c:v>
                </c:pt>
                <c:pt idx="83">
                  <c:v>42223.0</c:v>
                </c:pt>
                <c:pt idx="84">
                  <c:v>42230.0</c:v>
                </c:pt>
                <c:pt idx="85">
                  <c:v>42237.0</c:v>
                </c:pt>
                <c:pt idx="86">
                  <c:v>42244.0</c:v>
                </c:pt>
                <c:pt idx="87">
                  <c:v>42251.0</c:v>
                </c:pt>
                <c:pt idx="88">
                  <c:v>42258.0</c:v>
                </c:pt>
                <c:pt idx="89">
                  <c:v>42265.0</c:v>
                </c:pt>
                <c:pt idx="90">
                  <c:v>42272.0</c:v>
                </c:pt>
                <c:pt idx="91">
                  <c:v>42279.0</c:v>
                </c:pt>
                <c:pt idx="92">
                  <c:v>42286.0</c:v>
                </c:pt>
                <c:pt idx="93">
                  <c:v>42293.0</c:v>
                </c:pt>
                <c:pt idx="94">
                  <c:v>42300.0</c:v>
                </c:pt>
                <c:pt idx="95">
                  <c:v>42307.0</c:v>
                </c:pt>
                <c:pt idx="96">
                  <c:v>42314.0</c:v>
                </c:pt>
                <c:pt idx="97">
                  <c:v>42321.0</c:v>
                </c:pt>
                <c:pt idx="98">
                  <c:v>42328.0</c:v>
                </c:pt>
                <c:pt idx="99">
                  <c:v>42335.0</c:v>
                </c:pt>
                <c:pt idx="100">
                  <c:v>42342.0</c:v>
                </c:pt>
                <c:pt idx="101">
                  <c:v>42349.0</c:v>
                </c:pt>
                <c:pt idx="102">
                  <c:v>42356.0</c:v>
                </c:pt>
                <c:pt idx="103">
                  <c:v>42363.0</c:v>
                </c:pt>
                <c:pt idx="104">
                  <c:v>42370.0</c:v>
                </c:pt>
                <c:pt idx="105">
                  <c:v>42377.0</c:v>
                </c:pt>
                <c:pt idx="106">
                  <c:v>42384.0</c:v>
                </c:pt>
                <c:pt idx="107">
                  <c:v>42391.0</c:v>
                </c:pt>
                <c:pt idx="108">
                  <c:v>42398.0</c:v>
                </c:pt>
                <c:pt idx="109">
                  <c:v>42405.0</c:v>
                </c:pt>
                <c:pt idx="110">
                  <c:v>42412.0</c:v>
                </c:pt>
                <c:pt idx="111">
                  <c:v>42419.0</c:v>
                </c:pt>
                <c:pt idx="112">
                  <c:v>42426.0</c:v>
                </c:pt>
                <c:pt idx="113">
                  <c:v>42433.0</c:v>
                </c:pt>
                <c:pt idx="114">
                  <c:v>42440.0</c:v>
                </c:pt>
                <c:pt idx="115">
                  <c:v>42447.0</c:v>
                </c:pt>
                <c:pt idx="116">
                  <c:v>42454.0</c:v>
                </c:pt>
                <c:pt idx="117">
                  <c:v>42461.0</c:v>
                </c:pt>
                <c:pt idx="118">
                  <c:v>42468.0</c:v>
                </c:pt>
                <c:pt idx="119">
                  <c:v>42475.0</c:v>
                </c:pt>
                <c:pt idx="120">
                  <c:v>42482.0</c:v>
                </c:pt>
                <c:pt idx="121">
                  <c:v>42489.0</c:v>
                </c:pt>
                <c:pt idx="122">
                  <c:v>42496.0</c:v>
                </c:pt>
                <c:pt idx="123">
                  <c:v>42503.0</c:v>
                </c:pt>
                <c:pt idx="124">
                  <c:v>42510.0</c:v>
                </c:pt>
                <c:pt idx="125">
                  <c:v>42517.0</c:v>
                </c:pt>
                <c:pt idx="126">
                  <c:v>42524.0</c:v>
                </c:pt>
                <c:pt idx="127">
                  <c:v>42531.0</c:v>
                </c:pt>
                <c:pt idx="128">
                  <c:v>42538.0</c:v>
                </c:pt>
                <c:pt idx="129">
                  <c:v>42545.0</c:v>
                </c:pt>
                <c:pt idx="130">
                  <c:v>42552.0</c:v>
                </c:pt>
                <c:pt idx="131">
                  <c:v>42559.0</c:v>
                </c:pt>
                <c:pt idx="132">
                  <c:v>42566.0</c:v>
                </c:pt>
                <c:pt idx="133">
                  <c:v>42573.0</c:v>
                </c:pt>
                <c:pt idx="134">
                  <c:v>42580.0</c:v>
                </c:pt>
                <c:pt idx="135">
                  <c:v>42587.0</c:v>
                </c:pt>
                <c:pt idx="136">
                  <c:v>42594.0</c:v>
                </c:pt>
                <c:pt idx="137">
                  <c:v>42601.0</c:v>
                </c:pt>
                <c:pt idx="138">
                  <c:v>42608.0</c:v>
                </c:pt>
                <c:pt idx="139">
                  <c:v>42615.0</c:v>
                </c:pt>
                <c:pt idx="140">
                  <c:v>42622.0</c:v>
                </c:pt>
                <c:pt idx="141">
                  <c:v>42629.0</c:v>
                </c:pt>
                <c:pt idx="142">
                  <c:v>42636.0</c:v>
                </c:pt>
                <c:pt idx="143">
                  <c:v>42643.0</c:v>
                </c:pt>
                <c:pt idx="144">
                  <c:v>42650.0</c:v>
                </c:pt>
                <c:pt idx="145">
                  <c:v>42657.0</c:v>
                </c:pt>
                <c:pt idx="146">
                  <c:v>42664.0</c:v>
                </c:pt>
                <c:pt idx="147">
                  <c:v>42671.0</c:v>
                </c:pt>
                <c:pt idx="148">
                  <c:v>42678.0</c:v>
                </c:pt>
                <c:pt idx="149">
                  <c:v>42685.0</c:v>
                </c:pt>
                <c:pt idx="150">
                  <c:v>42692.0</c:v>
                </c:pt>
                <c:pt idx="151">
                  <c:v>42699.0</c:v>
                </c:pt>
                <c:pt idx="152">
                  <c:v>42706.0</c:v>
                </c:pt>
                <c:pt idx="153">
                  <c:v>42713.0</c:v>
                </c:pt>
                <c:pt idx="154">
                  <c:v>42720.0</c:v>
                </c:pt>
                <c:pt idx="155">
                  <c:v>42727.0</c:v>
                </c:pt>
                <c:pt idx="156">
                  <c:v>42734.0</c:v>
                </c:pt>
              </c:numCache>
            </c:numRef>
          </c:cat>
          <c:val>
            <c:numRef>
              <c:f>RigCount!$C$66:$C$222</c:f>
              <c:numCache>
                <c:formatCode>0</c:formatCode>
                <c:ptCount val="157"/>
                <c:pt idx="0">
                  <c:v>1378.0</c:v>
                </c:pt>
                <c:pt idx="1">
                  <c:v>1393.0</c:v>
                </c:pt>
                <c:pt idx="2">
                  <c:v>1408.0</c:v>
                </c:pt>
                <c:pt idx="3">
                  <c:v>1416.0</c:v>
                </c:pt>
                <c:pt idx="4">
                  <c:v>1422.0</c:v>
                </c:pt>
                <c:pt idx="5">
                  <c:v>1416.0</c:v>
                </c:pt>
                <c:pt idx="6">
                  <c:v>1423.0</c:v>
                </c:pt>
                <c:pt idx="7">
                  <c:v>1425.0</c:v>
                </c:pt>
                <c:pt idx="8">
                  <c:v>1430.0</c:v>
                </c:pt>
                <c:pt idx="9">
                  <c:v>1443.0</c:v>
                </c:pt>
                <c:pt idx="10">
                  <c:v>1461.0</c:v>
                </c:pt>
                <c:pt idx="11">
                  <c:v>1473.0</c:v>
                </c:pt>
                <c:pt idx="12">
                  <c:v>1487.0</c:v>
                </c:pt>
                <c:pt idx="13">
                  <c:v>1498.0</c:v>
                </c:pt>
                <c:pt idx="14">
                  <c:v>1517.0</c:v>
                </c:pt>
                <c:pt idx="15">
                  <c:v>1510.0</c:v>
                </c:pt>
                <c:pt idx="16">
                  <c:v>1534.0</c:v>
                </c:pt>
                <c:pt idx="17">
                  <c:v>1527.0</c:v>
                </c:pt>
                <c:pt idx="18">
                  <c:v>1528.0</c:v>
                </c:pt>
                <c:pt idx="19">
                  <c:v>1531.0</c:v>
                </c:pt>
                <c:pt idx="20">
                  <c:v>1528.0</c:v>
                </c:pt>
                <c:pt idx="21">
                  <c:v>1536.0</c:v>
                </c:pt>
                <c:pt idx="22">
                  <c:v>1536.0</c:v>
                </c:pt>
                <c:pt idx="23">
                  <c:v>1542.0</c:v>
                </c:pt>
                <c:pt idx="24">
                  <c:v>1545.0</c:v>
                </c:pt>
                <c:pt idx="25">
                  <c:v>1558.0</c:v>
                </c:pt>
                <c:pt idx="26">
                  <c:v>1562.0</c:v>
                </c:pt>
                <c:pt idx="27">
                  <c:v>1563.0</c:v>
                </c:pt>
                <c:pt idx="28">
                  <c:v>1554.0</c:v>
                </c:pt>
                <c:pt idx="29">
                  <c:v>1562.0</c:v>
                </c:pt>
                <c:pt idx="30">
                  <c:v>1573.0</c:v>
                </c:pt>
                <c:pt idx="31">
                  <c:v>1588.0</c:v>
                </c:pt>
                <c:pt idx="32">
                  <c:v>1589.0</c:v>
                </c:pt>
                <c:pt idx="33">
                  <c:v>1564.0</c:v>
                </c:pt>
                <c:pt idx="34">
                  <c:v>1575.0</c:v>
                </c:pt>
                <c:pt idx="35">
                  <c:v>1584.0</c:v>
                </c:pt>
                <c:pt idx="36">
                  <c:v>1592.0</c:v>
                </c:pt>
                <c:pt idx="37">
                  <c:v>1601.0</c:v>
                </c:pt>
                <c:pt idx="38">
                  <c:v>1592.0</c:v>
                </c:pt>
                <c:pt idx="39">
                  <c:v>1591.0</c:v>
                </c:pt>
                <c:pt idx="40">
                  <c:v>1609.0</c:v>
                </c:pt>
                <c:pt idx="41">
                  <c:v>1590.0</c:v>
                </c:pt>
                <c:pt idx="42">
                  <c:v>1595.0</c:v>
                </c:pt>
                <c:pt idx="43">
                  <c:v>1582.0</c:v>
                </c:pt>
                <c:pt idx="44">
                  <c:v>1568.0</c:v>
                </c:pt>
                <c:pt idx="45">
                  <c:v>1578.0</c:v>
                </c:pt>
                <c:pt idx="46">
                  <c:v>1574.0</c:v>
                </c:pt>
                <c:pt idx="47">
                  <c:v>1572.0</c:v>
                </c:pt>
                <c:pt idx="48">
                  <c:v>1575.0</c:v>
                </c:pt>
                <c:pt idx="49">
                  <c:v>1546.0</c:v>
                </c:pt>
                <c:pt idx="50">
                  <c:v>1536.0</c:v>
                </c:pt>
                <c:pt idx="51">
                  <c:v>1499.0</c:v>
                </c:pt>
                <c:pt idx="52">
                  <c:v>1482.0</c:v>
                </c:pt>
                <c:pt idx="53">
                  <c:v>1421.0</c:v>
                </c:pt>
                <c:pt idx="54">
                  <c:v>1366.0</c:v>
                </c:pt>
                <c:pt idx="55">
                  <c:v>1317.0</c:v>
                </c:pt>
                <c:pt idx="56">
                  <c:v>1223.0</c:v>
                </c:pt>
                <c:pt idx="57">
                  <c:v>1140.0</c:v>
                </c:pt>
                <c:pt idx="58">
                  <c:v>1056.0</c:v>
                </c:pt>
                <c:pt idx="59">
                  <c:v>1019.0</c:v>
                </c:pt>
                <c:pt idx="60">
                  <c:v>986.0</c:v>
                </c:pt>
                <c:pt idx="61">
                  <c:v>922.0</c:v>
                </c:pt>
                <c:pt idx="62">
                  <c:v>866.0</c:v>
                </c:pt>
                <c:pt idx="63">
                  <c:v>825.0</c:v>
                </c:pt>
                <c:pt idx="64">
                  <c:v>813.0</c:v>
                </c:pt>
                <c:pt idx="65">
                  <c:v>802.0</c:v>
                </c:pt>
                <c:pt idx="66">
                  <c:v>760.0</c:v>
                </c:pt>
                <c:pt idx="67">
                  <c:v>734.0</c:v>
                </c:pt>
                <c:pt idx="68">
                  <c:v>703.0</c:v>
                </c:pt>
                <c:pt idx="69">
                  <c:v>679.0</c:v>
                </c:pt>
                <c:pt idx="70">
                  <c:v>668.0</c:v>
                </c:pt>
                <c:pt idx="71">
                  <c:v>660.0</c:v>
                </c:pt>
                <c:pt idx="72">
                  <c:v>659.0</c:v>
                </c:pt>
                <c:pt idx="73">
                  <c:v>646.0</c:v>
                </c:pt>
                <c:pt idx="74">
                  <c:v>642.0</c:v>
                </c:pt>
                <c:pt idx="75">
                  <c:v>635.0</c:v>
                </c:pt>
                <c:pt idx="76">
                  <c:v>631.0</c:v>
                </c:pt>
                <c:pt idx="77">
                  <c:v>628.0</c:v>
                </c:pt>
                <c:pt idx="78">
                  <c:v>640.0</c:v>
                </c:pt>
                <c:pt idx="79">
                  <c:v>645.0</c:v>
                </c:pt>
                <c:pt idx="80">
                  <c:v>638.0</c:v>
                </c:pt>
                <c:pt idx="81">
                  <c:v>659.0</c:v>
                </c:pt>
                <c:pt idx="82">
                  <c:v>664.0</c:v>
                </c:pt>
                <c:pt idx="83">
                  <c:v>670.0</c:v>
                </c:pt>
                <c:pt idx="84">
                  <c:v>672.0</c:v>
                </c:pt>
                <c:pt idx="85">
                  <c:v>674.0</c:v>
                </c:pt>
                <c:pt idx="86">
                  <c:v>675.0</c:v>
                </c:pt>
                <c:pt idx="87">
                  <c:v>662.0</c:v>
                </c:pt>
                <c:pt idx="88">
                  <c:v>652.0</c:v>
                </c:pt>
                <c:pt idx="89">
                  <c:v>644.0</c:v>
                </c:pt>
                <c:pt idx="90">
                  <c:v>641.0</c:v>
                </c:pt>
                <c:pt idx="91">
                  <c:v>614.0</c:v>
                </c:pt>
                <c:pt idx="92">
                  <c:v>605.0</c:v>
                </c:pt>
                <c:pt idx="93">
                  <c:v>595.0</c:v>
                </c:pt>
                <c:pt idx="94">
                  <c:v>594.0</c:v>
                </c:pt>
                <c:pt idx="95">
                  <c:v>578.0</c:v>
                </c:pt>
                <c:pt idx="96">
                  <c:v>572.0</c:v>
                </c:pt>
                <c:pt idx="97">
                  <c:v>574.0</c:v>
                </c:pt>
                <c:pt idx="98">
                  <c:v>564.0</c:v>
                </c:pt>
                <c:pt idx="99">
                  <c:v>555.0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marker>
            <c:symbol val="none"/>
          </c:marker>
          <c:val>
            <c:numRef>
              <c:f>RigCount!$H$66:$H$222</c:f>
              <c:numCache>
                <c:formatCode>0</c:formatCode>
                <c:ptCount val="157"/>
                <c:pt idx="0">
                  <c:v>1378.0</c:v>
                </c:pt>
                <c:pt idx="1">
                  <c:v>1393.0</c:v>
                </c:pt>
                <c:pt idx="2">
                  <c:v>1408.0</c:v>
                </c:pt>
                <c:pt idx="3">
                  <c:v>1416.0</c:v>
                </c:pt>
                <c:pt idx="4">
                  <c:v>1422.0</c:v>
                </c:pt>
                <c:pt idx="5">
                  <c:v>1416.0</c:v>
                </c:pt>
                <c:pt idx="6">
                  <c:v>1423.0</c:v>
                </c:pt>
                <c:pt idx="7">
                  <c:v>1425.0</c:v>
                </c:pt>
                <c:pt idx="8">
                  <c:v>1430.0</c:v>
                </c:pt>
                <c:pt idx="9">
                  <c:v>1443.0</c:v>
                </c:pt>
                <c:pt idx="10">
                  <c:v>1461.0</c:v>
                </c:pt>
                <c:pt idx="11">
                  <c:v>1473.0</c:v>
                </c:pt>
                <c:pt idx="12">
                  <c:v>1487.0</c:v>
                </c:pt>
                <c:pt idx="13">
                  <c:v>1498.0</c:v>
                </c:pt>
                <c:pt idx="14">
                  <c:v>1517.0</c:v>
                </c:pt>
                <c:pt idx="15">
                  <c:v>1510.0</c:v>
                </c:pt>
                <c:pt idx="16">
                  <c:v>1534.0</c:v>
                </c:pt>
                <c:pt idx="17">
                  <c:v>1527.0</c:v>
                </c:pt>
                <c:pt idx="18">
                  <c:v>1528.0</c:v>
                </c:pt>
                <c:pt idx="19">
                  <c:v>1531.0</c:v>
                </c:pt>
                <c:pt idx="20">
                  <c:v>1528.0</c:v>
                </c:pt>
                <c:pt idx="21">
                  <c:v>1536.0</c:v>
                </c:pt>
                <c:pt idx="22">
                  <c:v>1536.0</c:v>
                </c:pt>
                <c:pt idx="23">
                  <c:v>1542.0</c:v>
                </c:pt>
                <c:pt idx="24">
                  <c:v>1545.0</c:v>
                </c:pt>
                <c:pt idx="25">
                  <c:v>1558.0</c:v>
                </c:pt>
                <c:pt idx="26">
                  <c:v>1562.0</c:v>
                </c:pt>
                <c:pt idx="27">
                  <c:v>1563.0</c:v>
                </c:pt>
                <c:pt idx="28">
                  <c:v>1554.0</c:v>
                </c:pt>
                <c:pt idx="29">
                  <c:v>1562.0</c:v>
                </c:pt>
                <c:pt idx="30">
                  <c:v>1573.0</c:v>
                </c:pt>
                <c:pt idx="31">
                  <c:v>1588.0</c:v>
                </c:pt>
                <c:pt idx="32">
                  <c:v>1589.0</c:v>
                </c:pt>
                <c:pt idx="33">
                  <c:v>1564.0</c:v>
                </c:pt>
                <c:pt idx="34">
                  <c:v>1575.0</c:v>
                </c:pt>
                <c:pt idx="35">
                  <c:v>1584.0</c:v>
                </c:pt>
                <c:pt idx="36">
                  <c:v>1592.0</c:v>
                </c:pt>
                <c:pt idx="37">
                  <c:v>1601.0</c:v>
                </c:pt>
                <c:pt idx="38">
                  <c:v>1592.0</c:v>
                </c:pt>
                <c:pt idx="39">
                  <c:v>1591.0</c:v>
                </c:pt>
                <c:pt idx="40">
                  <c:v>1609.0</c:v>
                </c:pt>
                <c:pt idx="41">
                  <c:v>1590.0</c:v>
                </c:pt>
                <c:pt idx="42">
                  <c:v>1595.0</c:v>
                </c:pt>
                <c:pt idx="43">
                  <c:v>1582.0</c:v>
                </c:pt>
                <c:pt idx="44">
                  <c:v>1568.0</c:v>
                </c:pt>
                <c:pt idx="45">
                  <c:v>1578.0</c:v>
                </c:pt>
                <c:pt idx="46">
                  <c:v>1574.0</c:v>
                </c:pt>
                <c:pt idx="47">
                  <c:v>1572.0</c:v>
                </c:pt>
                <c:pt idx="48">
                  <c:v>1575.0</c:v>
                </c:pt>
                <c:pt idx="49">
                  <c:v>1546.0</c:v>
                </c:pt>
                <c:pt idx="50">
                  <c:v>1536.0</c:v>
                </c:pt>
                <c:pt idx="51">
                  <c:v>1499.0</c:v>
                </c:pt>
                <c:pt idx="52">
                  <c:v>1474.0</c:v>
                </c:pt>
                <c:pt idx="53">
                  <c:v>1449.0</c:v>
                </c:pt>
                <c:pt idx="54">
                  <c:v>1424.0</c:v>
                </c:pt>
                <c:pt idx="55">
                  <c:v>1399.0</c:v>
                </c:pt>
                <c:pt idx="56">
                  <c:v>1374.0</c:v>
                </c:pt>
                <c:pt idx="57">
                  <c:v>1349.0</c:v>
                </c:pt>
                <c:pt idx="58">
                  <c:v>1324.0</c:v>
                </c:pt>
                <c:pt idx="59">
                  <c:v>1299.0</c:v>
                </c:pt>
                <c:pt idx="60">
                  <c:v>1274.0</c:v>
                </c:pt>
                <c:pt idx="61">
                  <c:v>1249.0</c:v>
                </c:pt>
                <c:pt idx="62">
                  <c:v>1224.0</c:v>
                </c:pt>
                <c:pt idx="63">
                  <c:v>1199.0</c:v>
                </c:pt>
                <c:pt idx="64">
                  <c:v>1174.0</c:v>
                </c:pt>
                <c:pt idx="65">
                  <c:v>1149.0</c:v>
                </c:pt>
                <c:pt idx="66">
                  <c:v>1124.0</c:v>
                </c:pt>
                <c:pt idx="67">
                  <c:v>1099.0</c:v>
                </c:pt>
                <c:pt idx="68">
                  <c:v>1074.0</c:v>
                </c:pt>
                <c:pt idx="69">
                  <c:v>1049.0</c:v>
                </c:pt>
                <c:pt idx="70">
                  <c:v>1024.0</c:v>
                </c:pt>
                <c:pt idx="71">
                  <c:v>999.0</c:v>
                </c:pt>
                <c:pt idx="72">
                  <c:v>974.0</c:v>
                </c:pt>
                <c:pt idx="73">
                  <c:v>999.0</c:v>
                </c:pt>
                <c:pt idx="74">
                  <c:v>1024.0</c:v>
                </c:pt>
                <c:pt idx="75">
                  <c:v>1049.0</c:v>
                </c:pt>
                <c:pt idx="76">
                  <c:v>1074.0</c:v>
                </c:pt>
                <c:pt idx="77">
                  <c:v>1099.0</c:v>
                </c:pt>
                <c:pt idx="78">
                  <c:v>1124.0</c:v>
                </c:pt>
                <c:pt idx="79">
                  <c:v>1149.0</c:v>
                </c:pt>
                <c:pt idx="80">
                  <c:v>1174.0</c:v>
                </c:pt>
                <c:pt idx="81">
                  <c:v>1199.0</c:v>
                </c:pt>
                <c:pt idx="82">
                  <c:v>1174.0</c:v>
                </c:pt>
                <c:pt idx="83">
                  <c:v>1199.0</c:v>
                </c:pt>
                <c:pt idx="84">
                  <c:v>1224.0</c:v>
                </c:pt>
                <c:pt idx="85">
                  <c:v>1249.0</c:v>
                </c:pt>
                <c:pt idx="86">
                  <c:v>1274.0</c:v>
                </c:pt>
                <c:pt idx="87">
                  <c:v>1299.0</c:v>
                </c:pt>
                <c:pt idx="88">
                  <c:v>1274.0</c:v>
                </c:pt>
                <c:pt idx="89">
                  <c:v>1249.0</c:v>
                </c:pt>
                <c:pt idx="90">
                  <c:v>1274.0</c:v>
                </c:pt>
                <c:pt idx="91">
                  <c:v>1249.0</c:v>
                </c:pt>
                <c:pt idx="92">
                  <c:v>1224.0</c:v>
                </c:pt>
                <c:pt idx="93">
                  <c:v>1199.0</c:v>
                </c:pt>
                <c:pt idx="94">
                  <c:v>1174.0</c:v>
                </c:pt>
                <c:pt idx="95">
                  <c:v>1149.0</c:v>
                </c:pt>
                <c:pt idx="96">
                  <c:v>1124.0</c:v>
                </c:pt>
                <c:pt idx="97">
                  <c:v>1099.0</c:v>
                </c:pt>
                <c:pt idx="98">
                  <c:v>1074.0</c:v>
                </c:pt>
                <c:pt idx="99">
                  <c:v>1049.0</c:v>
                </c:pt>
                <c:pt idx="100">
                  <c:v>1024.0</c:v>
                </c:pt>
                <c:pt idx="101">
                  <c:v>999.0</c:v>
                </c:pt>
                <c:pt idx="102">
                  <c:v>1024.0</c:v>
                </c:pt>
                <c:pt idx="103">
                  <c:v>1049.0</c:v>
                </c:pt>
                <c:pt idx="104">
                  <c:v>1074.0</c:v>
                </c:pt>
                <c:pt idx="105">
                  <c:v>1099.0</c:v>
                </c:pt>
                <c:pt idx="106">
                  <c:v>1124.0</c:v>
                </c:pt>
                <c:pt idx="107">
                  <c:v>1149.0</c:v>
                </c:pt>
                <c:pt idx="108">
                  <c:v>1174.0</c:v>
                </c:pt>
                <c:pt idx="109">
                  <c:v>1199.0</c:v>
                </c:pt>
                <c:pt idx="110">
                  <c:v>1224.0</c:v>
                </c:pt>
                <c:pt idx="111">
                  <c:v>1199.0</c:v>
                </c:pt>
                <c:pt idx="112">
                  <c:v>1224.0</c:v>
                </c:pt>
                <c:pt idx="113">
                  <c:v>1249.0</c:v>
                </c:pt>
                <c:pt idx="114">
                  <c:v>1274.0</c:v>
                </c:pt>
                <c:pt idx="115">
                  <c:v>1299.0</c:v>
                </c:pt>
                <c:pt idx="116">
                  <c:v>1324.0</c:v>
                </c:pt>
                <c:pt idx="117">
                  <c:v>1349.0</c:v>
                </c:pt>
                <c:pt idx="118">
                  <c:v>1374.0</c:v>
                </c:pt>
                <c:pt idx="119">
                  <c:v>1399.0</c:v>
                </c:pt>
                <c:pt idx="120">
                  <c:v>1424.0</c:v>
                </c:pt>
                <c:pt idx="121">
                  <c:v>1449.0</c:v>
                </c:pt>
                <c:pt idx="122">
                  <c:v>1474.0</c:v>
                </c:pt>
                <c:pt idx="123">
                  <c:v>1499.0</c:v>
                </c:pt>
                <c:pt idx="124">
                  <c:v>1524.0</c:v>
                </c:pt>
                <c:pt idx="125">
                  <c:v>1549.0</c:v>
                </c:pt>
                <c:pt idx="126">
                  <c:v>1574.0</c:v>
                </c:pt>
                <c:pt idx="127">
                  <c:v>1599.0</c:v>
                </c:pt>
                <c:pt idx="128">
                  <c:v>1624.0</c:v>
                </c:pt>
                <c:pt idx="129">
                  <c:v>1649.0</c:v>
                </c:pt>
                <c:pt idx="130">
                  <c:v>1674.0</c:v>
                </c:pt>
                <c:pt idx="131">
                  <c:v>1699.0</c:v>
                </c:pt>
                <c:pt idx="132">
                  <c:v>1724.0</c:v>
                </c:pt>
                <c:pt idx="133">
                  <c:v>1749.0</c:v>
                </c:pt>
                <c:pt idx="134">
                  <c:v>1774.0</c:v>
                </c:pt>
                <c:pt idx="135">
                  <c:v>1799.0</c:v>
                </c:pt>
                <c:pt idx="136">
                  <c:v>1824.0</c:v>
                </c:pt>
                <c:pt idx="137">
                  <c:v>1849.0</c:v>
                </c:pt>
                <c:pt idx="138">
                  <c:v>1874.0</c:v>
                </c:pt>
                <c:pt idx="139">
                  <c:v>1899.0</c:v>
                </c:pt>
                <c:pt idx="140">
                  <c:v>1924.0</c:v>
                </c:pt>
                <c:pt idx="141">
                  <c:v>1949.0</c:v>
                </c:pt>
                <c:pt idx="142">
                  <c:v>1974.0</c:v>
                </c:pt>
                <c:pt idx="143">
                  <c:v>1999.0</c:v>
                </c:pt>
                <c:pt idx="144">
                  <c:v>2024.0</c:v>
                </c:pt>
                <c:pt idx="145">
                  <c:v>2049.0</c:v>
                </c:pt>
                <c:pt idx="146">
                  <c:v>2074.0</c:v>
                </c:pt>
                <c:pt idx="147">
                  <c:v>2084.0</c:v>
                </c:pt>
                <c:pt idx="148">
                  <c:v>2094.0</c:v>
                </c:pt>
                <c:pt idx="149">
                  <c:v>2104.0</c:v>
                </c:pt>
                <c:pt idx="150">
                  <c:v>2114.0</c:v>
                </c:pt>
                <c:pt idx="151">
                  <c:v>2124.0</c:v>
                </c:pt>
                <c:pt idx="152">
                  <c:v>2134.0</c:v>
                </c:pt>
                <c:pt idx="153">
                  <c:v>2144.0</c:v>
                </c:pt>
                <c:pt idx="154">
                  <c:v>2154.0</c:v>
                </c:pt>
                <c:pt idx="155">
                  <c:v>2164.0</c:v>
                </c:pt>
                <c:pt idx="156">
                  <c:v>2174.0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12840"/>
        <c:axId val="2140270888"/>
      </c:lineChart>
      <c:dateAx>
        <c:axId val="21403128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40270888"/>
        <c:crosses val="autoZero"/>
        <c:auto val="1"/>
        <c:lblOffset val="100"/>
        <c:baseTimeUnit val="days"/>
      </c:dateAx>
      <c:valAx>
        <c:axId val="21402708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4031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cat>
            <c:numRef>
              <c:f>NetImports!$A$66:$A$222</c:f>
              <c:numCache>
                <c:formatCode>m/d/yy</c:formatCode>
                <c:ptCount val="157"/>
                <c:pt idx="0">
                  <c:v>41642.0</c:v>
                </c:pt>
                <c:pt idx="1">
                  <c:v>41649.0</c:v>
                </c:pt>
                <c:pt idx="2">
                  <c:v>41656.0</c:v>
                </c:pt>
                <c:pt idx="3">
                  <c:v>41663.0</c:v>
                </c:pt>
                <c:pt idx="4">
                  <c:v>41670.0</c:v>
                </c:pt>
                <c:pt idx="5">
                  <c:v>41677.0</c:v>
                </c:pt>
                <c:pt idx="6">
                  <c:v>41684.0</c:v>
                </c:pt>
                <c:pt idx="7">
                  <c:v>41691.0</c:v>
                </c:pt>
                <c:pt idx="8">
                  <c:v>41698.0</c:v>
                </c:pt>
                <c:pt idx="9">
                  <c:v>41705.0</c:v>
                </c:pt>
                <c:pt idx="10">
                  <c:v>41712.0</c:v>
                </c:pt>
                <c:pt idx="11">
                  <c:v>41719.0</c:v>
                </c:pt>
                <c:pt idx="12">
                  <c:v>41726.0</c:v>
                </c:pt>
                <c:pt idx="13">
                  <c:v>41733.0</c:v>
                </c:pt>
                <c:pt idx="14">
                  <c:v>41740.0</c:v>
                </c:pt>
                <c:pt idx="15">
                  <c:v>41747.0</c:v>
                </c:pt>
                <c:pt idx="16">
                  <c:v>41754.0</c:v>
                </c:pt>
                <c:pt idx="17">
                  <c:v>41761.0</c:v>
                </c:pt>
                <c:pt idx="18">
                  <c:v>41768.0</c:v>
                </c:pt>
                <c:pt idx="19">
                  <c:v>41775.0</c:v>
                </c:pt>
                <c:pt idx="20">
                  <c:v>41782.0</c:v>
                </c:pt>
                <c:pt idx="21">
                  <c:v>41789.0</c:v>
                </c:pt>
                <c:pt idx="22">
                  <c:v>41796.0</c:v>
                </c:pt>
                <c:pt idx="23">
                  <c:v>41803.0</c:v>
                </c:pt>
                <c:pt idx="24">
                  <c:v>41810.0</c:v>
                </c:pt>
                <c:pt idx="25">
                  <c:v>41817.0</c:v>
                </c:pt>
                <c:pt idx="26">
                  <c:v>41824.0</c:v>
                </c:pt>
                <c:pt idx="27">
                  <c:v>41831.0</c:v>
                </c:pt>
                <c:pt idx="28">
                  <c:v>41838.0</c:v>
                </c:pt>
                <c:pt idx="29">
                  <c:v>41845.0</c:v>
                </c:pt>
                <c:pt idx="30">
                  <c:v>41852.0</c:v>
                </c:pt>
                <c:pt idx="31">
                  <c:v>41859.0</c:v>
                </c:pt>
                <c:pt idx="32">
                  <c:v>41866.0</c:v>
                </c:pt>
                <c:pt idx="33">
                  <c:v>41873.0</c:v>
                </c:pt>
                <c:pt idx="34">
                  <c:v>41880.0</c:v>
                </c:pt>
                <c:pt idx="35">
                  <c:v>41887.0</c:v>
                </c:pt>
                <c:pt idx="36">
                  <c:v>41894.0</c:v>
                </c:pt>
                <c:pt idx="37">
                  <c:v>41901.0</c:v>
                </c:pt>
                <c:pt idx="38">
                  <c:v>41908.0</c:v>
                </c:pt>
                <c:pt idx="39">
                  <c:v>41915.0</c:v>
                </c:pt>
                <c:pt idx="40">
                  <c:v>41922.0</c:v>
                </c:pt>
                <c:pt idx="41">
                  <c:v>41929.0</c:v>
                </c:pt>
                <c:pt idx="42">
                  <c:v>41936.0</c:v>
                </c:pt>
                <c:pt idx="43">
                  <c:v>41943.0</c:v>
                </c:pt>
                <c:pt idx="44">
                  <c:v>41950.0</c:v>
                </c:pt>
                <c:pt idx="45">
                  <c:v>41957.0</c:v>
                </c:pt>
                <c:pt idx="46">
                  <c:v>41964.0</c:v>
                </c:pt>
                <c:pt idx="47">
                  <c:v>41971.0</c:v>
                </c:pt>
                <c:pt idx="48">
                  <c:v>41978.0</c:v>
                </c:pt>
                <c:pt idx="49">
                  <c:v>41985.0</c:v>
                </c:pt>
                <c:pt idx="50">
                  <c:v>41992.0</c:v>
                </c:pt>
                <c:pt idx="51">
                  <c:v>41999.0</c:v>
                </c:pt>
                <c:pt idx="52">
                  <c:v>42006.0</c:v>
                </c:pt>
                <c:pt idx="53">
                  <c:v>42013.0</c:v>
                </c:pt>
                <c:pt idx="54">
                  <c:v>42020.0</c:v>
                </c:pt>
                <c:pt idx="55">
                  <c:v>42027.0</c:v>
                </c:pt>
                <c:pt idx="56">
                  <c:v>42034.0</c:v>
                </c:pt>
                <c:pt idx="57">
                  <c:v>42041.0</c:v>
                </c:pt>
                <c:pt idx="58">
                  <c:v>42048.0</c:v>
                </c:pt>
                <c:pt idx="59">
                  <c:v>42055.0</c:v>
                </c:pt>
                <c:pt idx="60">
                  <c:v>42062.0</c:v>
                </c:pt>
                <c:pt idx="61">
                  <c:v>42069.0</c:v>
                </c:pt>
                <c:pt idx="62">
                  <c:v>42076.0</c:v>
                </c:pt>
                <c:pt idx="63">
                  <c:v>42083.0</c:v>
                </c:pt>
                <c:pt idx="64">
                  <c:v>42090.0</c:v>
                </c:pt>
                <c:pt idx="65">
                  <c:v>42097.0</c:v>
                </c:pt>
                <c:pt idx="66">
                  <c:v>42104.0</c:v>
                </c:pt>
                <c:pt idx="67">
                  <c:v>42111.0</c:v>
                </c:pt>
                <c:pt idx="68">
                  <c:v>42118.0</c:v>
                </c:pt>
                <c:pt idx="69">
                  <c:v>42125.0</c:v>
                </c:pt>
                <c:pt idx="70">
                  <c:v>42132.0</c:v>
                </c:pt>
                <c:pt idx="71">
                  <c:v>42139.0</c:v>
                </c:pt>
                <c:pt idx="72">
                  <c:v>42146.0</c:v>
                </c:pt>
                <c:pt idx="73">
                  <c:v>42153.0</c:v>
                </c:pt>
                <c:pt idx="74">
                  <c:v>42160.0</c:v>
                </c:pt>
                <c:pt idx="75">
                  <c:v>42167.0</c:v>
                </c:pt>
                <c:pt idx="76">
                  <c:v>42174.0</c:v>
                </c:pt>
                <c:pt idx="77">
                  <c:v>42181.0</c:v>
                </c:pt>
                <c:pt idx="78">
                  <c:v>42188.0</c:v>
                </c:pt>
                <c:pt idx="79">
                  <c:v>42195.0</c:v>
                </c:pt>
                <c:pt idx="80">
                  <c:v>42202.0</c:v>
                </c:pt>
                <c:pt idx="81">
                  <c:v>42209.0</c:v>
                </c:pt>
                <c:pt idx="82">
                  <c:v>42216.0</c:v>
                </c:pt>
                <c:pt idx="83">
                  <c:v>42223.0</c:v>
                </c:pt>
                <c:pt idx="84">
                  <c:v>42230.0</c:v>
                </c:pt>
                <c:pt idx="85">
                  <c:v>42237.0</c:v>
                </c:pt>
                <c:pt idx="86">
                  <c:v>42244.0</c:v>
                </c:pt>
                <c:pt idx="87">
                  <c:v>42251.0</c:v>
                </c:pt>
                <c:pt idx="88">
                  <c:v>42258.0</c:v>
                </c:pt>
                <c:pt idx="89">
                  <c:v>42265.0</c:v>
                </c:pt>
                <c:pt idx="90">
                  <c:v>42272.0</c:v>
                </c:pt>
                <c:pt idx="91">
                  <c:v>42279.0</c:v>
                </c:pt>
                <c:pt idx="92">
                  <c:v>42286.0</c:v>
                </c:pt>
                <c:pt idx="93">
                  <c:v>42293.0</c:v>
                </c:pt>
                <c:pt idx="94">
                  <c:v>42300.0</c:v>
                </c:pt>
                <c:pt idx="95">
                  <c:v>42307.0</c:v>
                </c:pt>
                <c:pt idx="96">
                  <c:v>42314.0</c:v>
                </c:pt>
                <c:pt idx="97">
                  <c:v>42321.0</c:v>
                </c:pt>
                <c:pt idx="98">
                  <c:v>42328.0</c:v>
                </c:pt>
                <c:pt idx="99">
                  <c:v>42335.0</c:v>
                </c:pt>
                <c:pt idx="100">
                  <c:v>42342.0</c:v>
                </c:pt>
                <c:pt idx="101">
                  <c:v>42349.0</c:v>
                </c:pt>
                <c:pt idx="102">
                  <c:v>42356.0</c:v>
                </c:pt>
                <c:pt idx="103">
                  <c:v>42363.0</c:v>
                </c:pt>
                <c:pt idx="104">
                  <c:v>42370.0</c:v>
                </c:pt>
                <c:pt idx="105">
                  <c:v>42377.0</c:v>
                </c:pt>
                <c:pt idx="106">
                  <c:v>42384.0</c:v>
                </c:pt>
                <c:pt idx="107">
                  <c:v>42391.0</c:v>
                </c:pt>
                <c:pt idx="108">
                  <c:v>42398.0</c:v>
                </c:pt>
                <c:pt idx="109">
                  <c:v>42405.0</c:v>
                </c:pt>
                <c:pt idx="110">
                  <c:v>42412.0</c:v>
                </c:pt>
                <c:pt idx="111">
                  <c:v>42419.0</c:v>
                </c:pt>
                <c:pt idx="112">
                  <c:v>42426.0</c:v>
                </c:pt>
                <c:pt idx="113">
                  <c:v>42433.0</c:v>
                </c:pt>
                <c:pt idx="114">
                  <c:v>42440.0</c:v>
                </c:pt>
                <c:pt idx="115">
                  <c:v>42447.0</c:v>
                </c:pt>
                <c:pt idx="116">
                  <c:v>42454.0</c:v>
                </c:pt>
                <c:pt idx="117">
                  <c:v>42461.0</c:v>
                </c:pt>
                <c:pt idx="118">
                  <c:v>42468.0</c:v>
                </c:pt>
                <c:pt idx="119">
                  <c:v>42475.0</c:v>
                </c:pt>
                <c:pt idx="120">
                  <c:v>42482.0</c:v>
                </c:pt>
                <c:pt idx="121">
                  <c:v>42489.0</c:v>
                </c:pt>
                <c:pt idx="122">
                  <c:v>42496.0</c:v>
                </c:pt>
                <c:pt idx="123">
                  <c:v>42503.0</c:v>
                </c:pt>
                <c:pt idx="124">
                  <c:v>42510.0</c:v>
                </c:pt>
                <c:pt idx="125">
                  <c:v>42517.0</c:v>
                </c:pt>
                <c:pt idx="126">
                  <c:v>42524.0</c:v>
                </c:pt>
                <c:pt idx="127">
                  <c:v>42531.0</c:v>
                </c:pt>
                <c:pt idx="128">
                  <c:v>42538.0</c:v>
                </c:pt>
                <c:pt idx="129">
                  <c:v>42545.0</c:v>
                </c:pt>
                <c:pt idx="130">
                  <c:v>42552.0</c:v>
                </c:pt>
                <c:pt idx="131">
                  <c:v>42559.0</c:v>
                </c:pt>
                <c:pt idx="132">
                  <c:v>42566.0</c:v>
                </c:pt>
                <c:pt idx="133">
                  <c:v>42573.0</c:v>
                </c:pt>
                <c:pt idx="134">
                  <c:v>42580.0</c:v>
                </c:pt>
                <c:pt idx="135">
                  <c:v>42587.0</c:v>
                </c:pt>
                <c:pt idx="136">
                  <c:v>42594.0</c:v>
                </c:pt>
                <c:pt idx="137">
                  <c:v>42601.0</c:v>
                </c:pt>
                <c:pt idx="138">
                  <c:v>42608.0</c:v>
                </c:pt>
                <c:pt idx="139">
                  <c:v>42615.0</c:v>
                </c:pt>
                <c:pt idx="140">
                  <c:v>42622.0</c:v>
                </c:pt>
                <c:pt idx="141">
                  <c:v>42629.0</c:v>
                </c:pt>
                <c:pt idx="142">
                  <c:v>42636.0</c:v>
                </c:pt>
                <c:pt idx="143">
                  <c:v>42643.0</c:v>
                </c:pt>
                <c:pt idx="144">
                  <c:v>42650.0</c:v>
                </c:pt>
                <c:pt idx="145">
                  <c:v>42657.0</c:v>
                </c:pt>
                <c:pt idx="146">
                  <c:v>42664.0</c:v>
                </c:pt>
                <c:pt idx="147">
                  <c:v>42671.0</c:v>
                </c:pt>
                <c:pt idx="148">
                  <c:v>42678.0</c:v>
                </c:pt>
                <c:pt idx="149">
                  <c:v>42685.0</c:v>
                </c:pt>
                <c:pt idx="150">
                  <c:v>42692.0</c:v>
                </c:pt>
                <c:pt idx="151">
                  <c:v>42699.0</c:v>
                </c:pt>
                <c:pt idx="152">
                  <c:v>42706.0</c:v>
                </c:pt>
                <c:pt idx="153">
                  <c:v>42713.0</c:v>
                </c:pt>
                <c:pt idx="154">
                  <c:v>42720.0</c:v>
                </c:pt>
                <c:pt idx="155">
                  <c:v>42727.0</c:v>
                </c:pt>
                <c:pt idx="156">
                  <c:v>42734.0</c:v>
                </c:pt>
              </c:numCache>
            </c:numRef>
          </c:cat>
          <c:val>
            <c:numRef>
              <c:f>NetImports!$E$66:$E$222</c:f>
              <c:numCache>
                <c:formatCode>0</c:formatCode>
                <c:ptCount val="157"/>
                <c:pt idx="0">
                  <c:v>7508.166666666666</c:v>
                </c:pt>
                <c:pt idx="1">
                  <c:v>7354.666666666666</c:v>
                </c:pt>
                <c:pt idx="2">
                  <c:v>7468.166666666666</c:v>
                </c:pt>
                <c:pt idx="3">
                  <c:v>7520.166666666666</c:v>
                </c:pt>
                <c:pt idx="4">
                  <c:v>7411.666666666666</c:v>
                </c:pt>
                <c:pt idx="5">
                  <c:v>7483.5</c:v>
                </c:pt>
                <c:pt idx="6">
                  <c:v>7393.0</c:v>
                </c:pt>
                <c:pt idx="7">
                  <c:v>7416.666666666666</c:v>
                </c:pt>
                <c:pt idx="8">
                  <c:v>7343.666666666666</c:v>
                </c:pt>
                <c:pt idx="9">
                  <c:v>7220.333333333333</c:v>
                </c:pt>
                <c:pt idx="10">
                  <c:v>7290.166666666666</c:v>
                </c:pt>
                <c:pt idx="11">
                  <c:v>7237.666666666666</c:v>
                </c:pt>
                <c:pt idx="12">
                  <c:v>7138.333333333333</c:v>
                </c:pt>
                <c:pt idx="13">
                  <c:v>7183.666666666666</c:v>
                </c:pt>
                <c:pt idx="14">
                  <c:v>7376.333333333333</c:v>
                </c:pt>
                <c:pt idx="15">
                  <c:v>7456.666666666666</c:v>
                </c:pt>
                <c:pt idx="16">
                  <c:v>7484.5</c:v>
                </c:pt>
                <c:pt idx="17">
                  <c:v>7361.333333333333</c:v>
                </c:pt>
                <c:pt idx="18">
                  <c:v>7410.0</c:v>
                </c:pt>
                <c:pt idx="19">
                  <c:v>7268.833333333333</c:v>
                </c:pt>
                <c:pt idx="20">
                  <c:v>7190.666666666666</c:v>
                </c:pt>
                <c:pt idx="21">
                  <c:v>7077.333333333333</c:v>
                </c:pt>
                <c:pt idx="22">
                  <c:v>7020.666666666666</c:v>
                </c:pt>
                <c:pt idx="23">
                  <c:v>7078.333333333333</c:v>
                </c:pt>
                <c:pt idx="24">
                  <c:v>7080.333333333333</c:v>
                </c:pt>
                <c:pt idx="25">
                  <c:v>7179.333333333333</c:v>
                </c:pt>
                <c:pt idx="26">
                  <c:v>7058.833333333333</c:v>
                </c:pt>
                <c:pt idx="27">
                  <c:v>7076.333333333333</c:v>
                </c:pt>
                <c:pt idx="28">
                  <c:v>7086.666666666666</c:v>
                </c:pt>
                <c:pt idx="29">
                  <c:v>7134.833333333333</c:v>
                </c:pt>
                <c:pt idx="30">
                  <c:v>7168.166666666666</c:v>
                </c:pt>
                <c:pt idx="31">
                  <c:v>7261.333333333333</c:v>
                </c:pt>
                <c:pt idx="32">
                  <c:v>7286.666666666666</c:v>
                </c:pt>
                <c:pt idx="33">
                  <c:v>7302.333333333333</c:v>
                </c:pt>
                <c:pt idx="34">
                  <c:v>7328.333333333333</c:v>
                </c:pt>
                <c:pt idx="35">
                  <c:v>7292.833333333333</c:v>
                </c:pt>
                <c:pt idx="36">
                  <c:v>7369.666666666666</c:v>
                </c:pt>
                <c:pt idx="37">
                  <c:v>7192.0</c:v>
                </c:pt>
                <c:pt idx="38">
                  <c:v>7142.0</c:v>
                </c:pt>
                <c:pt idx="39">
                  <c:v>7149.333333333333</c:v>
                </c:pt>
                <c:pt idx="40">
                  <c:v>7154.333333333333</c:v>
                </c:pt>
                <c:pt idx="41">
                  <c:v>7124.5</c:v>
                </c:pt>
                <c:pt idx="42">
                  <c:v>6951.333333333333</c:v>
                </c:pt>
                <c:pt idx="43">
                  <c:v>6914.5</c:v>
                </c:pt>
                <c:pt idx="44">
                  <c:v>6848.166666666666</c:v>
                </c:pt>
                <c:pt idx="45">
                  <c:v>6837.333333333333</c:v>
                </c:pt>
                <c:pt idx="46">
                  <c:v>6800.5</c:v>
                </c:pt>
                <c:pt idx="47">
                  <c:v>6779.166666666666</c:v>
                </c:pt>
                <c:pt idx="48">
                  <c:v>6879.833333333333</c:v>
                </c:pt>
                <c:pt idx="49">
                  <c:v>6957.5</c:v>
                </c:pt>
                <c:pt idx="50">
                  <c:v>7197.166666666666</c:v>
                </c:pt>
                <c:pt idx="51">
                  <c:v>7104.833333333333</c:v>
                </c:pt>
                <c:pt idx="52">
                  <c:v>6999.666666666666</c:v>
                </c:pt>
                <c:pt idx="53">
                  <c:v>7028.833333333333</c:v>
                </c:pt>
                <c:pt idx="54">
                  <c:v>6951.5</c:v>
                </c:pt>
                <c:pt idx="55">
                  <c:v>6983.166666666666</c:v>
                </c:pt>
                <c:pt idx="56">
                  <c:v>6813.333333333333</c:v>
                </c:pt>
                <c:pt idx="57">
                  <c:v>6831.833333333333</c:v>
                </c:pt>
                <c:pt idx="58">
                  <c:v>6854.333333333333</c:v>
                </c:pt>
                <c:pt idx="59">
                  <c:v>6803.833333333333</c:v>
                </c:pt>
                <c:pt idx="60">
                  <c:v>6813.833333333333</c:v>
                </c:pt>
                <c:pt idx="61">
                  <c:v>6713.0</c:v>
                </c:pt>
                <c:pt idx="62">
                  <c:v>6735.166666666666</c:v>
                </c:pt>
                <c:pt idx="63">
                  <c:v>6752.666666666666</c:v>
                </c:pt>
                <c:pt idx="64">
                  <c:v>6793.0</c:v>
                </c:pt>
                <c:pt idx="65">
                  <c:v>6945.166666666666</c:v>
                </c:pt>
                <c:pt idx="66">
                  <c:v>6904.333333333333</c:v>
                </c:pt>
                <c:pt idx="67">
                  <c:v>7062.166666666666</c:v>
                </c:pt>
                <c:pt idx="68">
                  <c:v>7055.666666666666</c:v>
                </c:pt>
                <c:pt idx="69">
                  <c:v>6919.833333333333</c:v>
                </c:pt>
                <c:pt idx="70">
                  <c:v>6848.0</c:v>
                </c:pt>
                <c:pt idx="71">
                  <c:v>6684.333333333333</c:v>
                </c:pt>
                <c:pt idx="72">
                  <c:v>6619.333333333333</c:v>
                </c:pt>
                <c:pt idx="73">
                  <c:v>6564.333333333333</c:v>
                </c:pt>
                <c:pt idx="74">
                  <c:v>6431.5</c:v>
                </c:pt>
                <c:pt idx="75">
                  <c:v>6523.5</c:v>
                </c:pt>
                <c:pt idx="76">
                  <c:v>6486.833333333333</c:v>
                </c:pt>
                <c:pt idx="77">
                  <c:v>6521.833333333333</c:v>
                </c:pt>
                <c:pt idx="78">
                  <c:v>6603.5</c:v>
                </c:pt>
                <c:pt idx="79">
                  <c:v>6578.666666666666</c:v>
                </c:pt>
                <c:pt idx="80">
                  <c:v>6776.666666666666</c:v>
                </c:pt>
                <c:pt idx="81">
                  <c:v>6834.666666666666</c:v>
                </c:pt>
                <c:pt idx="82">
                  <c:v>6903.0</c:v>
                </c:pt>
                <c:pt idx="83">
                  <c:v>6912.166666666666</c:v>
                </c:pt>
                <c:pt idx="84">
                  <c:v>7031.666666666666</c:v>
                </c:pt>
                <c:pt idx="85">
                  <c:v>7021.5</c:v>
                </c:pt>
                <c:pt idx="86">
                  <c:v>7022.833333333333</c:v>
                </c:pt>
                <c:pt idx="87">
                  <c:v>7024.166666666666</c:v>
                </c:pt>
                <c:pt idx="88">
                  <c:v>7042.166666666666</c:v>
                </c:pt>
                <c:pt idx="89">
                  <c:v>6992.5</c:v>
                </c:pt>
                <c:pt idx="90">
                  <c:v>6920.166666666666</c:v>
                </c:pt>
                <c:pt idx="91">
                  <c:v>6890.166666666666</c:v>
                </c:pt>
                <c:pt idx="92">
                  <c:v>6792.0</c:v>
                </c:pt>
                <c:pt idx="93">
                  <c:v>6785.833333333333</c:v>
                </c:pt>
                <c:pt idx="94">
                  <c:v>6755.166666666666</c:v>
                </c:pt>
                <c:pt idx="95">
                  <c:v>6711.833333333333</c:v>
                </c:pt>
                <c:pt idx="96">
                  <c:v>6686.0</c:v>
                </c:pt>
                <c:pt idx="97">
                  <c:v>6673.0</c:v>
                </c:pt>
                <c:pt idx="98">
                  <c:v>6689.5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marker>
            <c:symbol val="none"/>
          </c:marker>
          <c:val>
            <c:numRef>
              <c:f>NetImports!$J$66:$J$222</c:f>
              <c:numCache>
                <c:formatCode>0</c:formatCode>
                <c:ptCount val="157"/>
                <c:pt idx="0">
                  <c:v>7564.1145</c:v>
                </c:pt>
                <c:pt idx="1">
                  <c:v>7532.658</c:v>
                </c:pt>
                <c:pt idx="2">
                  <c:v>7411.9965</c:v>
                </c:pt>
                <c:pt idx="3">
                  <c:v>7360.038500000001</c:v>
                </c:pt>
                <c:pt idx="4">
                  <c:v>7288.518</c:v>
                </c:pt>
                <c:pt idx="5">
                  <c:v>7353.935</c:v>
                </c:pt>
                <c:pt idx="6">
                  <c:v>7251.584000000001</c:v>
                </c:pt>
                <c:pt idx="7">
                  <c:v>7240.1595</c:v>
                </c:pt>
                <c:pt idx="8">
                  <c:v>7174.1165</c:v>
                </c:pt>
                <c:pt idx="9">
                  <c:v>7090.702</c:v>
                </c:pt>
                <c:pt idx="10">
                  <c:v>7051.107500000001</c:v>
                </c:pt>
                <c:pt idx="11">
                  <c:v>7151.8935</c:v>
                </c:pt>
                <c:pt idx="12">
                  <c:v>7189.61</c:v>
                </c:pt>
                <c:pt idx="13">
                  <c:v>7152.2065</c:v>
                </c:pt>
                <c:pt idx="14">
                  <c:v>7171.299500000001</c:v>
                </c:pt>
                <c:pt idx="15">
                  <c:v>7175.3685</c:v>
                </c:pt>
                <c:pt idx="16">
                  <c:v>7307.924000000001</c:v>
                </c:pt>
                <c:pt idx="17">
                  <c:v>7221.223</c:v>
                </c:pt>
                <c:pt idx="18">
                  <c:v>7172.708000000001</c:v>
                </c:pt>
                <c:pt idx="19">
                  <c:v>7236.4035</c:v>
                </c:pt>
                <c:pt idx="20">
                  <c:v>7296.343</c:v>
                </c:pt>
                <c:pt idx="21">
                  <c:v>7249.8625</c:v>
                </c:pt>
                <c:pt idx="22">
                  <c:v>7200.252</c:v>
                </c:pt>
                <c:pt idx="23">
                  <c:v>7329.990500000001</c:v>
                </c:pt>
                <c:pt idx="24">
                  <c:v>7435.1585</c:v>
                </c:pt>
                <c:pt idx="25">
                  <c:v>7321.696</c:v>
                </c:pt>
                <c:pt idx="26">
                  <c:v>7275.685</c:v>
                </c:pt>
                <c:pt idx="27">
                  <c:v>7343.7625</c:v>
                </c:pt>
                <c:pt idx="28">
                  <c:v>7371.6195</c:v>
                </c:pt>
                <c:pt idx="29">
                  <c:v>7329.0515</c:v>
                </c:pt>
                <c:pt idx="30">
                  <c:v>7268.6425</c:v>
                </c:pt>
                <c:pt idx="31">
                  <c:v>7348.1445</c:v>
                </c:pt>
                <c:pt idx="32">
                  <c:v>7414.031000000001</c:v>
                </c:pt>
                <c:pt idx="33">
                  <c:v>7517.947</c:v>
                </c:pt>
                <c:pt idx="34">
                  <c:v>7552.377</c:v>
                </c:pt>
                <c:pt idx="35">
                  <c:v>7528.276</c:v>
                </c:pt>
                <c:pt idx="36">
                  <c:v>7475.2225</c:v>
                </c:pt>
                <c:pt idx="37">
                  <c:v>7475.8485</c:v>
                </c:pt>
                <c:pt idx="38">
                  <c:v>7540.17</c:v>
                </c:pt>
                <c:pt idx="39">
                  <c:v>7488.212</c:v>
                </c:pt>
                <c:pt idx="40">
                  <c:v>7448.774</c:v>
                </c:pt>
                <c:pt idx="41">
                  <c:v>7392.121</c:v>
                </c:pt>
                <c:pt idx="42">
                  <c:v>7373.341</c:v>
                </c:pt>
                <c:pt idx="43">
                  <c:v>7263.6345</c:v>
                </c:pt>
                <c:pt idx="44">
                  <c:v>7182.411</c:v>
                </c:pt>
                <c:pt idx="45">
                  <c:v>7154.241</c:v>
                </c:pt>
                <c:pt idx="46">
                  <c:v>7109.3255</c:v>
                </c:pt>
                <c:pt idx="47">
                  <c:v>7133.1135</c:v>
                </c:pt>
                <c:pt idx="48">
                  <c:v>7039.5265</c:v>
                </c:pt>
                <c:pt idx="49">
                  <c:v>7118.872</c:v>
                </c:pt>
                <c:pt idx="50">
                  <c:v>7070.200500000001</c:v>
                </c:pt>
                <c:pt idx="51">
                  <c:v>7012.2955</c:v>
                </c:pt>
                <c:pt idx="52">
                  <c:v>7050.1685</c:v>
                </c:pt>
                <c:pt idx="53">
                  <c:v>6906.032000000001</c:v>
                </c:pt>
                <c:pt idx="54">
                  <c:v>7012.6085</c:v>
                </c:pt>
                <c:pt idx="55">
                  <c:v>7061.436500000001</c:v>
                </c:pt>
                <c:pt idx="56">
                  <c:v>6959.555</c:v>
                </c:pt>
                <c:pt idx="57">
                  <c:v>7027.0065</c:v>
                </c:pt>
                <c:pt idx="58">
                  <c:v>6942.027</c:v>
                </c:pt>
                <c:pt idx="59">
                  <c:v>6964.250000000001</c:v>
                </c:pt>
                <c:pt idx="60">
                  <c:v>6895.703</c:v>
                </c:pt>
                <c:pt idx="61">
                  <c:v>6779.893</c:v>
                </c:pt>
                <c:pt idx="62">
                  <c:v>6845.4665</c:v>
                </c:pt>
                <c:pt idx="63">
                  <c:v>6796.169</c:v>
                </c:pt>
                <c:pt idx="64">
                  <c:v>6702.895</c:v>
                </c:pt>
                <c:pt idx="65">
                  <c:v>6745.463000000001</c:v>
                </c:pt>
                <c:pt idx="66">
                  <c:v>6926.377</c:v>
                </c:pt>
                <c:pt idx="67">
                  <c:v>7001.81</c:v>
                </c:pt>
                <c:pt idx="68">
                  <c:v>7027.945500000001</c:v>
                </c:pt>
                <c:pt idx="69">
                  <c:v>6912.292</c:v>
                </c:pt>
                <c:pt idx="70">
                  <c:v>6957.990000000001</c:v>
                </c:pt>
                <c:pt idx="71">
                  <c:v>6825.4345</c:v>
                </c:pt>
                <c:pt idx="72">
                  <c:v>6752.036000000001</c:v>
                </c:pt>
                <c:pt idx="73">
                  <c:v>6645.616</c:v>
                </c:pt>
                <c:pt idx="74">
                  <c:v>6592.406000000001</c:v>
                </c:pt>
                <c:pt idx="75">
                  <c:v>6646.555</c:v>
                </c:pt>
                <c:pt idx="76">
                  <c:v>6648.433</c:v>
                </c:pt>
                <c:pt idx="77">
                  <c:v>6741.394</c:v>
                </c:pt>
                <c:pt idx="78">
                  <c:v>6628.2445</c:v>
                </c:pt>
                <c:pt idx="79">
                  <c:v>6644.677</c:v>
                </c:pt>
                <c:pt idx="80">
                  <c:v>6654.380000000001</c:v>
                </c:pt>
                <c:pt idx="81">
                  <c:v>6699.6085</c:v>
                </c:pt>
                <c:pt idx="82">
                  <c:v>6730.9085</c:v>
                </c:pt>
                <c:pt idx="83">
                  <c:v>6818.392</c:v>
                </c:pt>
                <c:pt idx="84">
                  <c:v>6842.18</c:v>
                </c:pt>
                <c:pt idx="85">
                  <c:v>6856.891</c:v>
                </c:pt>
                <c:pt idx="86">
                  <c:v>6881.305</c:v>
                </c:pt>
                <c:pt idx="87">
                  <c:v>6847.9705</c:v>
                </c:pt>
                <c:pt idx="88">
                  <c:v>6920.117000000001</c:v>
                </c:pt>
                <c:pt idx="89">
                  <c:v>6753.288</c:v>
                </c:pt>
                <c:pt idx="90">
                  <c:v>6706.338000000001</c:v>
                </c:pt>
                <c:pt idx="91">
                  <c:v>6713.224</c:v>
                </c:pt>
                <c:pt idx="92">
                  <c:v>6717.919</c:v>
                </c:pt>
                <c:pt idx="93">
                  <c:v>6689.905500000001</c:v>
                </c:pt>
                <c:pt idx="94">
                  <c:v>6527.302</c:v>
                </c:pt>
                <c:pt idx="95">
                  <c:v>6492.7155</c:v>
                </c:pt>
                <c:pt idx="96">
                  <c:v>6430.428500000001</c:v>
                </c:pt>
                <c:pt idx="97">
                  <c:v>6420.256</c:v>
                </c:pt>
                <c:pt idx="98">
                  <c:v>6385.6695</c:v>
                </c:pt>
                <c:pt idx="99">
                  <c:v>6365.637500000001</c:v>
                </c:pt>
                <c:pt idx="100">
                  <c:v>6460.1635</c:v>
                </c:pt>
                <c:pt idx="101">
                  <c:v>6533.0925</c:v>
                </c:pt>
                <c:pt idx="102">
                  <c:v>6758.139500000001</c:v>
                </c:pt>
                <c:pt idx="103">
                  <c:v>6671.4385</c:v>
                </c:pt>
                <c:pt idx="104">
                  <c:v>6572.687000000001</c:v>
                </c:pt>
                <c:pt idx="105">
                  <c:v>6600.0745</c:v>
                </c:pt>
                <c:pt idx="106">
                  <c:v>6527.458500000001</c:v>
                </c:pt>
                <c:pt idx="107">
                  <c:v>6557.1935</c:v>
                </c:pt>
                <c:pt idx="108">
                  <c:v>6397.72</c:v>
                </c:pt>
                <c:pt idx="109">
                  <c:v>6415.0915</c:v>
                </c:pt>
                <c:pt idx="110">
                  <c:v>6436.219</c:v>
                </c:pt>
                <c:pt idx="111">
                  <c:v>6388.7995</c:v>
                </c:pt>
                <c:pt idx="112">
                  <c:v>6398.1895</c:v>
                </c:pt>
                <c:pt idx="113">
                  <c:v>6303.507000000001</c:v>
                </c:pt>
                <c:pt idx="114">
                  <c:v>6324.3215</c:v>
                </c:pt>
                <c:pt idx="115">
                  <c:v>6340.754000000001</c:v>
                </c:pt>
                <c:pt idx="116">
                  <c:v>6378.627</c:v>
                </c:pt>
                <c:pt idx="117">
                  <c:v>6521.5115</c:v>
                </c:pt>
                <c:pt idx="118">
                  <c:v>6483.169</c:v>
                </c:pt>
                <c:pt idx="119">
                  <c:v>6631.374500000001</c:v>
                </c:pt>
                <c:pt idx="120">
                  <c:v>6625.271000000001</c:v>
                </c:pt>
                <c:pt idx="121">
                  <c:v>6497.7235</c:v>
                </c:pt>
                <c:pt idx="122">
                  <c:v>6430.272000000001</c:v>
                </c:pt>
                <c:pt idx="123">
                  <c:v>6276.589</c:v>
                </c:pt>
                <c:pt idx="124">
                  <c:v>6215.554</c:v>
                </c:pt>
                <c:pt idx="125">
                  <c:v>6163.909</c:v>
                </c:pt>
                <c:pt idx="126">
                  <c:v>6039.1785</c:v>
                </c:pt>
                <c:pt idx="127">
                  <c:v>6125.5665</c:v>
                </c:pt>
                <c:pt idx="128">
                  <c:v>6091.1365</c:v>
                </c:pt>
                <c:pt idx="129">
                  <c:v>6124.0015</c:v>
                </c:pt>
                <c:pt idx="130">
                  <c:v>6200.6865</c:v>
                </c:pt>
                <c:pt idx="131">
                  <c:v>6177.368</c:v>
                </c:pt>
                <c:pt idx="132">
                  <c:v>6363.290000000001</c:v>
                </c:pt>
                <c:pt idx="133">
                  <c:v>6417.752</c:v>
                </c:pt>
                <c:pt idx="134">
                  <c:v>6481.917</c:v>
                </c:pt>
                <c:pt idx="135">
                  <c:v>6490.5245</c:v>
                </c:pt>
                <c:pt idx="136">
                  <c:v>6602.735000000001</c:v>
                </c:pt>
                <c:pt idx="137">
                  <c:v>6593.1885</c:v>
                </c:pt>
                <c:pt idx="138">
                  <c:v>6594.4405</c:v>
                </c:pt>
                <c:pt idx="139">
                  <c:v>6595.6925</c:v>
                </c:pt>
                <c:pt idx="140">
                  <c:v>6612.594500000001</c:v>
                </c:pt>
                <c:pt idx="141">
                  <c:v>6565.9575</c:v>
                </c:pt>
                <c:pt idx="142">
                  <c:v>6498.036500000001</c:v>
                </c:pt>
                <c:pt idx="143">
                  <c:v>6469.8665</c:v>
                </c:pt>
                <c:pt idx="144">
                  <c:v>6377.688</c:v>
                </c:pt>
                <c:pt idx="145">
                  <c:v>6371.8975</c:v>
                </c:pt>
                <c:pt idx="146">
                  <c:v>6343.1015</c:v>
                </c:pt>
                <c:pt idx="147">
                  <c:v>6302.4115</c:v>
                </c:pt>
                <c:pt idx="148">
                  <c:v>6278.154</c:v>
                </c:pt>
                <c:pt idx="149">
                  <c:v>6265.947</c:v>
                </c:pt>
                <c:pt idx="150">
                  <c:v>6281.440500000001</c:v>
                </c:pt>
                <c:pt idx="151">
                  <c:v>5977.333612500001</c:v>
                </c:pt>
                <c:pt idx="152">
                  <c:v>6066.0935265</c:v>
                </c:pt>
                <c:pt idx="153">
                  <c:v>6134.573857500001</c:v>
                </c:pt>
                <c:pt idx="154">
                  <c:v>6345.892990500001</c:v>
                </c:pt>
                <c:pt idx="155">
                  <c:v>6264.4807515</c:v>
                </c:pt>
                <c:pt idx="156">
                  <c:v>6171.753093000001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076072"/>
        <c:axId val="-2023287816"/>
      </c:lineChart>
      <c:dateAx>
        <c:axId val="-20230760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23287816"/>
        <c:crosses val="autoZero"/>
        <c:auto val="1"/>
        <c:lblOffset val="100"/>
        <c:baseTimeUnit val="days"/>
      </c:dateAx>
      <c:valAx>
        <c:axId val="-2023287816"/>
        <c:scaling>
          <c:orientation val="minMax"/>
          <c:min val="600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230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cat>
            <c:numRef>
              <c:f>Adjustment!$A$66:$A$222</c:f>
              <c:numCache>
                <c:formatCode>m/d/yy</c:formatCode>
                <c:ptCount val="157"/>
                <c:pt idx="0">
                  <c:v>41642.0</c:v>
                </c:pt>
                <c:pt idx="1">
                  <c:v>41649.0</c:v>
                </c:pt>
                <c:pt idx="2">
                  <c:v>41656.0</c:v>
                </c:pt>
                <c:pt idx="3">
                  <c:v>41663.0</c:v>
                </c:pt>
                <c:pt idx="4">
                  <c:v>41670.0</c:v>
                </c:pt>
                <c:pt idx="5">
                  <c:v>41677.0</c:v>
                </c:pt>
                <c:pt idx="6">
                  <c:v>41684.0</c:v>
                </c:pt>
                <c:pt idx="7">
                  <c:v>41691.0</c:v>
                </c:pt>
                <c:pt idx="8">
                  <c:v>41698.0</c:v>
                </c:pt>
                <c:pt idx="9">
                  <c:v>41705.0</c:v>
                </c:pt>
                <c:pt idx="10">
                  <c:v>41712.0</c:v>
                </c:pt>
                <c:pt idx="11">
                  <c:v>41719.0</c:v>
                </c:pt>
                <c:pt idx="12">
                  <c:v>41726.0</c:v>
                </c:pt>
                <c:pt idx="13">
                  <c:v>41733.0</c:v>
                </c:pt>
                <c:pt idx="14">
                  <c:v>41740.0</c:v>
                </c:pt>
                <c:pt idx="15">
                  <c:v>41747.0</c:v>
                </c:pt>
                <c:pt idx="16">
                  <c:v>41754.0</c:v>
                </c:pt>
                <c:pt idx="17">
                  <c:v>41761.0</c:v>
                </c:pt>
                <c:pt idx="18">
                  <c:v>41768.0</c:v>
                </c:pt>
                <c:pt idx="19">
                  <c:v>41775.0</c:v>
                </c:pt>
                <c:pt idx="20">
                  <c:v>41782.0</c:v>
                </c:pt>
                <c:pt idx="21">
                  <c:v>41789.0</c:v>
                </c:pt>
                <c:pt idx="22">
                  <c:v>41796.0</c:v>
                </c:pt>
                <c:pt idx="23">
                  <c:v>41803.0</c:v>
                </c:pt>
                <c:pt idx="24">
                  <c:v>41810.0</c:v>
                </c:pt>
                <c:pt idx="25">
                  <c:v>41817.0</c:v>
                </c:pt>
                <c:pt idx="26">
                  <c:v>41824.0</c:v>
                </c:pt>
                <c:pt idx="27">
                  <c:v>41831.0</c:v>
                </c:pt>
                <c:pt idx="28">
                  <c:v>41838.0</c:v>
                </c:pt>
                <c:pt idx="29">
                  <c:v>41845.0</c:v>
                </c:pt>
                <c:pt idx="30">
                  <c:v>41852.0</c:v>
                </c:pt>
                <c:pt idx="31">
                  <c:v>41859.0</c:v>
                </c:pt>
                <c:pt idx="32">
                  <c:v>41866.0</c:v>
                </c:pt>
                <c:pt idx="33">
                  <c:v>41873.0</c:v>
                </c:pt>
                <c:pt idx="34">
                  <c:v>41880.0</c:v>
                </c:pt>
                <c:pt idx="35">
                  <c:v>41887.0</c:v>
                </c:pt>
                <c:pt idx="36">
                  <c:v>41894.0</c:v>
                </c:pt>
                <c:pt idx="37">
                  <c:v>41901.0</c:v>
                </c:pt>
                <c:pt idx="38">
                  <c:v>41908.0</c:v>
                </c:pt>
                <c:pt idx="39">
                  <c:v>41915.0</c:v>
                </c:pt>
                <c:pt idx="40">
                  <c:v>41922.0</c:v>
                </c:pt>
                <c:pt idx="41">
                  <c:v>41929.0</c:v>
                </c:pt>
                <c:pt idx="42">
                  <c:v>41936.0</c:v>
                </c:pt>
                <c:pt idx="43">
                  <c:v>41943.0</c:v>
                </c:pt>
                <c:pt idx="44">
                  <c:v>41950.0</c:v>
                </c:pt>
                <c:pt idx="45">
                  <c:v>41957.0</c:v>
                </c:pt>
                <c:pt idx="46">
                  <c:v>41964.0</c:v>
                </c:pt>
                <c:pt idx="47">
                  <c:v>41971.0</c:v>
                </c:pt>
                <c:pt idx="48">
                  <c:v>41978.0</c:v>
                </c:pt>
                <c:pt idx="49">
                  <c:v>41985.0</c:v>
                </c:pt>
                <c:pt idx="50">
                  <c:v>41992.0</c:v>
                </c:pt>
                <c:pt idx="51">
                  <c:v>41999.0</c:v>
                </c:pt>
                <c:pt idx="52">
                  <c:v>42006.0</c:v>
                </c:pt>
                <c:pt idx="53">
                  <c:v>42013.0</c:v>
                </c:pt>
                <c:pt idx="54">
                  <c:v>42020.0</c:v>
                </c:pt>
                <c:pt idx="55">
                  <c:v>42027.0</c:v>
                </c:pt>
                <c:pt idx="56">
                  <c:v>42034.0</c:v>
                </c:pt>
                <c:pt idx="57">
                  <c:v>42041.0</c:v>
                </c:pt>
                <c:pt idx="58">
                  <c:v>42048.0</c:v>
                </c:pt>
                <c:pt idx="59">
                  <c:v>42055.0</c:v>
                </c:pt>
                <c:pt idx="60">
                  <c:v>42062.0</c:v>
                </c:pt>
                <c:pt idx="61">
                  <c:v>42069.0</c:v>
                </c:pt>
                <c:pt idx="62">
                  <c:v>42076.0</c:v>
                </c:pt>
                <c:pt idx="63">
                  <c:v>42083.0</c:v>
                </c:pt>
                <c:pt idx="64">
                  <c:v>42090.0</c:v>
                </c:pt>
                <c:pt idx="65">
                  <c:v>42097.0</c:v>
                </c:pt>
                <c:pt idx="66">
                  <c:v>42104.0</c:v>
                </c:pt>
                <c:pt idx="67">
                  <c:v>42111.0</c:v>
                </c:pt>
                <c:pt idx="68">
                  <c:v>42118.0</c:v>
                </c:pt>
                <c:pt idx="69">
                  <c:v>42125.0</c:v>
                </c:pt>
                <c:pt idx="70">
                  <c:v>42132.0</c:v>
                </c:pt>
                <c:pt idx="71">
                  <c:v>42139.0</c:v>
                </c:pt>
                <c:pt idx="72">
                  <c:v>42146.0</c:v>
                </c:pt>
                <c:pt idx="73">
                  <c:v>42153.0</c:v>
                </c:pt>
                <c:pt idx="74">
                  <c:v>42160.0</c:v>
                </c:pt>
                <c:pt idx="75">
                  <c:v>42167.0</c:v>
                </c:pt>
                <c:pt idx="76">
                  <c:v>42174.0</c:v>
                </c:pt>
                <c:pt idx="77">
                  <c:v>42181.0</c:v>
                </c:pt>
                <c:pt idx="78">
                  <c:v>42188.0</c:v>
                </c:pt>
                <c:pt idx="79">
                  <c:v>42195.0</c:v>
                </c:pt>
                <c:pt idx="80">
                  <c:v>42202.0</c:v>
                </c:pt>
                <c:pt idx="81">
                  <c:v>42209.0</c:v>
                </c:pt>
                <c:pt idx="82">
                  <c:v>42216.0</c:v>
                </c:pt>
                <c:pt idx="83">
                  <c:v>42223.0</c:v>
                </c:pt>
                <c:pt idx="84">
                  <c:v>42230.0</c:v>
                </c:pt>
                <c:pt idx="85">
                  <c:v>42237.0</c:v>
                </c:pt>
                <c:pt idx="86">
                  <c:v>42244.0</c:v>
                </c:pt>
                <c:pt idx="87">
                  <c:v>42251.0</c:v>
                </c:pt>
                <c:pt idx="88">
                  <c:v>42258.0</c:v>
                </c:pt>
                <c:pt idx="89">
                  <c:v>42265.0</c:v>
                </c:pt>
                <c:pt idx="90">
                  <c:v>42272.0</c:v>
                </c:pt>
                <c:pt idx="91">
                  <c:v>42279.0</c:v>
                </c:pt>
                <c:pt idx="92">
                  <c:v>42286.0</c:v>
                </c:pt>
                <c:pt idx="93">
                  <c:v>42293.0</c:v>
                </c:pt>
                <c:pt idx="94">
                  <c:v>42300.0</c:v>
                </c:pt>
                <c:pt idx="95">
                  <c:v>42307.0</c:v>
                </c:pt>
                <c:pt idx="96">
                  <c:v>42314.0</c:v>
                </c:pt>
                <c:pt idx="97">
                  <c:v>42321.0</c:v>
                </c:pt>
                <c:pt idx="98">
                  <c:v>42328.0</c:v>
                </c:pt>
                <c:pt idx="99">
                  <c:v>42335.0</c:v>
                </c:pt>
                <c:pt idx="100">
                  <c:v>42342.0</c:v>
                </c:pt>
                <c:pt idx="101">
                  <c:v>42349.0</c:v>
                </c:pt>
                <c:pt idx="102">
                  <c:v>42356.0</c:v>
                </c:pt>
                <c:pt idx="103">
                  <c:v>42363.0</c:v>
                </c:pt>
                <c:pt idx="104">
                  <c:v>42370.0</c:v>
                </c:pt>
                <c:pt idx="105">
                  <c:v>42377.0</c:v>
                </c:pt>
                <c:pt idx="106">
                  <c:v>42384.0</c:v>
                </c:pt>
                <c:pt idx="107">
                  <c:v>42391.0</c:v>
                </c:pt>
                <c:pt idx="108">
                  <c:v>42398.0</c:v>
                </c:pt>
                <c:pt idx="109">
                  <c:v>42405.0</c:v>
                </c:pt>
                <c:pt idx="110">
                  <c:v>42412.0</c:v>
                </c:pt>
                <c:pt idx="111">
                  <c:v>42419.0</c:v>
                </c:pt>
                <c:pt idx="112">
                  <c:v>42426.0</c:v>
                </c:pt>
                <c:pt idx="113">
                  <c:v>42433.0</c:v>
                </c:pt>
                <c:pt idx="114">
                  <c:v>42440.0</c:v>
                </c:pt>
                <c:pt idx="115">
                  <c:v>42447.0</c:v>
                </c:pt>
                <c:pt idx="116">
                  <c:v>42454.0</c:v>
                </c:pt>
                <c:pt idx="117">
                  <c:v>42461.0</c:v>
                </c:pt>
                <c:pt idx="118">
                  <c:v>42468.0</c:v>
                </c:pt>
                <c:pt idx="119">
                  <c:v>42475.0</c:v>
                </c:pt>
                <c:pt idx="120">
                  <c:v>42482.0</c:v>
                </c:pt>
                <c:pt idx="121">
                  <c:v>42489.0</c:v>
                </c:pt>
                <c:pt idx="122">
                  <c:v>42496.0</c:v>
                </c:pt>
                <c:pt idx="123">
                  <c:v>42503.0</c:v>
                </c:pt>
                <c:pt idx="124">
                  <c:v>42510.0</c:v>
                </c:pt>
                <c:pt idx="125">
                  <c:v>42517.0</c:v>
                </c:pt>
                <c:pt idx="126">
                  <c:v>42524.0</c:v>
                </c:pt>
                <c:pt idx="127">
                  <c:v>42531.0</c:v>
                </c:pt>
                <c:pt idx="128">
                  <c:v>42538.0</c:v>
                </c:pt>
                <c:pt idx="129">
                  <c:v>42545.0</c:v>
                </c:pt>
                <c:pt idx="130">
                  <c:v>42552.0</c:v>
                </c:pt>
                <c:pt idx="131">
                  <c:v>42559.0</c:v>
                </c:pt>
                <c:pt idx="132">
                  <c:v>42566.0</c:v>
                </c:pt>
                <c:pt idx="133">
                  <c:v>42573.0</c:v>
                </c:pt>
                <c:pt idx="134">
                  <c:v>42580.0</c:v>
                </c:pt>
                <c:pt idx="135">
                  <c:v>42587.0</c:v>
                </c:pt>
                <c:pt idx="136">
                  <c:v>42594.0</c:v>
                </c:pt>
                <c:pt idx="137">
                  <c:v>42601.0</c:v>
                </c:pt>
                <c:pt idx="138">
                  <c:v>42608.0</c:v>
                </c:pt>
                <c:pt idx="139">
                  <c:v>42615.0</c:v>
                </c:pt>
                <c:pt idx="140">
                  <c:v>42622.0</c:v>
                </c:pt>
                <c:pt idx="141">
                  <c:v>42629.0</c:v>
                </c:pt>
                <c:pt idx="142">
                  <c:v>42636.0</c:v>
                </c:pt>
                <c:pt idx="143">
                  <c:v>42643.0</c:v>
                </c:pt>
                <c:pt idx="144">
                  <c:v>42650.0</c:v>
                </c:pt>
                <c:pt idx="145">
                  <c:v>42657.0</c:v>
                </c:pt>
                <c:pt idx="146">
                  <c:v>42664.0</c:v>
                </c:pt>
                <c:pt idx="147">
                  <c:v>42671.0</c:v>
                </c:pt>
                <c:pt idx="148">
                  <c:v>42678.0</c:v>
                </c:pt>
                <c:pt idx="149">
                  <c:v>42685.0</c:v>
                </c:pt>
                <c:pt idx="150">
                  <c:v>42692.0</c:v>
                </c:pt>
                <c:pt idx="151">
                  <c:v>42699.0</c:v>
                </c:pt>
                <c:pt idx="152">
                  <c:v>42706.0</c:v>
                </c:pt>
                <c:pt idx="153">
                  <c:v>42713.0</c:v>
                </c:pt>
                <c:pt idx="154">
                  <c:v>42720.0</c:v>
                </c:pt>
                <c:pt idx="155">
                  <c:v>42727.0</c:v>
                </c:pt>
                <c:pt idx="156">
                  <c:v>42734.0</c:v>
                </c:pt>
              </c:numCache>
            </c:numRef>
          </c:cat>
          <c:val>
            <c:numRef>
              <c:f>Adjustment!$C$66:$C$222</c:f>
              <c:numCache>
                <c:formatCode>General</c:formatCode>
                <c:ptCount val="157"/>
                <c:pt idx="0">
                  <c:v>-296.0</c:v>
                </c:pt>
                <c:pt idx="1">
                  <c:v>-353.0</c:v>
                </c:pt>
                <c:pt idx="2">
                  <c:v>-181.0</c:v>
                </c:pt>
                <c:pt idx="3">
                  <c:v>303.0</c:v>
                </c:pt>
                <c:pt idx="4">
                  <c:v>242.0</c:v>
                </c:pt>
                <c:pt idx="5">
                  <c:v>-318.0</c:v>
                </c:pt>
                <c:pt idx="6">
                  <c:v>-191.0</c:v>
                </c:pt>
                <c:pt idx="7">
                  <c:v>277.0</c:v>
                </c:pt>
                <c:pt idx="8">
                  <c:v>291.0</c:v>
                </c:pt>
                <c:pt idx="9">
                  <c:v>441.0</c:v>
                </c:pt>
                <c:pt idx="10">
                  <c:v>327.0</c:v>
                </c:pt>
                <c:pt idx="11">
                  <c:v>295.0</c:v>
                </c:pt>
                <c:pt idx="12">
                  <c:v>19.0</c:v>
                </c:pt>
                <c:pt idx="13">
                  <c:v>404.0</c:v>
                </c:pt>
                <c:pt idx="14">
                  <c:v>449.0</c:v>
                </c:pt>
                <c:pt idx="15">
                  <c:v>318.0</c:v>
                </c:pt>
                <c:pt idx="16">
                  <c:v>296.0</c:v>
                </c:pt>
                <c:pt idx="17">
                  <c:v>379.0</c:v>
                </c:pt>
                <c:pt idx="18">
                  <c:v>126.0</c:v>
                </c:pt>
                <c:pt idx="19">
                  <c:v>6.0</c:v>
                </c:pt>
                <c:pt idx="20">
                  <c:v>-119.0</c:v>
                </c:pt>
                <c:pt idx="21">
                  <c:v>135.0</c:v>
                </c:pt>
                <c:pt idx="22">
                  <c:v>-356.0</c:v>
                </c:pt>
                <c:pt idx="23">
                  <c:v>-323.0</c:v>
                </c:pt>
                <c:pt idx="24">
                  <c:v>407.0</c:v>
                </c:pt>
                <c:pt idx="25">
                  <c:v>333.0</c:v>
                </c:pt>
                <c:pt idx="26">
                  <c:v>387.0</c:v>
                </c:pt>
                <c:pt idx="27">
                  <c:v>-195.0</c:v>
                </c:pt>
                <c:pt idx="28">
                  <c:v>332.0</c:v>
                </c:pt>
                <c:pt idx="29">
                  <c:v>131.0</c:v>
                </c:pt>
                <c:pt idx="30">
                  <c:v>421.0</c:v>
                </c:pt>
                <c:pt idx="31">
                  <c:v>307.0</c:v>
                </c:pt>
                <c:pt idx="32">
                  <c:v>38.0</c:v>
                </c:pt>
                <c:pt idx="33">
                  <c:v>367.0</c:v>
                </c:pt>
                <c:pt idx="34">
                  <c:v>379.0</c:v>
                </c:pt>
                <c:pt idx="35">
                  <c:v>367.0</c:v>
                </c:pt>
                <c:pt idx="36">
                  <c:v>262.0</c:v>
                </c:pt>
                <c:pt idx="37">
                  <c:v>252.0</c:v>
                </c:pt>
                <c:pt idx="38">
                  <c:v>-207.0</c:v>
                </c:pt>
                <c:pt idx="39">
                  <c:v>103.0</c:v>
                </c:pt>
                <c:pt idx="40">
                  <c:v>325.0</c:v>
                </c:pt>
                <c:pt idx="41">
                  <c:v>233.0</c:v>
                </c:pt>
                <c:pt idx="42">
                  <c:v>-237.0</c:v>
                </c:pt>
                <c:pt idx="43">
                  <c:v>315.0</c:v>
                </c:pt>
                <c:pt idx="44">
                  <c:v>-25.0</c:v>
                </c:pt>
                <c:pt idx="45">
                  <c:v>55.0</c:v>
                </c:pt>
                <c:pt idx="46">
                  <c:v>59.0</c:v>
                </c:pt>
                <c:pt idx="47">
                  <c:v>-183.0</c:v>
                </c:pt>
                <c:pt idx="48">
                  <c:v>422.0</c:v>
                </c:pt>
                <c:pt idx="49">
                  <c:v>313.0</c:v>
                </c:pt>
                <c:pt idx="50">
                  <c:v>348.0</c:v>
                </c:pt>
                <c:pt idx="51">
                  <c:v>332.0</c:v>
                </c:pt>
                <c:pt idx="52">
                  <c:v>382.0</c:v>
                </c:pt>
                <c:pt idx="53">
                  <c:v>367.0</c:v>
                </c:pt>
                <c:pt idx="54">
                  <c:v>332.0</c:v>
                </c:pt>
                <c:pt idx="55">
                  <c:v>391.0</c:v>
                </c:pt>
                <c:pt idx="56">
                  <c:v>387.0</c:v>
                </c:pt>
                <c:pt idx="57">
                  <c:v>249.0</c:v>
                </c:pt>
                <c:pt idx="58">
                  <c:v>661.0</c:v>
                </c:pt>
                <c:pt idx="59">
                  <c:v>361.0</c:v>
                </c:pt>
                <c:pt idx="60">
                  <c:v>371.0</c:v>
                </c:pt>
                <c:pt idx="61">
                  <c:v>263.0</c:v>
                </c:pt>
                <c:pt idx="62">
                  <c:v>374.0</c:v>
                </c:pt>
                <c:pt idx="63">
                  <c:v>386.0</c:v>
                </c:pt>
                <c:pt idx="64">
                  <c:v>178.0</c:v>
                </c:pt>
                <c:pt idx="65">
                  <c:v>375.0</c:v>
                </c:pt>
                <c:pt idx="66">
                  <c:v>368.0</c:v>
                </c:pt>
                <c:pt idx="67">
                  <c:v>113.0</c:v>
                </c:pt>
                <c:pt idx="68">
                  <c:v>21.0</c:v>
                </c:pt>
                <c:pt idx="69">
                  <c:v>349.0</c:v>
                </c:pt>
                <c:pt idx="70">
                  <c:v>-133.0</c:v>
                </c:pt>
                <c:pt idx="71">
                  <c:v>-118.0</c:v>
                </c:pt>
                <c:pt idx="72">
                  <c:v>313.0</c:v>
                </c:pt>
                <c:pt idx="73">
                  <c:v>-318.0</c:v>
                </c:pt>
                <c:pt idx="74">
                  <c:v>-189.0</c:v>
                </c:pt>
                <c:pt idx="75">
                  <c:v>-230.0</c:v>
                </c:pt>
                <c:pt idx="76">
                  <c:v>79.0</c:v>
                </c:pt>
                <c:pt idx="77">
                  <c:v>392.0</c:v>
                </c:pt>
                <c:pt idx="78">
                  <c:v>378.0</c:v>
                </c:pt>
                <c:pt idx="79">
                  <c:v>-84.0</c:v>
                </c:pt>
                <c:pt idx="80">
                  <c:v>368.0</c:v>
                </c:pt>
                <c:pt idx="81">
                  <c:v>-226.0</c:v>
                </c:pt>
                <c:pt idx="82">
                  <c:v>376.0</c:v>
                </c:pt>
                <c:pt idx="83">
                  <c:v>397.0</c:v>
                </c:pt>
                <c:pt idx="84">
                  <c:v>339.0</c:v>
                </c:pt>
                <c:pt idx="85">
                  <c:v>-180.0</c:v>
                </c:pt>
                <c:pt idx="86">
                  <c:v>460.0</c:v>
                </c:pt>
                <c:pt idx="87">
                  <c:v>360.0</c:v>
                </c:pt>
                <c:pt idx="88">
                  <c:v>383.0</c:v>
                </c:pt>
                <c:pt idx="89">
                  <c:v>93.0</c:v>
                </c:pt>
                <c:pt idx="90">
                  <c:v>403.0</c:v>
                </c:pt>
                <c:pt idx="91">
                  <c:v>284.0</c:v>
                </c:pt>
                <c:pt idx="92">
                  <c:v>462.0</c:v>
                </c:pt>
                <c:pt idx="93">
                  <c:v>451.0</c:v>
                </c:pt>
                <c:pt idx="94">
                  <c:v>458.0</c:v>
                </c:pt>
                <c:pt idx="95">
                  <c:v>445.0</c:v>
                </c:pt>
                <c:pt idx="96">
                  <c:v>484.0</c:v>
                </c:pt>
                <c:pt idx="97">
                  <c:v>466.0</c:v>
                </c:pt>
                <c:pt idx="98">
                  <c:v>464.0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marker>
            <c:symbol val="none"/>
          </c:marker>
          <c:val>
            <c:numRef>
              <c:f>Adjustment!$I$66:$I$222</c:f>
              <c:numCache>
                <c:formatCode>0</c:formatCode>
                <c:ptCount val="157"/>
                <c:pt idx="0">
                  <c:v>-296.0</c:v>
                </c:pt>
                <c:pt idx="1">
                  <c:v>-353.0</c:v>
                </c:pt>
                <c:pt idx="2">
                  <c:v>-181.0</c:v>
                </c:pt>
                <c:pt idx="3">
                  <c:v>303.0</c:v>
                </c:pt>
                <c:pt idx="4">
                  <c:v>242.0</c:v>
                </c:pt>
                <c:pt idx="5">
                  <c:v>-318.0</c:v>
                </c:pt>
                <c:pt idx="6">
                  <c:v>-191.0</c:v>
                </c:pt>
                <c:pt idx="7">
                  <c:v>277.0</c:v>
                </c:pt>
                <c:pt idx="8">
                  <c:v>291.0</c:v>
                </c:pt>
                <c:pt idx="9">
                  <c:v>441.0</c:v>
                </c:pt>
                <c:pt idx="10">
                  <c:v>327.0</c:v>
                </c:pt>
                <c:pt idx="11">
                  <c:v>295.0</c:v>
                </c:pt>
                <c:pt idx="12">
                  <c:v>19.0</c:v>
                </c:pt>
                <c:pt idx="13">
                  <c:v>404.0</c:v>
                </c:pt>
                <c:pt idx="14">
                  <c:v>449.0</c:v>
                </c:pt>
                <c:pt idx="15">
                  <c:v>318.0</c:v>
                </c:pt>
                <c:pt idx="16">
                  <c:v>296.0</c:v>
                </c:pt>
                <c:pt idx="17">
                  <c:v>379.0</c:v>
                </c:pt>
                <c:pt idx="18">
                  <c:v>126.0</c:v>
                </c:pt>
                <c:pt idx="19">
                  <c:v>6.0</c:v>
                </c:pt>
                <c:pt idx="20">
                  <c:v>-119.0</c:v>
                </c:pt>
                <c:pt idx="21">
                  <c:v>135.0</c:v>
                </c:pt>
                <c:pt idx="22">
                  <c:v>-356.0</c:v>
                </c:pt>
                <c:pt idx="23">
                  <c:v>-323.0</c:v>
                </c:pt>
                <c:pt idx="24">
                  <c:v>407.0</c:v>
                </c:pt>
                <c:pt idx="25">
                  <c:v>333.0</c:v>
                </c:pt>
                <c:pt idx="26">
                  <c:v>387.0</c:v>
                </c:pt>
                <c:pt idx="27">
                  <c:v>-195.0</c:v>
                </c:pt>
                <c:pt idx="28">
                  <c:v>332.0</c:v>
                </c:pt>
                <c:pt idx="29">
                  <c:v>131.0</c:v>
                </c:pt>
                <c:pt idx="30">
                  <c:v>421.0</c:v>
                </c:pt>
                <c:pt idx="31">
                  <c:v>307.0</c:v>
                </c:pt>
                <c:pt idx="32">
                  <c:v>38.0</c:v>
                </c:pt>
                <c:pt idx="33">
                  <c:v>367.0</c:v>
                </c:pt>
                <c:pt idx="34">
                  <c:v>379.0</c:v>
                </c:pt>
                <c:pt idx="35">
                  <c:v>367.0</c:v>
                </c:pt>
                <c:pt idx="36">
                  <c:v>262.0</c:v>
                </c:pt>
                <c:pt idx="37">
                  <c:v>252.0</c:v>
                </c:pt>
                <c:pt idx="38">
                  <c:v>-207.0</c:v>
                </c:pt>
                <c:pt idx="39">
                  <c:v>103.0</c:v>
                </c:pt>
                <c:pt idx="40">
                  <c:v>325.0</c:v>
                </c:pt>
                <c:pt idx="41">
                  <c:v>233.0</c:v>
                </c:pt>
                <c:pt idx="42">
                  <c:v>-237.0</c:v>
                </c:pt>
                <c:pt idx="43">
                  <c:v>315.0</c:v>
                </c:pt>
                <c:pt idx="44">
                  <c:v>-25.0</c:v>
                </c:pt>
                <c:pt idx="45">
                  <c:v>55.0</c:v>
                </c:pt>
                <c:pt idx="46">
                  <c:v>59.0</c:v>
                </c:pt>
                <c:pt idx="47">
                  <c:v>-183.0</c:v>
                </c:pt>
                <c:pt idx="48">
                  <c:v>422.0</c:v>
                </c:pt>
                <c:pt idx="49">
                  <c:v>313.0</c:v>
                </c:pt>
                <c:pt idx="50">
                  <c:v>348.0</c:v>
                </c:pt>
                <c:pt idx="51">
                  <c:v>332.0</c:v>
                </c:pt>
                <c:pt idx="52">
                  <c:v>382.0</c:v>
                </c:pt>
                <c:pt idx="53">
                  <c:v>367.0</c:v>
                </c:pt>
                <c:pt idx="54">
                  <c:v>332.0</c:v>
                </c:pt>
                <c:pt idx="55">
                  <c:v>391.0</c:v>
                </c:pt>
                <c:pt idx="56">
                  <c:v>387.0</c:v>
                </c:pt>
                <c:pt idx="57">
                  <c:v>249.0</c:v>
                </c:pt>
                <c:pt idx="58">
                  <c:v>661.0</c:v>
                </c:pt>
                <c:pt idx="59">
                  <c:v>361.0</c:v>
                </c:pt>
                <c:pt idx="60">
                  <c:v>371.0</c:v>
                </c:pt>
                <c:pt idx="61">
                  <c:v>263.0</c:v>
                </c:pt>
                <c:pt idx="62">
                  <c:v>374.0</c:v>
                </c:pt>
                <c:pt idx="63">
                  <c:v>386.0</c:v>
                </c:pt>
                <c:pt idx="64">
                  <c:v>178.0</c:v>
                </c:pt>
                <c:pt idx="65">
                  <c:v>375.0</c:v>
                </c:pt>
                <c:pt idx="66">
                  <c:v>368.0</c:v>
                </c:pt>
                <c:pt idx="67">
                  <c:v>113.0</c:v>
                </c:pt>
                <c:pt idx="68">
                  <c:v>21.0</c:v>
                </c:pt>
                <c:pt idx="69">
                  <c:v>349.0</c:v>
                </c:pt>
                <c:pt idx="70">
                  <c:v>-133.0</c:v>
                </c:pt>
                <c:pt idx="71">
                  <c:v>-118.0</c:v>
                </c:pt>
                <c:pt idx="72">
                  <c:v>313.0</c:v>
                </c:pt>
                <c:pt idx="73">
                  <c:v>-318.0</c:v>
                </c:pt>
                <c:pt idx="74">
                  <c:v>-189.0</c:v>
                </c:pt>
                <c:pt idx="75">
                  <c:v>-230.0</c:v>
                </c:pt>
                <c:pt idx="76">
                  <c:v>79.0</c:v>
                </c:pt>
                <c:pt idx="77">
                  <c:v>392.0</c:v>
                </c:pt>
                <c:pt idx="78">
                  <c:v>378.0</c:v>
                </c:pt>
                <c:pt idx="79">
                  <c:v>-84.0</c:v>
                </c:pt>
                <c:pt idx="80">
                  <c:v>368.0</c:v>
                </c:pt>
                <c:pt idx="81">
                  <c:v>-226.0</c:v>
                </c:pt>
                <c:pt idx="82">
                  <c:v>376.0</c:v>
                </c:pt>
                <c:pt idx="83">
                  <c:v>397.0</c:v>
                </c:pt>
                <c:pt idx="84">
                  <c:v>339.0</c:v>
                </c:pt>
                <c:pt idx="85">
                  <c:v>-180.0</c:v>
                </c:pt>
                <c:pt idx="86">
                  <c:v>460.0</c:v>
                </c:pt>
                <c:pt idx="87">
                  <c:v>360.0</c:v>
                </c:pt>
                <c:pt idx="88">
                  <c:v>383.0</c:v>
                </c:pt>
                <c:pt idx="89">
                  <c:v>93.0</c:v>
                </c:pt>
                <c:pt idx="90">
                  <c:v>403.0</c:v>
                </c:pt>
                <c:pt idx="91">
                  <c:v>284.0</c:v>
                </c:pt>
                <c:pt idx="92">
                  <c:v>462.0</c:v>
                </c:pt>
                <c:pt idx="93">
                  <c:v>451.0</c:v>
                </c:pt>
                <c:pt idx="94">
                  <c:v>458.0</c:v>
                </c:pt>
                <c:pt idx="95">
                  <c:v>445.0</c:v>
                </c:pt>
                <c:pt idx="96">
                  <c:v>484.0</c:v>
                </c:pt>
                <c:pt idx="97">
                  <c:v>466.0</c:v>
                </c:pt>
                <c:pt idx="98">
                  <c:v>464.0</c:v>
                </c:pt>
                <c:pt idx="99">
                  <c:v>448.9</c:v>
                </c:pt>
                <c:pt idx="100">
                  <c:v>434.555</c:v>
                </c:pt>
                <c:pt idx="101">
                  <c:v>420.92725</c:v>
                </c:pt>
                <c:pt idx="102">
                  <c:v>407.9808875</c:v>
                </c:pt>
                <c:pt idx="103">
                  <c:v>395.681843125</c:v>
                </c:pt>
                <c:pt idx="104">
                  <c:v>383.99775096875</c:v>
                </c:pt>
                <c:pt idx="105">
                  <c:v>372.8978634203125</c:v>
                </c:pt>
                <c:pt idx="106">
                  <c:v>362.3529702492968</c:v>
                </c:pt>
                <c:pt idx="107">
                  <c:v>352.335321736832</c:v>
                </c:pt>
                <c:pt idx="108">
                  <c:v>342.8185556499904</c:v>
                </c:pt>
                <c:pt idx="109">
                  <c:v>333.7776278674909</c:v>
                </c:pt>
                <c:pt idx="110">
                  <c:v>325.1887464741163</c:v>
                </c:pt>
                <c:pt idx="111">
                  <c:v>317.0293091504105</c:v>
                </c:pt>
                <c:pt idx="112">
                  <c:v>309.27784369289</c:v>
                </c:pt>
                <c:pt idx="113">
                  <c:v>301.9139515082455</c:v>
                </c:pt>
                <c:pt idx="114">
                  <c:v>294.9182539328332</c:v>
                </c:pt>
                <c:pt idx="115">
                  <c:v>288.2723412361916</c:v>
                </c:pt>
                <c:pt idx="116">
                  <c:v>281.958724174382</c:v>
                </c:pt>
                <c:pt idx="117">
                  <c:v>275.960787965663</c:v>
                </c:pt>
                <c:pt idx="118">
                  <c:v>270.2627485673798</c:v>
                </c:pt>
                <c:pt idx="119">
                  <c:v>264.8496111390108</c:v>
                </c:pt>
                <c:pt idx="120">
                  <c:v>259.7071305820603</c:v>
                </c:pt>
                <c:pt idx="121">
                  <c:v>254.8217740529573</c:v>
                </c:pt>
                <c:pt idx="122">
                  <c:v>250.1806853503094</c:v>
                </c:pt>
                <c:pt idx="123">
                  <c:v>245.7716510827939</c:v>
                </c:pt>
                <c:pt idx="124">
                  <c:v>241.5830685286542</c:v>
                </c:pt>
                <c:pt idx="125">
                  <c:v>237.6039151022214</c:v>
                </c:pt>
                <c:pt idx="126">
                  <c:v>233.8237193471103</c:v>
                </c:pt>
                <c:pt idx="127">
                  <c:v>230.2325333797548</c:v>
                </c:pt>
                <c:pt idx="128">
                  <c:v>226.820906710767</c:v>
                </c:pt>
                <c:pt idx="129">
                  <c:v>223.5798613752287</c:v>
                </c:pt>
                <c:pt idx="130">
                  <c:v>220.5008683064672</c:v>
                </c:pt>
                <c:pt idx="131">
                  <c:v>217.5758248911438</c:v>
                </c:pt>
                <c:pt idx="132">
                  <c:v>214.7970336465866</c:v>
                </c:pt>
                <c:pt idx="133">
                  <c:v>212.1571819642573</c:v>
                </c:pt>
                <c:pt idx="134">
                  <c:v>209.6493228660444</c:v>
                </c:pt>
                <c:pt idx="135">
                  <c:v>207.2668567227422</c:v>
                </c:pt>
                <c:pt idx="136">
                  <c:v>205.003513886605</c:v>
                </c:pt>
                <c:pt idx="137">
                  <c:v>202.8533381922748</c:v>
                </c:pt>
                <c:pt idx="138">
                  <c:v>200.810671282661</c:v>
                </c:pt>
                <c:pt idx="139">
                  <c:v>198.870137718528</c:v>
                </c:pt>
                <c:pt idx="140">
                  <c:v>197.0266308326015</c:v>
                </c:pt>
                <c:pt idx="141">
                  <c:v>195.2752992909714</c:v>
                </c:pt>
                <c:pt idx="142">
                  <c:v>193.6115343264229</c:v>
                </c:pt>
                <c:pt idx="143">
                  <c:v>192.0309576101017</c:v>
                </c:pt>
                <c:pt idx="144">
                  <c:v>190.5294097295966</c:v>
                </c:pt>
                <c:pt idx="145">
                  <c:v>189.1029392431168</c:v>
                </c:pt>
                <c:pt idx="146">
                  <c:v>187.7477922809609</c:v>
                </c:pt>
                <c:pt idx="147">
                  <c:v>186.4604026669128</c:v>
                </c:pt>
                <c:pt idx="148">
                  <c:v>185.2373825335672</c:v>
                </c:pt>
                <c:pt idx="149">
                  <c:v>184.0755134068888</c:v>
                </c:pt>
                <c:pt idx="150">
                  <c:v>182.9717377365444</c:v>
                </c:pt>
                <c:pt idx="151">
                  <c:v>181.9231508497172</c:v>
                </c:pt>
                <c:pt idx="152">
                  <c:v>180.9269933072313</c:v>
                </c:pt>
                <c:pt idx="153">
                  <c:v>179.9806436418697</c:v>
                </c:pt>
                <c:pt idx="154">
                  <c:v>179.0816114597762</c:v>
                </c:pt>
                <c:pt idx="155">
                  <c:v>178.2275308867874</c:v>
                </c:pt>
                <c:pt idx="156">
                  <c:v>177.416154342448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86008"/>
        <c:axId val="2140301784"/>
      </c:lineChart>
      <c:dateAx>
        <c:axId val="214028600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40301784"/>
        <c:crosses val="autoZero"/>
        <c:auto val="1"/>
        <c:lblOffset val="100"/>
        <c:baseTimeUnit val="days"/>
      </c:dateAx>
      <c:valAx>
        <c:axId val="214030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8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cat>
            <c:numRef>
              <c:f>RefineryInputs!$A$66:$A$222</c:f>
              <c:numCache>
                <c:formatCode>m/d/yy</c:formatCode>
                <c:ptCount val="157"/>
                <c:pt idx="0">
                  <c:v>41642.0</c:v>
                </c:pt>
                <c:pt idx="1">
                  <c:v>41649.0</c:v>
                </c:pt>
                <c:pt idx="2">
                  <c:v>41656.0</c:v>
                </c:pt>
                <c:pt idx="3">
                  <c:v>41663.0</c:v>
                </c:pt>
                <c:pt idx="4">
                  <c:v>41670.0</c:v>
                </c:pt>
                <c:pt idx="5">
                  <c:v>41677.0</c:v>
                </c:pt>
                <c:pt idx="6">
                  <c:v>41684.0</c:v>
                </c:pt>
                <c:pt idx="7">
                  <c:v>41691.0</c:v>
                </c:pt>
                <c:pt idx="8">
                  <c:v>41698.0</c:v>
                </c:pt>
                <c:pt idx="9">
                  <c:v>41705.0</c:v>
                </c:pt>
                <c:pt idx="10">
                  <c:v>41712.0</c:v>
                </c:pt>
                <c:pt idx="11">
                  <c:v>41719.0</c:v>
                </c:pt>
                <c:pt idx="12">
                  <c:v>41726.0</c:v>
                </c:pt>
                <c:pt idx="13">
                  <c:v>41733.0</c:v>
                </c:pt>
                <c:pt idx="14">
                  <c:v>41740.0</c:v>
                </c:pt>
                <c:pt idx="15">
                  <c:v>41747.0</c:v>
                </c:pt>
                <c:pt idx="16">
                  <c:v>41754.0</c:v>
                </c:pt>
                <c:pt idx="17">
                  <c:v>41761.0</c:v>
                </c:pt>
                <c:pt idx="18">
                  <c:v>41768.0</c:v>
                </c:pt>
                <c:pt idx="19">
                  <c:v>41775.0</c:v>
                </c:pt>
                <c:pt idx="20">
                  <c:v>41782.0</c:v>
                </c:pt>
                <c:pt idx="21">
                  <c:v>41789.0</c:v>
                </c:pt>
                <c:pt idx="22">
                  <c:v>41796.0</c:v>
                </c:pt>
                <c:pt idx="23">
                  <c:v>41803.0</c:v>
                </c:pt>
                <c:pt idx="24">
                  <c:v>41810.0</c:v>
                </c:pt>
                <c:pt idx="25">
                  <c:v>41817.0</c:v>
                </c:pt>
                <c:pt idx="26">
                  <c:v>41824.0</c:v>
                </c:pt>
                <c:pt idx="27">
                  <c:v>41831.0</c:v>
                </c:pt>
                <c:pt idx="28">
                  <c:v>41838.0</c:v>
                </c:pt>
                <c:pt idx="29">
                  <c:v>41845.0</c:v>
                </c:pt>
                <c:pt idx="30">
                  <c:v>41852.0</c:v>
                </c:pt>
                <c:pt idx="31">
                  <c:v>41859.0</c:v>
                </c:pt>
                <c:pt idx="32">
                  <c:v>41866.0</c:v>
                </c:pt>
                <c:pt idx="33">
                  <c:v>41873.0</c:v>
                </c:pt>
                <c:pt idx="34">
                  <c:v>41880.0</c:v>
                </c:pt>
                <c:pt idx="35">
                  <c:v>41887.0</c:v>
                </c:pt>
                <c:pt idx="36">
                  <c:v>41894.0</c:v>
                </c:pt>
                <c:pt idx="37">
                  <c:v>41901.0</c:v>
                </c:pt>
                <c:pt idx="38">
                  <c:v>41908.0</c:v>
                </c:pt>
                <c:pt idx="39">
                  <c:v>41915.0</c:v>
                </c:pt>
                <c:pt idx="40">
                  <c:v>41922.0</c:v>
                </c:pt>
                <c:pt idx="41">
                  <c:v>41929.0</c:v>
                </c:pt>
                <c:pt idx="42">
                  <c:v>41936.0</c:v>
                </c:pt>
                <c:pt idx="43">
                  <c:v>41943.0</c:v>
                </c:pt>
                <c:pt idx="44">
                  <c:v>41950.0</c:v>
                </c:pt>
                <c:pt idx="45">
                  <c:v>41957.0</c:v>
                </c:pt>
                <c:pt idx="46">
                  <c:v>41964.0</c:v>
                </c:pt>
                <c:pt idx="47">
                  <c:v>41971.0</c:v>
                </c:pt>
                <c:pt idx="48">
                  <c:v>41978.0</c:v>
                </c:pt>
                <c:pt idx="49">
                  <c:v>41985.0</c:v>
                </c:pt>
                <c:pt idx="50">
                  <c:v>41992.0</c:v>
                </c:pt>
                <c:pt idx="51">
                  <c:v>41999.0</c:v>
                </c:pt>
                <c:pt idx="52">
                  <c:v>42006.0</c:v>
                </c:pt>
                <c:pt idx="53">
                  <c:v>42013.0</c:v>
                </c:pt>
                <c:pt idx="54">
                  <c:v>42020.0</c:v>
                </c:pt>
                <c:pt idx="55">
                  <c:v>42027.0</c:v>
                </c:pt>
                <c:pt idx="56">
                  <c:v>42034.0</c:v>
                </c:pt>
                <c:pt idx="57">
                  <c:v>42041.0</c:v>
                </c:pt>
                <c:pt idx="58">
                  <c:v>42048.0</c:v>
                </c:pt>
                <c:pt idx="59">
                  <c:v>42055.0</c:v>
                </c:pt>
                <c:pt idx="60">
                  <c:v>42062.0</c:v>
                </c:pt>
                <c:pt idx="61">
                  <c:v>42069.0</c:v>
                </c:pt>
                <c:pt idx="62">
                  <c:v>42076.0</c:v>
                </c:pt>
                <c:pt idx="63">
                  <c:v>42083.0</c:v>
                </c:pt>
                <c:pt idx="64">
                  <c:v>42090.0</c:v>
                </c:pt>
                <c:pt idx="65">
                  <c:v>42097.0</c:v>
                </c:pt>
                <c:pt idx="66">
                  <c:v>42104.0</c:v>
                </c:pt>
                <c:pt idx="67">
                  <c:v>42111.0</c:v>
                </c:pt>
                <c:pt idx="68">
                  <c:v>42118.0</c:v>
                </c:pt>
                <c:pt idx="69">
                  <c:v>42125.0</c:v>
                </c:pt>
                <c:pt idx="70">
                  <c:v>42132.0</c:v>
                </c:pt>
                <c:pt idx="71">
                  <c:v>42139.0</c:v>
                </c:pt>
                <c:pt idx="72">
                  <c:v>42146.0</c:v>
                </c:pt>
                <c:pt idx="73">
                  <c:v>42153.0</c:v>
                </c:pt>
                <c:pt idx="74">
                  <c:v>42160.0</c:v>
                </c:pt>
                <c:pt idx="75">
                  <c:v>42167.0</c:v>
                </c:pt>
                <c:pt idx="76">
                  <c:v>42174.0</c:v>
                </c:pt>
                <c:pt idx="77">
                  <c:v>42181.0</c:v>
                </c:pt>
                <c:pt idx="78">
                  <c:v>42188.0</c:v>
                </c:pt>
                <c:pt idx="79">
                  <c:v>42195.0</c:v>
                </c:pt>
                <c:pt idx="80">
                  <c:v>42202.0</c:v>
                </c:pt>
                <c:pt idx="81">
                  <c:v>42209.0</c:v>
                </c:pt>
                <c:pt idx="82">
                  <c:v>42216.0</c:v>
                </c:pt>
                <c:pt idx="83">
                  <c:v>42223.0</c:v>
                </c:pt>
                <c:pt idx="84">
                  <c:v>42230.0</c:v>
                </c:pt>
                <c:pt idx="85">
                  <c:v>42237.0</c:v>
                </c:pt>
                <c:pt idx="86">
                  <c:v>42244.0</c:v>
                </c:pt>
                <c:pt idx="87">
                  <c:v>42251.0</c:v>
                </c:pt>
                <c:pt idx="88">
                  <c:v>42258.0</c:v>
                </c:pt>
                <c:pt idx="89">
                  <c:v>42265.0</c:v>
                </c:pt>
                <c:pt idx="90">
                  <c:v>42272.0</c:v>
                </c:pt>
                <c:pt idx="91">
                  <c:v>42279.0</c:v>
                </c:pt>
                <c:pt idx="92">
                  <c:v>42286.0</c:v>
                </c:pt>
                <c:pt idx="93">
                  <c:v>42293.0</c:v>
                </c:pt>
                <c:pt idx="94">
                  <c:v>42300.0</c:v>
                </c:pt>
                <c:pt idx="95">
                  <c:v>42307.0</c:v>
                </c:pt>
                <c:pt idx="96">
                  <c:v>42314.0</c:v>
                </c:pt>
                <c:pt idx="97">
                  <c:v>42321.0</c:v>
                </c:pt>
                <c:pt idx="98">
                  <c:v>42328.0</c:v>
                </c:pt>
                <c:pt idx="99">
                  <c:v>42335.0</c:v>
                </c:pt>
                <c:pt idx="100">
                  <c:v>42342.0</c:v>
                </c:pt>
                <c:pt idx="101">
                  <c:v>42349.0</c:v>
                </c:pt>
                <c:pt idx="102">
                  <c:v>42356.0</c:v>
                </c:pt>
                <c:pt idx="103">
                  <c:v>42363.0</c:v>
                </c:pt>
                <c:pt idx="104">
                  <c:v>42370.0</c:v>
                </c:pt>
                <c:pt idx="105">
                  <c:v>42377.0</c:v>
                </c:pt>
                <c:pt idx="106">
                  <c:v>42384.0</c:v>
                </c:pt>
                <c:pt idx="107">
                  <c:v>42391.0</c:v>
                </c:pt>
                <c:pt idx="108">
                  <c:v>42398.0</c:v>
                </c:pt>
                <c:pt idx="109">
                  <c:v>42405.0</c:v>
                </c:pt>
                <c:pt idx="110">
                  <c:v>42412.0</c:v>
                </c:pt>
                <c:pt idx="111">
                  <c:v>42419.0</c:v>
                </c:pt>
                <c:pt idx="112">
                  <c:v>42426.0</c:v>
                </c:pt>
                <c:pt idx="113">
                  <c:v>42433.0</c:v>
                </c:pt>
                <c:pt idx="114">
                  <c:v>42440.0</c:v>
                </c:pt>
                <c:pt idx="115">
                  <c:v>42447.0</c:v>
                </c:pt>
                <c:pt idx="116">
                  <c:v>42454.0</c:v>
                </c:pt>
                <c:pt idx="117">
                  <c:v>42461.0</c:v>
                </c:pt>
                <c:pt idx="118">
                  <c:v>42468.0</c:v>
                </c:pt>
                <c:pt idx="119">
                  <c:v>42475.0</c:v>
                </c:pt>
                <c:pt idx="120">
                  <c:v>42482.0</c:v>
                </c:pt>
                <c:pt idx="121">
                  <c:v>42489.0</c:v>
                </c:pt>
                <c:pt idx="122">
                  <c:v>42496.0</c:v>
                </c:pt>
                <c:pt idx="123">
                  <c:v>42503.0</c:v>
                </c:pt>
                <c:pt idx="124">
                  <c:v>42510.0</c:v>
                </c:pt>
                <c:pt idx="125">
                  <c:v>42517.0</c:v>
                </c:pt>
                <c:pt idx="126">
                  <c:v>42524.0</c:v>
                </c:pt>
                <c:pt idx="127">
                  <c:v>42531.0</c:v>
                </c:pt>
                <c:pt idx="128">
                  <c:v>42538.0</c:v>
                </c:pt>
                <c:pt idx="129">
                  <c:v>42545.0</c:v>
                </c:pt>
                <c:pt idx="130">
                  <c:v>42552.0</c:v>
                </c:pt>
                <c:pt idx="131">
                  <c:v>42559.0</c:v>
                </c:pt>
                <c:pt idx="132">
                  <c:v>42566.0</c:v>
                </c:pt>
                <c:pt idx="133">
                  <c:v>42573.0</c:v>
                </c:pt>
                <c:pt idx="134">
                  <c:v>42580.0</c:v>
                </c:pt>
                <c:pt idx="135">
                  <c:v>42587.0</c:v>
                </c:pt>
                <c:pt idx="136">
                  <c:v>42594.0</c:v>
                </c:pt>
                <c:pt idx="137">
                  <c:v>42601.0</c:v>
                </c:pt>
                <c:pt idx="138">
                  <c:v>42608.0</c:v>
                </c:pt>
                <c:pt idx="139">
                  <c:v>42615.0</c:v>
                </c:pt>
                <c:pt idx="140">
                  <c:v>42622.0</c:v>
                </c:pt>
                <c:pt idx="141">
                  <c:v>42629.0</c:v>
                </c:pt>
                <c:pt idx="142">
                  <c:v>42636.0</c:v>
                </c:pt>
                <c:pt idx="143">
                  <c:v>42643.0</c:v>
                </c:pt>
                <c:pt idx="144">
                  <c:v>42650.0</c:v>
                </c:pt>
                <c:pt idx="145">
                  <c:v>42657.0</c:v>
                </c:pt>
                <c:pt idx="146">
                  <c:v>42664.0</c:v>
                </c:pt>
                <c:pt idx="147">
                  <c:v>42671.0</c:v>
                </c:pt>
                <c:pt idx="148">
                  <c:v>42678.0</c:v>
                </c:pt>
                <c:pt idx="149">
                  <c:v>42685.0</c:v>
                </c:pt>
                <c:pt idx="150">
                  <c:v>42692.0</c:v>
                </c:pt>
                <c:pt idx="151">
                  <c:v>42699.0</c:v>
                </c:pt>
                <c:pt idx="152">
                  <c:v>42706.0</c:v>
                </c:pt>
                <c:pt idx="153">
                  <c:v>42713.0</c:v>
                </c:pt>
                <c:pt idx="154">
                  <c:v>42720.0</c:v>
                </c:pt>
                <c:pt idx="155">
                  <c:v>42727.0</c:v>
                </c:pt>
                <c:pt idx="156">
                  <c:v>42734.0</c:v>
                </c:pt>
              </c:numCache>
            </c:numRef>
          </c:cat>
          <c:val>
            <c:numRef>
              <c:f>RefineryInputs!$C$66:$C$162</c:f>
              <c:numCache>
                <c:formatCode>General</c:formatCode>
                <c:ptCount val="97"/>
                <c:pt idx="0">
                  <c:v>16134.0</c:v>
                </c:pt>
                <c:pt idx="1">
                  <c:v>15731.0</c:v>
                </c:pt>
                <c:pt idx="2">
                  <c:v>15216.0</c:v>
                </c:pt>
                <c:pt idx="3">
                  <c:v>15417.0</c:v>
                </c:pt>
                <c:pt idx="4">
                  <c:v>15049.0</c:v>
                </c:pt>
                <c:pt idx="5">
                  <c:v>15215.0</c:v>
                </c:pt>
                <c:pt idx="6">
                  <c:v>15178.0</c:v>
                </c:pt>
                <c:pt idx="7">
                  <c:v>15299.0</c:v>
                </c:pt>
                <c:pt idx="8">
                  <c:v>15212.0</c:v>
                </c:pt>
                <c:pt idx="9">
                  <c:v>14987.0</c:v>
                </c:pt>
                <c:pt idx="10">
                  <c:v>14951.0</c:v>
                </c:pt>
                <c:pt idx="11">
                  <c:v>15092.0</c:v>
                </c:pt>
                <c:pt idx="12">
                  <c:v>15315.0</c:v>
                </c:pt>
                <c:pt idx="13">
                  <c:v>15337.0</c:v>
                </c:pt>
                <c:pt idx="14">
                  <c:v>15613.0</c:v>
                </c:pt>
                <c:pt idx="15">
                  <c:v>15980.0</c:v>
                </c:pt>
                <c:pt idx="16">
                  <c:v>15954.0</c:v>
                </c:pt>
                <c:pt idx="17">
                  <c:v>15904.0</c:v>
                </c:pt>
                <c:pt idx="18">
                  <c:v>15667.0</c:v>
                </c:pt>
                <c:pt idx="19">
                  <c:v>15949.0</c:v>
                </c:pt>
                <c:pt idx="20">
                  <c:v>15851.0</c:v>
                </c:pt>
                <c:pt idx="21">
                  <c:v>16057.0</c:v>
                </c:pt>
                <c:pt idx="22">
                  <c:v>15547.0</c:v>
                </c:pt>
                <c:pt idx="23">
                  <c:v>15397.0</c:v>
                </c:pt>
                <c:pt idx="24">
                  <c:v>15672.0</c:v>
                </c:pt>
                <c:pt idx="25">
                  <c:v>16218.0</c:v>
                </c:pt>
                <c:pt idx="26">
                  <c:v>16252.0</c:v>
                </c:pt>
                <c:pt idx="27">
                  <c:v>16626.0</c:v>
                </c:pt>
                <c:pt idx="28">
                  <c:v>16598.0</c:v>
                </c:pt>
                <c:pt idx="29">
                  <c:v>16551.0</c:v>
                </c:pt>
                <c:pt idx="30">
                  <c:v>16393.0</c:v>
                </c:pt>
                <c:pt idx="31">
                  <c:v>16214.0</c:v>
                </c:pt>
                <c:pt idx="32">
                  <c:v>16418.0</c:v>
                </c:pt>
                <c:pt idx="33">
                  <c:v>16542.0</c:v>
                </c:pt>
                <c:pt idx="34">
                  <c:v>16428.0</c:v>
                </c:pt>
                <c:pt idx="35">
                  <c:v>16332.0</c:v>
                </c:pt>
                <c:pt idx="36">
                  <c:v>16304.0</c:v>
                </c:pt>
                <c:pt idx="37">
                  <c:v>16214.0</c:v>
                </c:pt>
                <c:pt idx="38">
                  <c:v>15689.0</c:v>
                </c:pt>
                <c:pt idx="39">
                  <c:v>15554.0</c:v>
                </c:pt>
                <c:pt idx="40">
                  <c:v>15321.0</c:v>
                </c:pt>
                <c:pt idx="41">
                  <c:v>15208.0</c:v>
                </c:pt>
                <c:pt idx="42">
                  <c:v>15129.0</c:v>
                </c:pt>
                <c:pt idx="43">
                  <c:v>15485.0</c:v>
                </c:pt>
                <c:pt idx="44">
                  <c:v>15752.0</c:v>
                </c:pt>
                <c:pt idx="45">
                  <c:v>15913.0</c:v>
                </c:pt>
                <c:pt idx="46">
                  <c:v>15957.0</c:v>
                </c:pt>
                <c:pt idx="47">
                  <c:v>16356.0</c:v>
                </c:pt>
                <c:pt idx="48">
                  <c:v>16627.0</c:v>
                </c:pt>
                <c:pt idx="49">
                  <c:v>16301.0</c:v>
                </c:pt>
                <c:pt idx="50">
                  <c:v>16341.0</c:v>
                </c:pt>
                <c:pt idx="51">
                  <c:v>16377.0</c:v>
                </c:pt>
                <c:pt idx="52">
                  <c:v>16420.0</c:v>
                </c:pt>
                <c:pt idx="53">
                  <c:v>15893.0</c:v>
                </c:pt>
                <c:pt idx="54">
                  <c:v>14909.0</c:v>
                </c:pt>
                <c:pt idx="55">
                  <c:v>15256.0</c:v>
                </c:pt>
                <c:pt idx="56">
                  <c:v>15544.0</c:v>
                </c:pt>
                <c:pt idx="57">
                  <c:v>15564.0</c:v>
                </c:pt>
                <c:pt idx="58">
                  <c:v>15442.0</c:v>
                </c:pt>
                <c:pt idx="59">
                  <c:v>15243.0</c:v>
                </c:pt>
                <c:pt idx="60">
                  <c:v>15113.0</c:v>
                </c:pt>
                <c:pt idx="61">
                  <c:v>15300.0</c:v>
                </c:pt>
                <c:pt idx="62">
                  <c:v>15436.0</c:v>
                </c:pt>
                <c:pt idx="63">
                  <c:v>15530.0</c:v>
                </c:pt>
                <c:pt idx="64">
                  <c:v>15728.0</c:v>
                </c:pt>
                <c:pt idx="65">
                  <c:v>15929.0</c:v>
                </c:pt>
                <c:pt idx="66">
                  <c:v>16212.0</c:v>
                </c:pt>
                <c:pt idx="67">
                  <c:v>15982.0</c:v>
                </c:pt>
                <c:pt idx="68">
                  <c:v>16100.0</c:v>
                </c:pt>
                <c:pt idx="69">
                  <c:v>16347.0</c:v>
                </c:pt>
                <c:pt idx="70">
                  <c:v>15968.0</c:v>
                </c:pt>
                <c:pt idx="71">
                  <c:v>16213.0</c:v>
                </c:pt>
                <c:pt idx="72">
                  <c:v>16450.0</c:v>
                </c:pt>
                <c:pt idx="73">
                  <c:v>16407.0</c:v>
                </c:pt>
                <c:pt idx="74">
                  <c:v>16576.0</c:v>
                </c:pt>
                <c:pt idx="75">
                  <c:v>16282.0</c:v>
                </c:pt>
                <c:pt idx="76">
                  <c:v>16532.0</c:v>
                </c:pt>
                <c:pt idx="77">
                  <c:v>16531.0</c:v>
                </c:pt>
                <c:pt idx="78">
                  <c:v>16596.0</c:v>
                </c:pt>
                <c:pt idx="79">
                  <c:v>16825.0</c:v>
                </c:pt>
                <c:pt idx="80">
                  <c:v>16870.0</c:v>
                </c:pt>
                <c:pt idx="81">
                  <c:v>16762.0</c:v>
                </c:pt>
                <c:pt idx="82">
                  <c:v>17075.0</c:v>
                </c:pt>
                <c:pt idx="83">
                  <c:v>17029.0</c:v>
                </c:pt>
                <c:pt idx="84">
                  <c:v>16775.0</c:v>
                </c:pt>
                <c:pt idx="85">
                  <c:v>16658.0</c:v>
                </c:pt>
                <c:pt idx="86">
                  <c:v>16389.0</c:v>
                </c:pt>
                <c:pt idx="87">
                  <c:v>16110.0</c:v>
                </c:pt>
                <c:pt idx="88">
                  <c:v>16513.0</c:v>
                </c:pt>
                <c:pt idx="89">
                  <c:v>16203.0</c:v>
                </c:pt>
                <c:pt idx="90">
                  <c:v>15962.0</c:v>
                </c:pt>
                <c:pt idx="91">
                  <c:v>15559.0</c:v>
                </c:pt>
                <c:pt idx="92">
                  <c:v>15267.0</c:v>
                </c:pt>
                <c:pt idx="93">
                  <c:v>15345.0</c:v>
                </c:pt>
                <c:pt idx="94">
                  <c:v>15616.0</c:v>
                </c:pt>
                <c:pt idx="95">
                  <c:v>15637.0</c:v>
                </c:pt>
                <c:pt idx="96">
                  <c:v>15939.0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marker>
            <c:symbol val="none"/>
          </c:marker>
          <c:val>
            <c:numRef>
              <c:f>RefineryInputs!$J$66:$J$222</c:f>
              <c:numCache>
                <c:formatCode>0</c:formatCode>
                <c:ptCount val="157"/>
                <c:pt idx="0">
                  <c:v>15531.626</c:v>
                </c:pt>
                <c:pt idx="1">
                  <c:v>15372.818</c:v>
                </c:pt>
                <c:pt idx="2">
                  <c:v>14461.708</c:v>
                </c:pt>
                <c:pt idx="3">
                  <c:v>14741.658</c:v>
                </c:pt>
                <c:pt idx="4">
                  <c:v>14690.758</c:v>
                </c:pt>
                <c:pt idx="5">
                  <c:v>14567.58</c:v>
                </c:pt>
                <c:pt idx="6">
                  <c:v>14431.168</c:v>
                </c:pt>
                <c:pt idx="7">
                  <c:v>14772.198</c:v>
                </c:pt>
                <c:pt idx="8">
                  <c:v>14283.558</c:v>
                </c:pt>
                <c:pt idx="9">
                  <c:v>14245.892</c:v>
                </c:pt>
                <c:pt idx="10">
                  <c:v>14775.252</c:v>
                </c:pt>
                <c:pt idx="11">
                  <c:v>15145.804</c:v>
                </c:pt>
                <c:pt idx="12">
                  <c:v>15278.144</c:v>
                </c:pt>
                <c:pt idx="13">
                  <c:v>15386.052</c:v>
                </c:pt>
                <c:pt idx="14">
                  <c:v>15345.332</c:v>
                </c:pt>
                <c:pt idx="15">
                  <c:v>14748.784</c:v>
                </c:pt>
                <c:pt idx="16">
                  <c:v>14974.78</c:v>
                </c:pt>
                <c:pt idx="17">
                  <c:v>15453.24</c:v>
                </c:pt>
                <c:pt idx="18">
                  <c:v>15527.554</c:v>
                </c:pt>
                <c:pt idx="19">
                  <c:v>15523.482</c:v>
                </c:pt>
                <c:pt idx="20">
                  <c:v>15299.522</c:v>
                </c:pt>
                <c:pt idx="21">
                  <c:v>15740.316</c:v>
                </c:pt>
                <c:pt idx="22">
                  <c:v>15511.266</c:v>
                </c:pt>
                <c:pt idx="23">
                  <c:v>15810.558</c:v>
                </c:pt>
                <c:pt idx="24">
                  <c:v>15986.672</c:v>
                </c:pt>
                <c:pt idx="25">
                  <c:v>16379.62</c:v>
                </c:pt>
                <c:pt idx="26">
                  <c:v>16408.124</c:v>
                </c:pt>
                <c:pt idx="27">
                  <c:v>16529.266</c:v>
                </c:pt>
                <c:pt idx="28">
                  <c:v>16319.558</c:v>
                </c:pt>
                <c:pt idx="29">
                  <c:v>16252.37</c:v>
                </c:pt>
                <c:pt idx="30">
                  <c:v>16179.074</c:v>
                </c:pt>
                <c:pt idx="31">
                  <c:v>15891.998</c:v>
                </c:pt>
                <c:pt idx="32">
                  <c:v>16130.21</c:v>
                </c:pt>
                <c:pt idx="33">
                  <c:v>16057.932</c:v>
                </c:pt>
                <c:pt idx="34">
                  <c:v>16222.848</c:v>
                </c:pt>
                <c:pt idx="35">
                  <c:v>16182.128</c:v>
                </c:pt>
                <c:pt idx="36">
                  <c:v>16399.98</c:v>
                </c:pt>
                <c:pt idx="37">
                  <c:v>15871.638</c:v>
                </c:pt>
                <c:pt idx="38">
                  <c:v>15723.01</c:v>
                </c:pt>
                <c:pt idx="39">
                  <c:v>15158.02</c:v>
                </c:pt>
                <c:pt idx="40">
                  <c:v>15120.354</c:v>
                </c:pt>
                <c:pt idx="41">
                  <c:v>15122.39</c:v>
                </c:pt>
                <c:pt idx="42">
                  <c:v>15322.936</c:v>
                </c:pt>
                <c:pt idx="43">
                  <c:v>15339.224</c:v>
                </c:pt>
                <c:pt idx="44">
                  <c:v>15688.398</c:v>
                </c:pt>
                <c:pt idx="45">
                  <c:v>15725.046</c:v>
                </c:pt>
                <c:pt idx="46">
                  <c:v>15830.918</c:v>
                </c:pt>
                <c:pt idx="47">
                  <c:v>16395.908</c:v>
                </c:pt>
                <c:pt idx="48">
                  <c:v>16421.358</c:v>
                </c:pt>
                <c:pt idx="49">
                  <c:v>16217.758</c:v>
                </c:pt>
                <c:pt idx="50">
                  <c:v>16525.194</c:v>
                </c:pt>
                <c:pt idx="51">
                  <c:v>16539.446</c:v>
                </c:pt>
                <c:pt idx="52">
                  <c:v>16424.412</c:v>
                </c:pt>
                <c:pt idx="53">
                  <c:v>16014.158</c:v>
                </c:pt>
                <c:pt idx="54">
                  <c:v>15489.888</c:v>
                </c:pt>
                <c:pt idx="55">
                  <c:v>15694.506</c:v>
                </c:pt>
                <c:pt idx="56">
                  <c:v>15319.882</c:v>
                </c:pt>
                <c:pt idx="57">
                  <c:v>15488.87</c:v>
                </c:pt>
                <c:pt idx="58">
                  <c:v>15451.204</c:v>
                </c:pt>
                <c:pt idx="59">
                  <c:v>15574.382</c:v>
                </c:pt>
                <c:pt idx="60">
                  <c:v>15485.816</c:v>
                </c:pt>
                <c:pt idx="61">
                  <c:v>15256.766</c:v>
                </c:pt>
                <c:pt idx="62">
                  <c:v>15220.118</c:v>
                </c:pt>
                <c:pt idx="63">
                  <c:v>15363.656</c:v>
                </c:pt>
                <c:pt idx="64">
                  <c:v>15590.67</c:v>
                </c:pt>
                <c:pt idx="65">
                  <c:v>15613.066</c:v>
                </c:pt>
                <c:pt idx="66">
                  <c:v>15894.034</c:v>
                </c:pt>
                <c:pt idx="67">
                  <c:v>16267.64</c:v>
                </c:pt>
                <c:pt idx="68">
                  <c:v>16241.172</c:v>
                </c:pt>
                <c:pt idx="69">
                  <c:v>16190.272</c:v>
                </c:pt>
                <c:pt idx="70">
                  <c:v>15949.006</c:v>
                </c:pt>
                <c:pt idx="71">
                  <c:v>16236.082</c:v>
                </c:pt>
                <c:pt idx="72">
                  <c:v>16136.318</c:v>
                </c:pt>
                <c:pt idx="73">
                  <c:v>16346.026</c:v>
                </c:pt>
                <c:pt idx="74">
                  <c:v>15826.846</c:v>
                </c:pt>
                <c:pt idx="75">
                  <c:v>15674.146</c:v>
                </c:pt>
                <c:pt idx="76">
                  <c:v>15954.096</c:v>
                </c:pt>
                <c:pt idx="77">
                  <c:v>16509.924</c:v>
                </c:pt>
                <c:pt idx="78">
                  <c:v>16544.536</c:v>
                </c:pt>
                <c:pt idx="79">
                  <c:v>16925.268</c:v>
                </c:pt>
                <c:pt idx="80">
                  <c:v>16896.764</c:v>
                </c:pt>
                <c:pt idx="81">
                  <c:v>16848.918</c:v>
                </c:pt>
                <c:pt idx="82">
                  <c:v>16688.074</c:v>
                </c:pt>
                <c:pt idx="83">
                  <c:v>16505.852</c:v>
                </c:pt>
                <c:pt idx="84">
                  <c:v>16713.524</c:v>
                </c:pt>
                <c:pt idx="85">
                  <c:v>16839.756</c:v>
                </c:pt>
                <c:pt idx="86">
                  <c:v>16723.704</c:v>
                </c:pt>
                <c:pt idx="87">
                  <c:v>16625.976</c:v>
                </c:pt>
                <c:pt idx="88">
                  <c:v>16597.472</c:v>
                </c:pt>
                <c:pt idx="89">
                  <c:v>16505.852</c:v>
                </c:pt>
                <c:pt idx="90">
                  <c:v>15971.402</c:v>
                </c:pt>
                <c:pt idx="91">
                  <c:v>15833.972</c:v>
                </c:pt>
                <c:pt idx="92">
                  <c:v>15596.778</c:v>
                </c:pt>
                <c:pt idx="93">
                  <c:v>15481.744</c:v>
                </c:pt>
                <c:pt idx="94">
                  <c:v>15401.322</c:v>
                </c:pt>
                <c:pt idx="95">
                  <c:v>15763.73</c:v>
                </c:pt>
                <c:pt idx="96">
                  <c:v>16035.536</c:v>
                </c:pt>
                <c:pt idx="97">
                  <c:v>16199.434</c:v>
                </c:pt>
                <c:pt idx="98">
                  <c:v>16244.226</c:v>
                </c:pt>
                <c:pt idx="99">
                  <c:v>16650.408</c:v>
                </c:pt>
                <c:pt idx="100">
                  <c:v>16716.942444</c:v>
                </c:pt>
                <c:pt idx="101">
                  <c:v>16509.677644</c:v>
                </c:pt>
                <c:pt idx="102">
                  <c:v>16822.647492</c:v>
                </c:pt>
                <c:pt idx="103">
                  <c:v>16837.156028</c:v>
                </c:pt>
                <c:pt idx="104">
                  <c:v>16720.051416</c:v>
                </c:pt>
                <c:pt idx="105">
                  <c:v>16302.412844</c:v>
                </c:pt>
                <c:pt idx="106">
                  <c:v>15768.705984</c:v>
                </c:pt>
                <c:pt idx="107">
                  <c:v>15977.007108</c:v>
                </c:pt>
                <c:pt idx="108">
                  <c:v>15595.639876</c:v>
                </c:pt>
                <c:pt idx="109">
                  <c:v>15767.66966</c:v>
                </c:pt>
                <c:pt idx="110">
                  <c:v>15729.325672</c:v>
                </c:pt>
                <c:pt idx="111">
                  <c:v>15854.720876</c:v>
                </c:pt>
                <c:pt idx="112">
                  <c:v>15764.560688</c:v>
                </c:pt>
                <c:pt idx="113">
                  <c:v>15531.387788</c:v>
                </c:pt>
                <c:pt idx="114">
                  <c:v>15494.080124</c:v>
                </c:pt>
                <c:pt idx="115">
                  <c:v>15640.201808</c:v>
                </c:pt>
                <c:pt idx="116">
                  <c:v>15871.30206</c:v>
                </c:pt>
                <c:pt idx="117">
                  <c:v>15894.101188</c:v>
                </c:pt>
                <c:pt idx="118">
                  <c:v>16180.126612</c:v>
                </c:pt>
                <c:pt idx="119">
                  <c:v>16560.45752</c:v>
                </c:pt>
                <c:pt idx="120">
                  <c:v>16533.513096</c:v>
                </c:pt>
                <c:pt idx="121">
                  <c:v>16481.696896</c:v>
                </c:pt>
                <c:pt idx="122">
                  <c:v>16236.088108</c:v>
                </c:pt>
                <c:pt idx="123">
                  <c:v>16528.331476</c:v>
                </c:pt>
                <c:pt idx="124">
                  <c:v>16426.771724</c:v>
                </c:pt>
                <c:pt idx="125">
                  <c:v>16640.254468</c:v>
                </c:pt>
                <c:pt idx="126">
                  <c:v>16111.729228</c:v>
                </c:pt>
                <c:pt idx="127">
                  <c:v>15956.280628</c:v>
                </c:pt>
                <c:pt idx="128">
                  <c:v>16241.269728</c:v>
                </c:pt>
                <c:pt idx="129">
                  <c:v>16807.102632</c:v>
                </c:pt>
                <c:pt idx="130">
                  <c:v>16842.337648</c:v>
                </c:pt>
                <c:pt idx="131">
                  <c:v>17229.922824</c:v>
                </c:pt>
                <c:pt idx="132">
                  <c:v>17200.905752</c:v>
                </c:pt>
                <c:pt idx="133">
                  <c:v>17152.198524</c:v>
                </c:pt>
                <c:pt idx="134">
                  <c:v>16988.459332</c:v>
                </c:pt>
                <c:pt idx="135">
                  <c:v>16802.957336</c:v>
                </c:pt>
                <c:pt idx="136">
                  <c:v>17014.367432</c:v>
                </c:pt>
                <c:pt idx="137">
                  <c:v>17142.871608</c:v>
                </c:pt>
                <c:pt idx="138">
                  <c:v>17024.730672</c:v>
                </c:pt>
                <c:pt idx="139">
                  <c:v>16925.243568</c:v>
                </c:pt>
                <c:pt idx="140">
                  <c:v>16896.226496</c:v>
                </c:pt>
                <c:pt idx="141">
                  <c:v>16802.957336</c:v>
                </c:pt>
                <c:pt idx="142">
                  <c:v>16258.887236</c:v>
                </c:pt>
                <c:pt idx="143">
                  <c:v>16118.983496</c:v>
                </c:pt>
                <c:pt idx="144">
                  <c:v>15877.520004</c:v>
                </c:pt>
                <c:pt idx="145">
                  <c:v>15760.415392</c:v>
                </c:pt>
                <c:pt idx="146">
                  <c:v>15678.545796</c:v>
                </c:pt>
                <c:pt idx="147">
                  <c:v>16047.47714</c:v>
                </c:pt>
                <c:pt idx="148">
                  <c:v>16324.175648</c:v>
                </c:pt>
                <c:pt idx="149">
                  <c:v>16491.023812</c:v>
                </c:pt>
                <c:pt idx="150">
                  <c:v>16536.622068</c:v>
                </c:pt>
                <c:pt idx="151">
                  <c:v>16950.115344</c:v>
                </c:pt>
                <c:pt idx="152">
                  <c:v>17017.847407992</c:v>
                </c:pt>
                <c:pt idx="153">
                  <c:v>16806.851841592</c:v>
                </c:pt>
                <c:pt idx="154">
                  <c:v>17125.455146856</c:v>
                </c:pt>
                <c:pt idx="155">
                  <c:v>17140.224836504</c:v>
                </c:pt>
                <c:pt idx="156">
                  <c:v>17021.012341488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801128"/>
        <c:axId val="-2118544408"/>
      </c:lineChart>
      <c:dateAx>
        <c:axId val="-2141801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8544408"/>
        <c:crosses val="autoZero"/>
        <c:auto val="1"/>
        <c:lblOffset val="100"/>
        <c:baseTimeUnit val="days"/>
      </c:dateAx>
      <c:valAx>
        <c:axId val="-2118544408"/>
        <c:scaling>
          <c:orientation val="minMax"/>
          <c:min val="14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80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Historical and Projected Crude Oil</a:t>
            </a:r>
            <a:r>
              <a:rPr lang="en-US" baseline="0"/>
              <a:t> Stocks (Excluding SPR)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Historical Stocks</c:v>
          </c:tx>
          <c:marker>
            <c:symbol val="none"/>
          </c:marker>
          <c:cat>
            <c:numRef>
              <c:f>RigCount!$A$66:$A$222</c:f>
              <c:numCache>
                <c:formatCode>m/d/yy</c:formatCode>
                <c:ptCount val="157"/>
                <c:pt idx="0">
                  <c:v>41642.0</c:v>
                </c:pt>
                <c:pt idx="1">
                  <c:v>41649.0</c:v>
                </c:pt>
                <c:pt idx="2">
                  <c:v>41656.0</c:v>
                </c:pt>
                <c:pt idx="3">
                  <c:v>41663.0</c:v>
                </c:pt>
                <c:pt idx="4">
                  <c:v>41670.0</c:v>
                </c:pt>
                <c:pt idx="5">
                  <c:v>41677.0</c:v>
                </c:pt>
                <c:pt idx="6">
                  <c:v>41684.0</c:v>
                </c:pt>
                <c:pt idx="7">
                  <c:v>41691.0</c:v>
                </c:pt>
                <c:pt idx="8">
                  <c:v>41698.0</c:v>
                </c:pt>
                <c:pt idx="9">
                  <c:v>41705.0</c:v>
                </c:pt>
                <c:pt idx="10">
                  <c:v>41712.0</c:v>
                </c:pt>
                <c:pt idx="11">
                  <c:v>41719.0</c:v>
                </c:pt>
                <c:pt idx="12">
                  <c:v>41726.0</c:v>
                </c:pt>
                <c:pt idx="13">
                  <c:v>41733.0</c:v>
                </c:pt>
                <c:pt idx="14">
                  <c:v>41740.0</c:v>
                </c:pt>
                <c:pt idx="15">
                  <c:v>41747.0</c:v>
                </c:pt>
                <c:pt idx="16">
                  <c:v>41754.0</c:v>
                </c:pt>
                <c:pt idx="17">
                  <c:v>41761.0</c:v>
                </c:pt>
                <c:pt idx="18">
                  <c:v>41768.0</c:v>
                </c:pt>
                <c:pt idx="19">
                  <c:v>41775.0</c:v>
                </c:pt>
                <c:pt idx="20">
                  <c:v>41782.0</c:v>
                </c:pt>
                <c:pt idx="21">
                  <c:v>41789.0</c:v>
                </c:pt>
                <c:pt idx="22">
                  <c:v>41796.0</c:v>
                </c:pt>
                <c:pt idx="23">
                  <c:v>41803.0</c:v>
                </c:pt>
                <c:pt idx="24">
                  <c:v>41810.0</c:v>
                </c:pt>
                <c:pt idx="25">
                  <c:v>41817.0</c:v>
                </c:pt>
                <c:pt idx="26">
                  <c:v>41824.0</c:v>
                </c:pt>
                <c:pt idx="27">
                  <c:v>41831.0</c:v>
                </c:pt>
                <c:pt idx="28">
                  <c:v>41838.0</c:v>
                </c:pt>
                <c:pt idx="29">
                  <c:v>41845.0</c:v>
                </c:pt>
                <c:pt idx="30">
                  <c:v>41852.0</c:v>
                </c:pt>
                <c:pt idx="31">
                  <c:v>41859.0</c:v>
                </c:pt>
                <c:pt idx="32">
                  <c:v>41866.0</c:v>
                </c:pt>
                <c:pt idx="33">
                  <c:v>41873.0</c:v>
                </c:pt>
                <c:pt idx="34">
                  <c:v>41880.0</c:v>
                </c:pt>
                <c:pt idx="35">
                  <c:v>41887.0</c:v>
                </c:pt>
                <c:pt idx="36">
                  <c:v>41894.0</c:v>
                </c:pt>
                <c:pt idx="37">
                  <c:v>41901.0</c:v>
                </c:pt>
                <c:pt idx="38">
                  <c:v>41908.0</c:v>
                </c:pt>
                <c:pt idx="39">
                  <c:v>41915.0</c:v>
                </c:pt>
                <c:pt idx="40">
                  <c:v>41922.0</c:v>
                </c:pt>
                <c:pt idx="41">
                  <c:v>41929.0</c:v>
                </c:pt>
                <c:pt idx="42">
                  <c:v>41936.0</c:v>
                </c:pt>
                <c:pt idx="43">
                  <c:v>41943.0</c:v>
                </c:pt>
                <c:pt idx="44">
                  <c:v>41950.0</c:v>
                </c:pt>
                <c:pt idx="45">
                  <c:v>41957.0</c:v>
                </c:pt>
                <c:pt idx="46">
                  <c:v>41964.0</c:v>
                </c:pt>
                <c:pt idx="47">
                  <c:v>41971.0</c:v>
                </c:pt>
                <c:pt idx="48">
                  <c:v>41978.0</c:v>
                </c:pt>
                <c:pt idx="49">
                  <c:v>41985.0</c:v>
                </c:pt>
                <c:pt idx="50">
                  <c:v>41992.0</c:v>
                </c:pt>
                <c:pt idx="51">
                  <c:v>41999.0</c:v>
                </c:pt>
                <c:pt idx="52">
                  <c:v>42006.0</c:v>
                </c:pt>
                <c:pt idx="53">
                  <c:v>42013.0</c:v>
                </c:pt>
                <c:pt idx="54">
                  <c:v>42020.0</c:v>
                </c:pt>
                <c:pt idx="55">
                  <c:v>42027.0</c:v>
                </c:pt>
                <c:pt idx="56">
                  <c:v>42034.0</c:v>
                </c:pt>
                <c:pt idx="57">
                  <c:v>42041.0</c:v>
                </c:pt>
                <c:pt idx="58">
                  <c:v>42048.0</c:v>
                </c:pt>
                <c:pt idx="59">
                  <c:v>42055.0</c:v>
                </c:pt>
                <c:pt idx="60">
                  <c:v>42062.0</c:v>
                </c:pt>
                <c:pt idx="61">
                  <c:v>42069.0</c:v>
                </c:pt>
                <c:pt idx="62">
                  <c:v>42076.0</c:v>
                </c:pt>
                <c:pt idx="63">
                  <c:v>42083.0</c:v>
                </c:pt>
                <c:pt idx="64">
                  <c:v>42090.0</c:v>
                </c:pt>
                <c:pt idx="65">
                  <c:v>42097.0</c:v>
                </c:pt>
                <c:pt idx="66">
                  <c:v>42104.0</c:v>
                </c:pt>
                <c:pt idx="67">
                  <c:v>42111.0</c:v>
                </c:pt>
                <c:pt idx="68">
                  <c:v>42118.0</c:v>
                </c:pt>
                <c:pt idx="69">
                  <c:v>42125.0</c:v>
                </c:pt>
                <c:pt idx="70">
                  <c:v>42132.0</c:v>
                </c:pt>
                <c:pt idx="71">
                  <c:v>42139.0</c:v>
                </c:pt>
                <c:pt idx="72">
                  <c:v>42146.0</c:v>
                </c:pt>
                <c:pt idx="73">
                  <c:v>42153.0</c:v>
                </c:pt>
                <c:pt idx="74">
                  <c:v>42160.0</c:v>
                </c:pt>
                <c:pt idx="75">
                  <c:v>42167.0</c:v>
                </c:pt>
                <c:pt idx="76">
                  <c:v>42174.0</c:v>
                </c:pt>
                <c:pt idx="77">
                  <c:v>42181.0</c:v>
                </c:pt>
                <c:pt idx="78">
                  <c:v>42188.0</c:v>
                </c:pt>
                <c:pt idx="79">
                  <c:v>42195.0</c:v>
                </c:pt>
                <c:pt idx="80">
                  <c:v>42202.0</c:v>
                </c:pt>
                <c:pt idx="81">
                  <c:v>42209.0</c:v>
                </c:pt>
                <c:pt idx="82">
                  <c:v>42216.0</c:v>
                </c:pt>
                <c:pt idx="83">
                  <c:v>42223.0</c:v>
                </c:pt>
                <c:pt idx="84">
                  <c:v>42230.0</c:v>
                </c:pt>
                <c:pt idx="85">
                  <c:v>42237.0</c:v>
                </c:pt>
                <c:pt idx="86">
                  <c:v>42244.0</c:v>
                </c:pt>
                <c:pt idx="87">
                  <c:v>42251.0</c:v>
                </c:pt>
                <c:pt idx="88">
                  <c:v>42258.0</c:v>
                </c:pt>
                <c:pt idx="89">
                  <c:v>42265.0</c:v>
                </c:pt>
                <c:pt idx="90">
                  <c:v>42272.0</c:v>
                </c:pt>
                <c:pt idx="91">
                  <c:v>42279.0</c:v>
                </c:pt>
                <c:pt idx="92">
                  <c:v>42286.0</c:v>
                </c:pt>
                <c:pt idx="93">
                  <c:v>42293.0</c:v>
                </c:pt>
                <c:pt idx="94">
                  <c:v>42300.0</c:v>
                </c:pt>
                <c:pt idx="95">
                  <c:v>42307.0</c:v>
                </c:pt>
                <c:pt idx="96">
                  <c:v>42314.0</c:v>
                </c:pt>
                <c:pt idx="97">
                  <c:v>42321.0</c:v>
                </c:pt>
                <c:pt idx="98">
                  <c:v>42328.0</c:v>
                </c:pt>
                <c:pt idx="99">
                  <c:v>42335.0</c:v>
                </c:pt>
                <c:pt idx="100">
                  <c:v>42342.0</c:v>
                </c:pt>
                <c:pt idx="101">
                  <c:v>42349.0</c:v>
                </c:pt>
                <c:pt idx="102">
                  <c:v>42356.0</c:v>
                </c:pt>
                <c:pt idx="103">
                  <c:v>42363.0</c:v>
                </c:pt>
                <c:pt idx="104">
                  <c:v>42370.0</c:v>
                </c:pt>
                <c:pt idx="105">
                  <c:v>42377.0</c:v>
                </c:pt>
                <c:pt idx="106">
                  <c:v>42384.0</c:v>
                </c:pt>
                <c:pt idx="107">
                  <c:v>42391.0</c:v>
                </c:pt>
                <c:pt idx="108">
                  <c:v>42398.0</c:v>
                </c:pt>
                <c:pt idx="109">
                  <c:v>42405.0</c:v>
                </c:pt>
                <c:pt idx="110">
                  <c:v>42412.0</c:v>
                </c:pt>
                <c:pt idx="111">
                  <c:v>42419.0</c:v>
                </c:pt>
                <c:pt idx="112">
                  <c:v>42426.0</c:v>
                </c:pt>
                <c:pt idx="113">
                  <c:v>42433.0</c:v>
                </c:pt>
                <c:pt idx="114">
                  <c:v>42440.0</c:v>
                </c:pt>
                <c:pt idx="115">
                  <c:v>42447.0</c:v>
                </c:pt>
                <c:pt idx="116">
                  <c:v>42454.0</c:v>
                </c:pt>
                <c:pt idx="117">
                  <c:v>42461.0</c:v>
                </c:pt>
                <c:pt idx="118">
                  <c:v>42468.0</c:v>
                </c:pt>
                <c:pt idx="119">
                  <c:v>42475.0</c:v>
                </c:pt>
                <c:pt idx="120">
                  <c:v>42482.0</c:v>
                </c:pt>
                <c:pt idx="121">
                  <c:v>42489.0</c:v>
                </c:pt>
                <c:pt idx="122">
                  <c:v>42496.0</c:v>
                </c:pt>
                <c:pt idx="123">
                  <c:v>42503.0</c:v>
                </c:pt>
                <c:pt idx="124">
                  <c:v>42510.0</c:v>
                </c:pt>
                <c:pt idx="125">
                  <c:v>42517.0</c:v>
                </c:pt>
                <c:pt idx="126">
                  <c:v>42524.0</c:v>
                </c:pt>
                <c:pt idx="127">
                  <c:v>42531.0</c:v>
                </c:pt>
                <c:pt idx="128">
                  <c:v>42538.0</c:v>
                </c:pt>
                <c:pt idx="129">
                  <c:v>42545.0</c:v>
                </c:pt>
                <c:pt idx="130">
                  <c:v>42552.0</c:v>
                </c:pt>
                <c:pt idx="131">
                  <c:v>42559.0</c:v>
                </c:pt>
                <c:pt idx="132">
                  <c:v>42566.0</c:v>
                </c:pt>
                <c:pt idx="133">
                  <c:v>42573.0</c:v>
                </c:pt>
                <c:pt idx="134">
                  <c:v>42580.0</c:v>
                </c:pt>
                <c:pt idx="135">
                  <c:v>42587.0</c:v>
                </c:pt>
                <c:pt idx="136">
                  <c:v>42594.0</c:v>
                </c:pt>
                <c:pt idx="137">
                  <c:v>42601.0</c:v>
                </c:pt>
                <c:pt idx="138">
                  <c:v>42608.0</c:v>
                </c:pt>
                <c:pt idx="139">
                  <c:v>42615.0</c:v>
                </c:pt>
                <c:pt idx="140">
                  <c:v>42622.0</c:v>
                </c:pt>
                <c:pt idx="141">
                  <c:v>42629.0</c:v>
                </c:pt>
                <c:pt idx="142">
                  <c:v>42636.0</c:v>
                </c:pt>
                <c:pt idx="143">
                  <c:v>42643.0</c:v>
                </c:pt>
                <c:pt idx="144">
                  <c:v>42650.0</c:v>
                </c:pt>
                <c:pt idx="145">
                  <c:v>42657.0</c:v>
                </c:pt>
                <c:pt idx="146">
                  <c:v>42664.0</c:v>
                </c:pt>
                <c:pt idx="147">
                  <c:v>42671.0</c:v>
                </c:pt>
                <c:pt idx="148">
                  <c:v>42678.0</c:v>
                </c:pt>
                <c:pt idx="149">
                  <c:v>42685.0</c:v>
                </c:pt>
                <c:pt idx="150">
                  <c:v>42692.0</c:v>
                </c:pt>
                <c:pt idx="151">
                  <c:v>42699.0</c:v>
                </c:pt>
                <c:pt idx="152">
                  <c:v>42706.0</c:v>
                </c:pt>
                <c:pt idx="153">
                  <c:v>42713.0</c:v>
                </c:pt>
                <c:pt idx="154">
                  <c:v>42720.0</c:v>
                </c:pt>
                <c:pt idx="155">
                  <c:v>42727.0</c:v>
                </c:pt>
                <c:pt idx="156">
                  <c:v>42734.0</c:v>
                </c:pt>
              </c:numCache>
            </c:numRef>
          </c:cat>
          <c:val>
            <c:numRef>
              <c:f>Historical!$I$65:$I$174</c:f>
              <c:numCache>
                <c:formatCode>General</c:formatCode>
                <c:ptCount val="110"/>
                <c:pt idx="0">
                  <c:v>357892.0</c:v>
                </c:pt>
                <c:pt idx="1">
                  <c:v>350234.0</c:v>
                </c:pt>
                <c:pt idx="2">
                  <c:v>351224.0</c:v>
                </c:pt>
                <c:pt idx="3">
                  <c:v>357645.0</c:v>
                </c:pt>
                <c:pt idx="4">
                  <c:v>358085.0</c:v>
                </c:pt>
                <c:pt idx="5">
                  <c:v>361352.0</c:v>
                </c:pt>
                <c:pt idx="6">
                  <c:v>362325.0</c:v>
                </c:pt>
                <c:pt idx="7">
                  <c:v>362393.0</c:v>
                </c:pt>
                <c:pt idx="8">
                  <c:v>363822.0</c:v>
                </c:pt>
                <c:pt idx="9">
                  <c:v>370002.0</c:v>
                </c:pt>
                <c:pt idx="10">
                  <c:v>375852.0</c:v>
                </c:pt>
                <c:pt idx="11">
                  <c:v>382471.0</c:v>
                </c:pt>
                <c:pt idx="12">
                  <c:v>380092.0</c:v>
                </c:pt>
                <c:pt idx="13">
                  <c:v>384122.0</c:v>
                </c:pt>
                <c:pt idx="14">
                  <c:v>394135.0</c:v>
                </c:pt>
                <c:pt idx="15">
                  <c:v>397659.0</c:v>
                </c:pt>
                <c:pt idx="16">
                  <c:v>399357.0</c:v>
                </c:pt>
                <c:pt idx="17">
                  <c:v>397576.0</c:v>
                </c:pt>
                <c:pt idx="18">
                  <c:v>398523.0</c:v>
                </c:pt>
                <c:pt idx="19">
                  <c:v>391297.0</c:v>
                </c:pt>
                <c:pt idx="20">
                  <c:v>392954.0</c:v>
                </c:pt>
                <c:pt idx="21">
                  <c:v>389523.0</c:v>
                </c:pt>
                <c:pt idx="22">
                  <c:v>386927.0</c:v>
                </c:pt>
                <c:pt idx="23">
                  <c:v>386348.0</c:v>
                </c:pt>
                <c:pt idx="24">
                  <c:v>388090.0</c:v>
                </c:pt>
                <c:pt idx="25">
                  <c:v>384935.0</c:v>
                </c:pt>
                <c:pt idx="26">
                  <c:v>382565.0</c:v>
                </c:pt>
                <c:pt idx="27">
                  <c:v>375040.0</c:v>
                </c:pt>
                <c:pt idx="28">
                  <c:v>371071.0</c:v>
                </c:pt>
                <c:pt idx="29">
                  <c:v>367374.0</c:v>
                </c:pt>
                <c:pt idx="30">
                  <c:v>365618.0</c:v>
                </c:pt>
                <c:pt idx="31">
                  <c:v>367019.0</c:v>
                </c:pt>
                <c:pt idx="32">
                  <c:v>362545.0</c:v>
                </c:pt>
                <c:pt idx="33">
                  <c:v>360475.0</c:v>
                </c:pt>
                <c:pt idx="34">
                  <c:v>359570.0</c:v>
                </c:pt>
                <c:pt idx="35">
                  <c:v>358598.0</c:v>
                </c:pt>
                <c:pt idx="36">
                  <c:v>362271.0</c:v>
                </c:pt>
                <c:pt idx="37">
                  <c:v>357998.0</c:v>
                </c:pt>
                <c:pt idx="38">
                  <c:v>356635.0</c:v>
                </c:pt>
                <c:pt idx="39">
                  <c:v>361650.0</c:v>
                </c:pt>
                <c:pt idx="40">
                  <c:v>370573.0</c:v>
                </c:pt>
                <c:pt idx="41">
                  <c:v>377684.0</c:v>
                </c:pt>
                <c:pt idx="42">
                  <c:v>379745.0</c:v>
                </c:pt>
                <c:pt idx="43">
                  <c:v>380205.0</c:v>
                </c:pt>
                <c:pt idx="44">
                  <c:v>378470.0</c:v>
                </c:pt>
                <c:pt idx="45">
                  <c:v>381078.0</c:v>
                </c:pt>
                <c:pt idx="46">
                  <c:v>383024.0</c:v>
                </c:pt>
                <c:pt idx="47">
                  <c:v>379335.0</c:v>
                </c:pt>
                <c:pt idx="48">
                  <c:v>380789.0</c:v>
                </c:pt>
                <c:pt idx="49">
                  <c:v>379942.0</c:v>
                </c:pt>
                <c:pt idx="50">
                  <c:v>387209.0</c:v>
                </c:pt>
                <c:pt idx="51">
                  <c:v>385455.0</c:v>
                </c:pt>
                <c:pt idx="52">
                  <c:v>382393.0</c:v>
                </c:pt>
                <c:pt idx="53">
                  <c:v>387782.0</c:v>
                </c:pt>
                <c:pt idx="54">
                  <c:v>397853.0</c:v>
                </c:pt>
                <c:pt idx="55">
                  <c:v>406727.0</c:v>
                </c:pt>
                <c:pt idx="56">
                  <c:v>413060.0</c:v>
                </c:pt>
                <c:pt idx="57">
                  <c:v>417928.0</c:v>
                </c:pt>
                <c:pt idx="58">
                  <c:v>425644.0</c:v>
                </c:pt>
                <c:pt idx="59">
                  <c:v>434071.0</c:v>
                </c:pt>
                <c:pt idx="60">
                  <c:v>444374.0</c:v>
                </c:pt>
                <c:pt idx="61">
                  <c:v>448886.0</c:v>
                </c:pt>
                <c:pt idx="62">
                  <c:v>458508.0</c:v>
                </c:pt>
                <c:pt idx="63">
                  <c:v>466678.0</c:v>
                </c:pt>
                <c:pt idx="64">
                  <c:v>471444.0</c:v>
                </c:pt>
                <c:pt idx="65">
                  <c:v>482393.0</c:v>
                </c:pt>
                <c:pt idx="66">
                  <c:v>483687.0</c:v>
                </c:pt>
                <c:pt idx="67">
                  <c:v>489002.0</c:v>
                </c:pt>
                <c:pt idx="68">
                  <c:v>490912.0</c:v>
                </c:pt>
                <c:pt idx="69">
                  <c:v>487030.0</c:v>
                </c:pt>
                <c:pt idx="70">
                  <c:v>484839.0</c:v>
                </c:pt>
                <c:pt idx="71">
                  <c:v>482165.0</c:v>
                </c:pt>
                <c:pt idx="72">
                  <c:v>479363.0</c:v>
                </c:pt>
                <c:pt idx="73">
                  <c:v>477415.0</c:v>
                </c:pt>
                <c:pt idx="74">
                  <c:v>470603.0</c:v>
                </c:pt>
                <c:pt idx="75">
                  <c:v>467927.0</c:v>
                </c:pt>
                <c:pt idx="76">
                  <c:v>462993.0</c:v>
                </c:pt>
                <c:pt idx="77">
                  <c:v>465379.0</c:v>
                </c:pt>
                <c:pt idx="78">
                  <c:v>465763.0</c:v>
                </c:pt>
                <c:pt idx="79">
                  <c:v>461417.0</c:v>
                </c:pt>
                <c:pt idx="80">
                  <c:v>463885.0</c:v>
                </c:pt>
                <c:pt idx="81">
                  <c:v>459682.0</c:v>
                </c:pt>
                <c:pt idx="82">
                  <c:v>455275.0</c:v>
                </c:pt>
                <c:pt idx="83">
                  <c:v>453593.0</c:v>
                </c:pt>
                <c:pt idx="84">
                  <c:v>456213.0</c:v>
                </c:pt>
                <c:pt idx="85">
                  <c:v>450761.0</c:v>
                </c:pt>
                <c:pt idx="86">
                  <c:v>455428.0</c:v>
                </c:pt>
                <c:pt idx="87">
                  <c:v>457998.0</c:v>
                </c:pt>
                <c:pt idx="88">
                  <c:v>455894.0</c:v>
                </c:pt>
                <c:pt idx="89">
                  <c:v>453969.0</c:v>
                </c:pt>
                <c:pt idx="90">
                  <c:v>457924.0</c:v>
                </c:pt>
                <c:pt idx="91">
                  <c:v>460997.0</c:v>
                </c:pt>
                <c:pt idx="92">
                  <c:v>468559.0</c:v>
                </c:pt>
                <c:pt idx="93">
                  <c:v>476587.0</c:v>
                </c:pt>
                <c:pt idx="94">
                  <c:v>479963.0</c:v>
                </c:pt>
                <c:pt idx="95">
                  <c:v>482810.0</c:v>
                </c:pt>
                <c:pt idx="96">
                  <c:v>487034.0</c:v>
                </c:pt>
                <c:pt idx="97">
                  <c:v>487300.0</c:v>
                </c:pt>
                <c:pt idx="98">
                  <c:v>488200.0</c:v>
                </c:pt>
              </c:numCache>
            </c:numRef>
          </c:val>
          <c:smooth val="0"/>
        </c:ser>
        <c:ser>
          <c:idx val="1"/>
          <c:order val="1"/>
          <c:tx>
            <c:v>Predicted Stocks</c:v>
          </c:tx>
          <c:marker>
            <c:symbol val="none"/>
          </c:marker>
          <c:val>
            <c:numRef>
              <c:f>Projections!$I$5:$I$161</c:f>
              <c:numCache>
                <c:formatCode>0</c:formatCode>
                <c:ptCount val="157"/>
                <c:pt idx="0">
                  <c:v>357892.0</c:v>
                </c:pt>
                <c:pt idx="1">
                  <c:v>350234.0</c:v>
                </c:pt>
                <c:pt idx="2">
                  <c:v>351221.0</c:v>
                </c:pt>
                <c:pt idx="3">
                  <c:v>357640.0</c:v>
                </c:pt>
                <c:pt idx="4">
                  <c:v>358081.0</c:v>
                </c:pt>
                <c:pt idx="5">
                  <c:v>361350.0</c:v>
                </c:pt>
                <c:pt idx="6">
                  <c:v>362323.0</c:v>
                </c:pt>
                <c:pt idx="7">
                  <c:v>362393.0</c:v>
                </c:pt>
                <c:pt idx="8">
                  <c:v>363821.0</c:v>
                </c:pt>
                <c:pt idx="9">
                  <c:v>370002.0</c:v>
                </c:pt>
                <c:pt idx="10">
                  <c:v>375854.0</c:v>
                </c:pt>
                <c:pt idx="11">
                  <c:v>382476.0</c:v>
                </c:pt>
                <c:pt idx="12">
                  <c:v>380096.0</c:v>
                </c:pt>
                <c:pt idx="13">
                  <c:v>383883.0</c:v>
                </c:pt>
                <c:pt idx="14">
                  <c:v>393270.0</c:v>
                </c:pt>
                <c:pt idx="15">
                  <c:v>396259.0</c:v>
                </c:pt>
                <c:pt idx="16">
                  <c:v>397001.0</c:v>
                </c:pt>
                <c:pt idx="17">
                  <c:v>394474.0</c:v>
                </c:pt>
                <c:pt idx="18">
                  <c:v>394075.0</c:v>
                </c:pt>
                <c:pt idx="19">
                  <c:v>386298.0</c:v>
                </c:pt>
                <c:pt idx="20">
                  <c:v>387957.0</c:v>
                </c:pt>
                <c:pt idx="21">
                  <c:v>384527.0</c:v>
                </c:pt>
                <c:pt idx="22">
                  <c:v>381930.0</c:v>
                </c:pt>
                <c:pt idx="23">
                  <c:v>381349.0</c:v>
                </c:pt>
                <c:pt idx="24">
                  <c:v>383092.0</c:v>
                </c:pt>
                <c:pt idx="25">
                  <c:v>379935.0</c:v>
                </c:pt>
                <c:pt idx="26">
                  <c:v>377562.0</c:v>
                </c:pt>
                <c:pt idx="27">
                  <c:v>370037.0</c:v>
                </c:pt>
                <c:pt idx="28">
                  <c:v>366068.0</c:v>
                </c:pt>
                <c:pt idx="29">
                  <c:v>362372.0</c:v>
                </c:pt>
                <c:pt idx="30">
                  <c:v>360615.0</c:v>
                </c:pt>
                <c:pt idx="31">
                  <c:v>362015.0</c:v>
                </c:pt>
                <c:pt idx="32">
                  <c:v>357542.0</c:v>
                </c:pt>
                <c:pt idx="33">
                  <c:v>355470.0</c:v>
                </c:pt>
                <c:pt idx="34">
                  <c:v>354567.0</c:v>
                </c:pt>
                <c:pt idx="35">
                  <c:v>353594.0</c:v>
                </c:pt>
                <c:pt idx="36">
                  <c:v>357269.0</c:v>
                </c:pt>
                <c:pt idx="37">
                  <c:v>352999.0</c:v>
                </c:pt>
                <c:pt idx="38">
                  <c:v>351634.0</c:v>
                </c:pt>
                <c:pt idx="39">
                  <c:v>356646.0</c:v>
                </c:pt>
                <c:pt idx="40">
                  <c:v>365571.0</c:v>
                </c:pt>
                <c:pt idx="41">
                  <c:v>372683.0</c:v>
                </c:pt>
                <c:pt idx="42">
                  <c:v>374741.0</c:v>
                </c:pt>
                <c:pt idx="43">
                  <c:v>375203.0</c:v>
                </c:pt>
                <c:pt idx="44">
                  <c:v>373467.0</c:v>
                </c:pt>
                <c:pt idx="45">
                  <c:v>376078.0</c:v>
                </c:pt>
                <c:pt idx="46">
                  <c:v>378024.0</c:v>
                </c:pt>
                <c:pt idx="47">
                  <c:v>374335.0</c:v>
                </c:pt>
                <c:pt idx="48">
                  <c:v>375784.0</c:v>
                </c:pt>
                <c:pt idx="49">
                  <c:v>374937.0</c:v>
                </c:pt>
                <c:pt idx="50">
                  <c:v>382203.0</c:v>
                </c:pt>
                <c:pt idx="51">
                  <c:v>380446.0</c:v>
                </c:pt>
                <c:pt idx="52">
                  <c:v>377380.0</c:v>
                </c:pt>
                <c:pt idx="53">
                  <c:v>382770.0</c:v>
                </c:pt>
                <c:pt idx="54">
                  <c:v>392843.0</c:v>
                </c:pt>
                <c:pt idx="55">
                  <c:v>401719.0</c:v>
                </c:pt>
                <c:pt idx="56">
                  <c:v>408054.0</c:v>
                </c:pt>
                <c:pt idx="57">
                  <c:v>412919.0</c:v>
                </c:pt>
                <c:pt idx="58">
                  <c:v>420633.0</c:v>
                </c:pt>
                <c:pt idx="59">
                  <c:v>429061.0</c:v>
                </c:pt>
                <c:pt idx="60">
                  <c:v>439365.0</c:v>
                </c:pt>
                <c:pt idx="61">
                  <c:v>443873.0</c:v>
                </c:pt>
                <c:pt idx="62">
                  <c:v>453498.0</c:v>
                </c:pt>
                <c:pt idx="63">
                  <c:v>461667.0</c:v>
                </c:pt>
                <c:pt idx="64">
                  <c:v>466434.0</c:v>
                </c:pt>
                <c:pt idx="65">
                  <c:v>477382.0</c:v>
                </c:pt>
                <c:pt idx="66">
                  <c:v>478677.0</c:v>
                </c:pt>
                <c:pt idx="67">
                  <c:v>483990.0</c:v>
                </c:pt>
                <c:pt idx="68">
                  <c:v>485901.0</c:v>
                </c:pt>
                <c:pt idx="69">
                  <c:v>482016.0</c:v>
                </c:pt>
                <c:pt idx="70">
                  <c:v>479825.0</c:v>
                </c:pt>
                <c:pt idx="71">
                  <c:v>477466.0</c:v>
                </c:pt>
                <c:pt idx="72">
                  <c:v>475254.0</c:v>
                </c:pt>
                <c:pt idx="73">
                  <c:v>473805.0</c:v>
                </c:pt>
                <c:pt idx="74">
                  <c:v>466994.0</c:v>
                </c:pt>
                <c:pt idx="75">
                  <c:v>464915.0</c:v>
                </c:pt>
                <c:pt idx="76">
                  <c:v>460330.0</c:v>
                </c:pt>
                <c:pt idx="77">
                  <c:v>463116.0</c:v>
                </c:pt>
                <c:pt idx="78">
                  <c:v>464033.0</c:v>
                </c:pt>
                <c:pt idx="79">
                  <c:v>460085.0</c:v>
                </c:pt>
                <c:pt idx="80">
                  <c:v>463067.0</c:v>
                </c:pt>
                <c:pt idx="81">
                  <c:v>458860.0</c:v>
                </c:pt>
                <c:pt idx="82">
                  <c:v>454450.0</c:v>
                </c:pt>
                <c:pt idx="83">
                  <c:v>452770.0</c:v>
                </c:pt>
                <c:pt idx="84">
                  <c:v>455388.0</c:v>
                </c:pt>
                <c:pt idx="85">
                  <c:v>449935.0</c:v>
                </c:pt>
                <c:pt idx="86">
                  <c:v>454604.0</c:v>
                </c:pt>
                <c:pt idx="87">
                  <c:v>457173.0</c:v>
                </c:pt>
                <c:pt idx="88">
                  <c:v>455066.0</c:v>
                </c:pt>
                <c:pt idx="89">
                  <c:v>453141.0</c:v>
                </c:pt>
                <c:pt idx="90">
                  <c:v>457096.0</c:v>
                </c:pt>
                <c:pt idx="91">
                  <c:v>460169.0</c:v>
                </c:pt>
                <c:pt idx="92">
                  <c:v>467729.0</c:v>
                </c:pt>
                <c:pt idx="93">
                  <c:v>475758.0</c:v>
                </c:pt>
                <c:pt idx="94">
                  <c:v>479132.0</c:v>
                </c:pt>
                <c:pt idx="95">
                  <c:v>481981.0</c:v>
                </c:pt>
                <c:pt idx="96">
                  <c:v>486202.0</c:v>
                </c:pt>
                <c:pt idx="97">
                  <c:v>486454.0</c:v>
                </c:pt>
                <c:pt idx="98">
                  <c:v>487413.0</c:v>
                </c:pt>
                <c:pt idx="99">
                  <c:v>482552.6628275861</c:v>
                </c:pt>
                <c:pt idx="100">
                  <c:v>477630.1985792671</c:v>
                </c:pt>
                <c:pt idx="101">
                  <c:v>474420.4991940573</c:v>
                </c:pt>
                <c:pt idx="102">
                  <c:v>470355.9171737201</c:v>
                </c:pt>
                <c:pt idx="103">
                  <c:v>465351.8026381909</c:v>
                </c:pt>
                <c:pt idx="104">
                  <c:v>460245.894880455</c:v>
                </c:pt>
                <c:pt idx="105">
                  <c:v>458027.0677565362</c:v>
                </c:pt>
                <c:pt idx="106">
                  <c:v>458810.7790303037</c:v>
                </c:pt>
                <c:pt idx="107">
                  <c:v>458124.8544028486</c:v>
                </c:pt>
                <c:pt idx="108">
                  <c:v>458765.0828578668</c:v>
                </c:pt>
                <c:pt idx="109">
                  <c:v>458097.5789971311</c:v>
                </c:pt>
                <c:pt idx="110">
                  <c:v>457622.5267418922</c:v>
                </c:pt>
                <c:pt idx="111">
                  <c:v>455719.8219893465</c:v>
                </c:pt>
                <c:pt idx="112">
                  <c:v>454293.7259241685</c:v>
                </c:pt>
                <c:pt idx="113">
                  <c:v>453619.7592331586</c:v>
                </c:pt>
                <c:pt idx="114">
                  <c:v>453142.42031294</c:v>
                </c:pt>
                <c:pt idx="115">
                  <c:v>451547.4600850568</c:v>
                </c:pt>
                <c:pt idx="116">
                  <c:v>448390.9590376893</c:v>
                </c:pt>
                <c:pt idx="117">
                  <c:v>445858.1627447504</c:v>
                </c:pt>
                <c:pt idx="118">
                  <c:v>440857.0850857431</c:v>
                </c:pt>
                <c:pt idx="119">
                  <c:v>434052.3408607994</c:v>
                </c:pt>
                <c:pt idx="120">
                  <c:v>427233.3499272994</c:v>
                </c:pt>
                <c:pt idx="121">
                  <c:v>419742.508401388</c:v>
                </c:pt>
                <c:pt idx="122">
                  <c:v>413375.1917501208</c:v>
                </c:pt>
                <c:pt idx="123">
                  <c:v>403780.7306393045</c:v>
                </c:pt>
                <c:pt idx="124">
                  <c:v>394381.9670494665</c:v>
                </c:pt>
                <c:pt idx="125">
                  <c:v>383056.7922557857</c:v>
                </c:pt>
                <c:pt idx="126">
                  <c:v>374504.9034832475</c:v>
                </c:pt>
                <c:pt idx="127">
                  <c:v>367581.6664783872</c:v>
                </c:pt>
                <c:pt idx="128">
                  <c:v>358375.4382953245</c:v>
                </c:pt>
                <c:pt idx="129">
                  <c:v>345408.3183385304</c:v>
                </c:pt>
                <c:pt idx="130">
                  <c:v>332717.9726321188</c:v>
                </c:pt>
                <c:pt idx="131">
                  <c:v>317154.4716439298</c:v>
                </c:pt>
                <c:pt idx="132">
                  <c:v>303115.0712968012</c:v>
                </c:pt>
                <c:pt idx="133">
                  <c:v>289833.5551110273</c:v>
                </c:pt>
                <c:pt idx="134">
                  <c:v>278199.0609776219</c:v>
                </c:pt>
                <c:pt idx="135">
                  <c:v>267990.8446936363</c:v>
                </c:pt>
                <c:pt idx="136">
                  <c:v>257171.3914664466</c:v>
                </c:pt>
                <c:pt idx="137">
                  <c:v>245484.227277589</c:v>
                </c:pt>
                <c:pt idx="138">
                  <c:v>234746.7800084156</c:v>
                </c:pt>
                <c:pt idx="139">
                  <c:v>224843.6387175448</c:v>
                </c:pt>
                <c:pt idx="140">
                  <c:v>215406.0764478005</c:v>
                </c:pt>
                <c:pt idx="141">
                  <c:v>206453.9494400643</c:v>
                </c:pt>
                <c:pt idx="142">
                  <c:v>201008.5961112128</c:v>
                </c:pt>
                <c:pt idx="143">
                  <c:v>196533.6877290687</c:v>
                </c:pt>
                <c:pt idx="144">
                  <c:v>193306.5244250639</c:v>
                </c:pt>
                <c:pt idx="145">
                  <c:v>191075.6175090948</c:v>
                </c:pt>
                <c:pt idx="146">
                  <c:v>189447.4603628414</c:v>
                </c:pt>
                <c:pt idx="147">
                  <c:v>185197.2382476231</c:v>
                </c:pt>
                <c:pt idx="148">
                  <c:v>179099.534434677</c:v>
                </c:pt>
                <c:pt idx="149">
                  <c:v>172021.4599695643</c:v>
                </c:pt>
                <c:pt idx="150">
                  <c:v>165019.3551182392</c:v>
                </c:pt>
                <c:pt idx="151">
                  <c:v>153294.3246816559</c:v>
                </c:pt>
                <c:pt idx="152">
                  <c:v>142030.2255426862</c:v>
                </c:pt>
                <c:pt idx="153">
                  <c:v>133049.5457709416</c:v>
                </c:pt>
                <c:pt idx="154">
                  <c:v>123658.2103071443</c:v>
                </c:pt>
                <c:pt idx="155">
                  <c:v>113947.0766454897</c:v>
                </c:pt>
                <c:pt idx="156">
                  <c:v>104787.852893268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05832"/>
        <c:axId val="-2023317944"/>
      </c:lineChart>
      <c:dateAx>
        <c:axId val="-2141605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3317944"/>
        <c:crosses val="autoZero"/>
        <c:auto val="1"/>
        <c:lblOffset val="100"/>
        <c:baseTimeUnit val="days"/>
      </c:dateAx>
      <c:valAx>
        <c:axId val="-202331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60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46</xdr:row>
      <xdr:rowOff>76200</xdr:rowOff>
    </xdr:from>
    <xdr:to>
      <xdr:col>18</xdr:col>
      <xdr:colOff>635000</xdr:colOff>
      <xdr:row>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33</xdr:row>
      <xdr:rowOff>63500</xdr:rowOff>
    </xdr:from>
    <xdr:to>
      <xdr:col>18</xdr:col>
      <xdr:colOff>647700</xdr:colOff>
      <xdr:row>45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55</xdr:row>
      <xdr:rowOff>177800</xdr:rowOff>
    </xdr:from>
    <xdr:to>
      <xdr:col>18</xdr:col>
      <xdr:colOff>622300</xdr:colOff>
      <xdr:row>67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68</xdr:row>
      <xdr:rowOff>63500</xdr:rowOff>
    </xdr:from>
    <xdr:to>
      <xdr:col>18</xdr:col>
      <xdr:colOff>622300</xdr:colOff>
      <xdr:row>78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79</xdr:row>
      <xdr:rowOff>0</xdr:rowOff>
    </xdr:from>
    <xdr:to>
      <xdr:col>18</xdr:col>
      <xdr:colOff>609600</xdr:colOff>
      <xdr:row>94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63500</xdr:colOff>
      <xdr:row>3</xdr:row>
      <xdr:rowOff>12700</xdr:rowOff>
    </xdr:from>
    <xdr:to>
      <xdr:col>18</xdr:col>
      <xdr:colOff>787400</xdr:colOff>
      <xdr:row>30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8" workbookViewId="0">
      <selection activeCell="A48" sqref="A48"/>
    </sheetView>
  </sheetViews>
  <sheetFormatPr baseColWidth="10" defaultRowHeight="15" x14ac:dyDescent="0"/>
  <cols>
    <col min="1" max="1" width="4.83203125" customWidth="1"/>
    <col min="2" max="2" width="5.33203125" customWidth="1"/>
    <col min="3" max="3" width="32.33203125" customWidth="1"/>
    <col min="5" max="5" width="10.6640625" customWidth="1"/>
  </cols>
  <sheetData>
    <row r="1" spans="1:1" ht="18">
      <c r="A1" s="10" t="s">
        <v>44</v>
      </c>
    </row>
    <row r="2" spans="1:1">
      <c r="A2" t="s">
        <v>111</v>
      </c>
    </row>
    <row r="34" spans="1:6">
      <c r="D34" s="39" t="s">
        <v>101</v>
      </c>
      <c r="E34" s="39" t="s">
        <v>100</v>
      </c>
    </row>
    <row r="35" spans="1:6">
      <c r="A35" s="4" t="s">
        <v>16</v>
      </c>
    </row>
    <row r="36" spans="1:6">
      <c r="A36" s="4"/>
      <c r="B36" s="30" t="s">
        <v>70</v>
      </c>
      <c r="C36" s="30"/>
      <c r="D36" s="30"/>
      <c r="E36" s="30"/>
      <c r="F36" s="30"/>
    </row>
    <row r="37" spans="1:6">
      <c r="A37" s="4"/>
      <c r="B37" s="31" t="s">
        <v>73</v>
      </c>
      <c r="C37" s="30"/>
      <c r="D37" s="32">
        <v>4</v>
      </c>
      <c r="E37" s="41">
        <v>4</v>
      </c>
      <c r="F37" s="30" t="s">
        <v>74</v>
      </c>
    </row>
    <row r="38" spans="1:6">
      <c r="B38" s="27" t="s">
        <v>65</v>
      </c>
      <c r="D38" s="16">
        <v>0</v>
      </c>
      <c r="E38" s="42">
        <v>1</v>
      </c>
      <c r="F38" t="s">
        <v>66</v>
      </c>
    </row>
    <row r="39" spans="1:6">
      <c r="B39" s="27" t="s">
        <v>67</v>
      </c>
      <c r="D39" s="19">
        <v>5.5E-2</v>
      </c>
      <c r="E39" s="33">
        <v>5.1200000000000002E-2</v>
      </c>
      <c r="F39" t="s">
        <v>68</v>
      </c>
    </row>
    <row r="40" spans="1:6">
      <c r="B40" s="27" t="s">
        <v>102</v>
      </c>
      <c r="D40" s="37">
        <v>25</v>
      </c>
      <c r="E40" s="43">
        <v>1000</v>
      </c>
      <c r="F40" t="s">
        <v>103</v>
      </c>
    </row>
    <row r="41" spans="1:6">
      <c r="B41" s="27" t="s">
        <v>117</v>
      </c>
      <c r="D41" s="37">
        <v>10</v>
      </c>
      <c r="E41" s="43"/>
      <c r="F41" t="s">
        <v>118</v>
      </c>
    </row>
    <row r="42" spans="1:6">
      <c r="B42" t="s">
        <v>62</v>
      </c>
      <c r="D42" s="22">
        <f ca="1">SUM(RigCount!I66:I222)/COUNTA(Historical!D65:D222)</f>
        <v>98345.070707070714</v>
      </c>
      <c r="E42" s="42"/>
    </row>
    <row r="43" spans="1:6">
      <c r="E43" s="42"/>
    </row>
    <row r="44" spans="1:6">
      <c r="E44" s="42"/>
    </row>
    <row r="45" spans="1:6">
      <c r="E45" s="42"/>
    </row>
    <row r="46" spans="1:6">
      <c r="E46" s="42"/>
    </row>
    <row r="47" spans="1:6">
      <c r="E47" s="42"/>
    </row>
    <row r="48" spans="1:6">
      <c r="A48" s="4" t="s">
        <v>17</v>
      </c>
      <c r="E48" s="42"/>
    </row>
    <row r="49" spans="1:6">
      <c r="B49" s="27" t="s">
        <v>46</v>
      </c>
      <c r="D49" s="16">
        <v>4060.5</v>
      </c>
      <c r="E49" s="42">
        <v>4060.5</v>
      </c>
      <c r="F49" t="s">
        <v>45</v>
      </c>
    </row>
    <row r="50" spans="1:6">
      <c r="B50" s="27" t="s">
        <v>18</v>
      </c>
      <c r="D50" s="16">
        <v>17</v>
      </c>
      <c r="E50" s="42">
        <v>17</v>
      </c>
      <c r="F50" t="s">
        <v>47</v>
      </c>
    </row>
    <row r="51" spans="1:6">
      <c r="B51" s="27" t="s">
        <v>19</v>
      </c>
      <c r="D51" s="17">
        <v>0.4597</v>
      </c>
      <c r="E51" s="44">
        <v>0.4597</v>
      </c>
      <c r="F51" t="s">
        <v>48</v>
      </c>
    </row>
    <row r="52" spans="1:6">
      <c r="B52" s="27" t="s">
        <v>20</v>
      </c>
      <c r="D52" s="18">
        <v>5.3511139999999999E-2</v>
      </c>
      <c r="E52" s="45">
        <v>5.3511139999999999E-2</v>
      </c>
      <c r="F52" t="s">
        <v>51</v>
      </c>
    </row>
    <row r="53" spans="1:6">
      <c r="B53" s="27" t="s">
        <v>21</v>
      </c>
      <c r="D53" s="19">
        <v>0.1782</v>
      </c>
      <c r="E53" s="33">
        <v>0.1782</v>
      </c>
      <c r="F53" t="s">
        <v>52</v>
      </c>
    </row>
    <row r="54" spans="1:6">
      <c r="B54" s="7" t="s">
        <v>62</v>
      </c>
      <c r="D54" s="22">
        <f ca="1">SUM(Production!M66:M222)/COUNTA(Historical!D65:D222)</f>
        <v>11630.316852652228</v>
      </c>
      <c r="E54" s="42"/>
    </row>
    <row r="55" spans="1:6">
      <c r="B55" s="7"/>
      <c r="D55" s="22"/>
      <c r="E55" s="42"/>
    </row>
    <row r="56" spans="1:6">
      <c r="B56" s="7"/>
      <c r="D56" s="22"/>
      <c r="E56" s="42"/>
    </row>
    <row r="57" spans="1:6">
      <c r="A57" s="4" t="s">
        <v>22</v>
      </c>
      <c r="E57" s="42"/>
      <c r="F57" s="18"/>
    </row>
    <row r="58" spans="1:6">
      <c r="B58" s="27" t="s">
        <v>23</v>
      </c>
      <c r="D58" s="16">
        <v>6</v>
      </c>
      <c r="E58" s="42">
        <v>6</v>
      </c>
      <c r="F58" s="33"/>
    </row>
    <row r="59" spans="1:6">
      <c r="B59" s="27" t="s">
        <v>24</v>
      </c>
      <c r="D59" s="19">
        <v>-6.0999999999999999E-2</v>
      </c>
      <c r="E59" s="33">
        <v>-7.3708753041727693E-2</v>
      </c>
    </row>
    <row r="60" spans="1:6">
      <c r="B60" s="27" t="s">
        <v>112</v>
      </c>
      <c r="D60" s="19">
        <v>0</v>
      </c>
      <c r="E60" s="33">
        <v>0.51239680570659174</v>
      </c>
      <c r="F60" t="s">
        <v>113</v>
      </c>
    </row>
    <row r="61" spans="1:6">
      <c r="B61" t="s">
        <v>62</v>
      </c>
      <c r="D61" s="22">
        <f ca="1">SUM(NetImports!K5:K222)/SUM(NetImports!L5:L222)</f>
        <v>157432.69870253932</v>
      </c>
      <c r="E61" s="42"/>
    </row>
    <row r="62" spans="1:6">
      <c r="E62" s="42"/>
    </row>
    <row r="63" spans="1:6">
      <c r="E63" s="42"/>
    </row>
    <row r="64" spans="1:6">
      <c r="E64" s="42"/>
    </row>
    <row r="65" spans="1:5">
      <c r="E65" s="42"/>
    </row>
    <row r="66" spans="1:5">
      <c r="E66" s="42"/>
    </row>
    <row r="67" spans="1:5">
      <c r="E67" s="42"/>
    </row>
    <row r="68" spans="1:5">
      <c r="E68" s="42"/>
    </row>
    <row r="69" spans="1:5">
      <c r="E69" s="42"/>
    </row>
    <row r="70" spans="1:5">
      <c r="A70" s="4" t="s">
        <v>25</v>
      </c>
      <c r="E70" s="42"/>
    </row>
    <row r="71" spans="1:5">
      <c r="B71" s="27" t="s">
        <v>26</v>
      </c>
      <c r="D71" s="36">
        <v>162</v>
      </c>
      <c r="E71" s="46">
        <f>AVERAGE(Historical!G65:G169)</f>
        <v>203.20202020202021</v>
      </c>
    </row>
    <row r="72" spans="1:5">
      <c r="B72" s="27" t="s">
        <v>27</v>
      </c>
      <c r="D72" s="18">
        <v>0.05</v>
      </c>
      <c r="E72" s="45">
        <v>0.05</v>
      </c>
    </row>
    <row r="73" spans="1:5">
      <c r="C73" t="s">
        <v>91</v>
      </c>
      <c r="E73" s="42"/>
    </row>
    <row r="74" spans="1:5">
      <c r="C74" t="s">
        <v>92</v>
      </c>
      <c r="E74" s="42"/>
    </row>
    <row r="75" spans="1:5">
      <c r="B75" t="s">
        <v>62</v>
      </c>
      <c r="D75" s="22">
        <f>SUM(Adjustment!H66:H222)/SUM(Adjustment!D66:D222)</f>
        <v>75837.526743619965</v>
      </c>
      <c r="E75" s="42"/>
    </row>
    <row r="76" spans="1:5">
      <c r="E76" s="42"/>
    </row>
    <row r="77" spans="1:5">
      <c r="E77" s="42"/>
    </row>
    <row r="78" spans="1:5">
      <c r="E78" s="42"/>
    </row>
    <row r="79" spans="1:5">
      <c r="E79" s="42"/>
    </row>
    <row r="80" spans="1:5">
      <c r="E80" s="42"/>
    </row>
    <row r="81" spans="1:5">
      <c r="E81" s="42"/>
    </row>
    <row r="82" spans="1:5">
      <c r="A82" s="4" t="s">
        <v>28</v>
      </c>
      <c r="E82" s="42"/>
    </row>
    <row r="83" spans="1:5">
      <c r="B83" s="27" t="s">
        <v>23</v>
      </c>
      <c r="D83" s="16">
        <v>1</v>
      </c>
      <c r="E83" s="42">
        <v>1</v>
      </c>
    </row>
    <row r="84" spans="1:5">
      <c r="B84" s="27" t="s">
        <v>29</v>
      </c>
      <c r="D84" s="19">
        <v>1.7999999999999999E-2</v>
      </c>
      <c r="E84" s="33">
        <v>2.6299938738314592E-2</v>
      </c>
    </row>
    <row r="85" spans="1:5">
      <c r="B85" s="27" t="s">
        <v>115</v>
      </c>
      <c r="D85" s="19">
        <v>0</v>
      </c>
      <c r="E85" s="33">
        <v>0.66491630297418458</v>
      </c>
    </row>
    <row r="86" spans="1:5">
      <c r="B86" t="s">
        <v>62</v>
      </c>
      <c r="D86" s="22">
        <f ca="1">SUM(RefineryInputs!K66:K222)/SUM(RefineryInputs!L66:L222)</f>
        <v>133277.22509494942</v>
      </c>
      <c r="E86" s="4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"/>
  <sheetViews>
    <sheetView workbookViewId="0">
      <pane ySplit="3" topLeftCell="A113" activePane="bottomLeft" state="frozen"/>
      <selection pane="bottomLeft" activeCell="C165" sqref="C165"/>
    </sheetView>
  </sheetViews>
  <sheetFormatPr baseColWidth="10" defaultRowHeight="15" x14ac:dyDescent="0"/>
  <cols>
    <col min="1" max="2" width="10.83203125" style="4"/>
    <col min="12" max="12" width="24.5" customWidth="1"/>
    <col min="13" max="13" width="32.83203125" customWidth="1"/>
    <col min="15" max="15" width="12" customWidth="1"/>
    <col min="16" max="16" width="12.5" customWidth="1"/>
  </cols>
  <sheetData>
    <row r="1" spans="1:17" s="4" customFormat="1">
      <c r="I1" s="5" t="s">
        <v>13</v>
      </c>
      <c r="J1" s="5"/>
    </row>
    <row r="2" spans="1:17" s="4" customFormat="1">
      <c r="A2" s="5"/>
      <c r="B2" s="5" t="s">
        <v>49</v>
      </c>
      <c r="C2" s="5"/>
      <c r="D2" s="5" t="s">
        <v>7</v>
      </c>
      <c r="E2" s="5" t="s">
        <v>8</v>
      </c>
      <c r="F2" s="5" t="s">
        <v>10</v>
      </c>
      <c r="G2" s="5"/>
      <c r="H2" s="5" t="s">
        <v>30</v>
      </c>
      <c r="I2" s="5" t="s">
        <v>14</v>
      </c>
      <c r="J2" s="5" t="s">
        <v>121</v>
      </c>
    </row>
    <row r="3" spans="1:17" s="4" customFormat="1">
      <c r="A3" s="6" t="s">
        <v>0</v>
      </c>
      <c r="B3" s="6" t="s">
        <v>50</v>
      </c>
      <c r="C3" s="6" t="s">
        <v>1</v>
      </c>
      <c r="D3" s="6" t="s">
        <v>4</v>
      </c>
      <c r="E3" s="6" t="s">
        <v>9</v>
      </c>
      <c r="F3" s="6" t="s">
        <v>11</v>
      </c>
      <c r="G3" s="6" t="s">
        <v>12</v>
      </c>
      <c r="H3" s="6" t="s">
        <v>31</v>
      </c>
      <c r="I3" s="6" t="s">
        <v>15</v>
      </c>
      <c r="J3" s="47" t="s">
        <v>122</v>
      </c>
      <c r="L3" s="9" t="s">
        <v>32</v>
      </c>
    </row>
    <row r="4" spans="1:17">
      <c r="A4" s="8">
        <v>41215</v>
      </c>
      <c r="B4" s="7">
        <v>1</v>
      </c>
      <c r="C4" s="13">
        <v>1373</v>
      </c>
      <c r="D4">
        <v>6677</v>
      </c>
      <c r="E4">
        <v>7970</v>
      </c>
      <c r="F4">
        <v>252</v>
      </c>
      <c r="G4">
        <v>272</v>
      </c>
      <c r="H4">
        <v>14667</v>
      </c>
      <c r="I4">
        <v>374847</v>
      </c>
      <c r="J4" s="34">
        <v>84.9</v>
      </c>
      <c r="L4" t="s">
        <v>1</v>
      </c>
      <c r="M4" t="s">
        <v>53</v>
      </c>
      <c r="N4" t="s">
        <v>54</v>
      </c>
      <c r="Q4" t="s">
        <v>55</v>
      </c>
    </row>
    <row r="5" spans="1:17">
      <c r="A5" s="8">
        <v>41222</v>
      </c>
      <c r="B5" s="7">
        <v>2</v>
      </c>
      <c r="C5" s="13">
        <v>1389</v>
      </c>
      <c r="D5">
        <v>6709</v>
      </c>
      <c r="E5">
        <v>7828</v>
      </c>
      <c r="F5">
        <v>156</v>
      </c>
      <c r="G5">
        <v>231</v>
      </c>
      <c r="H5">
        <v>14612</v>
      </c>
      <c r="I5">
        <v>375936</v>
      </c>
      <c r="J5" s="34">
        <v>86.08</v>
      </c>
      <c r="L5" t="s">
        <v>34</v>
      </c>
      <c r="M5" t="s">
        <v>35</v>
      </c>
      <c r="N5" s="14" t="s">
        <v>43</v>
      </c>
    </row>
    <row r="6" spans="1:17">
      <c r="A6" s="8">
        <v>41229</v>
      </c>
      <c r="B6" s="7">
        <v>3</v>
      </c>
      <c r="C6" s="13">
        <v>1390</v>
      </c>
      <c r="D6">
        <v>6710</v>
      </c>
      <c r="E6">
        <v>7726</v>
      </c>
      <c r="F6">
        <v>-209</v>
      </c>
      <c r="G6">
        <v>244</v>
      </c>
      <c r="H6">
        <v>14889</v>
      </c>
      <c r="I6">
        <v>374470</v>
      </c>
      <c r="J6" s="34">
        <v>86.62</v>
      </c>
      <c r="L6" t="s">
        <v>36</v>
      </c>
      <c r="M6" t="s">
        <v>35</v>
      </c>
      <c r="N6" s="14" t="s">
        <v>37</v>
      </c>
    </row>
    <row r="7" spans="1:17">
      <c r="A7" s="8">
        <v>41236</v>
      </c>
      <c r="B7" s="7">
        <v>4</v>
      </c>
      <c r="C7" s="13">
        <v>1388</v>
      </c>
      <c r="D7">
        <v>6818</v>
      </c>
      <c r="E7">
        <v>8076</v>
      </c>
      <c r="F7">
        <v>-50</v>
      </c>
      <c r="G7">
        <v>230</v>
      </c>
      <c r="H7">
        <v>15174</v>
      </c>
      <c r="I7">
        <v>374123</v>
      </c>
      <c r="J7" s="34">
        <v>87.01</v>
      </c>
      <c r="L7" t="s">
        <v>38</v>
      </c>
      <c r="M7" t="s">
        <v>35</v>
      </c>
      <c r="N7" s="48" t="s">
        <v>39</v>
      </c>
      <c r="O7" s="48"/>
    </row>
    <row r="8" spans="1:17">
      <c r="A8" s="8">
        <v>41243</v>
      </c>
      <c r="B8" s="7">
        <v>5</v>
      </c>
      <c r="C8" s="13">
        <v>1386</v>
      </c>
      <c r="D8">
        <v>6817</v>
      </c>
      <c r="E8">
        <v>8188</v>
      </c>
      <c r="F8">
        <v>-337</v>
      </c>
      <c r="G8">
        <v>87</v>
      </c>
      <c r="H8">
        <v>15429</v>
      </c>
      <c r="I8">
        <v>371766</v>
      </c>
      <c r="J8" s="34">
        <v>88.54</v>
      </c>
      <c r="L8" t="s">
        <v>12</v>
      </c>
      <c r="M8" t="s">
        <v>35</v>
      </c>
      <c r="N8" s="14" t="s">
        <v>40</v>
      </c>
    </row>
    <row r="9" spans="1:17">
      <c r="A9" s="8">
        <v>41250</v>
      </c>
      <c r="B9" s="7">
        <v>6</v>
      </c>
      <c r="C9" s="13">
        <v>1382</v>
      </c>
      <c r="D9">
        <v>6852</v>
      </c>
      <c r="E9">
        <v>8457</v>
      </c>
      <c r="F9">
        <v>120</v>
      </c>
      <c r="G9">
        <v>178</v>
      </c>
      <c r="H9">
        <v>15367</v>
      </c>
      <c r="I9">
        <v>372609</v>
      </c>
      <c r="J9" s="34">
        <v>85.45</v>
      </c>
      <c r="L9" t="s">
        <v>28</v>
      </c>
      <c r="M9" t="s">
        <v>35</v>
      </c>
      <c r="N9" s="14" t="s">
        <v>41</v>
      </c>
    </row>
    <row r="10" spans="1:17">
      <c r="A10" s="8">
        <v>41257</v>
      </c>
      <c r="B10" s="7">
        <v>7</v>
      </c>
      <c r="C10" s="13">
        <v>1381</v>
      </c>
      <c r="D10">
        <v>6863</v>
      </c>
      <c r="E10">
        <v>8356</v>
      </c>
      <c r="F10">
        <v>-138</v>
      </c>
      <c r="G10">
        <v>237</v>
      </c>
      <c r="H10">
        <v>15594</v>
      </c>
      <c r="I10">
        <v>371645</v>
      </c>
      <c r="J10" s="34">
        <v>86.32</v>
      </c>
      <c r="L10" t="s">
        <v>42</v>
      </c>
      <c r="M10" t="s">
        <v>35</v>
      </c>
      <c r="N10" s="14" t="s">
        <v>43</v>
      </c>
    </row>
    <row r="11" spans="1:17">
      <c r="A11" s="8">
        <v>41264</v>
      </c>
      <c r="B11" s="7">
        <v>8</v>
      </c>
      <c r="C11" s="13">
        <v>1340</v>
      </c>
      <c r="D11">
        <v>6984</v>
      </c>
      <c r="E11">
        <v>7982</v>
      </c>
      <c r="F11">
        <v>-84</v>
      </c>
      <c r="G11">
        <v>278</v>
      </c>
      <c r="H11">
        <v>15328</v>
      </c>
      <c r="I11">
        <v>371059</v>
      </c>
      <c r="J11" s="34">
        <v>88.2</v>
      </c>
      <c r="L11" t="s">
        <v>123</v>
      </c>
      <c r="M11" t="s">
        <v>124</v>
      </c>
      <c r="N11" s="14" t="s">
        <v>125</v>
      </c>
    </row>
    <row r="12" spans="1:17">
      <c r="A12" s="8">
        <v>41271</v>
      </c>
      <c r="B12" s="7">
        <v>9</v>
      </c>
      <c r="C12" s="13">
        <v>1327</v>
      </c>
      <c r="D12">
        <v>6985</v>
      </c>
      <c r="E12">
        <v>7051</v>
      </c>
      <c r="F12">
        <v>-1589</v>
      </c>
      <c r="G12">
        <v>-284</v>
      </c>
      <c r="H12">
        <v>15341</v>
      </c>
      <c r="I12">
        <v>359939</v>
      </c>
      <c r="J12" s="34">
        <v>90.66</v>
      </c>
    </row>
    <row r="13" spans="1:17">
      <c r="A13" s="8">
        <v>41278</v>
      </c>
      <c r="B13" s="7">
        <v>10</v>
      </c>
      <c r="C13" s="13">
        <v>1318</v>
      </c>
      <c r="D13">
        <v>7002</v>
      </c>
      <c r="E13">
        <v>8299</v>
      </c>
      <c r="F13">
        <v>188</v>
      </c>
      <c r="G13">
        <v>144</v>
      </c>
      <c r="H13">
        <v>15257</v>
      </c>
      <c r="I13">
        <v>361253</v>
      </c>
      <c r="J13" s="34">
        <v>93.12</v>
      </c>
    </row>
    <row r="14" spans="1:17">
      <c r="A14" s="8">
        <v>41285</v>
      </c>
      <c r="B14" s="7">
        <v>11</v>
      </c>
      <c r="C14" s="13">
        <v>1323</v>
      </c>
      <c r="D14">
        <v>7041</v>
      </c>
      <c r="E14">
        <v>7987</v>
      </c>
      <c r="F14">
        <v>-91</v>
      </c>
      <c r="G14">
        <v>-18</v>
      </c>
      <c r="H14">
        <v>15101</v>
      </c>
      <c r="I14">
        <v>360302</v>
      </c>
      <c r="J14" s="34">
        <v>93.6</v>
      </c>
    </row>
    <row r="15" spans="1:17">
      <c r="A15" s="8">
        <v>41292</v>
      </c>
      <c r="B15" s="7">
        <v>12</v>
      </c>
      <c r="C15" s="13">
        <v>1316</v>
      </c>
      <c r="D15">
        <v>6989</v>
      </c>
      <c r="E15">
        <v>7686</v>
      </c>
      <c r="F15">
        <v>402</v>
      </c>
      <c r="G15">
        <v>-67</v>
      </c>
      <c r="H15">
        <v>14206</v>
      </c>
      <c r="I15">
        <v>363115</v>
      </c>
      <c r="J15" s="34">
        <v>95.61</v>
      </c>
    </row>
    <row r="16" spans="1:17">
      <c r="A16" s="8">
        <v>41299</v>
      </c>
      <c r="B16" s="7">
        <v>13</v>
      </c>
      <c r="C16" s="13">
        <v>1315</v>
      </c>
      <c r="D16">
        <v>6993</v>
      </c>
      <c r="E16">
        <v>8024</v>
      </c>
      <c r="F16">
        <v>877</v>
      </c>
      <c r="G16">
        <v>341</v>
      </c>
      <c r="H16">
        <v>14481</v>
      </c>
      <c r="I16">
        <v>369062</v>
      </c>
      <c r="J16" s="34">
        <v>95.15</v>
      </c>
    </row>
    <row r="17" spans="1:10">
      <c r="A17" s="8">
        <v>41306</v>
      </c>
      <c r="B17" s="7">
        <v>14</v>
      </c>
      <c r="C17" s="13">
        <v>1332</v>
      </c>
      <c r="D17">
        <v>6997</v>
      </c>
      <c r="E17">
        <v>7525</v>
      </c>
      <c r="F17">
        <v>424</v>
      </c>
      <c r="G17">
        <v>333</v>
      </c>
      <c r="H17">
        <v>14431</v>
      </c>
      <c r="I17">
        <v>371685</v>
      </c>
      <c r="J17" s="34">
        <v>97.46</v>
      </c>
    </row>
    <row r="18" spans="1:10">
      <c r="A18" s="8">
        <v>41313</v>
      </c>
      <c r="B18" s="7">
        <v>15</v>
      </c>
      <c r="C18" s="13">
        <v>1330</v>
      </c>
      <c r="D18">
        <v>7064</v>
      </c>
      <c r="E18">
        <v>7469</v>
      </c>
      <c r="F18">
        <v>103</v>
      </c>
      <c r="G18">
        <v>-120</v>
      </c>
      <c r="H18">
        <v>14310</v>
      </c>
      <c r="I18">
        <v>372245</v>
      </c>
      <c r="J18" s="34">
        <v>95.71</v>
      </c>
    </row>
    <row r="19" spans="1:10">
      <c r="A19" s="8">
        <v>41320</v>
      </c>
      <c r="B19" s="7">
        <v>16</v>
      </c>
      <c r="C19" s="13">
        <v>1337</v>
      </c>
      <c r="D19">
        <v>7118</v>
      </c>
      <c r="E19">
        <v>7645</v>
      </c>
      <c r="F19">
        <v>592</v>
      </c>
      <c r="G19">
        <v>5</v>
      </c>
      <c r="H19">
        <v>14176</v>
      </c>
      <c r="I19">
        <v>376388</v>
      </c>
      <c r="J19" s="34">
        <v>95.95</v>
      </c>
    </row>
    <row r="20" spans="1:10">
      <c r="A20" s="8">
        <v>41327</v>
      </c>
      <c r="B20" s="7">
        <v>17</v>
      </c>
      <c r="C20" s="13">
        <v>1329</v>
      </c>
      <c r="D20">
        <v>7096</v>
      </c>
      <c r="E20">
        <v>7914</v>
      </c>
      <c r="F20">
        <v>161</v>
      </c>
      <c r="G20">
        <v>-338</v>
      </c>
      <c r="H20">
        <v>14511</v>
      </c>
      <c r="I20">
        <v>377518</v>
      </c>
      <c r="J20" s="34">
        <v>93.12</v>
      </c>
    </row>
    <row r="21" spans="1:10">
      <c r="A21" s="8">
        <v>41334</v>
      </c>
      <c r="B21" s="7">
        <v>18</v>
      </c>
      <c r="C21" s="13">
        <v>1333</v>
      </c>
      <c r="D21">
        <v>7093</v>
      </c>
      <c r="E21">
        <v>7264</v>
      </c>
      <c r="F21">
        <v>548</v>
      </c>
      <c r="G21">
        <v>222</v>
      </c>
      <c r="H21">
        <v>14031</v>
      </c>
      <c r="I21">
        <v>381351</v>
      </c>
      <c r="J21" s="34">
        <v>90.71</v>
      </c>
    </row>
    <row r="22" spans="1:10">
      <c r="A22" s="8">
        <v>41341</v>
      </c>
      <c r="B22" s="7">
        <v>19</v>
      </c>
      <c r="C22" s="13">
        <v>1341</v>
      </c>
      <c r="D22">
        <v>7159</v>
      </c>
      <c r="E22">
        <v>7491</v>
      </c>
      <c r="F22">
        <v>375</v>
      </c>
      <c r="G22">
        <v>-281</v>
      </c>
      <c r="H22">
        <v>13994</v>
      </c>
      <c r="I22">
        <v>383975</v>
      </c>
      <c r="J22" s="34">
        <v>92.01</v>
      </c>
    </row>
    <row r="23" spans="1:10">
      <c r="A23" s="8">
        <v>41348</v>
      </c>
      <c r="B23" s="7">
        <v>20</v>
      </c>
      <c r="C23" s="13">
        <v>1341</v>
      </c>
      <c r="D23">
        <v>7150</v>
      </c>
      <c r="E23">
        <v>7272</v>
      </c>
      <c r="F23">
        <v>-188</v>
      </c>
      <c r="G23">
        <v>-96</v>
      </c>
      <c r="H23">
        <v>14514</v>
      </c>
      <c r="I23">
        <v>382661</v>
      </c>
      <c r="J23" s="34">
        <v>93.49</v>
      </c>
    </row>
    <row r="24" spans="1:10">
      <c r="A24" s="8">
        <v>41355</v>
      </c>
      <c r="B24" s="7">
        <v>21</v>
      </c>
      <c r="C24" s="13">
        <v>1324</v>
      </c>
      <c r="D24">
        <v>7151</v>
      </c>
      <c r="E24">
        <v>8113</v>
      </c>
      <c r="F24">
        <v>465</v>
      </c>
      <c r="G24">
        <v>79</v>
      </c>
      <c r="H24">
        <v>14878</v>
      </c>
      <c r="I24">
        <v>385917</v>
      </c>
      <c r="J24" s="34">
        <v>93.41</v>
      </c>
    </row>
    <row r="25" spans="1:10">
      <c r="A25" s="8">
        <v>41362</v>
      </c>
      <c r="B25" s="7">
        <v>22</v>
      </c>
      <c r="C25" s="13">
        <v>1354</v>
      </c>
      <c r="D25">
        <v>7151</v>
      </c>
      <c r="E25">
        <v>7886</v>
      </c>
      <c r="F25">
        <v>387</v>
      </c>
      <c r="G25">
        <v>358</v>
      </c>
      <c r="H25">
        <v>15008</v>
      </c>
      <c r="I25">
        <v>388624</v>
      </c>
      <c r="J25" s="34">
        <v>97.24</v>
      </c>
    </row>
    <row r="26" spans="1:10">
      <c r="A26" s="8">
        <v>41369</v>
      </c>
      <c r="B26" s="7">
        <v>23</v>
      </c>
      <c r="C26" s="13">
        <v>1357</v>
      </c>
      <c r="D26">
        <v>7181</v>
      </c>
      <c r="E26">
        <v>7675</v>
      </c>
      <c r="F26">
        <v>36</v>
      </c>
      <c r="G26">
        <v>294</v>
      </c>
      <c r="H26">
        <v>15114</v>
      </c>
      <c r="I26">
        <v>388874</v>
      </c>
      <c r="J26" s="34">
        <v>92.76</v>
      </c>
    </row>
    <row r="27" spans="1:10">
      <c r="A27" s="8">
        <v>41376</v>
      </c>
      <c r="B27" s="7">
        <v>24</v>
      </c>
      <c r="C27" s="13">
        <v>1387</v>
      </c>
      <c r="D27">
        <v>7208</v>
      </c>
      <c r="E27">
        <v>7386</v>
      </c>
      <c r="F27">
        <v>-176</v>
      </c>
      <c r="G27">
        <v>304</v>
      </c>
      <c r="H27">
        <v>15074</v>
      </c>
      <c r="I27">
        <v>387641</v>
      </c>
      <c r="J27" s="34">
        <v>91.23</v>
      </c>
    </row>
    <row r="28" spans="1:10">
      <c r="A28" s="8">
        <v>41383</v>
      </c>
      <c r="B28" s="7">
        <v>25</v>
      </c>
      <c r="C28" s="13">
        <v>1371</v>
      </c>
      <c r="D28">
        <v>7326</v>
      </c>
      <c r="E28">
        <v>7517</v>
      </c>
      <c r="F28">
        <v>135</v>
      </c>
      <c r="G28">
        <v>-220</v>
      </c>
      <c r="H28">
        <v>14488</v>
      </c>
      <c r="I28">
        <v>388588</v>
      </c>
      <c r="J28" s="34">
        <v>88.04</v>
      </c>
    </row>
    <row r="29" spans="1:10">
      <c r="A29" s="8">
        <v>41390</v>
      </c>
      <c r="B29" s="7">
        <v>26</v>
      </c>
      <c r="C29" s="13">
        <v>1381</v>
      </c>
      <c r="D29">
        <v>7312</v>
      </c>
      <c r="E29">
        <v>8119</v>
      </c>
      <c r="F29">
        <v>957</v>
      </c>
      <c r="G29">
        <v>236</v>
      </c>
      <c r="H29">
        <v>14710</v>
      </c>
      <c r="I29">
        <v>395284</v>
      </c>
      <c r="J29" s="34">
        <v>92.63</v>
      </c>
    </row>
    <row r="30" spans="1:10">
      <c r="A30" s="8">
        <v>41397</v>
      </c>
      <c r="B30" s="7">
        <v>27</v>
      </c>
      <c r="C30" s="13">
        <v>1403</v>
      </c>
      <c r="D30">
        <v>7369</v>
      </c>
      <c r="E30">
        <v>7559</v>
      </c>
      <c r="F30">
        <v>33</v>
      </c>
      <c r="G30">
        <v>285</v>
      </c>
      <c r="H30">
        <v>15180</v>
      </c>
      <c r="I30">
        <v>395514</v>
      </c>
      <c r="J30" s="34">
        <v>95.25</v>
      </c>
    </row>
    <row r="31" spans="1:10">
      <c r="A31" s="8">
        <v>41404</v>
      </c>
      <c r="B31" s="7">
        <v>28</v>
      </c>
      <c r="C31" s="13">
        <v>1412</v>
      </c>
      <c r="D31">
        <v>7321</v>
      </c>
      <c r="E31">
        <v>7576</v>
      </c>
      <c r="F31">
        <v>-89</v>
      </c>
      <c r="G31">
        <v>267</v>
      </c>
      <c r="H31">
        <v>15253</v>
      </c>
      <c r="I31">
        <v>394890</v>
      </c>
      <c r="J31" s="34">
        <v>95.81</v>
      </c>
    </row>
    <row r="32" spans="1:10">
      <c r="A32" s="8">
        <v>41411</v>
      </c>
      <c r="B32" s="7">
        <v>29</v>
      </c>
      <c r="C32" s="13">
        <v>1408</v>
      </c>
      <c r="D32">
        <v>7258</v>
      </c>
      <c r="E32">
        <v>8082</v>
      </c>
      <c r="F32">
        <v>-48</v>
      </c>
      <c r="G32">
        <v>-139</v>
      </c>
      <c r="H32">
        <v>15249</v>
      </c>
      <c r="I32">
        <v>394552</v>
      </c>
      <c r="J32" s="34">
        <v>95.72</v>
      </c>
    </row>
    <row r="33" spans="1:10">
      <c r="A33" s="8">
        <v>41418</v>
      </c>
      <c r="B33" s="7">
        <v>30</v>
      </c>
      <c r="C33" s="13">
        <v>1402</v>
      </c>
      <c r="D33">
        <v>7292</v>
      </c>
      <c r="E33">
        <v>7769</v>
      </c>
      <c r="F33">
        <v>429</v>
      </c>
      <c r="G33">
        <v>397</v>
      </c>
      <c r="H33">
        <v>15029</v>
      </c>
      <c r="I33">
        <v>397552</v>
      </c>
      <c r="J33" s="34">
        <v>93.84</v>
      </c>
    </row>
    <row r="34" spans="1:10">
      <c r="A34" s="8">
        <v>41425</v>
      </c>
      <c r="B34" s="7">
        <v>31</v>
      </c>
      <c r="C34" s="13">
        <v>1410</v>
      </c>
      <c r="D34">
        <v>7300</v>
      </c>
      <c r="E34">
        <v>7220</v>
      </c>
      <c r="F34">
        <v>-895</v>
      </c>
      <c r="G34">
        <v>47</v>
      </c>
      <c r="H34">
        <v>15462</v>
      </c>
      <c r="I34">
        <v>391285</v>
      </c>
      <c r="J34" s="34">
        <v>91.93</v>
      </c>
    </row>
    <row r="35" spans="1:10">
      <c r="A35" s="8">
        <v>41432</v>
      </c>
      <c r="B35" s="7">
        <v>32</v>
      </c>
      <c r="C35" s="13">
        <v>1406</v>
      </c>
      <c r="D35">
        <v>7224</v>
      </c>
      <c r="E35">
        <v>7802</v>
      </c>
      <c r="F35">
        <v>360</v>
      </c>
      <c r="G35">
        <v>571</v>
      </c>
      <c r="H35">
        <v>15237</v>
      </c>
      <c r="I35">
        <v>393808</v>
      </c>
      <c r="J35" s="34">
        <v>96.11</v>
      </c>
    </row>
    <row r="36" spans="1:10">
      <c r="A36" s="8">
        <v>41439</v>
      </c>
      <c r="B36" s="7">
        <v>33</v>
      </c>
      <c r="C36" s="13">
        <v>1413</v>
      </c>
      <c r="D36">
        <v>7129</v>
      </c>
      <c r="E36">
        <v>8388</v>
      </c>
      <c r="F36">
        <v>45</v>
      </c>
      <c r="G36">
        <v>59</v>
      </c>
      <c r="H36">
        <v>15531</v>
      </c>
      <c r="I36">
        <v>394121</v>
      </c>
      <c r="J36" s="34">
        <v>97.83</v>
      </c>
    </row>
    <row r="37" spans="1:10">
      <c r="A37" s="8">
        <v>41446</v>
      </c>
      <c r="B37" s="7">
        <v>34</v>
      </c>
      <c r="C37" s="13">
        <v>1405</v>
      </c>
      <c r="D37">
        <v>7261</v>
      </c>
      <c r="E37">
        <v>8248</v>
      </c>
      <c r="F37">
        <v>3</v>
      </c>
      <c r="G37">
        <v>198</v>
      </c>
      <c r="H37">
        <v>15704</v>
      </c>
      <c r="I37">
        <v>394139</v>
      </c>
      <c r="J37" s="34">
        <v>93.81</v>
      </c>
    </row>
    <row r="38" spans="1:10">
      <c r="A38" s="8">
        <v>41453</v>
      </c>
      <c r="B38" s="7">
        <v>35</v>
      </c>
      <c r="C38" s="13">
        <v>1390</v>
      </c>
      <c r="D38">
        <v>7267</v>
      </c>
      <c r="E38">
        <v>7357</v>
      </c>
      <c r="F38">
        <v>-1478</v>
      </c>
      <c r="G38">
        <v>-12</v>
      </c>
      <c r="H38">
        <v>16090</v>
      </c>
      <c r="I38">
        <v>383792</v>
      </c>
      <c r="J38" s="34">
        <v>96.36</v>
      </c>
    </row>
    <row r="39" spans="1:10">
      <c r="A39" s="8">
        <v>41460</v>
      </c>
      <c r="B39" s="7">
        <v>36</v>
      </c>
      <c r="C39" s="13">
        <v>1395</v>
      </c>
      <c r="D39">
        <v>7401</v>
      </c>
      <c r="E39">
        <v>7475</v>
      </c>
      <c r="F39">
        <v>-1411</v>
      </c>
      <c r="G39">
        <v>-169</v>
      </c>
      <c r="H39">
        <v>16118</v>
      </c>
      <c r="I39">
        <v>373918</v>
      </c>
      <c r="J39" s="34">
        <v>103.09</v>
      </c>
    </row>
    <row r="40" spans="1:10">
      <c r="A40" s="8">
        <v>41467</v>
      </c>
      <c r="B40" s="7">
        <v>37</v>
      </c>
      <c r="C40" s="13">
        <v>1391</v>
      </c>
      <c r="D40">
        <v>7490</v>
      </c>
      <c r="E40">
        <v>7655</v>
      </c>
      <c r="F40">
        <v>-986</v>
      </c>
      <c r="G40">
        <v>106</v>
      </c>
      <c r="H40">
        <v>16237</v>
      </c>
      <c r="I40">
        <v>367016</v>
      </c>
      <c r="J40" s="34">
        <v>105.85</v>
      </c>
    </row>
    <row r="41" spans="1:10">
      <c r="A41" s="8">
        <v>41474</v>
      </c>
      <c r="B41" s="7">
        <v>38</v>
      </c>
      <c r="C41" s="13">
        <v>1395</v>
      </c>
      <c r="D41">
        <v>7555</v>
      </c>
      <c r="E41">
        <v>7980</v>
      </c>
      <c r="F41">
        <v>-404</v>
      </c>
      <c r="G41">
        <v>92</v>
      </c>
      <c r="H41">
        <v>16031</v>
      </c>
      <c r="I41">
        <v>364191</v>
      </c>
      <c r="J41" s="34">
        <v>108</v>
      </c>
    </row>
    <row r="42" spans="1:10">
      <c r="A42" s="8">
        <v>41481</v>
      </c>
      <c r="B42" s="7">
        <v>39</v>
      </c>
      <c r="C42" s="13">
        <v>1401</v>
      </c>
      <c r="D42">
        <v>7542</v>
      </c>
      <c r="E42">
        <v>8116</v>
      </c>
      <c r="F42">
        <v>62</v>
      </c>
      <c r="G42">
        <v>369</v>
      </c>
      <c r="H42">
        <v>15965</v>
      </c>
      <c r="I42">
        <v>364622</v>
      </c>
      <c r="J42" s="34">
        <v>104.76</v>
      </c>
    </row>
    <row r="43" spans="1:10">
      <c r="A43" s="8">
        <v>41488</v>
      </c>
      <c r="B43" s="7">
        <v>40</v>
      </c>
      <c r="C43" s="13">
        <v>1388</v>
      </c>
      <c r="D43">
        <v>7560</v>
      </c>
      <c r="E43">
        <v>7862</v>
      </c>
      <c r="F43">
        <v>-189</v>
      </c>
      <c r="G43">
        <v>282</v>
      </c>
      <c r="H43">
        <v>15893</v>
      </c>
      <c r="I43">
        <v>363302</v>
      </c>
      <c r="J43" s="34">
        <v>106.94</v>
      </c>
    </row>
    <row r="44" spans="1:10">
      <c r="A44" s="8">
        <v>41495</v>
      </c>
      <c r="B44" s="7">
        <v>41</v>
      </c>
      <c r="C44" s="13">
        <v>1385</v>
      </c>
      <c r="D44">
        <v>7571</v>
      </c>
      <c r="E44">
        <v>7865</v>
      </c>
      <c r="F44">
        <v>-402</v>
      </c>
      <c r="G44">
        <v>-227</v>
      </c>
      <c r="H44">
        <v>15611</v>
      </c>
      <c r="I44">
        <v>360490</v>
      </c>
      <c r="J44" s="34">
        <v>106.04</v>
      </c>
    </row>
    <row r="45" spans="1:10">
      <c r="A45" s="8">
        <v>41502</v>
      </c>
      <c r="B45" s="7">
        <v>42</v>
      </c>
      <c r="C45" s="13">
        <v>1397</v>
      </c>
      <c r="D45">
        <v>7518</v>
      </c>
      <c r="E45">
        <v>7896</v>
      </c>
      <c r="F45">
        <v>-204</v>
      </c>
      <c r="G45">
        <v>227</v>
      </c>
      <c r="H45">
        <v>15845</v>
      </c>
      <c r="I45">
        <v>359062</v>
      </c>
      <c r="J45" s="34">
        <v>107.58</v>
      </c>
    </row>
    <row r="46" spans="1:10">
      <c r="A46" s="8">
        <v>41509</v>
      </c>
      <c r="B46" s="7">
        <v>43</v>
      </c>
      <c r="C46" s="13">
        <v>1382</v>
      </c>
      <c r="D46">
        <v>7609</v>
      </c>
      <c r="E46">
        <v>8319</v>
      </c>
      <c r="F46">
        <v>427</v>
      </c>
      <c r="G46">
        <v>273</v>
      </c>
      <c r="H46">
        <v>15774</v>
      </c>
      <c r="I46">
        <v>362048</v>
      </c>
      <c r="J46" s="34">
        <v>106.48</v>
      </c>
    </row>
    <row r="47" spans="1:10">
      <c r="A47" s="8">
        <v>41516</v>
      </c>
      <c r="B47" s="7">
        <v>44</v>
      </c>
      <c r="C47" s="13">
        <v>1388</v>
      </c>
      <c r="D47">
        <v>7621</v>
      </c>
      <c r="E47">
        <v>8200</v>
      </c>
      <c r="F47">
        <v>-262</v>
      </c>
      <c r="G47">
        <v>-147</v>
      </c>
      <c r="H47">
        <v>15936</v>
      </c>
      <c r="I47">
        <v>360212</v>
      </c>
      <c r="J47" s="34">
        <v>107.98</v>
      </c>
    </row>
    <row r="48" spans="1:10">
      <c r="A48" s="8">
        <v>41523</v>
      </c>
      <c r="B48" s="7">
        <v>45</v>
      </c>
      <c r="C48" s="13">
        <v>1365</v>
      </c>
      <c r="D48">
        <v>7745</v>
      </c>
      <c r="E48">
        <v>7962</v>
      </c>
      <c r="F48">
        <v>-31</v>
      </c>
      <c r="G48">
        <v>158</v>
      </c>
      <c r="H48">
        <v>15896</v>
      </c>
      <c r="I48">
        <v>359993</v>
      </c>
      <c r="J48" s="34">
        <v>110.62</v>
      </c>
    </row>
    <row r="49" spans="1:10">
      <c r="A49" s="8">
        <v>41530</v>
      </c>
      <c r="B49" s="7">
        <v>46</v>
      </c>
      <c r="C49" s="13">
        <v>1361</v>
      </c>
      <c r="D49">
        <v>7827</v>
      </c>
      <c r="E49">
        <v>7523</v>
      </c>
      <c r="F49">
        <v>-624</v>
      </c>
      <c r="G49">
        <v>136</v>
      </c>
      <c r="H49">
        <v>16110</v>
      </c>
      <c r="I49">
        <v>355625</v>
      </c>
      <c r="J49" s="34">
        <v>108.31</v>
      </c>
    </row>
    <row r="50" spans="1:10">
      <c r="A50" s="8">
        <v>41537</v>
      </c>
      <c r="B50" s="7">
        <v>47</v>
      </c>
      <c r="C50" s="13">
        <v>1369</v>
      </c>
      <c r="D50">
        <v>7777</v>
      </c>
      <c r="E50">
        <v>7869</v>
      </c>
      <c r="F50">
        <v>376</v>
      </c>
      <c r="G50">
        <v>321</v>
      </c>
      <c r="H50">
        <v>15591</v>
      </c>
      <c r="I50">
        <v>358260</v>
      </c>
      <c r="J50" s="34">
        <v>104.7</v>
      </c>
    </row>
    <row r="51" spans="1:10">
      <c r="A51" s="8">
        <v>41544</v>
      </c>
      <c r="B51" s="7">
        <v>48</v>
      </c>
      <c r="C51" s="13">
        <v>1362</v>
      </c>
      <c r="D51">
        <v>7784</v>
      </c>
      <c r="E51">
        <v>8307</v>
      </c>
      <c r="F51">
        <v>782</v>
      </c>
      <c r="G51">
        <v>136</v>
      </c>
      <c r="H51">
        <v>15445</v>
      </c>
      <c r="I51">
        <v>363732</v>
      </c>
      <c r="J51" s="34">
        <v>102.86</v>
      </c>
    </row>
    <row r="52" spans="1:10">
      <c r="A52" s="8">
        <v>41551</v>
      </c>
      <c r="B52" s="7">
        <v>49</v>
      </c>
      <c r="C52" s="13">
        <v>1372</v>
      </c>
      <c r="D52">
        <v>7809</v>
      </c>
      <c r="E52">
        <v>7987</v>
      </c>
      <c r="F52">
        <v>972</v>
      </c>
      <c r="G52">
        <v>66</v>
      </c>
      <c r="H52">
        <v>14890</v>
      </c>
      <c r="I52">
        <v>370539</v>
      </c>
      <c r="J52" s="34">
        <v>103.83</v>
      </c>
    </row>
    <row r="53" spans="1:10">
      <c r="A53" s="8">
        <v>41558</v>
      </c>
      <c r="B53" s="7">
        <v>50</v>
      </c>
      <c r="C53" s="13">
        <v>1367</v>
      </c>
      <c r="D53">
        <v>7428</v>
      </c>
      <c r="E53">
        <v>7948</v>
      </c>
      <c r="F53">
        <v>571</v>
      </c>
      <c r="G53">
        <v>48</v>
      </c>
      <c r="H53">
        <v>14853</v>
      </c>
      <c r="I53">
        <v>374538</v>
      </c>
      <c r="J53" s="34">
        <v>102.17</v>
      </c>
    </row>
    <row r="54" spans="1:10">
      <c r="A54" s="8">
        <v>41565</v>
      </c>
      <c r="B54" s="7">
        <v>51</v>
      </c>
      <c r="C54" s="13">
        <v>1361</v>
      </c>
      <c r="D54">
        <v>7896</v>
      </c>
      <c r="E54">
        <v>7600</v>
      </c>
      <c r="F54">
        <v>749</v>
      </c>
      <c r="G54">
        <v>108</v>
      </c>
      <c r="H54">
        <v>14855</v>
      </c>
      <c r="I54">
        <v>379784</v>
      </c>
      <c r="J54" s="34">
        <v>100.87</v>
      </c>
    </row>
    <row r="55" spans="1:10">
      <c r="A55" s="8">
        <v>41572</v>
      </c>
      <c r="B55" s="7">
        <v>52</v>
      </c>
      <c r="C55" s="13">
        <v>1357</v>
      </c>
      <c r="D55">
        <v>7853</v>
      </c>
      <c r="E55">
        <v>7403</v>
      </c>
      <c r="F55">
        <v>584</v>
      </c>
      <c r="G55">
        <v>380</v>
      </c>
      <c r="H55">
        <v>15052</v>
      </c>
      <c r="I55">
        <v>383871</v>
      </c>
      <c r="J55" s="34">
        <v>97.4</v>
      </c>
    </row>
    <row r="56" spans="1:10">
      <c r="A56" s="8">
        <v>41579</v>
      </c>
      <c r="B56" s="7">
        <v>53</v>
      </c>
      <c r="C56" s="13">
        <v>1376</v>
      </c>
      <c r="D56">
        <v>7858</v>
      </c>
      <c r="E56">
        <v>7168</v>
      </c>
      <c r="F56">
        <v>225</v>
      </c>
      <c r="G56">
        <v>267</v>
      </c>
      <c r="H56">
        <v>15068</v>
      </c>
      <c r="I56">
        <v>385448</v>
      </c>
      <c r="J56" s="34">
        <v>94.56</v>
      </c>
    </row>
    <row r="57" spans="1:10">
      <c r="A57" s="8">
        <v>41586</v>
      </c>
      <c r="B57" s="7">
        <v>54</v>
      </c>
      <c r="C57" s="13">
        <v>1383</v>
      </c>
      <c r="D57">
        <v>7981</v>
      </c>
      <c r="E57">
        <v>7788</v>
      </c>
      <c r="F57">
        <v>377</v>
      </c>
      <c r="G57">
        <v>19</v>
      </c>
      <c r="H57">
        <v>15411</v>
      </c>
      <c r="I57">
        <v>388088</v>
      </c>
      <c r="J57" s="34">
        <v>94.56</v>
      </c>
    </row>
    <row r="58" spans="1:10">
      <c r="A58" s="8">
        <v>41593</v>
      </c>
      <c r="B58" s="7">
        <v>55</v>
      </c>
      <c r="C58" s="13">
        <v>1385</v>
      </c>
      <c r="D58">
        <v>7974</v>
      </c>
      <c r="E58">
        <v>7807</v>
      </c>
      <c r="F58">
        <v>54</v>
      </c>
      <c r="G58">
        <v>-280</v>
      </c>
      <c r="H58">
        <v>15447</v>
      </c>
      <c r="I58">
        <v>388463</v>
      </c>
      <c r="J58" s="34">
        <v>93.8</v>
      </c>
    </row>
    <row r="59" spans="1:10">
      <c r="A59" s="8">
        <v>41600</v>
      </c>
      <c r="B59" s="7">
        <v>56</v>
      </c>
      <c r="C59" s="13">
        <v>1387</v>
      </c>
      <c r="D59">
        <v>8019</v>
      </c>
      <c r="E59">
        <v>7661</v>
      </c>
      <c r="F59">
        <v>422</v>
      </c>
      <c r="G59">
        <v>293</v>
      </c>
      <c r="H59">
        <v>15551</v>
      </c>
      <c r="I59">
        <v>391416</v>
      </c>
      <c r="J59" s="34">
        <v>94.53</v>
      </c>
    </row>
    <row r="60" spans="1:10">
      <c r="A60" s="8">
        <v>41607</v>
      </c>
      <c r="B60" s="7">
        <v>57</v>
      </c>
      <c r="C60" s="13">
        <v>1391</v>
      </c>
      <c r="D60">
        <v>8011</v>
      </c>
      <c r="E60">
        <v>7752</v>
      </c>
      <c r="F60">
        <v>-798</v>
      </c>
      <c r="G60">
        <v>-455</v>
      </c>
      <c r="H60">
        <v>16106</v>
      </c>
      <c r="I60">
        <v>385831</v>
      </c>
      <c r="J60" s="34">
        <v>92.55</v>
      </c>
    </row>
    <row r="61" spans="1:10">
      <c r="A61" s="8">
        <v>41614</v>
      </c>
      <c r="B61" s="7">
        <v>58</v>
      </c>
      <c r="C61" s="13">
        <v>1397</v>
      </c>
      <c r="D61">
        <v>8075</v>
      </c>
      <c r="E61">
        <v>6805</v>
      </c>
      <c r="F61">
        <v>-1512</v>
      </c>
      <c r="G61">
        <v>-261</v>
      </c>
      <c r="H61">
        <v>16131</v>
      </c>
      <c r="I61">
        <v>375246</v>
      </c>
      <c r="J61" s="34">
        <v>97.48</v>
      </c>
    </row>
    <row r="62" spans="1:10">
      <c r="A62" s="8">
        <v>41621</v>
      </c>
      <c r="B62" s="7">
        <v>59</v>
      </c>
      <c r="C62" s="13">
        <v>1411</v>
      </c>
      <c r="D62">
        <v>8058</v>
      </c>
      <c r="E62">
        <v>7675</v>
      </c>
      <c r="F62">
        <v>-420</v>
      </c>
      <c r="G62">
        <v>-222</v>
      </c>
      <c r="H62">
        <v>15931</v>
      </c>
      <c r="I62">
        <v>372305</v>
      </c>
      <c r="J62" s="34">
        <v>96.27</v>
      </c>
    </row>
    <row r="63" spans="1:10">
      <c r="A63" s="8">
        <v>41628</v>
      </c>
      <c r="B63" s="7">
        <v>60</v>
      </c>
      <c r="C63" s="13">
        <v>1395</v>
      </c>
      <c r="D63">
        <v>8111</v>
      </c>
      <c r="E63">
        <v>7477</v>
      </c>
      <c r="F63">
        <v>-676</v>
      </c>
      <c r="G63">
        <v>-31</v>
      </c>
      <c r="H63">
        <v>16233</v>
      </c>
      <c r="I63">
        <v>367574</v>
      </c>
      <c r="J63" s="34">
        <v>99.11</v>
      </c>
    </row>
    <row r="64" spans="1:10">
      <c r="A64" s="8">
        <v>41635</v>
      </c>
      <c r="B64" s="7">
        <v>61</v>
      </c>
      <c r="C64" s="13">
        <v>1382</v>
      </c>
      <c r="D64">
        <v>8121</v>
      </c>
      <c r="E64">
        <v>7437</v>
      </c>
      <c r="F64">
        <v>-1001</v>
      </c>
      <c r="G64">
        <v>-312</v>
      </c>
      <c r="H64">
        <v>16247</v>
      </c>
      <c r="I64">
        <v>360567</v>
      </c>
      <c r="J64" s="34">
        <v>99.94</v>
      </c>
    </row>
    <row r="65" spans="1:10">
      <c r="A65" s="8">
        <v>41642</v>
      </c>
      <c r="B65" s="7">
        <v>62</v>
      </c>
      <c r="C65">
        <v>1378</v>
      </c>
      <c r="D65">
        <v>8145</v>
      </c>
      <c r="E65">
        <v>7903</v>
      </c>
      <c r="F65">
        <v>-382</v>
      </c>
      <c r="G65">
        <v>-296</v>
      </c>
      <c r="H65" s="3">
        <v>16134</v>
      </c>
      <c r="I65">
        <v>357892</v>
      </c>
      <c r="J65" s="34">
        <v>93.66</v>
      </c>
    </row>
    <row r="66" spans="1:10">
      <c r="A66" s="8">
        <v>41649</v>
      </c>
      <c r="B66" s="7">
        <v>63</v>
      </c>
      <c r="C66">
        <v>1393</v>
      </c>
      <c r="D66">
        <v>8159</v>
      </c>
      <c r="E66">
        <v>6831</v>
      </c>
      <c r="F66">
        <v>-1094</v>
      </c>
      <c r="G66">
        <v>-353</v>
      </c>
      <c r="H66" s="3">
        <v>15731</v>
      </c>
      <c r="I66">
        <v>350234</v>
      </c>
      <c r="J66" s="34">
        <v>92.39</v>
      </c>
    </row>
    <row r="67" spans="1:10">
      <c r="A67" s="8">
        <v>41656</v>
      </c>
      <c r="B67" s="7">
        <v>64</v>
      </c>
      <c r="C67">
        <v>1408</v>
      </c>
      <c r="D67">
        <v>8052</v>
      </c>
      <c r="E67">
        <v>7486</v>
      </c>
      <c r="F67">
        <v>141</v>
      </c>
      <c r="G67">
        <v>-181</v>
      </c>
      <c r="H67" s="3">
        <v>15216</v>
      </c>
      <c r="I67">
        <v>351224</v>
      </c>
      <c r="J67" s="34">
        <v>93.96</v>
      </c>
    </row>
    <row r="68" spans="1:10">
      <c r="A68" s="8">
        <v>41663</v>
      </c>
      <c r="B68" s="7">
        <v>65</v>
      </c>
      <c r="C68">
        <v>1416</v>
      </c>
      <c r="D68">
        <v>8044</v>
      </c>
      <c r="E68">
        <v>7987</v>
      </c>
      <c r="F68">
        <v>917</v>
      </c>
      <c r="G68">
        <v>303</v>
      </c>
      <c r="H68" s="3">
        <v>15417</v>
      </c>
      <c r="I68">
        <v>357645</v>
      </c>
      <c r="J68" s="34">
        <v>96.66</v>
      </c>
    </row>
    <row r="69" spans="1:10">
      <c r="A69" s="8">
        <v>41670</v>
      </c>
      <c r="B69" s="7">
        <v>66</v>
      </c>
      <c r="C69">
        <v>1422</v>
      </c>
      <c r="D69">
        <v>8044</v>
      </c>
      <c r="E69">
        <v>6826</v>
      </c>
      <c r="F69">
        <v>63</v>
      </c>
      <c r="G69">
        <v>242</v>
      </c>
      <c r="H69" s="3">
        <v>15049</v>
      </c>
      <c r="I69">
        <v>358085</v>
      </c>
      <c r="J69" s="34">
        <v>97.55</v>
      </c>
    </row>
    <row r="70" spans="1:10">
      <c r="A70" s="8">
        <v>41677</v>
      </c>
      <c r="B70" s="7">
        <v>67</v>
      </c>
      <c r="C70">
        <v>1416</v>
      </c>
      <c r="D70">
        <v>8132</v>
      </c>
      <c r="E70">
        <v>7868</v>
      </c>
      <c r="F70">
        <v>467</v>
      </c>
      <c r="G70">
        <v>-318</v>
      </c>
      <c r="H70" s="3">
        <v>15215</v>
      </c>
      <c r="I70">
        <v>361352</v>
      </c>
      <c r="J70" s="34">
        <v>99.98</v>
      </c>
    </row>
    <row r="71" spans="1:10">
      <c r="A71" s="8">
        <v>41684</v>
      </c>
      <c r="B71" s="7">
        <v>68</v>
      </c>
      <c r="C71">
        <v>1423</v>
      </c>
      <c r="D71">
        <v>8148</v>
      </c>
      <c r="E71">
        <v>7360</v>
      </c>
      <c r="F71">
        <v>139</v>
      </c>
      <c r="G71">
        <v>-191</v>
      </c>
      <c r="H71" s="3">
        <v>15178</v>
      </c>
      <c r="I71">
        <v>362325</v>
      </c>
      <c r="J71" s="34">
        <v>100.31</v>
      </c>
    </row>
    <row r="72" spans="1:10">
      <c r="A72" s="8">
        <v>41691</v>
      </c>
      <c r="B72" s="7">
        <v>69</v>
      </c>
      <c r="C72">
        <v>1425</v>
      </c>
      <c r="D72">
        <v>8059</v>
      </c>
      <c r="E72">
        <v>6973</v>
      </c>
      <c r="F72">
        <v>10</v>
      </c>
      <c r="G72">
        <v>277</v>
      </c>
      <c r="H72" s="3">
        <v>15299</v>
      </c>
      <c r="I72">
        <v>362393</v>
      </c>
      <c r="J72" s="34">
        <v>102.53</v>
      </c>
    </row>
    <row r="73" spans="1:10">
      <c r="A73" s="8">
        <v>41698</v>
      </c>
      <c r="B73" s="7">
        <v>70</v>
      </c>
      <c r="C73">
        <v>1430</v>
      </c>
      <c r="D73">
        <v>8077</v>
      </c>
      <c r="E73">
        <v>7048</v>
      </c>
      <c r="F73">
        <v>204</v>
      </c>
      <c r="G73">
        <v>291</v>
      </c>
      <c r="H73" s="3">
        <v>15212</v>
      </c>
      <c r="I73">
        <v>363822</v>
      </c>
      <c r="J73" s="34">
        <v>102.88</v>
      </c>
    </row>
    <row r="74" spans="1:10">
      <c r="A74" s="8">
        <v>41705</v>
      </c>
      <c r="B74" s="7">
        <v>71</v>
      </c>
      <c r="C74">
        <v>1443</v>
      </c>
      <c r="D74">
        <v>8182</v>
      </c>
      <c r="E74">
        <v>7247</v>
      </c>
      <c r="F74">
        <v>883</v>
      </c>
      <c r="G74">
        <v>441</v>
      </c>
      <c r="H74" s="3">
        <v>14987</v>
      </c>
      <c r="I74">
        <v>370002</v>
      </c>
      <c r="J74" s="34">
        <v>102.82</v>
      </c>
    </row>
    <row r="75" spans="1:10">
      <c r="A75" s="8">
        <v>41712</v>
      </c>
      <c r="B75" s="7">
        <v>72</v>
      </c>
      <c r="C75">
        <v>1461</v>
      </c>
      <c r="D75">
        <v>8215</v>
      </c>
      <c r="E75">
        <v>7245</v>
      </c>
      <c r="F75">
        <v>836</v>
      </c>
      <c r="G75">
        <v>327</v>
      </c>
      <c r="H75" s="3">
        <v>14951</v>
      </c>
      <c r="I75">
        <v>375852</v>
      </c>
      <c r="J75" s="34">
        <v>99.23</v>
      </c>
    </row>
    <row r="76" spans="1:10">
      <c r="A76" s="8">
        <v>41719</v>
      </c>
      <c r="B76" s="7">
        <v>73</v>
      </c>
      <c r="C76">
        <v>1473</v>
      </c>
      <c r="D76">
        <v>8190</v>
      </c>
      <c r="E76">
        <v>7553</v>
      </c>
      <c r="F76">
        <v>946</v>
      </c>
      <c r="G76">
        <v>295</v>
      </c>
      <c r="H76" s="3">
        <v>15092</v>
      </c>
      <c r="I76">
        <v>382471</v>
      </c>
      <c r="J76" s="34">
        <v>99.97</v>
      </c>
    </row>
    <row r="77" spans="1:10">
      <c r="A77" s="8">
        <v>41726</v>
      </c>
      <c r="B77" s="7">
        <v>74</v>
      </c>
      <c r="C77">
        <v>1487</v>
      </c>
      <c r="D77">
        <v>8192</v>
      </c>
      <c r="E77">
        <v>6764</v>
      </c>
      <c r="F77">
        <v>-340</v>
      </c>
      <c r="G77">
        <v>19</v>
      </c>
      <c r="H77" s="3">
        <v>15315</v>
      </c>
      <c r="I77">
        <v>380092</v>
      </c>
      <c r="J77" s="34">
        <v>101.73</v>
      </c>
    </row>
    <row r="78" spans="1:10">
      <c r="A78" s="8">
        <v>41733</v>
      </c>
      <c r="B78" s="7">
        <v>75</v>
      </c>
      <c r="C78">
        <v>1498</v>
      </c>
      <c r="D78">
        <v>8229</v>
      </c>
      <c r="E78">
        <v>7245</v>
      </c>
      <c r="F78">
        <v>541</v>
      </c>
      <c r="G78">
        <v>404</v>
      </c>
      <c r="H78" s="3">
        <v>15337</v>
      </c>
      <c r="I78">
        <v>384122</v>
      </c>
      <c r="J78" s="34">
        <v>101.16</v>
      </c>
    </row>
    <row r="79" spans="1:10">
      <c r="A79" s="8">
        <v>41740</v>
      </c>
      <c r="B79" s="7">
        <v>76</v>
      </c>
      <c r="C79">
        <v>1517</v>
      </c>
      <c r="D79">
        <v>8301</v>
      </c>
      <c r="E79">
        <v>8204</v>
      </c>
      <c r="F79">
        <v>1341</v>
      </c>
      <c r="G79">
        <v>449</v>
      </c>
      <c r="H79" s="3">
        <v>15613</v>
      </c>
      <c r="I79">
        <v>394135</v>
      </c>
      <c r="J79" s="34">
        <v>103.68</v>
      </c>
    </row>
    <row r="80" spans="1:10">
      <c r="A80" s="8">
        <v>41747</v>
      </c>
      <c r="B80" s="7">
        <v>77</v>
      </c>
      <c r="C80">
        <v>1510</v>
      </c>
      <c r="D80">
        <v>8360</v>
      </c>
      <c r="E80">
        <v>7729</v>
      </c>
      <c r="F80">
        <v>427</v>
      </c>
      <c r="G80">
        <v>318</v>
      </c>
      <c r="H80" s="3">
        <v>15980</v>
      </c>
      <c r="I80">
        <v>397659</v>
      </c>
      <c r="J80" s="34">
        <v>104.33</v>
      </c>
    </row>
    <row r="81" spans="1:10">
      <c r="A81" s="8">
        <v>41754</v>
      </c>
      <c r="B81" s="7">
        <v>78</v>
      </c>
      <c r="C81">
        <v>1534</v>
      </c>
      <c r="D81">
        <v>8352</v>
      </c>
      <c r="E81">
        <v>7412</v>
      </c>
      <c r="F81">
        <v>106</v>
      </c>
      <c r="G81">
        <v>296</v>
      </c>
      <c r="H81" s="3">
        <v>15954</v>
      </c>
      <c r="I81">
        <v>399357</v>
      </c>
      <c r="J81" s="34">
        <v>100.85</v>
      </c>
    </row>
    <row r="82" spans="1:10">
      <c r="A82" s="8">
        <v>41761</v>
      </c>
      <c r="B82" s="7">
        <v>79</v>
      </c>
      <c r="C82">
        <v>1527</v>
      </c>
      <c r="D82">
        <v>8350</v>
      </c>
      <c r="E82">
        <v>6814</v>
      </c>
      <c r="F82">
        <v>-361</v>
      </c>
      <c r="G82">
        <v>379</v>
      </c>
      <c r="H82" s="3">
        <v>15904</v>
      </c>
      <c r="I82">
        <v>397576</v>
      </c>
      <c r="J82" s="34">
        <v>100.09</v>
      </c>
    </row>
    <row r="83" spans="1:10">
      <c r="A83" s="8">
        <v>41768</v>
      </c>
      <c r="B83" s="7">
        <v>80</v>
      </c>
      <c r="C83">
        <v>1528</v>
      </c>
      <c r="D83">
        <v>8428</v>
      </c>
      <c r="E83">
        <v>7056</v>
      </c>
      <c r="F83">
        <v>-57</v>
      </c>
      <c r="G83">
        <v>126</v>
      </c>
      <c r="H83" s="3">
        <v>15667</v>
      </c>
      <c r="I83">
        <v>398523</v>
      </c>
      <c r="J83" s="34">
        <v>100.32</v>
      </c>
    </row>
    <row r="84" spans="1:10">
      <c r="A84" s="8">
        <v>41775</v>
      </c>
      <c r="B84" s="7">
        <v>81</v>
      </c>
      <c r="C84">
        <v>1531</v>
      </c>
      <c r="D84">
        <v>8434</v>
      </c>
      <c r="E84">
        <v>6398</v>
      </c>
      <c r="F84">
        <v>-1111</v>
      </c>
      <c r="G84">
        <v>6</v>
      </c>
      <c r="H84" s="3">
        <v>15949</v>
      </c>
      <c r="I84">
        <v>391297</v>
      </c>
      <c r="J84" s="34">
        <v>102.31</v>
      </c>
    </row>
    <row r="85" spans="1:10">
      <c r="A85" s="8">
        <v>41782</v>
      </c>
      <c r="B85" s="7">
        <v>82</v>
      </c>
      <c r="C85">
        <v>1528</v>
      </c>
      <c r="D85">
        <v>8472</v>
      </c>
      <c r="E85">
        <v>7735</v>
      </c>
      <c r="F85">
        <v>237</v>
      </c>
      <c r="G85">
        <v>-119</v>
      </c>
      <c r="H85" s="3">
        <v>15851</v>
      </c>
      <c r="I85">
        <v>392954</v>
      </c>
      <c r="J85" s="34">
        <v>105.01</v>
      </c>
    </row>
    <row r="86" spans="1:10">
      <c r="A86" s="8">
        <v>41789</v>
      </c>
      <c r="B86" s="7">
        <v>83</v>
      </c>
      <c r="C86">
        <v>1536</v>
      </c>
      <c r="D86">
        <v>8383</v>
      </c>
      <c r="E86">
        <v>7049</v>
      </c>
      <c r="F86">
        <v>-490</v>
      </c>
      <c r="G86">
        <v>135</v>
      </c>
      <c r="H86" s="3">
        <v>16057</v>
      </c>
      <c r="I86">
        <v>389523</v>
      </c>
      <c r="J86" s="34">
        <v>103.4</v>
      </c>
    </row>
    <row r="87" spans="1:10">
      <c r="A87" s="8">
        <v>41796</v>
      </c>
      <c r="B87" s="7">
        <v>84</v>
      </c>
      <c r="C87">
        <v>1536</v>
      </c>
      <c r="D87">
        <v>8460</v>
      </c>
      <c r="E87">
        <v>7072</v>
      </c>
      <c r="F87">
        <v>-371</v>
      </c>
      <c r="G87">
        <v>-356</v>
      </c>
      <c r="H87" s="3">
        <v>15547</v>
      </c>
      <c r="I87">
        <v>386927</v>
      </c>
      <c r="J87" s="34">
        <v>103.32</v>
      </c>
    </row>
    <row r="88" spans="1:10">
      <c r="A88" s="8">
        <v>41803</v>
      </c>
      <c r="B88" s="7">
        <v>85</v>
      </c>
      <c r="C88">
        <v>1542</v>
      </c>
      <c r="D88">
        <v>8477</v>
      </c>
      <c r="E88">
        <v>7160</v>
      </c>
      <c r="F88">
        <v>-83</v>
      </c>
      <c r="G88">
        <v>-323</v>
      </c>
      <c r="H88" s="3">
        <v>15397</v>
      </c>
      <c r="I88">
        <v>386348</v>
      </c>
      <c r="J88" s="34">
        <v>107.49</v>
      </c>
    </row>
    <row r="89" spans="1:10">
      <c r="A89" s="8">
        <v>41810</v>
      </c>
      <c r="B89" s="7">
        <v>86</v>
      </c>
      <c r="C89">
        <v>1545</v>
      </c>
      <c r="D89">
        <v>8446</v>
      </c>
      <c r="E89">
        <v>7068</v>
      </c>
      <c r="F89">
        <v>249</v>
      </c>
      <c r="G89">
        <v>407</v>
      </c>
      <c r="H89" s="3">
        <v>15672</v>
      </c>
      <c r="I89">
        <v>388090</v>
      </c>
      <c r="J89" s="34">
        <v>107.95</v>
      </c>
    </row>
    <row r="90" spans="1:10">
      <c r="A90" s="8">
        <v>41817</v>
      </c>
      <c r="B90" s="7">
        <v>87</v>
      </c>
      <c r="C90">
        <v>1558</v>
      </c>
      <c r="D90">
        <v>8442</v>
      </c>
      <c r="E90">
        <v>6992</v>
      </c>
      <c r="F90">
        <v>-451</v>
      </c>
      <c r="G90">
        <v>333</v>
      </c>
      <c r="H90" s="3">
        <v>16218</v>
      </c>
      <c r="I90">
        <v>384935</v>
      </c>
      <c r="J90" s="34">
        <v>106.46</v>
      </c>
    </row>
    <row r="91" spans="1:10">
      <c r="A91" s="8">
        <v>41824</v>
      </c>
      <c r="B91" s="7">
        <v>88</v>
      </c>
      <c r="C91">
        <v>1562</v>
      </c>
      <c r="D91">
        <v>8514</v>
      </c>
      <c r="E91">
        <v>7012</v>
      </c>
      <c r="F91">
        <v>-339</v>
      </c>
      <c r="G91">
        <v>387</v>
      </c>
      <c r="H91" s="3">
        <v>16252</v>
      </c>
      <c r="I91">
        <v>382565</v>
      </c>
      <c r="J91" s="34">
        <v>104.76</v>
      </c>
    </row>
    <row r="92" spans="1:10">
      <c r="A92" s="8">
        <v>41831</v>
      </c>
      <c r="B92" s="7">
        <v>89</v>
      </c>
      <c r="C92">
        <v>1563</v>
      </c>
      <c r="D92">
        <v>8592</v>
      </c>
      <c r="E92">
        <v>7154</v>
      </c>
      <c r="F92">
        <v>-1075</v>
      </c>
      <c r="G92">
        <v>-195</v>
      </c>
      <c r="H92" s="3">
        <v>16626</v>
      </c>
      <c r="I92">
        <v>375040</v>
      </c>
      <c r="J92" s="34">
        <v>101.48</v>
      </c>
    </row>
    <row r="93" spans="1:10">
      <c r="A93" s="8">
        <v>41838</v>
      </c>
      <c r="B93" s="7">
        <v>90</v>
      </c>
      <c r="C93">
        <v>1554</v>
      </c>
      <c r="D93">
        <v>8565</v>
      </c>
      <c r="E93">
        <v>7134</v>
      </c>
      <c r="F93">
        <v>-567</v>
      </c>
      <c r="G93">
        <v>332</v>
      </c>
      <c r="H93" s="3">
        <v>16598</v>
      </c>
      <c r="I93">
        <v>371071</v>
      </c>
      <c r="J93" s="34">
        <v>103.83</v>
      </c>
    </row>
    <row r="94" spans="1:10">
      <c r="A94" s="8">
        <v>41845</v>
      </c>
      <c r="B94" s="7">
        <v>91</v>
      </c>
      <c r="C94">
        <v>1562</v>
      </c>
      <c r="D94">
        <v>8443</v>
      </c>
      <c r="E94">
        <v>7449</v>
      </c>
      <c r="F94">
        <v>-528</v>
      </c>
      <c r="G94">
        <v>131</v>
      </c>
      <c r="H94" s="3">
        <v>16551</v>
      </c>
      <c r="I94">
        <v>367374</v>
      </c>
      <c r="J94" s="34">
        <v>105.23</v>
      </c>
    </row>
    <row r="95" spans="1:10">
      <c r="A95" s="8">
        <v>41852</v>
      </c>
      <c r="B95" s="7">
        <v>92</v>
      </c>
      <c r="C95">
        <v>1573</v>
      </c>
      <c r="D95">
        <v>8453</v>
      </c>
      <c r="E95">
        <v>7268</v>
      </c>
      <c r="F95">
        <v>-251</v>
      </c>
      <c r="G95">
        <v>421</v>
      </c>
      <c r="H95" s="3">
        <v>16393</v>
      </c>
      <c r="I95">
        <v>365618</v>
      </c>
      <c r="J95" s="34">
        <v>97.86</v>
      </c>
    </row>
    <row r="96" spans="1:10">
      <c r="A96" s="8">
        <v>41859</v>
      </c>
      <c r="B96" s="7">
        <v>93</v>
      </c>
      <c r="C96">
        <v>1588</v>
      </c>
      <c r="D96">
        <v>8556</v>
      </c>
      <c r="E96">
        <v>7551</v>
      </c>
      <c r="F96">
        <v>200</v>
      </c>
      <c r="G96">
        <v>307</v>
      </c>
      <c r="H96" s="3">
        <v>16214</v>
      </c>
      <c r="I96">
        <v>367019</v>
      </c>
      <c r="J96" s="34">
        <v>97.61</v>
      </c>
    </row>
    <row r="97" spans="1:10">
      <c r="A97" s="8">
        <v>41866</v>
      </c>
      <c r="B97" s="7">
        <v>94</v>
      </c>
      <c r="C97">
        <v>1589</v>
      </c>
      <c r="D97">
        <v>8577</v>
      </c>
      <c r="E97">
        <v>7164</v>
      </c>
      <c r="F97">
        <v>-639</v>
      </c>
      <c r="G97">
        <v>38</v>
      </c>
      <c r="H97" s="3">
        <v>16418</v>
      </c>
      <c r="I97">
        <v>362545</v>
      </c>
      <c r="J97" s="34">
        <v>97.3</v>
      </c>
    </row>
    <row r="98" spans="1:10">
      <c r="A98" s="8">
        <v>41873</v>
      </c>
      <c r="B98" s="7">
        <v>95</v>
      </c>
      <c r="C98">
        <v>1564</v>
      </c>
      <c r="D98">
        <v>8631</v>
      </c>
      <c r="E98">
        <v>7248</v>
      </c>
      <c r="F98">
        <v>-296</v>
      </c>
      <c r="G98">
        <v>367</v>
      </c>
      <c r="H98" s="3">
        <v>16542</v>
      </c>
      <c r="I98">
        <v>360475</v>
      </c>
      <c r="J98" s="34">
        <v>93.61</v>
      </c>
    </row>
    <row r="99" spans="1:10">
      <c r="A99" s="8">
        <v>41880</v>
      </c>
      <c r="B99" s="7">
        <v>96</v>
      </c>
      <c r="C99">
        <v>1575</v>
      </c>
      <c r="D99">
        <v>8630</v>
      </c>
      <c r="E99">
        <v>7290</v>
      </c>
      <c r="F99">
        <v>-129</v>
      </c>
      <c r="G99">
        <v>379</v>
      </c>
      <c r="H99" s="3">
        <v>16428</v>
      </c>
      <c r="I99">
        <v>359570</v>
      </c>
      <c r="J99" s="34">
        <v>97.86</v>
      </c>
    </row>
    <row r="100" spans="1:10">
      <c r="A100" s="8">
        <v>41887</v>
      </c>
      <c r="B100" s="7">
        <v>97</v>
      </c>
      <c r="C100">
        <v>1584</v>
      </c>
      <c r="D100">
        <v>8590</v>
      </c>
      <c r="E100">
        <v>7236</v>
      </c>
      <c r="F100">
        <v>-139</v>
      </c>
      <c r="G100">
        <v>367</v>
      </c>
      <c r="H100" s="3">
        <v>16332</v>
      </c>
      <c r="I100">
        <v>358598</v>
      </c>
      <c r="J100" s="34">
        <v>93.32</v>
      </c>
    </row>
    <row r="101" spans="1:10">
      <c r="A101" s="8">
        <v>41894</v>
      </c>
      <c r="B101" s="7">
        <v>98</v>
      </c>
      <c r="C101">
        <v>1592</v>
      </c>
      <c r="D101">
        <v>8838</v>
      </c>
      <c r="E101">
        <v>7729</v>
      </c>
      <c r="F101">
        <v>525</v>
      </c>
      <c r="G101">
        <v>262</v>
      </c>
      <c r="H101" s="3">
        <v>16304</v>
      </c>
      <c r="I101">
        <v>362271</v>
      </c>
      <c r="J101" s="34">
        <v>92.18</v>
      </c>
    </row>
    <row r="102" spans="1:10">
      <c r="A102" s="8">
        <v>41901</v>
      </c>
      <c r="B102" s="7">
        <v>99</v>
      </c>
      <c r="C102">
        <v>1601</v>
      </c>
      <c r="D102">
        <v>8867</v>
      </c>
      <c r="E102">
        <v>6485</v>
      </c>
      <c r="F102">
        <v>-610</v>
      </c>
      <c r="G102">
        <v>252</v>
      </c>
      <c r="H102" s="3">
        <v>16214</v>
      </c>
      <c r="I102">
        <v>357998</v>
      </c>
      <c r="J102" s="34">
        <v>92.43</v>
      </c>
    </row>
    <row r="103" spans="1:10">
      <c r="A103" s="8">
        <v>41908</v>
      </c>
      <c r="B103" s="7">
        <v>100</v>
      </c>
      <c r="C103">
        <v>1592</v>
      </c>
      <c r="D103">
        <v>8837</v>
      </c>
      <c r="E103">
        <v>6864</v>
      </c>
      <c r="F103">
        <v>-195</v>
      </c>
      <c r="G103">
        <v>-207</v>
      </c>
      <c r="H103" s="3">
        <v>15689</v>
      </c>
      <c r="I103">
        <v>356635</v>
      </c>
      <c r="J103" s="34">
        <v>95.55</v>
      </c>
    </row>
    <row r="104" spans="1:10">
      <c r="A104" s="8">
        <v>41915</v>
      </c>
      <c r="B104" s="7">
        <v>101</v>
      </c>
      <c r="C104">
        <v>1591</v>
      </c>
      <c r="D104">
        <v>8875</v>
      </c>
      <c r="E104">
        <v>7292</v>
      </c>
      <c r="F104">
        <v>716</v>
      </c>
      <c r="G104">
        <v>103</v>
      </c>
      <c r="H104" s="3">
        <v>15554</v>
      </c>
      <c r="I104">
        <v>361650</v>
      </c>
      <c r="J104" s="34">
        <v>89.76</v>
      </c>
    </row>
    <row r="105" spans="1:10">
      <c r="A105" s="8">
        <v>41922</v>
      </c>
      <c r="B105" s="7">
        <v>102</v>
      </c>
      <c r="C105">
        <v>1609</v>
      </c>
      <c r="D105">
        <v>8951</v>
      </c>
      <c r="E105">
        <v>7320</v>
      </c>
      <c r="F105">
        <v>1275</v>
      </c>
      <c r="G105">
        <v>325</v>
      </c>
      <c r="H105" s="3">
        <v>15321</v>
      </c>
      <c r="I105">
        <v>370573</v>
      </c>
      <c r="J105" s="34">
        <v>85.87</v>
      </c>
    </row>
    <row r="106" spans="1:10">
      <c r="A106" s="8">
        <v>41929</v>
      </c>
      <c r="B106" s="7">
        <v>103</v>
      </c>
      <c r="C106">
        <v>1590</v>
      </c>
      <c r="D106">
        <v>8934</v>
      </c>
      <c r="E106">
        <v>7057</v>
      </c>
      <c r="F106">
        <v>1016</v>
      </c>
      <c r="G106">
        <v>233</v>
      </c>
      <c r="H106" s="3">
        <v>15208</v>
      </c>
      <c r="I106">
        <v>377684</v>
      </c>
      <c r="J106" s="34">
        <v>82.8</v>
      </c>
    </row>
    <row r="107" spans="1:10">
      <c r="A107" s="8">
        <v>41936</v>
      </c>
      <c r="B107" s="7">
        <v>104</v>
      </c>
      <c r="C107">
        <v>1595</v>
      </c>
      <c r="D107">
        <v>8970</v>
      </c>
      <c r="E107">
        <v>6690</v>
      </c>
      <c r="F107">
        <v>294</v>
      </c>
      <c r="G107">
        <v>-237</v>
      </c>
      <c r="H107" s="3">
        <v>15129</v>
      </c>
      <c r="I107">
        <v>379745</v>
      </c>
      <c r="J107" s="34">
        <v>81.27</v>
      </c>
    </row>
    <row r="108" spans="1:10">
      <c r="A108" s="8">
        <v>41943</v>
      </c>
      <c r="B108" s="7">
        <v>105</v>
      </c>
      <c r="C108">
        <v>1582</v>
      </c>
      <c r="D108">
        <v>8972</v>
      </c>
      <c r="E108">
        <v>6264</v>
      </c>
      <c r="F108">
        <v>66</v>
      </c>
      <c r="G108">
        <v>315</v>
      </c>
      <c r="H108" s="3">
        <v>15485</v>
      </c>
      <c r="I108">
        <v>380205</v>
      </c>
      <c r="J108" s="34">
        <v>80.53</v>
      </c>
    </row>
    <row r="109" spans="1:10">
      <c r="A109" s="8">
        <v>41950</v>
      </c>
      <c r="B109" s="7">
        <v>106</v>
      </c>
      <c r="C109">
        <v>1568</v>
      </c>
      <c r="D109">
        <v>9063</v>
      </c>
      <c r="E109">
        <v>6466</v>
      </c>
      <c r="F109">
        <v>-248</v>
      </c>
      <c r="G109">
        <v>-25</v>
      </c>
      <c r="H109" s="3">
        <v>15752</v>
      </c>
      <c r="I109">
        <v>378470</v>
      </c>
      <c r="J109" s="34">
        <v>78.709999999999994</v>
      </c>
    </row>
    <row r="110" spans="1:10">
      <c r="A110" s="8">
        <v>41957</v>
      </c>
      <c r="B110" s="7">
        <v>107</v>
      </c>
      <c r="C110">
        <v>1578</v>
      </c>
      <c r="D110">
        <v>9004</v>
      </c>
      <c r="E110">
        <v>7227</v>
      </c>
      <c r="F110">
        <v>373</v>
      </c>
      <c r="G110">
        <v>55</v>
      </c>
      <c r="H110" s="3">
        <v>15913</v>
      </c>
      <c r="I110">
        <v>381078</v>
      </c>
      <c r="J110" s="34">
        <v>75.91</v>
      </c>
    </row>
    <row r="111" spans="1:10">
      <c r="A111" s="8">
        <v>41964</v>
      </c>
      <c r="B111" s="7">
        <v>108</v>
      </c>
      <c r="C111">
        <v>1574</v>
      </c>
      <c r="D111">
        <v>9077</v>
      </c>
      <c r="E111">
        <v>7099</v>
      </c>
      <c r="F111">
        <v>278</v>
      </c>
      <c r="G111">
        <v>59</v>
      </c>
      <c r="H111" s="3">
        <v>15957</v>
      </c>
      <c r="I111">
        <v>383024</v>
      </c>
      <c r="J111" s="34">
        <v>76.52</v>
      </c>
    </row>
    <row r="112" spans="1:10">
      <c r="A112" s="8">
        <v>41971</v>
      </c>
      <c r="B112" s="7">
        <v>109</v>
      </c>
      <c r="C112">
        <v>1572</v>
      </c>
      <c r="D112">
        <v>9083</v>
      </c>
      <c r="E112">
        <v>6929</v>
      </c>
      <c r="F112">
        <v>-527</v>
      </c>
      <c r="G112">
        <v>-183</v>
      </c>
      <c r="H112" s="3">
        <v>16356</v>
      </c>
      <c r="I112">
        <v>379335</v>
      </c>
      <c r="J112" s="34">
        <v>65.94</v>
      </c>
    </row>
    <row r="113" spans="1:10">
      <c r="A113" s="8">
        <v>41978</v>
      </c>
      <c r="B113" s="7">
        <v>110</v>
      </c>
      <c r="C113">
        <v>1575</v>
      </c>
      <c r="D113">
        <v>9118</v>
      </c>
      <c r="E113">
        <v>7294</v>
      </c>
      <c r="F113">
        <v>207</v>
      </c>
      <c r="G113">
        <v>422</v>
      </c>
      <c r="H113" s="3">
        <v>16627</v>
      </c>
      <c r="I113">
        <v>380789</v>
      </c>
      <c r="J113" s="34">
        <v>65.89</v>
      </c>
    </row>
    <row r="114" spans="1:10">
      <c r="A114" s="8">
        <v>41985</v>
      </c>
      <c r="B114" s="7">
        <v>111</v>
      </c>
      <c r="C114">
        <v>1546</v>
      </c>
      <c r="D114">
        <v>9137</v>
      </c>
      <c r="E114">
        <v>6730</v>
      </c>
      <c r="F114">
        <v>-121</v>
      </c>
      <c r="G114">
        <v>313</v>
      </c>
      <c r="H114" s="3">
        <v>16301</v>
      </c>
      <c r="I114">
        <v>379942</v>
      </c>
      <c r="J114" s="34">
        <v>57.81</v>
      </c>
    </row>
    <row r="115" spans="1:10">
      <c r="A115" s="8">
        <v>41992</v>
      </c>
      <c r="B115" s="7">
        <v>112</v>
      </c>
      <c r="C115">
        <v>1536</v>
      </c>
      <c r="D115">
        <v>9127</v>
      </c>
      <c r="E115">
        <v>7904</v>
      </c>
      <c r="F115">
        <v>1038</v>
      </c>
      <c r="G115">
        <v>348</v>
      </c>
      <c r="H115" s="3">
        <v>16341</v>
      </c>
      <c r="I115">
        <v>387209</v>
      </c>
      <c r="J115" s="34">
        <v>56.91</v>
      </c>
    </row>
    <row r="116" spans="1:10">
      <c r="A116" s="8">
        <v>41999</v>
      </c>
      <c r="B116" s="7">
        <v>113</v>
      </c>
      <c r="C116">
        <v>1499</v>
      </c>
      <c r="D116">
        <v>9121</v>
      </c>
      <c r="E116">
        <v>6673</v>
      </c>
      <c r="F116">
        <v>-251</v>
      </c>
      <c r="G116">
        <v>332</v>
      </c>
      <c r="H116" s="3">
        <v>16377</v>
      </c>
      <c r="I116">
        <v>385455</v>
      </c>
      <c r="J116" s="34">
        <v>54.59</v>
      </c>
    </row>
    <row r="117" spans="1:10">
      <c r="A117" s="8">
        <v>42006</v>
      </c>
      <c r="B117" s="7">
        <v>114</v>
      </c>
      <c r="C117">
        <v>1482</v>
      </c>
      <c r="D117">
        <v>9132</v>
      </c>
      <c r="E117">
        <v>6468</v>
      </c>
      <c r="F117">
        <v>-438</v>
      </c>
      <c r="G117">
        <v>382</v>
      </c>
      <c r="H117" s="3">
        <v>16420</v>
      </c>
      <c r="I117">
        <v>382393</v>
      </c>
      <c r="J117" s="34">
        <v>52.72</v>
      </c>
    </row>
    <row r="118" spans="1:10">
      <c r="A118" s="8">
        <v>42013</v>
      </c>
      <c r="B118" s="7">
        <v>115</v>
      </c>
      <c r="C118">
        <v>1421</v>
      </c>
      <c r="D118">
        <v>9192</v>
      </c>
      <c r="E118">
        <v>7104</v>
      </c>
      <c r="F118">
        <v>770</v>
      </c>
      <c r="G118">
        <v>367</v>
      </c>
      <c r="H118" s="3">
        <v>15893</v>
      </c>
      <c r="I118">
        <v>387782</v>
      </c>
      <c r="J118" s="34">
        <v>48.35</v>
      </c>
    </row>
    <row r="119" spans="1:10">
      <c r="A119" s="8">
        <v>42020</v>
      </c>
      <c r="B119" s="7">
        <v>116</v>
      </c>
      <c r="C119">
        <v>1366</v>
      </c>
      <c r="D119">
        <v>9186</v>
      </c>
      <c r="E119">
        <v>6830</v>
      </c>
      <c r="F119">
        <v>1439</v>
      </c>
      <c r="G119">
        <v>332</v>
      </c>
      <c r="H119" s="3">
        <v>14909</v>
      </c>
      <c r="I119">
        <v>397853</v>
      </c>
      <c r="J119" s="34">
        <v>48.49</v>
      </c>
    </row>
    <row r="120" spans="1:10">
      <c r="A120" s="8">
        <v>42027</v>
      </c>
      <c r="B120" s="7">
        <v>117</v>
      </c>
      <c r="C120">
        <v>1317</v>
      </c>
      <c r="D120">
        <v>9213</v>
      </c>
      <c r="E120">
        <v>6920</v>
      </c>
      <c r="F120">
        <v>1268</v>
      </c>
      <c r="G120">
        <v>391</v>
      </c>
      <c r="H120" s="3">
        <v>15256</v>
      </c>
      <c r="I120">
        <v>406727</v>
      </c>
      <c r="J120" s="34">
        <v>45.26</v>
      </c>
    </row>
    <row r="121" spans="1:10">
      <c r="A121" s="8">
        <v>42034</v>
      </c>
      <c r="B121" s="7">
        <v>118</v>
      </c>
      <c r="C121">
        <v>1223</v>
      </c>
      <c r="D121">
        <v>9177</v>
      </c>
      <c r="E121">
        <v>6885</v>
      </c>
      <c r="F121">
        <v>905</v>
      </c>
      <c r="G121">
        <v>387</v>
      </c>
      <c r="H121" s="3">
        <v>15544</v>
      </c>
      <c r="I121">
        <v>413060</v>
      </c>
      <c r="J121" s="34">
        <v>47.79</v>
      </c>
    </row>
    <row r="122" spans="1:10">
      <c r="A122" s="8">
        <v>42041</v>
      </c>
      <c r="B122" s="7">
        <v>119</v>
      </c>
      <c r="C122">
        <v>1140</v>
      </c>
      <c r="D122">
        <v>9226</v>
      </c>
      <c r="E122">
        <v>6784</v>
      </c>
      <c r="F122">
        <v>695</v>
      </c>
      <c r="G122">
        <v>249</v>
      </c>
      <c r="H122" s="3">
        <v>15564</v>
      </c>
      <c r="I122">
        <v>417928</v>
      </c>
      <c r="J122" s="34">
        <v>51.66</v>
      </c>
    </row>
    <row r="123" spans="1:10">
      <c r="A123" s="8">
        <v>42048</v>
      </c>
      <c r="B123" s="7">
        <v>120</v>
      </c>
      <c r="C123">
        <v>1056</v>
      </c>
      <c r="D123">
        <v>9280</v>
      </c>
      <c r="E123">
        <v>6603</v>
      </c>
      <c r="F123">
        <v>1102</v>
      </c>
      <c r="G123">
        <v>661</v>
      </c>
      <c r="H123" s="3">
        <v>15442</v>
      </c>
      <c r="I123">
        <v>425644</v>
      </c>
      <c r="J123" s="34">
        <v>52.66</v>
      </c>
    </row>
    <row r="124" spans="1:10">
      <c r="A124" s="8">
        <v>42055</v>
      </c>
      <c r="B124" s="7">
        <v>121</v>
      </c>
      <c r="C124">
        <v>1019</v>
      </c>
      <c r="D124">
        <v>9285</v>
      </c>
      <c r="E124">
        <v>6801</v>
      </c>
      <c r="F124">
        <v>1204</v>
      </c>
      <c r="G124">
        <v>361</v>
      </c>
      <c r="H124" s="3">
        <v>15243</v>
      </c>
      <c r="I124">
        <v>434071</v>
      </c>
      <c r="J124" s="34">
        <v>49.95</v>
      </c>
    </row>
    <row r="125" spans="1:10">
      <c r="A125" s="8">
        <v>42062</v>
      </c>
      <c r="B125" s="7">
        <v>122</v>
      </c>
      <c r="C125">
        <v>986</v>
      </c>
      <c r="D125">
        <v>9324</v>
      </c>
      <c r="E125">
        <v>6890</v>
      </c>
      <c r="F125">
        <v>1472</v>
      </c>
      <c r="G125">
        <v>371</v>
      </c>
      <c r="H125" s="3">
        <v>15113</v>
      </c>
      <c r="I125">
        <v>444374</v>
      </c>
      <c r="J125" s="34">
        <v>49.84</v>
      </c>
    </row>
    <row r="126" spans="1:10">
      <c r="A126" s="8">
        <v>42069</v>
      </c>
      <c r="B126" s="7">
        <v>123</v>
      </c>
      <c r="C126">
        <v>922</v>
      </c>
      <c r="D126">
        <v>9366</v>
      </c>
      <c r="E126">
        <v>6315</v>
      </c>
      <c r="F126">
        <v>644</v>
      </c>
      <c r="G126">
        <v>263</v>
      </c>
      <c r="H126" s="3">
        <v>15300</v>
      </c>
      <c r="I126">
        <v>448886</v>
      </c>
      <c r="J126" s="34">
        <v>49.61</v>
      </c>
    </row>
    <row r="127" spans="1:10">
      <c r="A127" s="8">
        <v>42076</v>
      </c>
      <c r="B127" s="7">
        <v>124</v>
      </c>
      <c r="C127">
        <v>866</v>
      </c>
      <c r="D127">
        <v>9419</v>
      </c>
      <c r="E127">
        <v>7018</v>
      </c>
      <c r="F127">
        <v>1375</v>
      </c>
      <c r="G127">
        <v>374</v>
      </c>
      <c r="H127" s="3">
        <v>15436</v>
      </c>
      <c r="I127">
        <v>458508</v>
      </c>
      <c r="J127" s="34">
        <v>44.88</v>
      </c>
    </row>
    <row r="128" spans="1:10">
      <c r="A128" s="8">
        <v>42083</v>
      </c>
      <c r="B128" s="7">
        <v>125</v>
      </c>
      <c r="C128">
        <v>825</v>
      </c>
      <c r="D128">
        <v>9422</v>
      </c>
      <c r="E128">
        <v>6889</v>
      </c>
      <c r="F128">
        <v>1167</v>
      </c>
      <c r="G128">
        <v>386</v>
      </c>
      <c r="H128" s="3">
        <v>15530</v>
      </c>
      <c r="I128">
        <v>466678</v>
      </c>
      <c r="J128" s="34">
        <v>46</v>
      </c>
    </row>
    <row r="129" spans="1:10">
      <c r="A129" s="8">
        <v>42090</v>
      </c>
      <c r="B129" s="7">
        <v>126</v>
      </c>
      <c r="C129">
        <v>813</v>
      </c>
      <c r="D129">
        <v>9386</v>
      </c>
      <c r="E129">
        <v>6845</v>
      </c>
      <c r="F129">
        <v>681</v>
      </c>
      <c r="G129">
        <v>178</v>
      </c>
      <c r="H129" s="3">
        <v>15728</v>
      </c>
      <c r="I129">
        <v>471444</v>
      </c>
      <c r="J129" s="34">
        <v>48.83</v>
      </c>
    </row>
    <row r="130" spans="1:10">
      <c r="A130" s="8">
        <v>42097</v>
      </c>
      <c r="B130" s="7">
        <v>127</v>
      </c>
      <c r="C130">
        <v>802</v>
      </c>
      <c r="D130">
        <v>9404</v>
      </c>
      <c r="E130">
        <v>7714</v>
      </c>
      <c r="F130">
        <v>1564</v>
      </c>
      <c r="G130">
        <v>375</v>
      </c>
      <c r="H130" s="3">
        <v>15929</v>
      </c>
      <c r="I130">
        <v>482393</v>
      </c>
      <c r="J130" s="34">
        <v>49.13</v>
      </c>
    </row>
    <row r="131" spans="1:10">
      <c r="A131" s="8">
        <v>42104</v>
      </c>
      <c r="B131" s="7">
        <v>128</v>
      </c>
      <c r="C131">
        <v>760</v>
      </c>
      <c r="D131">
        <v>9384</v>
      </c>
      <c r="E131">
        <v>6645</v>
      </c>
      <c r="F131">
        <v>185</v>
      </c>
      <c r="G131">
        <v>368</v>
      </c>
      <c r="H131" s="3">
        <v>16212</v>
      </c>
      <c r="I131">
        <v>483687</v>
      </c>
      <c r="J131" s="34">
        <v>51.63</v>
      </c>
    </row>
    <row r="132" spans="1:10">
      <c r="A132" s="8">
        <v>42111</v>
      </c>
      <c r="B132" s="7">
        <v>129</v>
      </c>
      <c r="C132">
        <v>734</v>
      </c>
      <c r="D132">
        <v>9366</v>
      </c>
      <c r="E132">
        <v>7262</v>
      </c>
      <c r="F132">
        <v>759</v>
      </c>
      <c r="G132">
        <v>113</v>
      </c>
      <c r="H132" s="3">
        <v>15982</v>
      </c>
      <c r="I132">
        <v>489002</v>
      </c>
      <c r="J132" s="34">
        <v>55.71</v>
      </c>
    </row>
    <row r="133" spans="1:10">
      <c r="A133" s="8">
        <v>42118</v>
      </c>
      <c r="B133" s="7">
        <v>130</v>
      </c>
      <c r="C133">
        <v>703</v>
      </c>
      <c r="D133">
        <v>9373</v>
      </c>
      <c r="E133">
        <v>6979</v>
      </c>
      <c r="F133">
        <v>273</v>
      </c>
      <c r="G133">
        <v>21</v>
      </c>
      <c r="H133" s="3">
        <v>16100</v>
      </c>
      <c r="I133">
        <v>490912</v>
      </c>
      <c r="J133" s="34">
        <v>55.98</v>
      </c>
    </row>
    <row r="134" spans="1:10">
      <c r="A134" s="8">
        <v>42125</v>
      </c>
      <c r="B134" s="7">
        <v>131</v>
      </c>
      <c r="C134">
        <v>679</v>
      </c>
      <c r="D134">
        <v>9369</v>
      </c>
      <c r="E134">
        <v>6074</v>
      </c>
      <c r="F134">
        <v>-555</v>
      </c>
      <c r="G134">
        <v>349</v>
      </c>
      <c r="H134" s="3">
        <v>16347</v>
      </c>
      <c r="I134">
        <v>487030</v>
      </c>
      <c r="J134" s="34">
        <v>59.1</v>
      </c>
    </row>
    <row r="135" spans="1:10">
      <c r="A135" s="8">
        <v>42132</v>
      </c>
      <c r="B135" s="7">
        <v>132</v>
      </c>
      <c r="C135">
        <v>668</v>
      </c>
      <c r="D135">
        <v>9374</v>
      </c>
      <c r="E135">
        <v>6414</v>
      </c>
      <c r="F135">
        <v>-313</v>
      </c>
      <c r="G135">
        <v>-133</v>
      </c>
      <c r="H135" s="3">
        <v>15968</v>
      </c>
      <c r="I135">
        <v>484839</v>
      </c>
      <c r="J135" s="34">
        <v>59.41</v>
      </c>
    </row>
    <row r="136" spans="1:10">
      <c r="A136" s="8">
        <v>42139</v>
      </c>
      <c r="B136" s="7">
        <v>133</v>
      </c>
      <c r="C136">
        <v>660</v>
      </c>
      <c r="D136">
        <v>9262</v>
      </c>
      <c r="E136">
        <v>6732</v>
      </c>
      <c r="F136">
        <v>-337</v>
      </c>
      <c r="G136">
        <v>-118</v>
      </c>
      <c r="H136" s="3">
        <v>16213</v>
      </c>
      <c r="I136">
        <v>482165</v>
      </c>
      <c r="J136" s="34">
        <v>59.73</v>
      </c>
    </row>
    <row r="137" spans="1:10">
      <c r="A137" s="8">
        <v>42146</v>
      </c>
      <c r="B137" s="7">
        <v>134</v>
      </c>
      <c r="C137">
        <v>659</v>
      </c>
      <c r="D137">
        <v>9566</v>
      </c>
      <c r="E137">
        <v>6255</v>
      </c>
      <c r="F137">
        <v>-316</v>
      </c>
      <c r="G137">
        <v>313</v>
      </c>
      <c r="H137" s="3">
        <v>16450</v>
      </c>
      <c r="I137">
        <v>479363</v>
      </c>
      <c r="J137" s="34">
        <v>58.88</v>
      </c>
    </row>
    <row r="138" spans="1:10">
      <c r="A138" s="8">
        <v>42153</v>
      </c>
      <c r="B138" s="7">
        <v>135</v>
      </c>
      <c r="C138">
        <v>646</v>
      </c>
      <c r="D138">
        <v>9586</v>
      </c>
      <c r="E138">
        <v>6932</v>
      </c>
      <c r="F138">
        <v>-207</v>
      </c>
      <c r="G138">
        <v>-318</v>
      </c>
      <c r="H138" s="3">
        <v>16407</v>
      </c>
      <c r="I138">
        <v>477415</v>
      </c>
      <c r="J138" s="34">
        <v>60.25</v>
      </c>
    </row>
    <row r="139" spans="1:10">
      <c r="A139" s="8">
        <v>42160</v>
      </c>
      <c r="B139" s="7">
        <v>136</v>
      </c>
      <c r="C139">
        <v>642</v>
      </c>
      <c r="D139">
        <v>9610</v>
      </c>
      <c r="E139">
        <v>6182</v>
      </c>
      <c r="F139">
        <v>-973</v>
      </c>
      <c r="G139">
        <v>-189</v>
      </c>
      <c r="H139" s="3">
        <v>16576</v>
      </c>
      <c r="I139">
        <v>470603</v>
      </c>
      <c r="J139" s="34">
        <v>59.11</v>
      </c>
    </row>
    <row r="140" spans="1:10">
      <c r="A140" s="8">
        <v>42167</v>
      </c>
      <c r="B140" s="7">
        <v>137</v>
      </c>
      <c r="C140">
        <v>635</v>
      </c>
      <c r="D140">
        <v>9589</v>
      </c>
      <c r="E140">
        <v>6626</v>
      </c>
      <c r="F140">
        <v>-297</v>
      </c>
      <c r="G140">
        <v>-230</v>
      </c>
      <c r="H140" s="3">
        <v>16282</v>
      </c>
      <c r="I140">
        <v>467927</v>
      </c>
      <c r="J140" s="34">
        <v>59.96</v>
      </c>
    </row>
    <row r="141" spans="1:10">
      <c r="A141" s="8">
        <v>42174</v>
      </c>
      <c r="B141" s="7">
        <v>138</v>
      </c>
      <c r="C141">
        <v>631</v>
      </c>
      <c r="D141">
        <v>9604</v>
      </c>
      <c r="E141">
        <v>6194</v>
      </c>
      <c r="F141">
        <v>-655</v>
      </c>
      <c r="G141">
        <v>79</v>
      </c>
      <c r="H141" s="3">
        <v>16532</v>
      </c>
      <c r="I141">
        <v>462993</v>
      </c>
      <c r="J141" s="34">
        <v>59.62</v>
      </c>
    </row>
    <row r="142" spans="1:10">
      <c r="A142" s="8">
        <v>42181</v>
      </c>
      <c r="B142" s="7">
        <v>139</v>
      </c>
      <c r="C142">
        <v>628</v>
      </c>
      <c r="D142">
        <v>9595</v>
      </c>
      <c r="E142">
        <v>6942</v>
      </c>
      <c r="F142">
        <v>398</v>
      </c>
      <c r="G142">
        <v>392</v>
      </c>
      <c r="H142" s="3">
        <v>16531</v>
      </c>
      <c r="I142">
        <v>465379</v>
      </c>
      <c r="J142" s="34">
        <v>59.41</v>
      </c>
    </row>
    <row r="143" spans="1:10">
      <c r="A143" s="8">
        <v>42188</v>
      </c>
      <c r="B143" s="7">
        <v>140</v>
      </c>
      <c r="C143">
        <v>640</v>
      </c>
      <c r="D143">
        <v>9604</v>
      </c>
      <c r="E143">
        <v>6745</v>
      </c>
      <c r="F143">
        <v>131</v>
      </c>
      <c r="G143">
        <v>378</v>
      </c>
      <c r="H143" s="3">
        <v>16596</v>
      </c>
      <c r="I143">
        <v>465763</v>
      </c>
      <c r="J143" s="34">
        <v>56.93</v>
      </c>
    </row>
    <row r="144" spans="1:10">
      <c r="A144" s="8">
        <v>42195</v>
      </c>
      <c r="B144" s="7">
        <v>141</v>
      </c>
      <c r="C144">
        <v>645</v>
      </c>
      <c r="D144">
        <v>9562</v>
      </c>
      <c r="E144">
        <v>6783</v>
      </c>
      <c r="F144">
        <v>-564</v>
      </c>
      <c r="G144">
        <v>-84</v>
      </c>
      <c r="H144" s="3">
        <v>16825</v>
      </c>
      <c r="I144">
        <v>461417</v>
      </c>
      <c r="J144" s="34">
        <v>52.74</v>
      </c>
    </row>
    <row r="145" spans="1:10">
      <c r="A145" s="8">
        <v>42202</v>
      </c>
      <c r="B145" s="7">
        <v>142</v>
      </c>
      <c r="C145">
        <v>638</v>
      </c>
      <c r="D145">
        <v>9558</v>
      </c>
      <c r="E145">
        <v>7370</v>
      </c>
      <c r="F145">
        <v>426</v>
      </c>
      <c r="G145">
        <v>368</v>
      </c>
      <c r="H145" s="3">
        <v>16870</v>
      </c>
      <c r="I145">
        <v>463885</v>
      </c>
      <c r="J145" s="34">
        <v>50.88</v>
      </c>
    </row>
    <row r="146" spans="1:10">
      <c r="A146" s="8">
        <v>42209</v>
      </c>
      <c r="B146" s="7">
        <v>143</v>
      </c>
      <c r="C146">
        <v>659</v>
      </c>
      <c r="D146">
        <v>9413</v>
      </c>
      <c r="E146">
        <v>6974</v>
      </c>
      <c r="F146">
        <v>-601</v>
      </c>
      <c r="G146">
        <v>-226</v>
      </c>
      <c r="H146" s="3">
        <v>16762</v>
      </c>
      <c r="I146">
        <v>459682</v>
      </c>
      <c r="J146" s="34">
        <v>47.98</v>
      </c>
    </row>
    <row r="147" spans="1:10">
      <c r="A147" s="8">
        <v>42216</v>
      </c>
      <c r="B147" s="7">
        <v>144</v>
      </c>
      <c r="C147">
        <v>664</v>
      </c>
      <c r="D147">
        <v>9465</v>
      </c>
      <c r="E147">
        <v>6604</v>
      </c>
      <c r="F147">
        <v>-630</v>
      </c>
      <c r="G147">
        <v>376</v>
      </c>
      <c r="H147" s="3">
        <v>17075</v>
      </c>
      <c r="I147">
        <v>455275</v>
      </c>
      <c r="J147" s="34">
        <v>47.11</v>
      </c>
    </row>
    <row r="148" spans="1:10">
      <c r="A148" s="8">
        <v>42223</v>
      </c>
      <c r="B148" s="7">
        <v>145</v>
      </c>
      <c r="C148">
        <v>670</v>
      </c>
      <c r="D148">
        <v>9395</v>
      </c>
      <c r="E148">
        <v>6997</v>
      </c>
      <c r="F148">
        <v>-240</v>
      </c>
      <c r="G148">
        <v>397</v>
      </c>
      <c r="H148" s="3">
        <v>17029</v>
      </c>
      <c r="I148">
        <v>453593</v>
      </c>
      <c r="J148" s="34">
        <v>43.87</v>
      </c>
    </row>
    <row r="149" spans="1:10">
      <c r="A149" s="8">
        <v>42230</v>
      </c>
      <c r="B149" s="7">
        <v>146</v>
      </c>
      <c r="C149">
        <v>672</v>
      </c>
      <c r="D149">
        <v>9348</v>
      </c>
      <c r="E149">
        <v>7462</v>
      </c>
      <c r="F149">
        <v>374</v>
      </c>
      <c r="G149">
        <v>339</v>
      </c>
      <c r="H149" s="3">
        <v>16775</v>
      </c>
      <c r="I149">
        <v>456213</v>
      </c>
      <c r="J149" s="34">
        <v>42.45</v>
      </c>
    </row>
    <row r="150" spans="1:10">
      <c r="A150" s="8">
        <v>42237</v>
      </c>
      <c r="B150" s="7">
        <v>147</v>
      </c>
      <c r="C150">
        <v>674</v>
      </c>
      <c r="D150">
        <v>9337</v>
      </c>
      <c r="E150">
        <v>6722</v>
      </c>
      <c r="F150">
        <v>-779</v>
      </c>
      <c r="G150">
        <v>-180</v>
      </c>
      <c r="H150" s="3">
        <v>16658</v>
      </c>
      <c r="I150">
        <v>450761</v>
      </c>
      <c r="J150" s="34">
        <v>40.450000000000003</v>
      </c>
    </row>
    <row r="151" spans="1:10">
      <c r="A151" s="8">
        <v>42244</v>
      </c>
      <c r="B151" s="7">
        <v>148</v>
      </c>
      <c r="C151">
        <v>675</v>
      </c>
      <c r="D151">
        <v>9218</v>
      </c>
      <c r="E151">
        <v>7378</v>
      </c>
      <c r="F151">
        <v>667</v>
      </c>
      <c r="G151">
        <v>460</v>
      </c>
      <c r="H151" s="3">
        <v>16389</v>
      </c>
      <c r="I151">
        <v>455428</v>
      </c>
      <c r="J151" s="34">
        <v>45.29</v>
      </c>
    </row>
    <row r="152" spans="1:10">
      <c r="A152" s="8">
        <v>42251</v>
      </c>
      <c r="B152" s="7">
        <v>149</v>
      </c>
      <c r="C152">
        <v>662</v>
      </c>
      <c r="D152">
        <v>9135</v>
      </c>
      <c r="E152">
        <v>6982</v>
      </c>
      <c r="F152">
        <v>367</v>
      </c>
      <c r="G152">
        <v>360</v>
      </c>
      <c r="H152" s="3">
        <v>16110</v>
      </c>
      <c r="I152">
        <v>457998</v>
      </c>
      <c r="J152" s="34">
        <v>46.02</v>
      </c>
    </row>
    <row r="153" spans="1:10">
      <c r="A153" s="8">
        <v>42258</v>
      </c>
      <c r="B153" s="7">
        <v>150</v>
      </c>
      <c r="C153">
        <v>652</v>
      </c>
      <c r="D153">
        <v>9117</v>
      </c>
      <c r="E153">
        <v>6712</v>
      </c>
      <c r="F153">
        <v>-301</v>
      </c>
      <c r="G153">
        <v>383</v>
      </c>
      <c r="H153" s="3">
        <v>16513</v>
      </c>
      <c r="I153">
        <v>455894</v>
      </c>
      <c r="J153" s="34">
        <v>44.75</v>
      </c>
    </row>
    <row r="154" spans="1:10">
      <c r="A154" s="8">
        <v>42265</v>
      </c>
      <c r="B154" s="7">
        <v>151</v>
      </c>
      <c r="C154">
        <v>644</v>
      </c>
      <c r="D154">
        <v>9136</v>
      </c>
      <c r="E154">
        <v>6699</v>
      </c>
      <c r="F154">
        <v>-275</v>
      </c>
      <c r="G154">
        <v>93</v>
      </c>
      <c r="H154" s="3">
        <v>16203</v>
      </c>
      <c r="I154">
        <v>453969</v>
      </c>
      <c r="J154" s="34">
        <v>44.71</v>
      </c>
    </row>
    <row r="155" spans="1:10">
      <c r="A155" s="8">
        <v>42272</v>
      </c>
      <c r="B155" s="7">
        <v>152</v>
      </c>
      <c r="C155">
        <v>641</v>
      </c>
      <c r="D155">
        <v>9096</v>
      </c>
      <c r="E155">
        <v>7028</v>
      </c>
      <c r="F155">
        <v>565</v>
      </c>
      <c r="G155">
        <v>403</v>
      </c>
      <c r="H155" s="3">
        <v>15962</v>
      </c>
      <c r="I155">
        <v>457924</v>
      </c>
      <c r="J155" s="34">
        <v>45.55</v>
      </c>
    </row>
    <row r="156" spans="1:10">
      <c r="A156" s="8">
        <v>42279</v>
      </c>
      <c r="B156" s="7">
        <v>153</v>
      </c>
      <c r="C156">
        <v>614</v>
      </c>
      <c r="D156">
        <v>9172</v>
      </c>
      <c r="E156">
        <v>6542</v>
      </c>
      <c r="F156">
        <v>439</v>
      </c>
      <c r="G156">
        <v>284</v>
      </c>
      <c r="H156" s="3">
        <v>15559</v>
      </c>
      <c r="I156">
        <v>460997</v>
      </c>
      <c r="J156" s="34">
        <v>45.54</v>
      </c>
    </row>
    <row r="157" spans="1:10">
      <c r="A157" s="8">
        <v>42286</v>
      </c>
      <c r="B157" s="7">
        <v>154</v>
      </c>
      <c r="C157">
        <v>605</v>
      </c>
      <c r="D157">
        <v>9096</v>
      </c>
      <c r="E157">
        <v>6789</v>
      </c>
      <c r="F157">
        <v>1080</v>
      </c>
      <c r="G157">
        <v>462</v>
      </c>
      <c r="H157" s="3">
        <v>15267</v>
      </c>
      <c r="I157">
        <v>468559</v>
      </c>
      <c r="J157" s="34">
        <v>49.67</v>
      </c>
    </row>
    <row r="158" spans="1:10">
      <c r="A158" s="8">
        <v>42293</v>
      </c>
      <c r="B158" s="7">
        <v>155</v>
      </c>
      <c r="C158">
        <v>595</v>
      </c>
      <c r="D158">
        <v>9096</v>
      </c>
      <c r="E158">
        <v>6945</v>
      </c>
      <c r="F158">
        <v>1147</v>
      </c>
      <c r="G158">
        <v>451</v>
      </c>
      <c r="H158" s="3">
        <v>15345</v>
      </c>
      <c r="I158">
        <v>476587</v>
      </c>
      <c r="J158" s="34">
        <v>47.3</v>
      </c>
    </row>
    <row r="159" spans="1:10">
      <c r="A159" s="8">
        <v>42300</v>
      </c>
      <c r="B159" s="7">
        <v>156</v>
      </c>
      <c r="C159">
        <v>594</v>
      </c>
      <c r="D159">
        <v>9112</v>
      </c>
      <c r="E159">
        <v>6528</v>
      </c>
      <c r="F159">
        <v>482</v>
      </c>
      <c r="G159">
        <v>458</v>
      </c>
      <c r="H159" s="3">
        <v>15616</v>
      </c>
      <c r="I159">
        <v>479963</v>
      </c>
      <c r="J159" s="34">
        <v>43.91</v>
      </c>
    </row>
    <row r="160" spans="1:10">
      <c r="A160" s="8">
        <v>42307</v>
      </c>
      <c r="B160" s="7">
        <v>157</v>
      </c>
      <c r="C160">
        <v>578</v>
      </c>
      <c r="D160">
        <v>9160</v>
      </c>
      <c r="E160">
        <v>6439</v>
      </c>
      <c r="F160">
        <v>407</v>
      </c>
      <c r="G160">
        <v>445</v>
      </c>
      <c r="H160" s="3">
        <v>15637</v>
      </c>
      <c r="I160">
        <v>482810</v>
      </c>
      <c r="J160" s="34">
        <v>46.6</v>
      </c>
    </row>
    <row r="161" spans="1:12">
      <c r="A161" s="8">
        <v>42314</v>
      </c>
      <c r="B161" s="7">
        <v>158</v>
      </c>
      <c r="C161">
        <v>572</v>
      </c>
      <c r="D161">
        <v>9185</v>
      </c>
      <c r="E161">
        <v>6873</v>
      </c>
      <c r="F161">
        <v>603</v>
      </c>
      <c r="G161">
        <v>484</v>
      </c>
      <c r="H161" s="3">
        <v>15939</v>
      </c>
      <c r="I161">
        <v>487034</v>
      </c>
      <c r="J161" s="34">
        <v>44.32</v>
      </c>
    </row>
    <row r="162" spans="1:12">
      <c r="A162" s="8">
        <v>42321</v>
      </c>
      <c r="B162" s="7">
        <v>159</v>
      </c>
      <c r="C162">
        <v>574</v>
      </c>
      <c r="D162">
        <v>9182</v>
      </c>
      <c r="E162">
        <v>6464</v>
      </c>
      <c r="F162">
        <v>36</v>
      </c>
      <c r="G162">
        <v>466</v>
      </c>
      <c r="H162" s="3">
        <v>16076</v>
      </c>
      <c r="I162">
        <v>487300</v>
      </c>
      <c r="J162" s="34">
        <v>40.69</v>
      </c>
    </row>
    <row r="163" spans="1:12">
      <c r="A163" s="8">
        <v>42328</v>
      </c>
      <c r="B163" s="7">
        <v>160</v>
      </c>
      <c r="C163">
        <v>564</v>
      </c>
      <c r="D163">
        <v>9165</v>
      </c>
      <c r="E163">
        <v>6888</v>
      </c>
      <c r="F163">
        <v>137</v>
      </c>
      <c r="G163">
        <v>464</v>
      </c>
      <c r="H163" s="3">
        <v>16380</v>
      </c>
      <c r="I163">
        <v>488200</v>
      </c>
      <c r="J163" s="34">
        <v>41.54</v>
      </c>
      <c r="L163" s="34">
        <f>AVERAGE(J117:J163)</f>
        <v>50.048085106382985</v>
      </c>
    </row>
    <row r="164" spans="1:12">
      <c r="A164" s="8">
        <v>42335</v>
      </c>
      <c r="B164" s="7">
        <v>161</v>
      </c>
      <c r="C164">
        <v>555</v>
      </c>
    </row>
    <row r="165" spans="1:12">
      <c r="A165" s="8">
        <v>42342</v>
      </c>
      <c r="B165" s="7">
        <v>162</v>
      </c>
    </row>
    <row r="166" spans="1:12">
      <c r="A166" s="8">
        <v>42349</v>
      </c>
      <c r="B166" s="7">
        <v>163</v>
      </c>
    </row>
    <row r="167" spans="1:12">
      <c r="A167" s="8">
        <v>42356</v>
      </c>
      <c r="B167" s="7">
        <v>164</v>
      </c>
    </row>
    <row r="168" spans="1:12">
      <c r="A168" s="8">
        <v>42363</v>
      </c>
      <c r="B168" s="7">
        <v>165</v>
      </c>
    </row>
    <row r="169" spans="1:12">
      <c r="A169" s="8">
        <v>42370</v>
      </c>
      <c r="B169" s="7">
        <v>166</v>
      </c>
    </row>
  </sheetData>
  <mergeCells count="1">
    <mergeCell ref="N7:O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1"/>
  <sheetViews>
    <sheetView workbookViewId="0">
      <pane ySplit="4" topLeftCell="A101" activePane="bottomLeft" state="frozen"/>
      <selection pane="bottomLeft" activeCell="A5" sqref="A5:I161"/>
    </sheetView>
  </sheetViews>
  <sheetFormatPr baseColWidth="10" defaultRowHeight="15" x14ac:dyDescent="0"/>
  <cols>
    <col min="9" max="9" width="10.83203125" style="22"/>
  </cols>
  <sheetData>
    <row r="2" spans="1:10" s="1" customFormat="1">
      <c r="I2" s="23" t="s">
        <v>13</v>
      </c>
      <c r="J2" s="1" t="s">
        <v>109</v>
      </c>
    </row>
    <row r="3" spans="1:10" s="1" customFormat="1">
      <c r="B3" s="1" t="s">
        <v>49</v>
      </c>
      <c r="D3" s="1" t="s">
        <v>7</v>
      </c>
      <c r="E3" s="1" t="s">
        <v>8</v>
      </c>
      <c r="F3" s="1" t="s">
        <v>10</v>
      </c>
      <c r="H3" s="1" t="s">
        <v>30</v>
      </c>
      <c r="I3" s="23" t="s">
        <v>14</v>
      </c>
      <c r="J3" s="1" t="s">
        <v>110</v>
      </c>
    </row>
    <row r="4" spans="1:10" s="2" customFormat="1">
      <c r="A4" s="2" t="s">
        <v>0</v>
      </c>
      <c r="B4" s="2" t="s">
        <v>50</v>
      </c>
      <c r="C4" s="2" t="s">
        <v>1</v>
      </c>
      <c r="D4" s="2" t="s">
        <v>4</v>
      </c>
      <c r="E4" s="2" t="s">
        <v>9</v>
      </c>
      <c r="F4" s="2" t="s">
        <v>11</v>
      </c>
      <c r="G4" s="2" t="s">
        <v>12</v>
      </c>
      <c r="H4" s="2" t="s">
        <v>31</v>
      </c>
      <c r="I4" s="24" t="s">
        <v>15</v>
      </c>
      <c r="J4" s="40">
        <v>42328</v>
      </c>
    </row>
    <row r="5" spans="1:10">
      <c r="A5" s="8">
        <v>41642</v>
      </c>
      <c r="B5" s="7">
        <v>62</v>
      </c>
      <c r="C5" s="29">
        <f>RigCount!M66</f>
        <v>1378</v>
      </c>
      <c r="D5" s="22">
        <f>Production!I66</f>
        <v>8145</v>
      </c>
      <c r="E5" s="22">
        <f>NetImports!M66</f>
        <v>7903</v>
      </c>
      <c r="F5" s="22">
        <f>D5+E5+G5-H5</f>
        <v>-382</v>
      </c>
      <c r="G5" s="22">
        <f>Adjustment!I66</f>
        <v>-296</v>
      </c>
      <c r="H5" s="22">
        <f>RefineryInputs!M66</f>
        <v>16134</v>
      </c>
      <c r="I5" s="22">
        <f>Historical!I65</f>
        <v>357892</v>
      </c>
    </row>
    <row r="6" spans="1:10">
      <c r="A6" s="8">
        <v>41649</v>
      </c>
      <c r="B6" s="7">
        <v>63</v>
      </c>
      <c r="C6" s="29">
        <f>RigCount!M67</f>
        <v>1393</v>
      </c>
      <c r="D6" s="22">
        <f>Production!I67</f>
        <v>8159</v>
      </c>
      <c r="E6" s="22">
        <f>NetImports!M67</f>
        <v>6831</v>
      </c>
      <c r="F6" s="22">
        <f t="shared" ref="F6:F69" si="0">D6+E6+G6-H6</f>
        <v>-1094</v>
      </c>
      <c r="G6" s="22">
        <f>Adjustment!I67</f>
        <v>-353</v>
      </c>
      <c r="H6" s="22">
        <f>RefineryInputs!M67</f>
        <v>15731</v>
      </c>
      <c r="I6" s="22">
        <f>I5+7*F6</f>
        <v>350234</v>
      </c>
    </row>
    <row r="7" spans="1:10">
      <c r="A7" s="8">
        <v>41656</v>
      </c>
      <c r="B7" s="7">
        <v>64</v>
      </c>
      <c r="C7" s="29">
        <f>RigCount!M68</f>
        <v>1408</v>
      </c>
      <c r="D7" s="22">
        <f>Production!I68</f>
        <v>8052</v>
      </c>
      <c r="E7" s="22">
        <f>NetImports!M68</f>
        <v>7486</v>
      </c>
      <c r="F7" s="22">
        <f t="shared" si="0"/>
        <v>141</v>
      </c>
      <c r="G7" s="22">
        <f>Adjustment!I68</f>
        <v>-181</v>
      </c>
      <c r="H7" s="22">
        <f>RefineryInputs!M68</f>
        <v>15216</v>
      </c>
      <c r="I7" s="22">
        <f t="shared" ref="I7:I70" si="1">I6+7*F7</f>
        <v>351221</v>
      </c>
    </row>
    <row r="8" spans="1:10">
      <c r="A8" s="8">
        <v>41663</v>
      </c>
      <c r="B8" s="7">
        <v>65</v>
      </c>
      <c r="C8" s="29">
        <f>RigCount!M69</f>
        <v>1416</v>
      </c>
      <c r="D8" s="22">
        <f>Production!I69</f>
        <v>8044</v>
      </c>
      <c r="E8" s="22">
        <f>NetImports!M69</f>
        <v>7987</v>
      </c>
      <c r="F8" s="22">
        <f t="shared" si="0"/>
        <v>917</v>
      </c>
      <c r="G8" s="22">
        <f>Adjustment!I69</f>
        <v>303</v>
      </c>
      <c r="H8" s="22">
        <f>RefineryInputs!M69</f>
        <v>15417</v>
      </c>
      <c r="I8" s="22">
        <f t="shared" si="1"/>
        <v>357640</v>
      </c>
    </row>
    <row r="9" spans="1:10">
      <c r="A9" s="8">
        <v>41670</v>
      </c>
      <c r="B9" s="7">
        <v>66</v>
      </c>
      <c r="C9" s="29">
        <f>RigCount!M70</f>
        <v>1422</v>
      </c>
      <c r="D9" s="22">
        <f>Production!I70</f>
        <v>8044</v>
      </c>
      <c r="E9" s="22">
        <f>NetImports!M70</f>
        <v>6826</v>
      </c>
      <c r="F9" s="22">
        <f t="shared" si="0"/>
        <v>63</v>
      </c>
      <c r="G9" s="22">
        <f>Adjustment!I70</f>
        <v>242</v>
      </c>
      <c r="H9" s="22">
        <f>RefineryInputs!M70</f>
        <v>15049</v>
      </c>
      <c r="I9" s="22">
        <f t="shared" si="1"/>
        <v>358081</v>
      </c>
    </row>
    <row r="10" spans="1:10">
      <c r="A10" s="8">
        <v>41677</v>
      </c>
      <c r="B10" s="7">
        <v>67</v>
      </c>
      <c r="C10" s="29">
        <f>RigCount!M71</f>
        <v>1416</v>
      </c>
      <c r="D10" s="22">
        <f>Production!I71</f>
        <v>8132</v>
      </c>
      <c r="E10" s="22">
        <f>NetImports!M71</f>
        <v>7868</v>
      </c>
      <c r="F10" s="22">
        <f t="shared" si="0"/>
        <v>467</v>
      </c>
      <c r="G10" s="22">
        <f>Adjustment!I71</f>
        <v>-318</v>
      </c>
      <c r="H10" s="22">
        <f>RefineryInputs!M71</f>
        <v>15215</v>
      </c>
      <c r="I10" s="22">
        <f t="shared" si="1"/>
        <v>361350</v>
      </c>
    </row>
    <row r="11" spans="1:10">
      <c r="A11" s="8">
        <v>41684</v>
      </c>
      <c r="B11" s="7">
        <v>68</v>
      </c>
      <c r="C11" s="29">
        <f>RigCount!M72</f>
        <v>1423</v>
      </c>
      <c r="D11" s="22">
        <f>Production!I72</f>
        <v>8148</v>
      </c>
      <c r="E11" s="22">
        <f>NetImports!M72</f>
        <v>7360</v>
      </c>
      <c r="F11" s="22">
        <f t="shared" si="0"/>
        <v>139</v>
      </c>
      <c r="G11" s="22">
        <f>Adjustment!I72</f>
        <v>-191</v>
      </c>
      <c r="H11" s="22">
        <f>RefineryInputs!M72</f>
        <v>15178</v>
      </c>
      <c r="I11" s="22">
        <f t="shared" si="1"/>
        <v>362323</v>
      </c>
    </row>
    <row r="12" spans="1:10">
      <c r="A12" s="8">
        <v>41691</v>
      </c>
      <c r="B12" s="7">
        <v>69</v>
      </c>
      <c r="C12" s="29">
        <f>RigCount!M73</f>
        <v>1425</v>
      </c>
      <c r="D12" s="22">
        <f>Production!I73</f>
        <v>8059</v>
      </c>
      <c r="E12" s="22">
        <f>NetImports!M73</f>
        <v>6973</v>
      </c>
      <c r="F12" s="22">
        <f t="shared" si="0"/>
        <v>10</v>
      </c>
      <c r="G12" s="22">
        <f>Adjustment!I73</f>
        <v>277</v>
      </c>
      <c r="H12" s="22">
        <f>RefineryInputs!M73</f>
        <v>15299</v>
      </c>
      <c r="I12" s="22">
        <f t="shared" si="1"/>
        <v>362393</v>
      </c>
    </row>
    <row r="13" spans="1:10">
      <c r="A13" s="8">
        <v>41698</v>
      </c>
      <c r="B13" s="7">
        <v>70</v>
      </c>
      <c r="C13" s="29">
        <f>RigCount!M74</f>
        <v>1430</v>
      </c>
      <c r="D13" s="22">
        <f>Production!I74</f>
        <v>8077</v>
      </c>
      <c r="E13" s="22">
        <f>NetImports!M74</f>
        <v>7048</v>
      </c>
      <c r="F13" s="22">
        <f t="shared" si="0"/>
        <v>204</v>
      </c>
      <c r="G13" s="22">
        <f>Adjustment!I74</f>
        <v>291</v>
      </c>
      <c r="H13" s="22">
        <f>RefineryInputs!M74</f>
        <v>15212</v>
      </c>
      <c r="I13" s="22">
        <f t="shared" si="1"/>
        <v>363821</v>
      </c>
    </row>
    <row r="14" spans="1:10">
      <c r="A14" s="8">
        <v>41705</v>
      </c>
      <c r="B14" s="7">
        <v>71</v>
      </c>
      <c r="C14" s="29">
        <f>RigCount!M75</f>
        <v>1443</v>
      </c>
      <c r="D14" s="22">
        <f>Production!I75</f>
        <v>8182</v>
      </c>
      <c r="E14" s="22">
        <f>NetImports!M75</f>
        <v>7247</v>
      </c>
      <c r="F14" s="22">
        <f t="shared" si="0"/>
        <v>883</v>
      </c>
      <c r="G14" s="22">
        <f>Adjustment!I75</f>
        <v>441</v>
      </c>
      <c r="H14" s="22">
        <f>RefineryInputs!M75</f>
        <v>14987</v>
      </c>
      <c r="I14" s="22">
        <f t="shared" si="1"/>
        <v>370002</v>
      </c>
    </row>
    <row r="15" spans="1:10">
      <c r="A15" s="8">
        <v>41712</v>
      </c>
      <c r="B15" s="7">
        <v>72</v>
      </c>
      <c r="C15" s="29">
        <f>RigCount!M76</f>
        <v>1461</v>
      </c>
      <c r="D15" s="22">
        <f>Production!I76</f>
        <v>8215</v>
      </c>
      <c r="E15" s="22">
        <f>NetImports!M76</f>
        <v>7245</v>
      </c>
      <c r="F15" s="22">
        <f t="shared" si="0"/>
        <v>836</v>
      </c>
      <c r="G15" s="22">
        <f>Adjustment!I76</f>
        <v>327</v>
      </c>
      <c r="H15" s="22">
        <f>RefineryInputs!M76</f>
        <v>14951</v>
      </c>
      <c r="I15" s="22">
        <f t="shared" si="1"/>
        <v>375854</v>
      </c>
    </row>
    <row r="16" spans="1:10">
      <c r="A16" s="8">
        <v>41719</v>
      </c>
      <c r="B16" s="7">
        <v>73</v>
      </c>
      <c r="C16" s="29">
        <f>RigCount!M77</f>
        <v>1473</v>
      </c>
      <c r="D16" s="22">
        <f>Production!I77</f>
        <v>8190</v>
      </c>
      <c r="E16" s="22">
        <f>NetImports!M77</f>
        <v>7553</v>
      </c>
      <c r="F16" s="22">
        <f t="shared" si="0"/>
        <v>946</v>
      </c>
      <c r="G16" s="22">
        <f>Adjustment!I77</f>
        <v>295</v>
      </c>
      <c r="H16" s="22">
        <f>RefineryInputs!M77</f>
        <v>15092</v>
      </c>
      <c r="I16" s="22">
        <f t="shared" si="1"/>
        <v>382476</v>
      </c>
    </row>
    <row r="17" spans="1:9">
      <c r="A17" s="8">
        <v>41726</v>
      </c>
      <c r="B17" s="7">
        <v>74</v>
      </c>
      <c r="C17" s="29">
        <f>RigCount!M78</f>
        <v>1487</v>
      </c>
      <c r="D17" s="22">
        <f>Production!I78</f>
        <v>8192</v>
      </c>
      <c r="E17" s="22">
        <f>NetImports!M78</f>
        <v>6764</v>
      </c>
      <c r="F17" s="22">
        <f t="shared" si="0"/>
        <v>-340</v>
      </c>
      <c r="G17" s="22">
        <f>Adjustment!I78</f>
        <v>19</v>
      </c>
      <c r="H17" s="22">
        <f>RefineryInputs!M78</f>
        <v>15315</v>
      </c>
      <c r="I17" s="22">
        <f t="shared" si="1"/>
        <v>380096</v>
      </c>
    </row>
    <row r="18" spans="1:9">
      <c r="A18" s="8">
        <v>41733</v>
      </c>
      <c r="B18" s="7">
        <v>75</v>
      </c>
      <c r="C18" s="29">
        <f>RigCount!M79</f>
        <v>1498</v>
      </c>
      <c r="D18" s="22">
        <f>Production!I79</f>
        <v>8229</v>
      </c>
      <c r="E18" s="22">
        <f>NetImports!M79</f>
        <v>7245</v>
      </c>
      <c r="F18" s="22">
        <f t="shared" si="0"/>
        <v>541</v>
      </c>
      <c r="G18" s="22">
        <f>Adjustment!I79</f>
        <v>404</v>
      </c>
      <c r="H18" s="22">
        <f>RefineryInputs!M79</f>
        <v>15337</v>
      </c>
      <c r="I18" s="22">
        <f t="shared" si="1"/>
        <v>383883</v>
      </c>
    </row>
    <row r="19" spans="1:9">
      <c r="A19" s="8">
        <v>41740</v>
      </c>
      <c r="B19" s="7">
        <v>76</v>
      </c>
      <c r="C19" s="29">
        <f>RigCount!M80</f>
        <v>1517</v>
      </c>
      <c r="D19" s="22">
        <f>Production!I80</f>
        <v>8301</v>
      </c>
      <c r="E19" s="22">
        <f>NetImports!M80</f>
        <v>8204</v>
      </c>
      <c r="F19" s="22">
        <f t="shared" si="0"/>
        <v>1341</v>
      </c>
      <c r="G19" s="22">
        <f>Adjustment!I80</f>
        <v>449</v>
      </c>
      <c r="H19" s="22">
        <f>RefineryInputs!M80</f>
        <v>15613</v>
      </c>
      <c r="I19" s="22">
        <f t="shared" si="1"/>
        <v>393270</v>
      </c>
    </row>
    <row r="20" spans="1:9">
      <c r="A20" s="8">
        <v>41747</v>
      </c>
      <c r="B20" s="7">
        <v>77</v>
      </c>
      <c r="C20" s="29">
        <f>RigCount!M81</f>
        <v>1510</v>
      </c>
      <c r="D20" s="22">
        <f>Production!I81</f>
        <v>8360</v>
      </c>
      <c r="E20" s="22">
        <f>NetImports!M81</f>
        <v>7729</v>
      </c>
      <c r="F20" s="22">
        <f t="shared" si="0"/>
        <v>427</v>
      </c>
      <c r="G20" s="22">
        <f>Adjustment!I81</f>
        <v>318</v>
      </c>
      <c r="H20" s="22">
        <f>RefineryInputs!M81</f>
        <v>15980</v>
      </c>
      <c r="I20" s="22">
        <f t="shared" si="1"/>
        <v>396259</v>
      </c>
    </row>
    <row r="21" spans="1:9">
      <c r="A21" s="8">
        <v>41754</v>
      </c>
      <c r="B21" s="7">
        <v>78</v>
      </c>
      <c r="C21" s="29">
        <f>RigCount!M82</f>
        <v>1534</v>
      </c>
      <c r="D21" s="22">
        <f>Production!I82</f>
        <v>8352</v>
      </c>
      <c r="E21" s="22">
        <f>NetImports!M82</f>
        <v>7412</v>
      </c>
      <c r="F21" s="22">
        <f t="shared" si="0"/>
        <v>106</v>
      </c>
      <c r="G21" s="22">
        <f>Adjustment!I82</f>
        <v>296</v>
      </c>
      <c r="H21" s="22">
        <f>RefineryInputs!M82</f>
        <v>15954</v>
      </c>
      <c r="I21" s="22">
        <f t="shared" si="1"/>
        <v>397001</v>
      </c>
    </row>
    <row r="22" spans="1:9">
      <c r="A22" s="8">
        <v>41761</v>
      </c>
      <c r="B22" s="7">
        <v>79</v>
      </c>
      <c r="C22" s="29">
        <f>RigCount!M83</f>
        <v>1527</v>
      </c>
      <c r="D22" s="22">
        <f>Production!I83</f>
        <v>8350</v>
      </c>
      <c r="E22" s="22">
        <f>NetImports!M83</f>
        <v>6814</v>
      </c>
      <c r="F22" s="22">
        <f t="shared" si="0"/>
        <v>-361</v>
      </c>
      <c r="G22" s="22">
        <f>Adjustment!I83</f>
        <v>379</v>
      </c>
      <c r="H22" s="22">
        <f>RefineryInputs!M83</f>
        <v>15904</v>
      </c>
      <c r="I22" s="22">
        <f t="shared" si="1"/>
        <v>394474</v>
      </c>
    </row>
    <row r="23" spans="1:9">
      <c r="A23" s="8">
        <v>41768</v>
      </c>
      <c r="B23" s="7">
        <v>80</v>
      </c>
      <c r="C23" s="29">
        <f>RigCount!M84</f>
        <v>1528</v>
      </c>
      <c r="D23" s="22">
        <f>Production!I84</f>
        <v>8428</v>
      </c>
      <c r="E23" s="22">
        <f>NetImports!M84</f>
        <v>7056</v>
      </c>
      <c r="F23" s="22">
        <f t="shared" si="0"/>
        <v>-57</v>
      </c>
      <c r="G23" s="22">
        <f>Adjustment!I84</f>
        <v>126</v>
      </c>
      <c r="H23" s="22">
        <f>RefineryInputs!M84</f>
        <v>15667</v>
      </c>
      <c r="I23" s="22">
        <f t="shared" si="1"/>
        <v>394075</v>
      </c>
    </row>
    <row r="24" spans="1:9">
      <c r="A24" s="8">
        <v>41775</v>
      </c>
      <c r="B24" s="7">
        <v>81</v>
      </c>
      <c r="C24" s="29">
        <f>RigCount!M85</f>
        <v>1531</v>
      </c>
      <c r="D24" s="22">
        <f>Production!I85</f>
        <v>8434</v>
      </c>
      <c r="E24" s="22">
        <f>NetImports!M85</f>
        <v>6398</v>
      </c>
      <c r="F24" s="22">
        <f t="shared" si="0"/>
        <v>-1111</v>
      </c>
      <c r="G24" s="22">
        <f>Adjustment!I85</f>
        <v>6</v>
      </c>
      <c r="H24" s="22">
        <f>RefineryInputs!M85</f>
        <v>15949</v>
      </c>
      <c r="I24" s="22">
        <f t="shared" si="1"/>
        <v>386298</v>
      </c>
    </row>
    <row r="25" spans="1:9">
      <c r="A25" s="8">
        <v>41782</v>
      </c>
      <c r="B25" s="7">
        <v>82</v>
      </c>
      <c r="C25" s="29">
        <f>RigCount!M86</f>
        <v>1528</v>
      </c>
      <c r="D25" s="22">
        <f>Production!I86</f>
        <v>8472</v>
      </c>
      <c r="E25" s="22">
        <f>NetImports!M86</f>
        <v>7735</v>
      </c>
      <c r="F25" s="22">
        <f t="shared" si="0"/>
        <v>237</v>
      </c>
      <c r="G25" s="22">
        <f>Adjustment!I86</f>
        <v>-119</v>
      </c>
      <c r="H25" s="22">
        <f>RefineryInputs!M86</f>
        <v>15851</v>
      </c>
      <c r="I25" s="22">
        <f t="shared" si="1"/>
        <v>387957</v>
      </c>
    </row>
    <row r="26" spans="1:9">
      <c r="A26" s="8">
        <v>41789</v>
      </c>
      <c r="B26" s="7">
        <v>83</v>
      </c>
      <c r="C26" s="29">
        <f>RigCount!M87</f>
        <v>1536</v>
      </c>
      <c r="D26" s="22">
        <f>Production!I87</f>
        <v>8383</v>
      </c>
      <c r="E26" s="22">
        <f>NetImports!M87</f>
        <v>7049</v>
      </c>
      <c r="F26" s="22">
        <f t="shared" si="0"/>
        <v>-490</v>
      </c>
      <c r="G26" s="22">
        <f>Adjustment!I87</f>
        <v>135</v>
      </c>
      <c r="H26" s="22">
        <f>RefineryInputs!M87</f>
        <v>16057</v>
      </c>
      <c r="I26" s="22">
        <f t="shared" si="1"/>
        <v>384527</v>
      </c>
    </row>
    <row r="27" spans="1:9">
      <c r="A27" s="8">
        <v>41796</v>
      </c>
      <c r="B27" s="7">
        <v>84</v>
      </c>
      <c r="C27" s="29">
        <f>RigCount!M88</f>
        <v>1536</v>
      </c>
      <c r="D27" s="22">
        <f>Production!I88</f>
        <v>8460</v>
      </c>
      <c r="E27" s="22">
        <f>NetImports!M88</f>
        <v>7072</v>
      </c>
      <c r="F27" s="22">
        <f t="shared" si="0"/>
        <v>-371</v>
      </c>
      <c r="G27" s="22">
        <f>Adjustment!I88</f>
        <v>-356</v>
      </c>
      <c r="H27" s="22">
        <f>RefineryInputs!M88</f>
        <v>15547</v>
      </c>
      <c r="I27" s="22">
        <f t="shared" si="1"/>
        <v>381930</v>
      </c>
    </row>
    <row r="28" spans="1:9">
      <c r="A28" s="8">
        <v>41803</v>
      </c>
      <c r="B28" s="7">
        <v>85</v>
      </c>
      <c r="C28" s="29">
        <f>RigCount!M89</f>
        <v>1542</v>
      </c>
      <c r="D28" s="22">
        <f>Production!I89</f>
        <v>8477</v>
      </c>
      <c r="E28" s="22">
        <f>NetImports!M89</f>
        <v>7160</v>
      </c>
      <c r="F28" s="22">
        <f t="shared" si="0"/>
        <v>-83</v>
      </c>
      <c r="G28" s="22">
        <f>Adjustment!I89</f>
        <v>-323</v>
      </c>
      <c r="H28" s="22">
        <f>RefineryInputs!M89</f>
        <v>15397</v>
      </c>
      <c r="I28" s="22">
        <f t="shared" si="1"/>
        <v>381349</v>
      </c>
    </row>
    <row r="29" spans="1:9">
      <c r="A29" s="8">
        <v>41810</v>
      </c>
      <c r="B29" s="7">
        <v>86</v>
      </c>
      <c r="C29" s="29">
        <f>RigCount!M90</f>
        <v>1545</v>
      </c>
      <c r="D29" s="22">
        <f>Production!I90</f>
        <v>8446</v>
      </c>
      <c r="E29" s="22">
        <f>NetImports!M90</f>
        <v>7068</v>
      </c>
      <c r="F29" s="22">
        <f t="shared" si="0"/>
        <v>249</v>
      </c>
      <c r="G29" s="22">
        <f>Adjustment!I90</f>
        <v>407</v>
      </c>
      <c r="H29" s="22">
        <f>RefineryInputs!M90</f>
        <v>15672</v>
      </c>
      <c r="I29" s="22">
        <f t="shared" si="1"/>
        <v>383092</v>
      </c>
    </row>
    <row r="30" spans="1:9">
      <c r="A30" s="8">
        <v>41817</v>
      </c>
      <c r="B30" s="7">
        <v>87</v>
      </c>
      <c r="C30" s="29">
        <f>RigCount!M91</f>
        <v>1558</v>
      </c>
      <c r="D30" s="22">
        <f>Production!I91</f>
        <v>8442</v>
      </c>
      <c r="E30" s="22">
        <f>NetImports!M91</f>
        <v>6992</v>
      </c>
      <c r="F30" s="22">
        <f t="shared" si="0"/>
        <v>-451</v>
      </c>
      <c r="G30" s="22">
        <f>Adjustment!I91</f>
        <v>333</v>
      </c>
      <c r="H30" s="22">
        <f>RefineryInputs!M91</f>
        <v>16218</v>
      </c>
      <c r="I30" s="22">
        <f t="shared" si="1"/>
        <v>379935</v>
      </c>
    </row>
    <row r="31" spans="1:9">
      <c r="A31" s="8">
        <v>41824</v>
      </c>
      <c r="B31" s="7">
        <v>88</v>
      </c>
      <c r="C31" s="29">
        <f>RigCount!M92</f>
        <v>1562</v>
      </c>
      <c r="D31" s="22">
        <f>Production!I92</f>
        <v>8514</v>
      </c>
      <c r="E31" s="22">
        <f>NetImports!M92</f>
        <v>7012</v>
      </c>
      <c r="F31" s="22">
        <f t="shared" si="0"/>
        <v>-339</v>
      </c>
      <c r="G31" s="22">
        <f>Adjustment!I92</f>
        <v>387</v>
      </c>
      <c r="H31" s="22">
        <f>RefineryInputs!M92</f>
        <v>16252</v>
      </c>
      <c r="I31" s="22">
        <f t="shared" si="1"/>
        <v>377562</v>
      </c>
    </row>
    <row r="32" spans="1:9">
      <c r="A32" s="8">
        <v>41831</v>
      </c>
      <c r="B32" s="7">
        <v>89</v>
      </c>
      <c r="C32" s="29">
        <f>RigCount!M93</f>
        <v>1563</v>
      </c>
      <c r="D32" s="22">
        <f>Production!I93</f>
        <v>8592</v>
      </c>
      <c r="E32" s="22">
        <f>NetImports!M93</f>
        <v>7154</v>
      </c>
      <c r="F32" s="22">
        <f t="shared" si="0"/>
        <v>-1075</v>
      </c>
      <c r="G32" s="22">
        <f>Adjustment!I93</f>
        <v>-195</v>
      </c>
      <c r="H32" s="22">
        <f>RefineryInputs!M93</f>
        <v>16626</v>
      </c>
      <c r="I32" s="22">
        <f t="shared" si="1"/>
        <v>370037</v>
      </c>
    </row>
    <row r="33" spans="1:9">
      <c r="A33" s="8">
        <v>41838</v>
      </c>
      <c r="B33" s="7">
        <v>90</v>
      </c>
      <c r="C33" s="29">
        <f>RigCount!M94</f>
        <v>1554</v>
      </c>
      <c r="D33" s="22">
        <f>Production!I94</f>
        <v>8565</v>
      </c>
      <c r="E33" s="22">
        <f>NetImports!M94</f>
        <v>7134</v>
      </c>
      <c r="F33" s="22">
        <f t="shared" si="0"/>
        <v>-567</v>
      </c>
      <c r="G33" s="22">
        <f>Adjustment!I94</f>
        <v>332</v>
      </c>
      <c r="H33" s="22">
        <f>RefineryInputs!M94</f>
        <v>16598</v>
      </c>
      <c r="I33" s="22">
        <f t="shared" si="1"/>
        <v>366068</v>
      </c>
    </row>
    <row r="34" spans="1:9">
      <c r="A34" s="8">
        <v>41845</v>
      </c>
      <c r="B34" s="7">
        <v>91</v>
      </c>
      <c r="C34" s="29">
        <f>RigCount!M95</f>
        <v>1562</v>
      </c>
      <c r="D34" s="22">
        <f>Production!I95</f>
        <v>8443</v>
      </c>
      <c r="E34" s="22">
        <f>NetImports!M95</f>
        <v>7449</v>
      </c>
      <c r="F34" s="22">
        <f t="shared" si="0"/>
        <v>-528</v>
      </c>
      <c r="G34" s="22">
        <f>Adjustment!I95</f>
        <v>131</v>
      </c>
      <c r="H34" s="22">
        <f>RefineryInputs!M95</f>
        <v>16551</v>
      </c>
      <c r="I34" s="22">
        <f t="shared" si="1"/>
        <v>362372</v>
      </c>
    </row>
    <row r="35" spans="1:9">
      <c r="A35" s="8">
        <v>41852</v>
      </c>
      <c r="B35" s="7">
        <v>92</v>
      </c>
      <c r="C35" s="29">
        <f>RigCount!M96</f>
        <v>1573</v>
      </c>
      <c r="D35" s="22">
        <f>Production!I96</f>
        <v>8453</v>
      </c>
      <c r="E35" s="22">
        <f>NetImports!M96</f>
        <v>7268</v>
      </c>
      <c r="F35" s="22">
        <f t="shared" si="0"/>
        <v>-251</v>
      </c>
      <c r="G35" s="22">
        <f>Adjustment!I96</f>
        <v>421</v>
      </c>
      <c r="H35" s="22">
        <f>RefineryInputs!M96</f>
        <v>16393</v>
      </c>
      <c r="I35" s="22">
        <f t="shared" si="1"/>
        <v>360615</v>
      </c>
    </row>
    <row r="36" spans="1:9">
      <c r="A36" s="8">
        <v>41859</v>
      </c>
      <c r="B36" s="7">
        <v>93</v>
      </c>
      <c r="C36" s="29">
        <f>RigCount!M97</f>
        <v>1588</v>
      </c>
      <c r="D36" s="22">
        <f>Production!I97</f>
        <v>8556</v>
      </c>
      <c r="E36" s="22">
        <f>NetImports!M97</f>
        <v>7551</v>
      </c>
      <c r="F36" s="22">
        <f t="shared" si="0"/>
        <v>200</v>
      </c>
      <c r="G36" s="22">
        <f>Adjustment!I97</f>
        <v>307</v>
      </c>
      <c r="H36" s="22">
        <f>RefineryInputs!M97</f>
        <v>16214</v>
      </c>
      <c r="I36" s="22">
        <f t="shared" si="1"/>
        <v>362015</v>
      </c>
    </row>
    <row r="37" spans="1:9">
      <c r="A37" s="8">
        <v>41866</v>
      </c>
      <c r="B37" s="7">
        <v>94</v>
      </c>
      <c r="C37" s="29">
        <f>RigCount!M98</f>
        <v>1589</v>
      </c>
      <c r="D37" s="22">
        <f>Production!I98</f>
        <v>8577</v>
      </c>
      <c r="E37" s="22">
        <f>NetImports!M98</f>
        <v>7164</v>
      </c>
      <c r="F37" s="22">
        <f t="shared" si="0"/>
        <v>-639</v>
      </c>
      <c r="G37" s="22">
        <f>Adjustment!I98</f>
        <v>38</v>
      </c>
      <c r="H37" s="22">
        <f>RefineryInputs!M98</f>
        <v>16418</v>
      </c>
      <c r="I37" s="22">
        <f t="shared" si="1"/>
        <v>357542</v>
      </c>
    </row>
    <row r="38" spans="1:9">
      <c r="A38" s="8">
        <v>41873</v>
      </c>
      <c r="B38" s="7">
        <v>95</v>
      </c>
      <c r="C38" s="29">
        <f>RigCount!M99</f>
        <v>1564</v>
      </c>
      <c r="D38" s="22">
        <f>Production!I99</f>
        <v>8631</v>
      </c>
      <c r="E38" s="22">
        <f>NetImports!M99</f>
        <v>7248</v>
      </c>
      <c r="F38" s="22">
        <f t="shared" si="0"/>
        <v>-296</v>
      </c>
      <c r="G38" s="22">
        <f>Adjustment!I99</f>
        <v>367</v>
      </c>
      <c r="H38" s="22">
        <f>RefineryInputs!M99</f>
        <v>16542</v>
      </c>
      <c r="I38" s="22">
        <f t="shared" si="1"/>
        <v>355470</v>
      </c>
    </row>
    <row r="39" spans="1:9">
      <c r="A39" s="8">
        <v>41880</v>
      </c>
      <c r="B39" s="7">
        <v>96</v>
      </c>
      <c r="C39" s="29">
        <f>RigCount!M100</f>
        <v>1575</v>
      </c>
      <c r="D39" s="22">
        <f>Production!I100</f>
        <v>8630</v>
      </c>
      <c r="E39" s="22">
        <f>NetImports!M100</f>
        <v>7290</v>
      </c>
      <c r="F39" s="22">
        <f t="shared" si="0"/>
        <v>-129</v>
      </c>
      <c r="G39" s="22">
        <f>Adjustment!I100</f>
        <v>379</v>
      </c>
      <c r="H39" s="22">
        <f>RefineryInputs!M100</f>
        <v>16428</v>
      </c>
      <c r="I39" s="22">
        <f t="shared" si="1"/>
        <v>354567</v>
      </c>
    </row>
    <row r="40" spans="1:9">
      <c r="A40" s="8">
        <v>41887</v>
      </c>
      <c r="B40" s="7">
        <v>97</v>
      </c>
      <c r="C40" s="29">
        <f>RigCount!M101</f>
        <v>1584</v>
      </c>
      <c r="D40" s="22">
        <f>Production!I101</f>
        <v>8590</v>
      </c>
      <c r="E40" s="22">
        <f>NetImports!M101</f>
        <v>7236</v>
      </c>
      <c r="F40" s="22">
        <f t="shared" si="0"/>
        <v>-139</v>
      </c>
      <c r="G40" s="22">
        <f>Adjustment!I101</f>
        <v>367</v>
      </c>
      <c r="H40" s="22">
        <f>RefineryInputs!M101</f>
        <v>16332</v>
      </c>
      <c r="I40" s="22">
        <f t="shared" si="1"/>
        <v>353594</v>
      </c>
    </row>
    <row r="41" spans="1:9">
      <c r="A41" s="8">
        <v>41894</v>
      </c>
      <c r="B41" s="7">
        <v>98</v>
      </c>
      <c r="C41" s="29">
        <f>RigCount!M102</f>
        <v>1592</v>
      </c>
      <c r="D41" s="22">
        <f>Production!I102</f>
        <v>8838</v>
      </c>
      <c r="E41" s="22">
        <f>NetImports!M102</f>
        <v>7729</v>
      </c>
      <c r="F41" s="22">
        <f t="shared" si="0"/>
        <v>525</v>
      </c>
      <c r="G41" s="22">
        <f>Adjustment!I102</f>
        <v>262</v>
      </c>
      <c r="H41" s="22">
        <f>RefineryInputs!M102</f>
        <v>16304</v>
      </c>
      <c r="I41" s="22">
        <f t="shared" si="1"/>
        <v>357269</v>
      </c>
    </row>
    <row r="42" spans="1:9">
      <c r="A42" s="8">
        <v>41901</v>
      </c>
      <c r="B42" s="7">
        <v>99</v>
      </c>
      <c r="C42" s="29">
        <f>RigCount!M103</f>
        <v>1601</v>
      </c>
      <c r="D42" s="22">
        <f>Production!I103</f>
        <v>8867</v>
      </c>
      <c r="E42" s="22">
        <f>NetImports!M103</f>
        <v>6485</v>
      </c>
      <c r="F42" s="22">
        <f t="shared" si="0"/>
        <v>-610</v>
      </c>
      <c r="G42" s="22">
        <f>Adjustment!I103</f>
        <v>252</v>
      </c>
      <c r="H42" s="22">
        <f>RefineryInputs!M103</f>
        <v>16214</v>
      </c>
      <c r="I42" s="22">
        <f t="shared" si="1"/>
        <v>352999</v>
      </c>
    </row>
    <row r="43" spans="1:9">
      <c r="A43" s="8">
        <v>41908</v>
      </c>
      <c r="B43" s="7">
        <v>100</v>
      </c>
      <c r="C43" s="29">
        <f>RigCount!M104</f>
        <v>1592</v>
      </c>
      <c r="D43" s="22">
        <f>Production!I104</f>
        <v>8837</v>
      </c>
      <c r="E43" s="22">
        <f>NetImports!M104</f>
        <v>6864</v>
      </c>
      <c r="F43" s="22">
        <f t="shared" si="0"/>
        <v>-195</v>
      </c>
      <c r="G43" s="22">
        <f>Adjustment!I104</f>
        <v>-207</v>
      </c>
      <c r="H43" s="22">
        <f>RefineryInputs!M104</f>
        <v>15689</v>
      </c>
      <c r="I43" s="22">
        <f t="shared" si="1"/>
        <v>351634</v>
      </c>
    </row>
    <row r="44" spans="1:9">
      <c r="A44" s="8">
        <v>41915</v>
      </c>
      <c r="B44" s="7">
        <v>101</v>
      </c>
      <c r="C44" s="29">
        <f>RigCount!M105</f>
        <v>1591</v>
      </c>
      <c r="D44" s="22">
        <f>Production!I105</f>
        <v>8875</v>
      </c>
      <c r="E44" s="22">
        <f>NetImports!M105</f>
        <v>7292</v>
      </c>
      <c r="F44" s="22">
        <f t="shared" si="0"/>
        <v>716</v>
      </c>
      <c r="G44" s="22">
        <f>Adjustment!I105</f>
        <v>103</v>
      </c>
      <c r="H44" s="22">
        <f>RefineryInputs!M105</f>
        <v>15554</v>
      </c>
      <c r="I44" s="22">
        <f t="shared" si="1"/>
        <v>356646</v>
      </c>
    </row>
    <row r="45" spans="1:9">
      <c r="A45" s="8">
        <v>41922</v>
      </c>
      <c r="B45" s="7">
        <v>102</v>
      </c>
      <c r="C45" s="29">
        <f>RigCount!M106</f>
        <v>1609</v>
      </c>
      <c r="D45" s="22">
        <f>Production!I106</f>
        <v>8951</v>
      </c>
      <c r="E45" s="22">
        <f>NetImports!M106</f>
        <v>7320</v>
      </c>
      <c r="F45" s="22">
        <f t="shared" si="0"/>
        <v>1275</v>
      </c>
      <c r="G45" s="22">
        <f>Adjustment!I106</f>
        <v>325</v>
      </c>
      <c r="H45" s="22">
        <f>RefineryInputs!M106</f>
        <v>15321</v>
      </c>
      <c r="I45" s="22">
        <f t="shared" si="1"/>
        <v>365571</v>
      </c>
    </row>
    <row r="46" spans="1:9">
      <c r="A46" s="8">
        <v>41929</v>
      </c>
      <c r="B46" s="7">
        <v>103</v>
      </c>
      <c r="C46" s="29">
        <f>RigCount!M107</f>
        <v>1590</v>
      </c>
      <c r="D46" s="22">
        <f>Production!I107</f>
        <v>8934</v>
      </c>
      <c r="E46" s="22">
        <f>NetImports!M107</f>
        <v>7057</v>
      </c>
      <c r="F46" s="22">
        <f t="shared" si="0"/>
        <v>1016</v>
      </c>
      <c r="G46" s="22">
        <f>Adjustment!I107</f>
        <v>233</v>
      </c>
      <c r="H46" s="22">
        <f>RefineryInputs!M107</f>
        <v>15208</v>
      </c>
      <c r="I46" s="22">
        <f t="shared" si="1"/>
        <v>372683</v>
      </c>
    </row>
    <row r="47" spans="1:9">
      <c r="A47" s="8">
        <v>41936</v>
      </c>
      <c r="B47" s="7">
        <v>104</v>
      </c>
      <c r="C47" s="29">
        <f>RigCount!M108</f>
        <v>1595</v>
      </c>
      <c r="D47" s="22">
        <f>Production!I108</f>
        <v>8970</v>
      </c>
      <c r="E47" s="22">
        <f>NetImports!M108</f>
        <v>6690</v>
      </c>
      <c r="F47" s="22">
        <f t="shared" si="0"/>
        <v>294</v>
      </c>
      <c r="G47" s="22">
        <f>Adjustment!I108</f>
        <v>-237</v>
      </c>
      <c r="H47" s="22">
        <f>RefineryInputs!M108</f>
        <v>15129</v>
      </c>
      <c r="I47" s="22">
        <f t="shared" si="1"/>
        <v>374741</v>
      </c>
    </row>
    <row r="48" spans="1:9">
      <c r="A48" s="8">
        <v>41943</v>
      </c>
      <c r="B48" s="7">
        <v>105</v>
      </c>
      <c r="C48" s="29">
        <f>RigCount!M109</f>
        <v>1582</v>
      </c>
      <c r="D48" s="22">
        <f>Production!I109</f>
        <v>8972</v>
      </c>
      <c r="E48" s="22">
        <f>NetImports!M109</f>
        <v>6264</v>
      </c>
      <c r="F48" s="22">
        <f t="shared" si="0"/>
        <v>66</v>
      </c>
      <c r="G48" s="22">
        <f>Adjustment!I109</f>
        <v>315</v>
      </c>
      <c r="H48" s="22">
        <f>RefineryInputs!M109</f>
        <v>15485</v>
      </c>
      <c r="I48" s="22">
        <f t="shared" si="1"/>
        <v>375203</v>
      </c>
    </row>
    <row r="49" spans="1:9">
      <c r="A49" s="8">
        <v>41950</v>
      </c>
      <c r="B49" s="7">
        <v>106</v>
      </c>
      <c r="C49" s="29">
        <f>RigCount!M110</f>
        <v>1568</v>
      </c>
      <c r="D49" s="22">
        <f>Production!I110</f>
        <v>9063</v>
      </c>
      <c r="E49" s="22">
        <f>NetImports!M110</f>
        <v>6466</v>
      </c>
      <c r="F49" s="22">
        <f t="shared" si="0"/>
        <v>-248</v>
      </c>
      <c r="G49" s="22">
        <f>Adjustment!I110</f>
        <v>-25</v>
      </c>
      <c r="H49" s="22">
        <f>RefineryInputs!M110</f>
        <v>15752</v>
      </c>
      <c r="I49" s="22">
        <f t="shared" si="1"/>
        <v>373467</v>
      </c>
    </row>
    <row r="50" spans="1:9">
      <c r="A50" s="8">
        <v>41957</v>
      </c>
      <c r="B50" s="7">
        <v>107</v>
      </c>
      <c r="C50" s="29">
        <f>RigCount!M111</f>
        <v>1578</v>
      </c>
      <c r="D50" s="22">
        <f>Production!I111</f>
        <v>9004</v>
      </c>
      <c r="E50" s="22">
        <f>NetImports!M111</f>
        <v>7227</v>
      </c>
      <c r="F50" s="22">
        <f t="shared" si="0"/>
        <v>373</v>
      </c>
      <c r="G50" s="22">
        <f>Adjustment!I111</f>
        <v>55</v>
      </c>
      <c r="H50" s="22">
        <f>RefineryInputs!M111</f>
        <v>15913</v>
      </c>
      <c r="I50" s="22">
        <f t="shared" si="1"/>
        <v>376078</v>
      </c>
    </row>
    <row r="51" spans="1:9">
      <c r="A51" s="8">
        <v>41964</v>
      </c>
      <c r="B51" s="7">
        <v>108</v>
      </c>
      <c r="C51" s="29">
        <f>RigCount!M112</f>
        <v>1574</v>
      </c>
      <c r="D51" s="22">
        <f>Production!I112</f>
        <v>9077</v>
      </c>
      <c r="E51" s="22">
        <f>NetImports!M112</f>
        <v>7099</v>
      </c>
      <c r="F51" s="22">
        <f t="shared" si="0"/>
        <v>278</v>
      </c>
      <c r="G51" s="22">
        <f>Adjustment!I112</f>
        <v>59</v>
      </c>
      <c r="H51" s="22">
        <f>RefineryInputs!M112</f>
        <v>15957</v>
      </c>
      <c r="I51" s="22">
        <f t="shared" si="1"/>
        <v>378024</v>
      </c>
    </row>
    <row r="52" spans="1:9">
      <c r="A52" s="8">
        <v>41971</v>
      </c>
      <c r="B52" s="7">
        <v>109</v>
      </c>
      <c r="C52" s="29">
        <f>RigCount!M113</f>
        <v>1572</v>
      </c>
      <c r="D52" s="22">
        <f>Production!I113</f>
        <v>9083</v>
      </c>
      <c r="E52" s="22">
        <f>NetImports!M113</f>
        <v>6929</v>
      </c>
      <c r="F52" s="22">
        <f t="shared" si="0"/>
        <v>-527</v>
      </c>
      <c r="G52" s="22">
        <f>Adjustment!I113</f>
        <v>-183</v>
      </c>
      <c r="H52" s="22">
        <f>RefineryInputs!M113</f>
        <v>16356</v>
      </c>
      <c r="I52" s="22">
        <f t="shared" si="1"/>
        <v>374335</v>
      </c>
    </row>
    <row r="53" spans="1:9">
      <c r="A53" s="8">
        <v>41978</v>
      </c>
      <c r="B53" s="7">
        <v>110</v>
      </c>
      <c r="C53" s="29">
        <f>RigCount!M114</f>
        <v>1575</v>
      </c>
      <c r="D53" s="22">
        <f>Production!I114</f>
        <v>9118</v>
      </c>
      <c r="E53" s="22">
        <f>NetImports!M114</f>
        <v>7294</v>
      </c>
      <c r="F53" s="22">
        <f t="shared" si="0"/>
        <v>207</v>
      </c>
      <c r="G53" s="22">
        <f>Adjustment!I114</f>
        <v>422</v>
      </c>
      <c r="H53" s="22">
        <f>RefineryInputs!M114</f>
        <v>16627</v>
      </c>
      <c r="I53" s="22">
        <f t="shared" si="1"/>
        <v>375784</v>
      </c>
    </row>
    <row r="54" spans="1:9">
      <c r="A54" s="8">
        <v>41985</v>
      </c>
      <c r="B54" s="7">
        <v>111</v>
      </c>
      <c r="C54" s="29">
        <f>RigCount!M115</f>
        <v>1546</v>
      </c>
      <c r="D54" s="22">
        <f>Production!I115</f>
        <v>9137</v>
      </c>
      <c r="E54" s="22">
        <f>NetImports!M115</f>
        <v>6730</v>
      </c>
      <c r="F54" s="22">
        <f t="shared" si="0"/>
        <v>-121</v>
      </c>
      <c r="G54" s="22">
        <f>Adjustment!I115</f>
        <v>313</v>
      </c>
      <c r="H54" s="22">
        <f>RefineryInputs!M115</f>
        <v>16301</v>
      </c>
      <c r="I54" s="22">
        <f t="shared" si="1"/>
        <v>374937</v>
      </c>
    </row>
    <row r="55" spans="1:9">
      <c r="A55" s="8">
        <v>41992</v>
      </c>
      <c r="B55" s="7">
        <v>112</v>
      </c>
      <c r="C55" s="29">
        <f>RigCount!M116</f>
        <v>1536</v>
      </c>
      <c r="D55" s="22">
        <f>Production!I116</f>
        <v>9127</v>
      </c>
      <c r="E55" s="22">
        <f>NetImports!M116</f>
        <v>7904</v>
      </c>
      <c r="F55" s="22">
        <f t="shared" si="0"/>
        <v>1038</v>
      </c>
      <c r="G55" s="22">
        <f>Adjustment!I116</f>
        <v>348</v>
      </c>
      <c r="H55" s="22">
        <f>RefineryInputs!M116</f>
        <v>16341</v>
      </c>
      <c r="I55" s="22">
        <f t="shared" si="1"/>
        <v>382203</v>
      </c>
    </row>
    <row r="56" spans="1:9">
      <c r="A56" s="8">
        <v>41999</v>
      </c>
      <c r="B56" s="7">
        <v>113</v>
      </c>
      <c r="C56" s="29">
        <f>RigCount!M117</f>
        <v>1499</v>
      </c>
      <c r="D56" s="22">
        <f>Production!I117</f>
        <v>9121</v>
      </c>
      <c r="E56" s="22">
        <f>NetImports!M117</f>
        <v>6673</v>
      </c>
      <c r="F56" s="22">
        <f t="shared" si="0"/>
        <v>-251</v>
      </c>
      <c r="G56" s="22">
        <f>Adjustment!I117</f>
        <v>332</v>
      </c>
      <c r="H56" s="22">
        <f>RefineryInputs!M117</f>
        <v>16377</v>
      </c>
      <c r="I56" s="22">
        <f t="shared" si="1"/>
        <v>380446</v>
      </c>
    </row>
    <row r="57" spans="1:9">
      <c r="A57" s="8">
        <v>42006</v>
      </c>
      <c r="B57" s="7">
        <v>114</v>
      </c>
      <c r="C57" s="29">
        <f>RigCount!M118</f>
        <v>1482</v>
      </c>
      <c r="D57" s="22">
        <f>Production!I118</f>
        <v>9132</v>
      </c>
      <c r="E57" s="22">
        <f>NetImports!M118</f>
        <v>6468</v>
      </c>
      <c r="F57" s="22">
        <f t="shared" si="0"/>
        <v>-438</v>
      </c>
      <c r="G57" s="22">
        <f>Adjustment!I118</f>
        <v>382</v>
      </c>
      <c r="H57" s="22">
        <f>RefineryInputs!M118</f>
        <v>16420</v>
      </c>
      <c r="I57" s="22">
        <f t="shared" si="1"/>
        <v>377380</v>
      </c>
    </row>
    <row r="58" spans="1:9">
      <c r="A58" s="8">
        <v>42013</v>
      </c>
      <c r="B58" s="7">
        <v>115</v>
      </c>
      <c r="C58" s="29">
        <f>RigCount!M119</f>
        <v>1421</v>
      </c>
      <c r="D58" s="22">
        <f>Production!I119</f>
        <v>9192</v>
      </c>
      <c r="E58" s="22">
        <f>NetImports!M119</f>
        <v>7104</v>
      </c>
      <c r="F58" s="22">
        <f t="shared" si="0"/>
        <v>770</v>
      </c>
      <c r="G58" s="22">
        <f>Adjustment!I119</f>
        <v>367</v>
      </c>
      <c r="H58" s="22">
        <f>RefineryInputs!M119</f>
        <v>15893</v>
      </c>
      <c r="I58" s="22">
        <f t="shared" si="1"/>
        <v>382770</v>
      </c>
    </row>
    <row r="59" spans="1:9">
      <c r="A59" s="8">
        <v>42020</v>
      </c>
      <c r="B59" s="7">
        <v>116</v>
      </c>
      <c r="C59" s="29">
        <f>RigCount!M120</f>
        <v>1366</v>
      </c>
      <c r="D59" s="22">
        <f>Production!I120</f>
        <v>9186</v>
      </c>
      <c r="E59" s="22">
        <f>NetImports!M120</f>
        <v>6830</v>
      </c>
      <c r="F59" s="22">
        <f t="shared" si="0"/>
        <v>1439</v>
      </c>
      <c r="G59" s="22">
        <f>Adjustment!I120</f>
        <v>332</v>
      </c>
      <c r="H59" s="22">
        <f>RefineryInputs!M120</f>
        <v>14909</v>
      </c>
      <c r="I59" s="22">
        <f t="shared" si="1"/>
        <v>392843</v>
      </c>
    </row>
    <row r="60" spans="1:9">
      <c r="A60" s="8">
        <v>42027</v>
      </c>
      <c r="B60" s="7">
        <v>117</v>
      </c>
      <c r="C60" s="29">
        <f>RigCount!M121</f>
        <v>1317</v>
      </c>
      <c r="D60" s="22">
        <f>Production!I121</f>
        <v>9213</v>
      </c>
      <c r="E60" s="22">
        <f>NetImports!M121</f>
        <v>6920</v>
      </c>
      <c r="F60" s="22">
        <f t="shared" si="0"/>
        <v>1268</v>
      </c>
      <c r="G60" s="22">
        <f>Adjustment!I121</f>
        <v>391</v>
      </c>
      <c r="H60" s="22">
        <f>RefineryInputs!M121</f>
        <v>15256</v>
      </c>
      <c r="I60" s="22">
        <f t="shared" si="1"/>
        <v>401719</v>
      </c>
    </row>
    <row r="61" spans="1:9">
      <c r="A61" s="8">
        <v>42034</v>
      </c>
      <c r="B61" s="7">
        <v>118</v>
      </c>
      <c r="C61" s="29">
        <f>RigCount!M122</f>
        <v>1223</v>
      </c>
      <c r="D61" s="22">
        <f>Production!I122</f>
        <v>9177</v>
      </c>
      <c r="E61" s="22">
        <f>NetImports!M122</f>
        <v>6885</v>
      </c>
      <c r="F61" s="22">
        <f t="shared" si="0"/>
        <v>905</v>
      </c>
      <c r="G61" s="22">
        <f>Adjustment!I122</f>
        <v>387</v>
      </c>
      <c r="H61" s="22">
        <f>RefineryInputs!M122</f>
        <v>15544</v>
      </c>
      <c r="I61" s="22">
        <f t="shared" si="1"/>
        <v>408054</v>
      </c>
    </row>
    <row r="62" spans="1:9">
      <c r="A62" s="8">
        <v>42041</v>
      </c>
      <c r="B62" s="7">
        <v>119</v>
      </c>
      <c r="C62" s="29">
        <f>RigCount!M123</f>
        <v>1140</v>
      </c>
      <c r="D62" s="22">
        <f>Production!I123</f>
        <v>9226</v>
      </c>
      <c r="E62" s="22">
        <f>NetImports!M123</f>
        <v>6784</v>
      </c>
      <c r="F62" s="22">
        <f t="shared" si="0"/>
        <v>695</v>
      </c>
      <c r="G62" s="22">
        <f>Adjustment!I123</f>
        <v>249</v>
      </c>
      <c r="H62" s="22">
        <f>RefineryInputs!M123</f>
        <v>15564</v>
      </c>
      <c r="I62" s="22">
        <f t="shared" si="1"/>
        <v>412919</v>
      </c>
    </row>
    <row r="63" spans="1:9">
      <c r="A63" s="8">
        <v>42048</v>
      </c>
      <c r="B63" s="7">
        <v>120</v>
      </c>
      <c r="C63" s="29">
        <f>RigCount!M124</f>
        <v>1056</v>
      </c>
      <c r="D63" s="22">
        <f>Production!I124</f>
        <v>9280</v>
      </c>
      <c r="E63" s="22">
        <f>NetImports!M124</f>
        <v>6603</v>
      </c>
      <c r="F63" s="22">
        <f t="shared" si="0"/>
        <v>1102</v>
      </c>
      <c r="G63" s="22">
        <f>Adjustment!I124</f>
        <v>661</v>
      </c>
      <c r="H63" s="22">
        <f>RefineryInputs!M124</f>
        <v>15442</v>
      </c>
      <c r="I63" s="22">
        <f t="shared" si="1"/>
        <v>420633</v>
      </c>
    </row>
    <row r="64" spans="1:9">
      <c r="A64" s="8">
        <v>42055</v>
      </c>
      <c r="B64" s="7">
        <v>121</v>
      </c>
      <c r="C64" s="29">
        <f>RigCount!M125</f>
        <v>1019</v>
      </c>
      <c r="D64" s="22">
        <f>Production!I125</f>
        <v>9285</v>
      </c>
      <c r="E64" s="22">
        <f>NetImports!M125</f>
        <v>6801</v>
      </c>
      <c r="F64" s="22">
        <f t="shared" si="0"/>
        <v>1204</v>
      </c>
      <c r="G64" s="22">
        <f>Adjustment!I125</f>
        <v>361</v>
      </c>
      <c r="H64" s="22">
        <f>RefineryInputs!M125</f>
        <v>15243</v>
      </c>
      <c r="I64" s="22">
        <f t="shared" si="1"/>
        <v>429061</v>
      </c>
    </row>
    <row r="65" spans="1:9">
      <c r="A65" s="8">
        <v>42062</v>
      </c>
      <c r="B65" s="7">
        <v>122</v>
      </c>
      <c r="C65" s="29">
        <f>RigCount!M126</f>
        <v>986</v>
      </c>
      <c r="D65" s="22">
        <f>Production!I126</f>
        <v>9324</v>
      </c>
      <c r="E65" s="22">
        <f>NetImports!M126</f>
        <v>6890</v>
      </c>
      <c r="F65" s="22">
        <f t="shared" si="0"/>
        <v>1472</v>
      </c>
      <c r="G65" s="22">
        <f>Adjustment!I126</f>
        <v>371</v>
      </c>
      <c r="H65" s="22">
        <f>RefineryInputs!M126</f>
        <v>15113</v>
      </c>
      <c r="I65" s="22">
        <f t="shared" si="1"/>
        <v>439365</v>
      </c>
    </row>
    <row r="66" spans="1:9">
      <c r="A66" s="8">
        <v>42069</v>
      </c>
      <c r="B66" s="7">
        <v>123</v>
      </c>
      <c r="C66" s="29">
        <f>RigCount!M127</f>
        <v>922</v>
      </c>
      <c r="D66" s="22">
        <f>Production!I127</f>
        <v>9366</v>
      </c>
      <c r="E66" s="22">
        <f>NetImports!M127</f>
        <v>6315</v>
      </c>
      <c r="F66" s="22">
        <f t="shared" si="0"/>
        <v>644</v>
      </c>
      <c r="G66" s="22">
        <f>Adjustment!I127</f>
        <v>263</v>
      </c>
      <c r="H66" s="22">
        <f>RefineryInputs!M127</f>
        <v>15300</v>
      </c>
      <c r="I66" s="22">
        <f t="shared" si="1"/>
        <v>443873</v>
      </c>
    </row>
    <row r="67" spans="1:9">
      <c r="A67" s="8">
        <v>42076</v>
      </c>
      <c r="B67" s="7">
        <v>124</v>
      </c>
      <c r="C67" s="29">
        <f>RigCount!M128</f>
        <v>866</v>
      </c>
      <c r="D67" s="22">
        <f>Production!I128</f>
        <v>9419</v>
      </c>
      <c r="E67" s="22">
        <f>NetImports!M128</f>
        <v>7018</v>
      </c>
      <c r="F67" s="22">
        <f t="shared" si="0"/>
        <v>1375</v>
      </c>
      <c r="G67" s="22">
        <f>Adjustment!I128</f>
        <v>374</v>
      </c>
      <c r="H67" s="22">
        <f>RefineryInputs!M128</f>
        <v>15436</v>
      </c>
      <c r="I67" s="22">
        <f t="shared" si="1"/>
        <v>453498</v>
      </c>
    </row>
    <row r="68" spans="1:9">
      <c r="A68" s="8">
        <v>42083</v>
      </c>
      <c r="B68" s="7">
        <v>125</v>
      </c>
      <c r="C68" s="29">
        <f>RigCount!M129</f>
        <v>825</v>
      </c>
      <c r="D68" s="22">
        <f>Production!I129</f>
        <v>9422</v>
      </c>
      <c r="E68" s="22">
        <f>NetImports!M129</f>
        <v>6889</v>
      </c>
      <c r="F68" s="22">
        <f t="shared" si="0"/>
        <v>1167</v>
      </c>
      <c r="G68" s="22">
        <f>Adjustment!I129</f>
        <v>386</v>
      </c>
      <c r="H68" s="22">
        <f>RefineryInputs!M129</f>
        <v>15530</v>
      </c>
      <c r="I68" s="22">
        <f t="shared" si="1"/>
        <v>461667</v>
      </c>
    </row>
    <row r="69" spans="1:9">
      <c r="A69" s="8">
        <v>42090</v>
      </c>
      <c r="B69" s="7">
        <v>126</v>
      </c>
      <c r="C69" s="29">
        <f>RigCount!M130</f>
        <v>813</v>
      </c>
      <c r="D69" s="22">
        <f>Production!I130</f>
        <v>9386</v>
      </c>
      <c r="E69" s="22">
        <f>NetImports!M130</f>
        <v>6845</v>
      </c>
      <c r="F69" s="22">
        <f t="shared" si="0"/>
        <v>681</v>
      </c>
      <c r="G69" s="22">
        <f>Adjustment!I130</f>
        <v>178</v>
      </c>
      <c r="H69" s="22">
        <f>RefineryInputs!M130</f>
        <v>15728</v>
      </c>
      <c r="I69" s="22">
        <f t="shared" si="1"/>
        <v>466434</v>
      </c>
    </row>
    <row r="70" spans="1:9">
      <c r="A70" s="8">
        <v>42097</v>
      </c>
      <c r="B70" s="7">
        <v>127</v>
      </c>
      <c r="C70" s="29">
        <f>RigCount!M131</f>
        <v>802</v>
      </c>
      <c r="D70" s="22">
        <f>Production!I131</f>
        <v>9404</v>
      </c>
      <c r="E70" s="22">
        <f>NetImports!M131</f>
        <v>7714</v>
      </c>
      <c r="F70" s="22">
        <f t="shared" ref="F70:F133" si="2">D70+E70+G70-H70</f>
        <v>1564</v>
      </c>
      <c r="G70" s="22">
        <f>Adjustment!I131</f>
        <v>375</v>
      </c>
      <c r="H70" s="22">
        <f>RefineryInputs!M131</f>
        <v>15929</v>
      </c>
      <c r="I70" s="22">
        <f t="shared" si="1"/>
        <v>477382</v>
      </c>
    </row>
    <row r="71" spans="1:9">
      <c r="A71" s="8">
        <v>42104</v>
      </c>
      <c r="B71" s="7">
        <v>128</v>
      </c>
      <c r="C71" s="29">
        <f>RigCount!M132</f>
        <v>760</v>
      </c>
      <c r="D71" s="22">
        <f>Production!I132</f>
        <v>9384</v>
      </c>
      <c r="E71" s="22">
        <f>NetImports!M132</f>
        <v>6645</v>
      </c>
      <c r="F71" s="22">
        <f t="shared" si="2"/>
        <v>185</v>
      </c>
      <c r="G71" s="22">
        <f>Adjustment!I132</f>
        <v>368</v>
      </c>
      <c r="H71" s="22">
        <f>RefineryInputs!M132</f>
        <v>16212</v>
      </c>
      <c r="I71" s="22">
        <f t="shared" ref="I71:I134" si="3">I70+7*F71</f>
        <v>478677</v>
      </c>
    </row>
    <row r="72" spans="1:9">
      <c r="A72" s="8">
        <v>42111</v>
      </c>
      <c r="B72" s="7">
        <v>129</v>
      </c>
      <c r="C72" s="29">
        <f>RigCount!M133</f>
        <v>734</v>
      </c>
      <c r="D72" s="22">
        <f>Production!I133</f>
        <v>9366</v>
      </c>
      <c r="E72" s="22">
        <f>NetImports!M133</f>
        <v>7262</v>
      </c>
      <c r="F72" s="22">
        <f t="shared" si="2"/>
        <v>759</v>
      </c>
      <c r="G72" s="22">
        <f>Adjustment!I133</f>
        <v>113</v>
      </c>
      <c r="H72" s="22">
        <f>RefineryInputs!M133</f>
        <v>15982</v>
      </c>
      <c r="I72" s="22">
        <f t="shared" si="3"/>
        <v>483990</v>
      </c>
    </row>
    <row r="73" spans="1:9">
      <c r="A73" s="8">
        <v>42118</v>
      </c>
      <c r="B73" s="7">
        <v>130</v>
      </c>
      <c r="C73" s="29">
        <f>RigCount!M134</f>
        <v>703</v>
      </c>
      <c r="D73" s="22">
        <f>Production!I134</f>
        <v>9373</v>
      </c>
      <c r="E73" s="22">
        <f>NetImports!M134</f>
        <v>6979</v>
      </c>
      <c r="F73" s="22">
        <f t="shared" si="2"/>
        <v>273</v>
      </c>
      <c r="G73" s="22">
        <f>Adjustment!I134</f>
        <v>21</v>
      </c>
      <c r="H73" s="22">
        <f>RefineryInputs!M134</f>
        <v>16100</v>
      </c>
      <c r="I73" s="22">
        <f t="shared" si="3"/>
        <v>485901</v>
      </c>
    </row>
    <row r="74" spans="1:9">
      <c r="A74" s="8">
        <v>42125</v>
      </c>
      <c r="B74" s="7">
        <v>131</v>
      </c>
      <c r="C74" s="29">
        <f>RigCount!M135</f>
        <v>679</v>
      </c>
      <c r="D74" s="22">
        <f>Production!I135</f>
        <v>9369</v>
      </c>
      <c r="E74" s="22">
        <f>NetImports!M135</f>
        <v>6074</v>
      </c>
      <c r="F74" s="22">
        <f t="shared" si="2"/>
        <v>-555</v>
      </c>
      <c r="G74" s="22">
        <f>Adjustment!I135</f>
        <v>349</v>
      </c>
      <c r="H74" s="22">
        <f>RefineryInputs!M135</f>
        <v>16347</v>
      </c>
      <c r="I74" s="22">
        <f t="shared" si="3"/>
        <v>482016</v>
      </c>
    </row>
    <row r="75" spans="1:9">
      <c r="A75" s="8">
        <v>42132</v>
      </c>
      <c r="B75" s="7">
        <v>132</v>
      </c>
      <c r="C75" s="29">
        <f>RigCount!M136</f>
        <v>668</v>
      </c>
      <c r="D75" s="22">
        <f>Production!I136</f>
        <v>9374</v>
      </c>
      <c r="E75" s="22">
        <f>NetImports!M136</f>
        <v>6414</v>
      </c>
      <c r="F75" s="22">
        <f t="shared" si="2"/>
        <v>-313</v>
      </c>
      <c r="G75" s="22">
        <f>Adjustment!I136</f>
        <v>-133</v>
      </c>
      <c r="H75" s="22">
        <f>RefineryInputs!M136</f>
        <v>15968</v>
      </c>
      <c r="I75" s="22">
        <f t="shared" si="3"/>
        <v>479825</v>
      </c>
    </row>
    <row r="76" spans="1:9">
      <c r="A76" s="8">
        <v>42139</v>
      </c>
      <c r="B76" s="7">
        <v>133</v>
      </c>
      <c r="C76" s="29">
        <f>RigCount!M137</f>
        <v>660</v>
      </c>
      <c r="D76" s="22">
        <f>Production!I137</f>
        <v>9262</v>
      </c>
      <c r="E76" s="22">
        <f>NetImports!M137</f>
        <v>6732</v>
      </c>
      <c r="F76" s="22">
        <f t="shared" si="2"/>
        <v>-337</v>
      </c>
      <c r="G76" s="22">
        <f>Adjustment!I137</f>
        <v>-118</v>
      </c>
      <c r="H76" s="22">
        <f>RefineryInputs!M137</f>
        <v>16213</v>
      </c>
      <c r="I76" s="22">
        <f t="shared" si="3"/>
        <v>477466</v>
      </c>
    </row>
    <row r="77" spans="1:9">
      <c r="A77" s="8">
        <v>42146</v>
      </c>
      <c r="B77" s="7">
        <v>134</v>
      </c>
      <c r="C77" s="29">
        <f>RigCount!M138</f>
        <v>659</v>
      </c>
      <c r="D77" s="22">
        <f>Production!I138</f>
        <v>9566</v>
      </c>
      <c r="E77" s="22">
        <f>NetImports!M138</f>
        <v>6255</v>
      </c>
      <c r="F77" s="22">
        <f t="shared" si="2"/>
        <v>-316</v>
      </c>
      <c r="G77" s="22">
        <f>Adjustment!I138</f>
        <v>313</v>
      </c>
      <c r="H77" s="22">
        <f>RefineryInputs!M138</f>
        <v>16450</v>
      </c>
      <c r="I77" s="22">
        <f t="shared" si="3"/>
        <v>475254</v>
      </c>
    </row>
    <row r="78" spans="1:9">
      <c r="A78" s="8">
        <v>42153</v>
      </c>
      <c r="B78" s="7">
        <v>135</v>
      </c>
      <c r="C78" s="29">
        <f>RigCount!M139</f>
        <v>646</v>
      </c>
      <c r="D78" s="22">
        <f>Production!I139</f>
        <v>9586</v>
      </c>
      <c r="E78" s="22">
        <f>NetImports!M139</f>
        <v>6932</v>
      </c>
      <c r="F78" s="22">
        <f t="shared" si="2"/>
        <v>-207</v>
      </c>
      <c r="G78" s="22">
        <f>Adjustment!I139</f>
        <v>-318</v>
      </c>
      <c r="H78" s="22">
        <f>RefineryInputs!M139</f>
        <v>16407</v>
      </c>
      <c r="I78" s="22">
        <f t="shared" si="3"/>
        <v>473805</v>
      </c>
    </row>
    <row r="79" spans="1:9">
      <c r="A79" s="8">
        <v>42160</v>
      </c>
      <c r="B79" s="7">
        <v>136</v>
      </c>
      <c r="C79" s="29">
        <f>RigCount!M140</f>
        <v>642</v>
      </c>
      <c r="D79" s="22">
        <f>Production!I140</f>
        <v>9610</v>
      </c>
      <c r="E79" s="22">
        <f>NetImports!M140</f>
        <v>6182</v>
      </c>
      <c r="F79" s="22">
        <f t="shared" si="2"/>
        <v>-973</v>
      </c>
      <c r="G79" s="22">
        <f>Adjustment!I140</f>
        <v>-189</v>
      </c>
      <c r="H79" s="22">
        <f>RefineryInputs!M140</f>
        <v>16576</v>
      </c>
      <c r="I79" s="22">
        <f t="shared" si="3"/>
        <v>466994</v>
      </c>
    </row>
    <row r="80" spans="1:9">
      <c r="A80" s="8">
        <v>42167</v>
      </c>
      <c r="B80" s="7">
        <v>137</v>
      </c>
      <c r="C80" s="29">
        <f>RigCount!M141</f>
        <v>635</v>
      </c>
      <c r="D80" s="22">
        <f>Production!I141</f>
        <v>9589</v>
      </c>
      <c r="E80" s="22">
        <f>NetImports!M141</f>
        <v>6626</v>
      </c>
      <c r="F80" s="22">
        <f t="shared" si="2"/>
        <v>-297</v>
      </c>
      <c r="G80" s="22">
        <f>Adjustment!I141</f>
        <v>-230</v>
      </c>
      <c r="H80" s="22">
        <f>RefineryInputs!M141</f>
        <v>16282</v>
      </c>
      <c r="I80" s="22">
        <f t="shared" si="3"/>
        <v>464915</v>
      </c>
    </row>
    <row r="81" spans="1:9">
      <c r="A81" s="8">
        <v>42174</v>
      </c>
      <c r="B81" s="7">
        <v>138</v>
      </c>
      <c r="C81" s="29">
        <f>RigCount!M142</f>
        <v>631</v>
      </c>
      <c r="D81" s="22">
        <f>Production!I142</f>
        <v>9604</v>
      </c>
      <c r="E81" s="22">
        <f>NetImports!M142</f>
        <v>6194</v>
      </c>
      <c r="F81" s="22">
        <f t="shared" si="2"/>
        <v>-655</v>
      </c>
      <c r="G81" s="22">
        <f>Adjustment!I142</f>
        <v>79</v>
      </c>
      <c r="H81" s="22">
        <f>RefineryInputs!M142</f>
        <v>16532</v>
      </c>
      <c r="I81" s="22">
        <f t="shared" si="3"/>
        <v>460330</v>
      </c>
    </row>
    <row r="82" spans="1:9">
      <c r="A82" s="8">
        <v>42181</v>
      </c>
      <c r="B82" s="7">
        <v>139</v>
      </c>
      <c r="C82" s="29">
        <f>RigCount!M143</f>
        <v>628</v>
      </c>
      <c r="D82" s="22">
        <f>Production!I143</f>
        <v>9595</v>
      </c>
      <c r="E82" s="22">
        <f>NetImports!M143</f>
        <v>6942</v>
      </c>
      <c r="F82" s="22">
        <f t="shared" si="2"/>
        <v>398</v>
      </c>
      <c r="G82" s="22">
        <f>Adjustment!I143</f>
        <v>392</v>
      </c>
      <c r="H82" s="22">
        <f>RefineryInputs!M143</f>
        <v>16531</v>
      </c>
      <c r="I82" s="22">
        <f t="shared" si="3"/>
        <v>463116</v>
      </c>
    </row>
    <row r="83" spans="1:9">
      <c r="A83" s="8">
        <v>42188</v>
      </c>
      <c r="B83" s="7">
        <v>140</v>
      </c>
      <c r="C83" s="29">
        <f>RigCount!M144</f>
        <v>640</v>
      </c>
      <c r="D83" s="22">
        <f>Production!I144</f>
        <v>9604</v>
      </c>
      <c r="E83" s="22">
        <f>NetImports!M144</f>
        <v>6745</v>
      </c>
      <c r="F83" s="22">
        <f t="shared" si="2"/>
        <v>131</v>
      </c>
      <c r="G83" s="22">
        <f>Adjustment!I144</f>
        <v>378</v>
      </c>
      <c r="H83" s="22">
        <f>RefineryInputs!M144</f>
        <v>16596</v>
      </c>
      <c r="I83" s="22">
        <f t="shared" si="3"/>
        <v>464033</v>
      </c>
    </row>
    <row r="84" spans="1:9">
      <c r="A84" s="8">
        <v>42195</v>
      </c>
      <c r="B84" s="7">
        <v>141</v>
      </c>
      <c r="C84" s="29">
        <f>RigCount!M145</f>
        <v>645</v>
      </c>
      <c r="D84" s="22">
        <f>Production!I145</f>
        <v>9562</v>
      </c>
      <c r="E84" s="22">
        <f>NetImports!M145</f>
        <v>6783</v>
      </c>
      <c r="F84" s="22">
        <f t="shared" si="2"/>
        <v>-564</v>
      </c>
      <c r="G84" s="22">
        <f>Adjustment!I145</f>
        <v>-84</v>
      </c>
      <c r="H84" s="22">
        <f>RefineryInputs!M145</f>
        <v>16825</v>
      </c>
      <c r="I84" s="22">
        <f t="shared" si="3"/>
        <v>460085</v>
      </c>
    </row>
    <row r="85" spans="1:9">
      <c r="A85" s="8">
        <v>42202</v>
      </c>
      <c r="B85" s="7">
        <v>142</v>
      </c>
      <c r="C85" s="29">
        <f>RigCount!M146</f>
        <v>638</v>
      </c>
      <c r="D85" s="22">
        <f>Production!I146</f>
        <v>9558</v>
      </c>
      <c r="E85" s="22">
        <f>NetImports!M146</f>
        <v>7370</v>
      </c>
      <c r="F85" s="22">
        <f t="shared" si="2"/>
        <v>426</v>
      </c>
      <c r="G85" s="22">
        <f>Adjustment!I146</f>
        <v>368</v>
      </c>
      <c r="H85" s="22">
        <f>RefineryInputs!M146</f>
        <v>16870</v>
      </c>
      <c r="I85" s="22">
        <f t="shared" si="3"/>
        <v>463067</v>
      </c>
    </row>
    <row r="86" spans="1:9">
      <c r="A86" s="8">
        <v>42209</v>
      </c>
      <c r="B86" s="7">
        <v>143</v>
      </c>
      <c r="C86" s="29">
        <f>RigCount!M147</f>
        <v>659</v>
      </c>
      <c r="D86" s="22">
        <f>Production!I147</f>
        <v>9413</v>
      </c>
      <c r="E86" s="22">
        <f>NetImports!M147</f>
        <v>6974</v>
      </c>
      <c r="F86" s="22">
        <f t="shared" si="2"/>
        <v>-601</v>
      </c>
      <c r="G86" s="22">
        <f>Adjustment!I147</f>
        <v>-226</v>
      </c>
      <c r="H86" s="22">
        <f>RefineryInputs!M147</f>
        <v>16762</v>
      </c>
      <c r="I86" s="22">
        <f t="shared" si="3"/>
        <v>458860</v>
      </c>
    </row>
    <row r="87" spans="1:9">
      <c r="A87" s="8">
        <v>42216</v>
      </c>
      <c r="B87" s="7">
        <v>144</v>
      </c>
      <c r="C87" s="29">
        <f>RigCount!M148</f>
        <v>664</v>
      </c>
      <c r="D87" s="22">
        <f>Production!I148</f>
        <v>9465</v>
      </c>
      <c r="E87" s="22">
        <f>NetImports!M148</f>
        <v>6604</v>
      </c>
      <c r="F87" s="22">
        <f t="shared" si="2"/>
        <v>-630</v>
      </c>
      <c r="G87" s="22">
        <f>Adjustment!I148</f>
        <v>376</v>
      </c>
      <c r="H87" s="22">
        <f>RefineryInputs!M148</f>
        <v>17075</v>
      </c>
      <c r="I87" s="22">
        <f t="shared" si="3"/>
        <v>454450</v>
      </c>
    </row>
    <row r="88" spans="1:9">
      <c r="A88" s="8">
        <v>42223</v>
      </c>
      <c r="B88" s="7">
        <v>145</v>
      </c>
      <c r="C88" s="29">
        <f>RigCount!M149</f>
        <v>670</v>
      </c>
      <c r="D88" s="22">
        <f>Production!I149</f>
        <v>9395</v>
      </c>
      <c r="E88" s="22">
        <f>NetImports!M149</f>
        <v>6997</v>
      </c>
      <c r="F88" s="22">
        <f t="shared" si="2"/>
        <v>-240</v>
      </c>
      <c r="G88" s="22">
        <f>Adjustment!I149</f>
        <v>397</v>
      </c>
      <c r="H88" s="22">
        <f>RefineryInputs!M149</f>
        <v>17029</v>
      </c>
      <c r="I88" s="22">
        <f t="shared" si="3"/>
        <v>452770</v>
      </c>
    </row>
    <row r="89" spans="1:9">
      <c r="A89" s="8">
        <v>42230</v>
      </c>
      <c r="B89" s="7">
        <v>146</v>
      </c>
      <c r="C89" s="29">
        <f>RigCount!M150</f>
        <v>672</v>
      </c>
      <c r="D89" s="22">
        <f>Production!I150</f>
        <v>9348</v>
      </c>
      <c r="E89" s="22">
        <f>NetImports!M150</f>
        <v>7462</v>
      </c>
      <c r="F89" s="22">
        <f t="shared" si="2"/>
        <v>374</v>
      </c>
      <c r="G89" s="22">
        <f>Adjustment!I150</f>
        <v>339</v>
      </c>
      <c r="H89" s="22">
        <f>RefineryInputs!M150</f>
        <v>16775</v>
      </c>
      <c r="I89" s="22">
        <f t="shared" si="3"/>
        <v>455388</v>
      </c>
    </row>
    <row r="90" spans="1:9">
      <c r="A90" s="8">
        <v>42237</v>
      </c>
      <c r="B90" s="7">
        <v>147</v>
      </c>
      <c r="C90" s="29">
        <f>RigCount!M151</f>
        <v>674</v>
      </c>
      <c r="D90" s="22">
        <f>Production!I151</f>
        <v>9337</v>
      </c>
      <c r="E90" s="22">
        <f>NetImports!M151</f>
        <v>6722</v>
      </c>
      <c r="F90" s="22">
        <f t="shared" si="2"/>
        <v>-779</v>
      </c>
      <c r="G90" s="22">
        <f>Adjustment!I151</f>
        <v>-180</v>
      </c>
      <c r="H90" s="22">
        <f>RefineryInputs!M151</f>
        <v>16658</v>
      </c>
      <c r="I90" s="22">
        <f t="shared" si="3"/>
        <v>449935</v>
      </c>
    </row>
    <row r="91" spans="1:9">
      <c r="A91" s="8">
        <v>42244</v>
      </c>
      <c r="B91" s="7">
        <v>148</v>
      </c>
      <c r="C91" s="29">
        <f>RigCount!M152</f>
        <v>675</v>
      </c>
      <c r="D91" s="22">
        <f>Production!I152</f>
        <v>9218</v>
      </c>
      <c r="E91" s="22">
        <f>NetImports!M152</f>
        <v>7378</v>
      </c>
      <c r="F91" s="22">
        <f t="shared" si="2"/>
        <v>667</v>
      </c>
      <c r="G91" s="22">
        <f>Adjustment!I152</f>
        <v>460</v>
      </c>
      <c r="H91" s="22">
        <f>RefineryInputs!M152</f>
        <v>16389</v>
      </c>
      <c r="I91" s="22">
        <f t="shared" si="3"/>
        <v>454604</v>
      </c>
    </row>
    <row r="92" spans="1:9">
      <c r="A92" s="8">
        <v>42251</v>
      </c>
      <c r="B92" s="7">
        <v>149</v>
      </c>
      <c r="C92" s="29">
        <f>RigCount!M153</f>
        <v>662</v>
      </c>
      <c r="D92" s="22">
        <f>Production!I153</f>
        <v>9135</v>
      </c>
      <c r="E92" s="22">
        <f>NetImports!M153</f>
        <v>6982</v>
      </c>
      <c r="F92" s="22">
        <f t="shared" si="2"/>
        <v>367</v>
      </c>
      <c r="G92" s="22">
        <f>Adjustment!I153</f>
        <v>360</v>
      </c>
      <c r="H92" s="22">
        <f>RefineryInputs!M153</f>
        <v>16110</v>
      </c>
      <c r="I92" s="22">
        <f t="shared" si="3"/>
        <v>457173</v>
      </c>
    </row>
    <row r="93" spans="1:9">
      <c r="A93" s="8">
        <v>42258</v>
      </c>
      <c r="B93" s="7">
        <v>150</v>
      </c>
      <c r="C93" s="29">
        <f>RigCount!M154</f>
        <v>652</v>
      </c>
      <c r="D93" s="22">
        <f>Production!I154</f>
        <v>9117</v>
      </c>
      <c r="E93" s="22">
        <f>NetImports!M154</f>
        <v>6712</v>
      </c>
      <c r="F93" s="22">
        <f t="shared" si="2"/>
        <v>-301</v>
      </c>
      <c r="G93" s="22">
        <f>Adjustment!I154</f>
        <v>383</v>
      </c>
      <c r="H93" s="22">
        <f>RefineryInputs!M154</f>
        <v>16513</v>
      </c>
      <c r="I93" s="22">
        <f t="shared" si="3"/>
        <v>455066</v>
      </c>
    </row>
    <row r="94" spans="1:9">
      <c r="A94" s="8">
        <v>42265</v>
      </c>
      <c r="B94" s="7">
        <v>151</v>
      </c>
      <c r="C94" s="29">
        <f>RigCount!M155</f>
        <v>644</v>
      </c>
      <c r="D94" s="22">
        <f>Production!I155</f>
        <v>9136</v>
      </c>
      <c r="E94" s="22">
        <f>NetImports!M155</f>
        <v>6699</v>
      </c>
      <c r="F94" s="22">
        <f t="shared" si="2"/>
        <v>-275</v>
      </c>
      <c r="G94" s="22">
        <f>Adjustment!I155</f>
        <v>93</v>
      </c>
      <c r="H94" s="22">
        <f>RefineryInputs!M155</f>
        <v>16203</v>
      </c>
      <c r="I94" s="22">
        <f t="shared" si="3"/>
        <v>453141</v>
      </c>
    </row>
    <row r="95" spans="1:9">
      <c r="A95" s="8">
        <v>42272</v>
      </c>
      <c r="B95" s="7">
        <v>152</v>
      </c>
      <c r="C95" s="29">
        <f>RigCount!M156</f>
        <v>641</v>
      </c>
      <c r="D95" s="22">
        <f>Production!I156</f>
        <v>9096</v>
      </c>
      <c r="E95" s="22">
        <f>NetImports!M156</f>
        <v>7028</v>
      </c>
      <c r="F95" s="22">
        <f t="shared" si="2"/>
        <v>565</v>
      </c>
      <c r="G95" s="22">
        <f>Adjustment!I156</f>
        <v>403</v>
      </c>
      <c r="H95" s="22">
        <f>RefineryInputs!M156</f>
        <v>15962</v>
      </c>
      <c r="I95" s="22">
        <f t="shared" si="3"/>
        <v>457096</v>
      </c>
    </row>
    <row r="96" spans="1:9">
      <c r="A96" s="8">
        <v>42279</v>
      </c>
      <c r="B96" s="7">
        <v>153</v>
      </c>
      <c r="C96" s="29">
        <f>RigCount!M157</f>
        <v>614</v>
      </c>
      <c r="D96" s="22">
        <f>Production!I157</f>
        <v>9172</v>
      </c>
      <c r="E96" s="22">
        <f>NetImports!M157</f>
        <v>6542</v>
      </c>
      <c r="F96" s="22">
        <f t="shared" si="2"/>
        <v>439</v>
      </c>
      <c r="G96" s="22">
        <f>Adjustment!I157</f>
        <v>284</v>
      </c>
      <c r="H96" s="22">
        <f>RefineryInputs!M157</f>
        <v>15559</v>
      </c>
      <c r="I96" s="22">
        <f t="shared" si="3"/>
        <v>460169</v>
      </c>
    </row>
    <row r="97" spans="1:10">
      <c r="A97" s="8">
        <v>42286</v>
      </c>
      <c r="B97" s="7">
        <v>154</v>
      </c>
      <c r="C97" s="29">
        <f>RigCount!M158</f>
        <v>605</v>
      </c>
      <c r="D97" s="22">
        <f>Production!I158</f>
        <v>9096</v>
      </c>
      <c r="E97" s="22">
        <f>NetImports!M158</f>
        <v>6789</v>
      </c>
      <c r="F97" s="22">
        <f t="shared" si="2"/>
        <v>1080</v>
      </c>
      <c r="G97" s="22">
        <f>Adjustment!I158</f>
        <v>462</v>
      </c>
      <c r="H97" s="22">
        <f>RefineryInputs!M158</f>
        <v>15267</v>
      </c>
      <c r="I97" s="22">
        <f t="shared" si="3"/>
        <v>467729</v>
      </c>
    </row>
    <row r="98" spans="1:10">
      <c r="A98" s="8">
        <v>42293</v>
      </c>
      <c r="B98" s="7">
        <v>155</v>
      </c>
      <c r="C98" s="29">
        <f>RigCount!M159</f>
        <v>595</v>
      </c>
      <c r="D98" s="22">
        <f>Production!I159</f>
        <v>9096</v>
      </c>
      <c r="E98" s="22">
        <f>NetImports!M159</f>
        <v>6945</v>
      </c>
      <c r="F98" s="22">
        <f t="shared" si="2"/>
        <v>1147</v>
      </c>
      <c r="G98" s="22">
        <f>Adjustment!I159</f>
        <v>451</v>
      </c>
      <c r="H98" s="22">
        <f>RefineryInputs!M159</f>
        <v>15345</v>
      </c>
      <c r="I98" s="22">
        <f t="shared" si="3"/>
        <v>475758</v>
      </c>
    </row>
    <row r="99" spans="1:10">
      <c r="A99" s="8">
        <v>42300</v>
      </c>
      <c r="B99" s="7">
        <v>156</v>
      </c>
      <c r="C99" s="29">
        <f>RigCount!M160</f>
        <v>594</v>
      </c>
      <c r="D99" s="22">
        <f>Production!I160</f>
        <v>9112</v>
      </c>
      <c r="E99" s="22">
        <f>NetImports!M160</f>
        <v>6528</v>
      </c>
      <c r="F99" s="22">
        <f t="shared" si="2"/>
        <v>482</v>
      </c>
      <c r="G99" s="22">
        <f>Adjustment!I160</f>
        <v>458</v>
      </c>
      <c r="H99" s="22">
        <f>RefineryInputs!M160</f>
        <v>15616</v>
      </c>
      <c r="I99" s="22">
        <f t="shared" si="3"/>
        <v>479132</v>
      </c>
    </row>
    <row r="100" spans="1:10">
      <c r="A100" s="8">
        <v>42307</v>
      </c>
      <c r="B100" s="7">
        <v>157</v>
      </c>
      <c r="C100" s="29">
        <f>RigCount!M161</f>
        <v>578</v>
      </c>
      <c r="D100" s="22">
        <f>Production!I161</f>
        <v>9160</v>
      </c>
      <c r="E100" s="22">
        <f>NetImports!M161</f>
        <v>6439</v>
      </c>
      <c r="F100" s="22">
        <f t="shared" si="2"/>
        <v>407</v>
      </c>
      <c r="G100" s="22">
        <f>Adjustment!I161</f>
        <v>445</v>
      </c>
      <c r="H100" s="22">
        <f>RefineryInputs!M161</f>
        <v>15637</v>
      </c>
      <c r="I100" s="22">
        <f t="shared" si="3"/>
        <v>481981</v>
      </c>
    </row>
    <row r="101" spans="1:10">
      <c r="A101" s="8">
        <v>42314</v>
      </c>
      <c r="B101" s="7">
        <v>158</v>
      </c>
      <c r="C101" s="29">
        <f>RigCount!M162</f>
        <v>572</v>
      </c>
      <c r="D101" s="22">
        <f>Production!I162</f>
        <v>9185</v>
      </c>
      <c r="E101" s="22">
        <f>NetImports!M162</f>
        <v>6873</v>
      </c>
      <c r="F101" s="22">
        <f t="shared" si="2"/>
        <v>603</v>
      </c>
      <c r="G101" s="22">
        <f>Adjustment!I162</f>
        <v>484</v>
      </c>
      <c r="H101" s="22">
        <f>RefineryInputs!M162</f>
        <v>15939</v>
      </c>
      <c r="I101" s="22">
        <f t="shared" si="3"/>
        <v>486202</v>
      </c>
      <c r="J101" s="22">
        <f>I101-I$101</f>
        <v>0</v>
      </c>
    </row>
    <row r="102" spans="1:10">
      <c r="A102" s="8">
        <v>42321</v>
      </c>
      <c r="B102" s="7">
        <v>159</v>
      </c>
      <c r="C102" s="29">
        <f>RigCount!M163</f>
        <v>574</v>
      </c>
      <c r="D102" s="22">
        <f>Production!I163</f>
        <v>9182</v>
      </c>
      <c r="E102" s="22">
        <f>NetImports!M163</f>
        <v>6464</v>
      </c>
      <c r="F102" s="22">
        <f t="shared" si="2"/>
        <v>36</v>
      </c>
      <c r="G102" s="22">
        <f>Adjustment!I163</f>
        <v>466</v>
      </c>
      <c r="H102" s="22">
        <f>RefineryInputs!M163</f>
        <v>16076</v>
      </c>
      <c r="I102" s="22">
        <f t="shared" si="3"/>
        <v>486454</v>
      </c>
      <c r="J102" s="22">
        <v>0</v>
      </c>
    </row>
    <row r="103" spans="1:10">
      <c r="A103" s="8">
        <v>42328</v>
      </c>
      <c r="B103" s="12">
        <v>160</v>
      </c>
      <c r="C103" s="29">
        <f>RigCount!M164</f>
        <v>564</v>
      </c>
      <c r="D103" s="22">
        <f>Production!I164</f>
        <v>9165</v>
      </c>
      <c r="E103" s="22">
        <f>NetImports!M164</f>
        <v>6888</v>
      </c>
      <c r="F103" s="22">
        <f t="shared" si="2"/>
        <v>137</v>
      </c>
      <c r="G103" s="22">
        <f>Adjustment!I164</f>
        <v>464</v>
      </c>
      <c r="H103" s="22">
        <f>RefineryInputs!M164</f>
        <v>16380</v>
      </c>
      <c r="I103" s="22">
        <f t="shared" si="3"/>
        <v>487413</v>
      </c>
      <c r="J103" s="22">
        <v>0</v>
      </c>
    </row>
    <row r="104" spans="1:10">
      <c r="A104" s="8">
        <v>42335</v>
      </c>
      <c r="B104" s="12">
        <v>161</v>
      </c>
      <c r="C104" s="29">
        <f>RigCount!M165</f>
        <v>555</v>
      </c>
      <c r="D104" s="22">
        <f ca="1">Production!I165</f>
        <v>9141.5366182265807</v>
      </c>
      <c r="E104" s="22">
        <f ca="1">NetImports!M165</f>
        <v>6365.6375000000007</v>
      </c>
      <c r="F104" s="22">
        <f t="shared" ca="1" si="2"/>
        <v>-694.3338817734184</v>
      </c>
      <c r="G104" s="22">
        <f>Adjustment!I165</f>
        <v>448.9</v>
      </c>
      <c r="H104" s="22">
        <f ca="1">RefineryInputs!M165</f>
        <v>16650.407999999999</v>
      </c>
      <c r="I104" s="22">
        <f t="shared" ca="1" si="3"/>
        <v>482552.66282758606</v>
      </c>
      <c r="J104" s="22">
        <f ca="1">I104-I$103</f>
        <v>-4860.3371724139433</v>
      </c>
    </row>
    <row r="105" spans="1:10">
      <c r="A105" s="8">
        <v>42342</v>
      </c>
      <c r="B105" s="12">
        <v>162</v>
      </c>
      <c r="C105" s="29">
        <f ca="1">RigCount!M166</f>
        <v>530</v>
      </c>
      <c r="D105" s="22">
        <f ca="1">Production!I166</f>
        <v>9119.0147656687186</v>
      </c>
      <c r="E105" s="22">
        <f ca="1">NetImports!M166</f>
        <v>6460.1634999999997</v>
      </c>
      <c r="F105" s="22">
        <f t="shared" ca="1" si="2"/>
        <v>-703.2091783312826</v>
      </c>
      <c r="G105" s="22">
        <f>Adjustment!I166</f>
        <v>434.55500000000001</v>
      </c>
      <c r="H105" s="22">
        <f ca="1">RefineryInputs!M166</f>
        <v>16716.942444</v>
      </c>
      <c r="I105" s="22">
        <f t="shared" ca="1" si="3"/>
        <v>477630.19857926707</v>
      </c>
      <c r="J105" s="22">
        <f t="shared" ref="J105:J161" ca="1" si="4">I105-I$103</f>
        <v>-9782.8014207329252</v>
      </c>
    </row>
    <row r="106" spans="1:10">
      <c r="A106" s="8">
        <v>42349</v>
      </c>
      <c r="B106" s="12">
        <v>163</v>
      </c>
      <c r="C106" s="29">
        <f ca="1">RigCount!M167</f>
        <v>555</v>
      </c>
      <c r="D106" s="22">
        <f ca="1">Production!I167</f>
        <v>9097.1294103986038</v>
      </c>
      <c r="E106" s="22">
        <f ca="1">NetImports!M167</f>
        <v>6533.0925000000007</v>
      </c>
      <c r="F106" s="22">
        <f t="shared" ca="1" si="2"/>
        <v>-458.52848360139433</v>
      </c>
      <c r="G106" s="22">
        <f>Adjustment!I167</f>
        <v>420.92725000000002</v>
      </c>
      <c r="H106" s="22">
        <f ca="1">RefineryInputs!M167</f>
        <v>16509.677643999999</v>
      </c>
      <c r="I106" s="22">
        <f t="shared" ca="1" si="3"/>
        <v>474420.49919405731</v>
      </c>
      <c r="J106" s="22">
        <f t="shared" ca="1" si="4"/>
        <v>-12992.500805942691</v>
      </c>
    </row>
    <row r="107" spans="1:10">
      <c r="A107" s="8">
        <v>42356</v>
      </c>
      <c r="B107" s="12">
        <v>164</v>
      </c>
      <c r="C107" s="29">
        <f ca="1">RigCount!M168</f>
        <v>580</v>
      </c>
      <c r="D107" s="22">
        <f ca="1">Production!I168</f>
        <v>9075.8725301661289</v>
      </c>
      <c r="E107" s="22">
        <f ca="1">NetImports!M168</f>
        <v>6758.1395000000011</v>
      </c>
      <c r="F107" s="22">
        <f t="shared" ca="1" si="2"/>
        <v>-580.65457433387019</v>
      </c>
      <c r="G107" s="22">
        <f>Adjustment!I168</f>
        <v>407.98088749999999</v>
      </c>
      <c r="H107" s="22">
        <f ca="1">RefineryInputs!M168</f>
        <v>16822.647492</v>
      </c>
      <c r="I107" s="22">
        <f t="shared" ca="1" si="3"/>
        <v>470355.9171737202</v>
      </c>
      <c r="J107" s="22">
        <f t="shared" ca="1" si="4"/>
        <v>-17057.082826279802</v>
      </c>
    </row>
    <row r="108" spans="1:10">
      <c r="A108" s="8">
        <v>42363</v>
      </c>
      <c r="B108" s="12">
        <v>165</v>
      </c>
      <c r="C108" s="29">
        <f ca="1">RigCount!M169</f>
        <v>605</v>
      </c>
      <c r="D108" s="22">
        <f ca="1">Production!I169</f>
        <v>9055.1621797993903</v>
      </c>
      <c r="E108" s="22">
        <f ca="1">NetImports!M169</f>
        <v>6671.4385000000002</v>
      </c>
      <c r="F108" s="22">
        <f t="shared" ca="1" si="2"/>
        <v>-714.87350507561132</v>
      </c>
      <c r="G108" s="22">
        <f>Adjustment!I169</f>
        <v>395.681843125</v>
      </c>
      <c r="H108" s="22">
        <f ca="1">RefineryInputs!M169</f>
        <v>16837.156028000001</v>
      </c>
      <c r="I108" s="22">
        <f t="shared" ca="1" si="3"/>
        <v>465351.80263819091</v>
      </c>
      <c r="J108" s="22">
        <f t="shared" ca="1" si="4"/>
        <v>-22061.197361809085</v>
      </c>
    </row>
    <row r="109" spans="1:10">
      <c r="A109" s="8">
        <v>42370</v>
      </c>
      <c r="B109" s="12">
        <v>166</v>
      </c>
      <c r="C109" s="29">
        <f ca="1">RigCount!M170</f>
        <v>630</v>
      </c>
      <c r="D109" s="22">
        <f ca="1">Production!I170</f>
        <v>9033.951271068976</v>
      </c>
      <c r="E109" s="22">
        <f ca="1">NetImports!M170</f>
        <v>6572.6870000000008</v>
      </c>
      <c r="F109" s="22">
        <f t="shared" ca="1" si="2"/>
        <v>-729.41539396227563</v>
      </c>
      <c r="G109" s="22">
        <f>Adjustment!I170</f>
        <v>383.99775096874998</v>
      </c>
      <c r="H109" s="22">
        <f ca="1">RefineryInputs!M170</f>
        <v>16720.051416000002</v>
      </c>
      <c r="I109" s="22">
        <f t="shared" ca="1" si="3"/>
        <v>460245.89488045499</v>
      </c>
      <c r="J109" s="22">
        <f t="shared" ca="1" si="4"/>
        <v>-27167.105119545013</v>
      </c>
    </row>
    <row r="110" spans="1:10">
      <c r="A110" s="8">
        <v>42377</v>
      </c>
      <c r="B110" s="12">
        <v>167</v>
      </c>
      <c r="C110" s="29">
        <f ca="1">RigCount!M171</f>
        <v>655</v>
      </c>
      <c r="D110" s="22">
        <f ca="1">Production!I171</f>
        <v>9012.4651771627159</v>
      </c>
      <c r="E110" s="22">
        <f ca="1">NetImports!M171</f>
        <v>6600.0744999999997</v>
      </c>
      <c r="F110" s="22">
        <f t="shared" ca="1" si="2"/>
        <v>-316.97530341697166</v>
      </c>
      <c r="G110" s="22">
        <f>Adjustment!I171</f>
        <v>372.89786342031249</v>
      </c>
      <c r="H110" s="22">
        <f ca="1">RefineryInputs!M171</f>
        <v>16302.412844</v>
      </c>
      <c r="I110" s="22">
        <f t="shared" ca="1" si="3"/>
        <v>458027.06775653618</v>
      </c>
      <c r="J110" s="22">
        <f t="shared" ca="1" si="4"/>
        <v>-29385.932243463816</v>
      </c>
    </row>
    <row r="111" spans="1:10">
      <c r="A111" s="8">
        <v>42384</v>
      </c>
      <c r="B111" s="12">
        <v>168</v>
      </c>
      <c r="C111" s="29">
        <f ca="1">RigCount!M172</f>
        <v>680</v>
      </c>
      <c r="D111" s="22">
        <f ca="1">Production!I172</f>
        <v>8990.8532671460707</v>
      </c>
      <c r="E111" s="22">
        <f ca="1">NetImports!M172</f>
        <v>6527.4585000000006</v>
      </c>
      <c r="F111" s="22">
        <f t="shared" ca="1" si="2"/>
        <v>111.95875339536542</v>
      </c>
      <c r="G111" s="22">
        <f>Adjustment!I172</f>
        <v>362.35297024929685</v>
      </c>
      <c r="H111" s="22">
        <f ca="1">RefineryInputs!M172</f>
        <v>15768.705984000002</v>
      </c>
      <c r="I111" s="22">
        <f t="shared" ca="1" si="3"/>
        <v>458810.77903030376</v>
      </c>
      <c r="J111" s="22">
        <f t="shared" ca="1" si="4"/>
        <v>-28602.220969696238</v>
      </c>
    </row>
    <row r="112" spans="1:10">
      <c r="A112" s="8">
        <v>42391</v>
      </c>
      <c r="B112" s="12">
        <v>169</v>
      </c>
      <c r="C112" s="29">
        <f ca="1">RigCount!M173</f>
        <v>705</v>
      </c>
      <c r="D112" s="22">
        <f ca="1">Production!I173</f>
        <v>8969.4890537695755</v>
      </c>
      <c r="E112" s="22">
        <f ca="1">NetImports!M173</f>
        <v>6557.1935000000003</v>
      </c>
      <c r="F112" s="22">
        <f t="shared" ca="1" si="2"/>
        <v>-97.989232493591771</v>
      </c>
      <c r="G112" s="22">
        <f>Adjustment!I173</f>
        <v>352.33532173683199</v>
      </c>
      <c r="H112" s="22">
        <f ca="1">RefineryInputs!M173</f>
        <v>15977.007108</v>
      </c>
      <c r="I112" s="22">
        <f t="shared" ca="1" si="3"/>
        <v>458124.85440284864</v>
      </c>
      <c r="J112" s="22">
        <f t="shared" ca="1" si="4"/>
        <v>-29288.145597151364</v>
      </c>
    </row>
    <row r="113" spans="1:10">
      <c r="A113" s="8">
        <v>42398</v>
      </c>
      <c r="B113" s="12">
        <v>170</v>
      </c>
      <c r="C113" s="29">
        <f ca="1">RigCount!M174</f>
        <v>730</v>
      </c>
      <c r="D113" s="22">
        <f ca="1">Production!I174</f>
        <v>8946.5625282097535</v>
      </c>
      <c r="E113" s="22">
        <f ca="1">NetImports!M174</f>
        <v>6397.72</v>
      </c>
      <c r="F113" s="22">
        <f t="shared" ca="1" si="2"/>
        <v>91.461207859745628</v>
      </c>
      <c r="G113" s="22">
        <f>Adjustment!I174</f>
        <v>342.8185556499904</v>
      </c>
      <c r="H113" s="22">
        <f ca="1">RefineryInputs!M174</f>
        <v>15595.639875999999</v>
      </c>
      <c r="I113" s="22">
        <f t="shared" ca="1" si="3"/>
        <v>458765.08285786683</v>
      </c>
      <c r="J113" s="22">
        <f t="shared" ca="1" si="4"/>
        <v>-28647.91714213317</v>
      </c>
    </row>
    <row r="114" spans="1:10">
      <c r="A114" s="8">
        <v>42405</v>
      </c>
      <c r="B114" s="12">
        <v>171</v>
      </c>
      <c r="C114" s="29">
        <f ca="1">RigCount!M175</f>
        <v>755</v>
      </c>
      <c r="D114" s="22">
        <f ca="1">Production!I175</f>
        <v>8923.442837741688</v>
      </c>
      <c r="E114" s="22">
        <f ca="1">NetImports!M175</f>
        <v>6415.0915000000005</v>
      </c>
      <c r="F114" s="22">
        <f t="shared" ca="1" si="2"/>
        <v>-95.357694390822871</v>
      </c>
      <c r="G114" s="22">
        <f>Adjustment!I175</f>
        <v>333.77762786749088</v>
      </c>
      <c r="H114" s="22">
        <f ca="1">RefineryInputs!M175</f>
        <v>15767.669660000001</v>
      </c>
      <c r="I114" s="22">
        <f t="shared" ca="1" si="3"/>
        <v>458097.57899713109</v>
      </c>
      <c r="J114" s="22">
        <f t="shared" ca="1" si="4"/>
        <v>-29315.421002868912</v>
      </c>
    </row>
    <row r="115" spans="1:10">
      <c r="A115" s="8">
        <v>42412</v>
      </c>
      <c r="B115" s="12">
        <v>172</v>
      </c>
      <c r="C115" s="29">
        <f ca="1">RigCount!M176</f>
        <v>730</v>
      </c>
      <c r="D115" s="22">
        <f ca="1">Production!I176</f>
        <v>8900.0533176346144</v>
      </c>
      <c r="E115" s="22">
        <f ca="1">NetImports!M176</f>
        <v>6436.2190000000001</v>
      </c>
      <c r="F115" s="22">
        <f t="shared" ca="1" si="2"/>
        <v>-67.86460789126977</v>
      </c>
      <c r="G115" s="22">
        <f>Adjustment!I176</f>
        <v>325.18874647411633</v>
      </c>
      <c r="H115" s="22">
        <f ca="1">RefineryInputs!M176</f>
        <v>15729.325672000001</v>
      </c>
      <c r="I115" s="22">
        <f t="shared" ca="1" si="3"/>
        <v>457622.52674189222</v>
      </c>
      <c r="J115" s="22">
        <f t="shared" ca="1" si="4"/>
        <v>-29790.473258107784</v>
      </c>
    </row>
    <row r="116" spans="1:10">
      <c r="A116" s="8">
        <v>42419</v>
      </c>
      <c r="B116" s="12">
        <v>173</v>
      </c>
      <c r="C116" s="29">
        <f ca="1">RigCount!M177</f>
        <v>755</v>
      </c>
      <c r="D116" s="22">
        <f ca="1">Production!I177</f>
        <v>8877.0771022001991</v>
      </c>
      <c r="E116" s="22">
        <f ca="1">NetImports!M177</f>
        <v>6388.7995000000001</v>
      </c>
      <c r="F116" s="22">
        <f t="shared" ca="1" si="2"/>
        <v>-271.81496464939119</v>
      </c>
      <c r="G116" s="22">
        <f>Adjustment!I177</f>
        <v>317.02930915041054</v>
      </c>
      <c r="H116" s="22">
        <f ca="1">RefineryInputs!M177</f>
        <v>15854.720875999999</v>
      </c>
      <c r="I116" s="22">
        <f t="shared" ca="1" si="3"/>
        <v>455719.82198934647</v>
      </c>
      <c r="J116" s="22">
        <f t="shared" ca="1" si="4"/>
        <v>-31693.17801065353</v>
      </c>
    </row>
    <row r="117" spans="1:10">
      <c r="A117" s="8">
        <v>42426</v>
      </c>
      <c r="B117" s="12">
        <v>174</v>
      </c>
      <c r="C117" s="29">
        <f ca="1">RigCount!M178</f>
        <v>780</v>
      </c>
      <c r="D117" s="22">
        <f ca="1">Production!I178</f>
        <v>8853.365334995975</v>
      </c>
      <c r="E117" s="22">
        <f ca="1">NetImports!M178</f>
        <v>6398.1895000000004</v>
      </c>
      <c r="F117" s="22">
        <f t="shared" ca="1" si="2"/>
        <v>-203.7280093111367</v>
      </c>
      <c r="G117" s="22">
        <f>Adjustment!I178</f>
        <v>309.27784369289003</v>
      </c>
      <c r="H117" s="22">
        <f ca="1">RefineryInputs!M178</f>
        <v>15764.560688000001</v>
      </c>
      <c r="I117" s="22">
        <f t="shared" ca="1" si="3"/>
        <v>454293.72592416854</v>
      </c>
      <c r="J117" s="22">
        <f t="shared" ca="1" si="4"/>
        <v>-33119.274075831461</v>
      </c>
    </row>
    <row r="118" spans="1:10">
      <c r="A118" s="8">
        <v>42433</v>
      </c>
      <c r="B118" s="12">
        <v>175</v>
      </c>
      <c r="C118" s="29">
        <f ca="1">RigCount!M179</f>
        <v>805</v>
      </c>
      <c r="D118" s="22">
        <f ca="1">Production!I179</f>
        <v>8829.6858806331893</v>
      </c>
      <c r="E118" s="22">
        <f ca="1">NetImports!M179</f>
        <v>6303.5070000000005</v>
      </c>
      <c r="F118" s="22">
        <f t="shared" ca="1" si="2"/>
        <v>-96.280955858564994</v>
      </c>
      <c r="G118" s="22">
        <f>Adjustment!I179</f>
        <v>301.91395150824553</v>
      </c>
      <c r="H118" s="22">
        <f ca="1">RefineryInputs!M179</f>
        <v>15531.387788</v>
      </c>
      <c r="I118" s="22">
        <f t="shared" ca="1" si="3"/>
        <v>453619.75923315861</v>
      </c>
      <c r="J118" s="22">
        <f t="shared" ca="1" si="4"/>
        <v>-33793.240766841394</v>
      </c>
    </row>
    <row r="119" spans="1:10">
      <c r="A119" s="8">
        <v>42440</v>
      </c>
      <c r="B119" s="12">
        <v>176</v>
      </c>
      <c r="C119" s="29">
        <f ca="1">RigCount!M180</f>
        <v>830</v>
      </c>
      <c r="D119" s="22">
        <f ca="1">Production!I180</f>
        <v>8806.6490957502101</v>
      </c>
      <c r="E119" s="22">
        <f ca="1">NetImports!M180</f>
        <v>6324.3215000000009</v>
      </c>
      <c r="F119" s="22">
        <f t="shared" ca="1" si="2"/>
        <v>-68.19127431695415</v>
      </c>
      <c r="G119" s="22">
        <f>Adjustment!I180</f>
        <v>294.91825393283324</v>
      </c>
      <c r="H119" s="22">
        <f ca="1">RefineryInputs!M180</f>
        <v>15494.080124</v>
      </c>
      <c r="I119" s="22">
        <f t="shared" ca="1" si="3"/>
        <v>453142.42031293991</v>
      </c>
      <c r="J119" s="22">
        <f t="shared" ca="1" si="4"/>
        <v>-34270.57968706009</v>
      </c>
    </row>
    <row r="120" spans="1:10">
      <c r="A120" s="8">
        <v>42447</v>
      </c>
      <c r="B120" s="12">
        <v>177</v>
      </c>
      <c r="C120" s="29">
        <f ca="1">RigCount!M181</f>
        <v>855</v>
      </c>
      <c r="D120" s="22">
        <f ca="1">Production!I181</f>
        <v>8783.324005637649</v>
      </c>
      <c r="E120" s="22">
        <f ca="1">NetImports!M181</f>
        <v>6340.7540000000008</v>
      </c>
      <c r="F120" s="22">
        <f t="shared" ca="1" si="2"/>
        <v>-227.85146112615985</v>
      </c>
      <c r="G120" s="22">
        <f>Adjustment!I181</f>
        <v>288.27234123619161</v>
      </c>
      <c r="H120" s="22">
        <f ca="1">RefineryInputs!M181</f>
        <v>15640.201808000002</v>
      </c>
      <c r="I120" s="22">
        <f t="shared" ca="1" si="3"/>
        <v>451547.46008505678</v>
      </c>
      <c r="J120" s="22">
        <f t="shared" ca="1" si="4"/>
        <v>-35865.53991494322</v>
      </c>
    </row>
    <row r="121" spans="1:10">
      <c r="A121" s="8">
        <v>42454</v>
      </c>
      <c r="B121" s="12">
        <v>178</v>
      </c>
      <c r="C121" s="29">
        <f ca="1">RigCount!M182</f>
        <v>880</v>
      </c>
      <c r="D121" s="22">
        <f ca="1">Production!I182</f>
        <v>8759.7876147731258</v>
      </c>
      <c r="E121" s="22">
        <f ca="1">NetImports!M182</f>
        <v>6378.6270000000004</v>
      </c>
      <c r="F121" s="22">
        <f t="shared" ca="1" si="2"/>
        <v>-450.9287210524908</v>
      </c>
      <c r="G121" s="22">
        <f>Adjustment!I182</f>
        <v>281.95872417438204</v>
      </c>
      <c r="H121" s="22">
        <f ca="1">RefineryInputs!M182</f>
        <v>15871.30206</v>
      </c>
      <c r="I121" s="22">
        <f t="shared" ca="1" si="3"/>
        <v>448390.95903768932</v>
      </c>
      <c r="J121" s="22">
        <f t="shared" ca="1" si="4"/>
        <v>-39022.040962310683</v>
      </c>
    </row>
    <row r="122" spans="1:10">
      <c r="A122" s="8">
        <v>42461</v>
      </c>
      <c r="B122" s="12">
        <v>179</v>
      </c>
      <c r="C122" s="29">
        <f ca="1">RigCount!M183</f>
        <v>905</v>
      </c>
      <c r="D122" s="22">
        <f ca="1">Production!I183</f>
        <v>8734.8008581859285</v>
      </c>
      <c r="E122" s="22">
        <f ca="1">NetImports!M183</f>
        <v>6521.5115000000005</v>
      </c>
      <c r="F122" s="22">
        <f t="shared" ca="1" si="2"/>
        <v>-361.82804184840825</v>
      </c>
      <c r="G122" s="22">
        <f>Adjustment!I183</f>
        <v>275.96078796566297</v>
      </c>
      <c r="H122" s="22">
        <f ca="1">RefineryInputs!M183</f>
        <v>15894.101188000001</v>
      </c>
      <c r="I122" s="22">
        <f t="shared" ca="1" si="3"/>
        <v>445858.16274475044</v>
      </c>
      <c r="J122" s="22">
        <f t="shared" ca="1" si="4"/>
        <v>-41554.837255249557</v>
      </c>
    </row>
    <row r="123" spans="1:10">
      <c r="A123" s="8">
        <v>42468</v>
      </c>
      <c r="B123" s="12">
        <v>180</v>
      </c>
      <c r="C123" s="29">
        <f ca="1">RigCount!M184</f>
        <v>930</v>
      </c>
      <c r="D123" s="22">
        <f ca="1">Production!I184</f>
        <v>8712.2551978601423</v>
      </c>
      <c r="E123" s="22">
        <f ca="1">NetImports!M184</f>
        <v>6483.1689999999999</v>
      </c>
      <c r="F123" s="22">
        <f t="shared" ca="1" si="2"/>
        <v>-714.43966557247768</v>
      </c>
      <c r="G123" s="22">
        <f>Adjustment!I184</f>
        <v>270.26274856737984</v>
      </c>
      <c r="H123" s="22">
        <f ca="1">RefineryInputs!M184</f>
        <v>16180.126612</v>
      </c>
      <c r="I123" s="22">
        <f t="shared" ca="1" si="3"/>
        <v>440857.08508574311</v>
      </c>
      <c r="J123" s="22">
        <f t="shared" ca="1" si="4"/>
        <v>-46555.914914256893</v>
      </c>
    </row>
    <row r="124" spans="1:10">
      <c r="A124" s="8">
        <v>42475</v>
      </c>
      <c r="B124" s="12">
        <v>181</v>
      </c>
      <c r="C124" s="29">
        <f ca="1">RigCount!M185</f>
        <v>955</v>
      </c>
      <c r="D124" s="22">
        <f ca="1">Production!I185</f>
        <v>8692.1270910118837</v>
      </c>
      <c r="E124" s="22">
        <f ca="1">NetImports!M185</f>
        <v>6631.3745000000008</v>
      </c>
      <c r="F124" s="22">
        <f t="shared" ca="1" si="2"/>
        <v>-972.10631784910402</v>
      </c>
      <c r="G124" s="22">
        <f>Adjustment!I185</f>
        <v>264.84961113901085</v>
      </c>
      <c r="H124" s="22">
        <f ca="1">RefineryInputs!M185</f>
        <v>16560.45752</v>
      </c>
      <c r="I124" s="22">
        <f t="shared" ca="1" si="3"/>
        <v>434052.34086079936</v>
      </c>
      <c r="J124" s="22">
        <f t="shared" ca="1" si="4"/>
        <v>-53360.659139200638</v>
      </c>
    </row>
    <row r="125" spans="1:10">
      <c r="A125" s="8">
        <v>42482</v>
      </c>
      <c r="B125" s="12">
        <v>182</v>
      </c>
      <c r="C125" s="29">
        <f ca="1">RigCount!M186</f>
        <v>980</v>
      </c>
      <c r="D125" s="22">
        <f ca="1">Production!I186</f>
        <v>8674.3934034893682</v>
      </c>
      <c r="E125" s="22">
        <f ca="1">NetImports!M186</f>
        <v>6625.2710000000006</v>
      </c>
      <c r="F125" s="22">
        <f t="shared" ca="1" si="2"/>
        <v>-974.14156192857263</v>
      </c>
      <c r="G125" s="22">
        <f>Adjustment!I186</f>
        <v>259.7071305820603</v>
      </c>
      <c r="H125" s="22">
        <f ca="1">RefineryInputs!M186</f>
        <v>16533.513096000002</v>
      </c>
      <c r="I125" s="22">
        <f t="shared" ca="1" si="3"/>
        <v>427233.34992729936</v>
      </c>
      <c r="J125" s="22">
        <f t="shared" ca="1" si="4"/>
        <v>-60179.650072700635</v>
      </c>
    </row>
    <row r="126" spans="1:10">
      <c r="A126" s="8">
        <v>42489</v>
      </c>
      <c r="B126" s="12">
        <v>183</v>
      </c>
      <c r="C126" s="29">
        <f ca="1">RigCount!M187</f>
        <v>1005</v>
      </c>
      <c r="D126" s="22">
        <f ca="1">Production!I187</f>
        <v>8659.0314039597069</v>
      </c>
      <c r="E126" s="22">
        <f ca="1">NetImports!M187</f>
        <v>6497.7235000000001</v>
      </c>
      <c r="F126" s="22">
        <f t="shared" ca="1" si="2"/>
        <v>-1070.1202179873362</v>
      </c>
      <c r="G126" s="22">
        <f>Adjustment!I187</f>
        <v>254.82177405295727</v>
      </c>
      <c r="H126" s="22">
        <f ca="1">RefineryInputs!M187</f>
        <v>16481.696896000001</v>
      </c>
      <c r="I126" s="22">
        <f t="shared" ca="1" si="3"/>
        <v>419742.50840138801</v>
      </c>
      <c r="J126" s="22">
        <f t="shared" ca="1" si="4"/>
        <v>-67670.491598611989</v>
      </c>
    </row>
    <row r="127" spans="1:10">
      <c r="A127" s="8">
        <v>42496</v>
      </c>
      <c r="B127" s="12">
        <v>184</v>
      </c>
      <c r="C127" s="29">
        <f ca="1">RigCount!M188</f>
        <v>1030</v>
      </c>
      <c r="D127" s="22">
        <f ca="1">Production!I188</f>
        <v>8646.0187581829505</v>
      </c>
      <c r="E127" s="22">
        <f ca="1">NetImports!M188</f>
        <v>6430.2720000000008</v>
      </c>
      <c r="F127" s="22">
        <f t="shared" ca="1" si="2"/>
        <v>-909.61666446673917</v>
      </c>
      <c r="G127" s="22">
        <f>Adjustment!I188</f>
        <v>250.18068535030937</v>
      </c>
      <c r="H127" s="22">
        <f ca="1">RefineryInputs!M188</f>
        <v>16236.088108</v>
      </c>
      <c r="I127" s="22">
        <f t="shared" ca="1" si="3"/>
        <v>413375.19175012084</v>
      </c>
      <c r="J127" s="22">
        <f t="shared" ca="1" si="4"/>
        <v>-74037.808249879163</v>
      </c>
    </row>
    <row r="128" spans="1:10">
      <c r="A128" s="8">
        <v>42503</v>
      </c>
      <c r="B128" s="12">
        <v>185</v>
      </c>
      <c r="C128" s="29">
        <f ca="1">RigCount!M189</f>
        <v>1055</v>
      </c>
      <c r="D128" s="22">
        <f ca="1">Production!I189</f>
        <v>8635.3335233720209</v>
      </c>
      <c r="E128" s="22">
        <f ca="1">NetImports!M189</f>
        <v>6276.5889999999999</v>
      </c>
      <c r="F128" s="22">
        <f t="shared" ca="1" si="2"/>
        <v>-1370.6373015451845</v>
      </c>
      <c r="G128" s="22">
        <f>Adjustment!I189</f>
        <v>245.77165108279388</v>
      </c>
      <c r="H128" s="22">
        <f ca="1">RefineryInputs!M189</f>
        <v>16528.331475999999</v>
      </c>
      <c r="I128" s="22">
        <f t="shared" ca="1" si="3"/>
        <v>403780.73063930456</v>
      </c>
      <c r="J128" s="22">
        <f t="shared" ca="1" si="4"/>
        <v>-83632.269360695442</v>
      </c>
    </row>
    <row r="129" spans="1:10">
      <c r="A129" s="8">
        <v>42510</v>
      </c>
      <c r="B129" s="12">
        <v>186</v>
      </c>
      <c r="C129" s="29">
        <f ca="1">RigCount!M190</f>
        <v>1080</v>
      </c>
      <c r="D129" s="22">
        <f ca="1">Production!I190</f>
        <v>8626.9541426373362</v>
      </c>
      <c r="E129" s="22">
        <f ca="1">NetImports!M190</f>
        <v>6215.5540000000001</v>
      </c>
      <c r="F129" s="22">
        <f t="shared" ca="1" si="2"/>
        <v>-1342.6805128340111</v>
      </c>
      <c r="G129" s="22">
        <f>Adjustment!I190</f>
        <v>241.58306852865417</v>
      </c>
      <c r="H129" s="22">
        <f ca="1">RefineryInputs!M190</f>
        <v>16426.771724000002</v>
      </c>
      <c r="I129" s="22">
        <f t="shared" ca="1" si="3"/>
        <v>394381.9670494665</v>
      </c>
      <c r="J129" s="22">
        <f t="shared" ca="1" si="4"/>
        <v>-93031.032950533496</v>
      </c>
    </row>
    <row r="130" spans="1:10">
      <c r="A130" s="8">
        <v>42517</v>
      </c>
      <c r="B130" s="12">
        <v>187</v>
      </c>
      <c r="C130" s="29">
        <f ca="1">RigCount!M191</f>
        <v>1105</v>
      </c>
      <c r="D130" s="22">
        <f ca="1">Production!I191</f>
        <v>8620.8594395148048</v>
      </c>
      <c r="E130" s="22">
        <f ca="1">NetImports!M191</f>
        <v>6163.9089999999997</v>
      </c>
      <c r="F130" s="22">
        <f t="shared" ca="1" si="2"/>
        <v>-1617.8821133829733</v>
      </c>
      <c r="G130" s="22">
        <f>Adjustment!I191</f>
        <v>237.60391510222144</v>
      </c>
      <c r="H130" s="22">
        <f ca="1">RefineryInputs!M191</f>
        <v>16640.254467999999</v>
      </c>
      <c r="I130" s="22">
        <f t="shared" ca="1" si="3"/>
        <v>383056.79225578567</v>
      </c>
      <c r="J130" s="22">
        <f t="shared" ca="1" si="4"/>
        <v>-104356.20774421433</v>
      </c>
    </row>
    <row r="131" spans="1:10">
      <c r="A131" s="8">
        <v>42524</v>
      </c>
      <c r="B131" s="12">
        <v>188</v>
      </c>
      <c r="C131" s="29">
        <f ca="1">RigCount!M192</f>
        <v>1130</v>
      </c>
      <c r="D131" s="22">
        <f ca="1">Production!I192</f>
        <v>8617.0286125760067</v>
      </c>
      <c r="E131" s="22">
        <f ca="1">NetImports!M192</f>
        <v>6039.1785</v>
      </c>
      <c r="F131" s="22">
        <f t="shared" ca="1" si="2"/>
        <v>-1221.698396076883</v>
      </c>
      <c r="G131" s="22">
        <f>Adjustment!I192</f>
        <v>233.82371934711034</v>
      </c>
      <c r="H131" s="22">
        <f ca="1">RefineryInputs!M192</f>
        <v>16111.729228</v>
      </c>
      <c r="I131" s="22">
        <f t="shared" ca="1" si="3"/>
        <v>374504.9034832475</v>
      </c>
      <c r="J131" s="22">
        <f t="shared" ca="1" si="4"/>
        <v>-112908.0965167525</v>
      </c>
    </row>
    <row r="132" spans="1:10">
      <c r="A132" s="8">
        <v>42531</v>
      </c>
      <c r="B132" s="12">
        <v>189</v>
      </c>
      <c r="C132" s="29">
        <f ca="1">RigCount!M193</f>
        <v>1155</v>
      </c>
      <c r="D132" s="22">
        <f ca="1">Production!I193</f>
        <v>8611.4477367830568</v>
      </c>
      <c r="E132" s="22">
        <f ca="1">NetImports!M193</f>
        <v>6125.5665000000008</v>
      </c>
      <c r="F132" s="22">
        <f t="shared" ca="1" si="2"/>
        <v>-989.03385783718841</v>
      </c>
      <c r="G132" s="22">
        <f>Adjustment!I193</f>
        <v>230.23253337975481</v>
      </c>
      <c r="H132" s="22">
        <f ca="1">RefineryInputs!M193</f>
        <v>15956.280628</v>
      </c>
      <c r="I132" s="22">
        <f t="shared" ca="1" si="3"/>
        <v>367581.6664783872</v>
      </c>
      <c r="J132" s="22">
        <f t="shared" ca="1" si="4"/>
        <v>-119831.3335216128</v>
      </c>
    </row>
    <row r="133" spans="1:10">
      <c r="A133" s="8">
        <v>42538</v>
      </c>
      <c r="B133" s="12">
        <v>190</v>
      </c>
      <c r="C133" s="29">
        <f ca="1">RigCount!M194</f>
        <v>1180</v>
      </c>
      <c r="D133" s="22">
        <f ca="1">Production!I194</f>
        <v>8608.1368665659866</v>
      </c>
      <c r="E133" s="22">
        <f ca="1">NetImports!M194</f>
        <v>6091.1365000000005</v>
      </c>
      <c r="F133" s="22">
        <f t="shared" ca="1" si="2"/>
        <v>-1315.1754547232449</v>
      </c>
      <c r="G133" s="22">
        <f>Adjustment!I194</f>
        <v>226.82090671076705</v>
      </c>
      <c r="H133" s="22">
        <f ca="1">RefineryInputs!M194</f>
        <v>16241.269727999999</v>
      </c>
      <c r="I133" s="22">
        <f t="shared" ca="1" si="3"/>
        <v>358375.43829532451</v>
      </c>
      <c r="J133" s="22">
        <f t="shared" ca="1" si="4"/>
        <v>-129037.56170467549</v>
      </c>
    </row>
    <row r="134" spans="1:10">
      <c r="A134" s="8">
        <v>42545</v>
      </c>
      <c r="B134" s="12">
        <v>191</v>
      </c>
      <c r="C134" s="29">
        <f ca="1">RigCount!M195</f>
        <v>1205</v>
      </c>
      <c r="D134" s="22">
        <f ca="1">Production!I195</f>
        <v>8607.0755625113234</v>
      </c>
      <c r="E134" s="22">
        <f ca="1">NetImports!M195</f>
        <v>6124.0015000000003</v>
      </c>
      <c r="F134" s="22">
        <f t="shared" ref="F134:F161" ca="1" si="5">D134+E134+G134-H134</f>
        <v>-1852.445708113446</v>
      </c>
      <c r="G134" s="22">
        <f>Adjustment!I195</f>
        <v>223.57986137522869</v>
      </c>
      <c r="H134" s="22">
        <f ca="1">RefineryInputs!M195</f>
        <v>16807.102631999998</v>
      </c>
      <c r="I134" s="22">
        <f t="shared" ca="1" si="3"/>
        <v>345408.31833853037</v>
      </c>
      <c r="J134" s="22">
        <f t="shared" ca="1" si="4"/>
        <v>-142004.68166146963</v>
      </c>
    </row>
    <row r="135" spans="1:10">
      <c r="A135" s="8">
        <v>42552</v>
      </c>
      <c r="B135" s="12">
        <v>192</v>
      </c>
      <c r="C135" s="29">
        <f ca="1">RigCount!M196</f>
        <v>1230</v>
      </c>
      <c r="D135" s="22">
        <f ca="1">Production!I196</f>
        <v>8608.243750206173</v>
      </c>
      <c r="E135" s="22">
        <f ca="1">NetImports!M196</f>
        <v>6200.6865000000007</v>
      </c>
      <c r="F135" s="22">
        <f t="shared" ca="1" si="5"/>
        <v>-1812.9065294873599</v>
      </c>
      <c r="G135" s="22">
        <f>Adjustment!I196</f>
        <v>220.50086830646723</v>
      </c>
      <c r="H135" s="22">
        <f ca="1">RefineryInputs!M196</f>
        <v>16842.337648000001</v>
      </c>
      <c r="I135" s="22">
        <f t="shared" ref="I135:I161" ca="1" si="6">I134+7*F135</f>
        <v>332717.97263211885</v>
      </c>
      <c r="J135" s="22">
        <f t="shared" ca="1" si="4"/>
        <v>-154695.02736788115</v>
      </c>
    </row>
    <row r="136" spans="1:10">
      <c r="A136" s="8">
        <v>42559</v>
      </c>
      <c r="B136" s="12">
        <v>193</v>
      </c>
      <c r="C136" s="29">
        <f ca="1">RigCount!M197</f>
        <v>1255</v>
      </c>
      <c r="D136" s="22">
        <f ca="1">Production!I197</f>
        <v>8611.621715081852</v>
      </c>
      <c r="E136" s="22">
        <f ca="1">NetImports!M197</f>
        <v>6177.3680000000004</v>
      </c>
      <c r="F136" s="22">
        <f t="shared" ca="1" si="5"/>
        <v>-2223.3572840270044</v>
      </c>
      <c r="G136" s="22">
        <f>Adjustment!I197</f>
        <v>217.57582489114384</v>
      </c>
      <c r="H136" s="22">
        <f ca="1">RefineryInputs!M197</f>
        <v>17229.922824000001</v>
      </c>
      <c r="I136" s="22">
        <f t="shared" ca="1" si="6"/>
        <v>317154.47164392984</v>
      </c>
      <c r="J136" s="22">
        <f t="shared" ca="1" si="4"/>
        <v>-170258.52835607016</v>
      </c>
    </row>
    <row r="137" spans="1:10">
      <c r="A137" s="8">
        <v>42566</v>
      </c>
      <c r="B137" s="12">
        <v>194</v>
      </c>
      <c r="C137" s="29">
        <f ca="1">RigCount!M198</f>
        <v>1280</v>
      </c>
      <c r="D137" s="22">
        <f ca="1">Production!I198</f>
        <v>8617.1900973350275</v>
      </c>
      <c r="E137" s="22">
        <f ca="1">NetImports!M198</f>
        <v>6363.2900000000009</v>
      </c>
      <c r="F137" s="22">
        <f t="shared" ca="1" si="5"/>
        <v>-2005.6286210183844</v>
      </c>
      <c r="G137" s="22">
        <f>Adjustment!I198</f>
        <v>214.79703364658664</v>
      </c>
      <c r="H137" s="22">
        <f ca="1">RefineryInputs!M198</f>
        <v>17200.905751999999</v>
      </c>
      <c r="I137" s="22">
        <f t="shared" ca="1" si="6"/>
        <v>303115.07129680115</v>
      </c>
      <c r="J137" s="22">
        <f t="shared" ca="1" si="4"/>
        <v>-184297.92870319885</v>
      </c>
    </row>
    <row r="138" spans="1:10">
      <c r="A138" s="8">
        <v>42573</v>
      </c>
      <c r="B138" s="12">
        <v>195</v>
      </c>
      <c r="C138" s="29">
        <f ca="1">RigCount!M199</f>
        <v>1305</v>
      </c>
      <c r="D138" s="22">
        <f ca="1">Production!I199</f>
        <v>8624.9298869252016</v>
      </c>
      <c r="E138" s="22">
        <f ca="1">NetImports!M199</f>
        <v>6417.7520000000004</v>
      </c>
      <c r="F138" s="22">
        <f t="shared" ca="1" si="5"/>
        <v>-1897.3594551105434</v>
      </c>
      <c r="G138" s="22">
        <f>Adjustment!I199</f>
        <v>212.15718196425729</v>
      </c>
      <c r="H138" s="22">
        <f ca="1">RefineryInputs!M199</f>
        <v>17152.198524000003</v>
      </c>
      <c r="I138" s="22">
        <f t="shared" ca="1" si="6"/>
        <v>289833.55511102732</v>
      </c>
      <c r="J138" s="22">
        <f t="shared" ca="1" si="4"/>
        <v>-197579.44488897268</v>
      </c>
    </row>
    <row r="139" spans="1:10">
      <c r="A139" s="8">
        <v>42580</v>
      </c>
      <c r="B139" s="12">
        <v>196</v>
      </c>
      <c r="C139" s="29">
        <f ca="1">RigCount!M200</f>
        <v>1330</v>
      </c>
      <c r="D139" s="22">
        <f ca="1">Production!I200</f>
        <v>8634.8224186474617</v>
      </c>
      <c r="E139" s="22">
        <f ca="1">NetImports!M200</f>
        <v>6481.9170000000004</v>
      </c>
      <c r="F139" s="22">
        <f t="shared" ca="1" si="5"/>
        <v>-1662.0705904864953</v>
      </c>
      <c r="G139" s="22">
        <f>Adjustment!I200</f>
        <v>209.6493228660444</v>
      </c>
      <c r="H139" s="22">
        <f ca="1">RefineryInputs!M200</f>
        <v>16988.459332000002</v>
      </c>
      <c r="I139" s="22">
        <f t="shared" ca="1" si="6"/>
        <v>278199.06097762188</v>
      </c>
      <c r="J139" s="22">
        <f t="shared" ca="1" si="4"/>
        <v>-209213.93902237812</v>
      </c>
    </row>
    <row r="140" spans="1:10">
      <c r="A140" s="8">
        <v>42587</v>
      </c>
      <c r="B140" s="12">
        <v>197</v>
      </c>
      <c r="C140" s="29">
        <f ca="1">RigCount!M201</f>
        <v>1355</v>
      </c>
      <c r="D140" s="22">
        <f ca="1">Production!I201</f>
        <v>8646.8493672793174</v>
      </c>
      <c r="E140" s="22">
        <f ca="1">NetImports!M201</f>
        <v>6490.5245000000004</v>
      </c>
      <c r="F140" s="22">
        <f t="shared" ca="1" si="5"/>
        <v>-1458.3166119979378</v>
      </c>
      <c r="G140" s="22">
        <f>Adjustment!I201</f>
        <v>207.26685672274218</v>
      </c>
      <c r="H140" s="22">
        <f ca="1">RefineryInputs!M201</f>
        <v>16802.957335999999</v>
      </c>
      <c r="I140" s="22">
        <f t="shared" ca="1" si="6"/>
        <v>267990.84469363629</v>
      </c>
      <c r="J140" s="22">
        <f t="shared" ca="1" si="4"/>
        <v>-219422.15530636371</v>
      </c>
    </row>
    <row r="141" spans="1:10">
      <c r="A141" s="8">
        <v>42594</v>
      </c>
      <c r="B141" s="12">
        <v>198</v>
      </c>
      <c r="C141" s="29">
        <f ca="1">RigCount!M202</f>
        <v>1380</v>
      </c>
      <c r="D141" s="22">
        <f ca="1">Production!I202</f>
        <v>8660.9927428005867</v>
      </c>
      <c r="E141" s="22">
        <f ca="1">NetImports!M202</f>
        <v>6602.7350000000006</v>
      </c>
      <c r="F141" s="22">
        <f t="shared" ca="1" si="5"/>
        <v>-1545.6361753128112</v>
      </c>
      <c r="G141" s="22">
        <f>Adjustment!I202</f>
        <v>205.00351388660505</v>
      </c>
      <c r="H141" s="22">
        <f ca="1">RefineryInputs!M202</f>
        <v>17014.367432000003</v>
      </c>
      <c r="I141" s="22">
        <f t="shared" ca="1" si="6"/>
        <v>257171.3914664466</v>
      </c>
      <c r="J141" s="22">
        <f t="shared" ca="1" si="4"/>
        <v>-230241.6085335534</v>
      </c>
    </row>
    <row r="142" spans="1:10">
      <c r="A142" s="8">
        <v>42601</v>
      </c>
      <c r="B142" s="12">
        <v>199</v>
      </c>
      <c r="C142" s="29">
        <f ca="1">RigCount!M203</f>
        <v>1405</v>
      </c>
      <c r="D142" s="22">
        <f ca="1">Production!I203</f>
        <v>8677.234885685215</v>
      </c>
      <c r="E142" s="22">
        <f ca="1">NetImports!M203</f>
        <v>6593.1885000000002</v>
      </c>
      <c r="F142" s="22">
        <f t="shared" ca="1" si="5"/>
        <v>-1669.5948841225108</v>
      </c>
      <c r="G142" s="22">
        <f>Adjustment!I203</f>
        <v>202.85333819227478</v>
      </c>
      <c r="H142" s="22">
        <f ca="1">RefineryInputs!M203</f>
        <v>17142.871608000001</v>
      </c>
      <c r="I142" s="22">
        <f t="shared" ca="1" si="6"/>
        <v>245484.22727758903</v>
      </c>
      <c r="J142" s="22">
        <f t="shared" ca="1" si="4"/>
        <v>-241928.77272241097</v>
      </c>
    </row>
    <row r="143" spans="1:10">
      <c r="A143" s="8">
        <v>42608</v>
      </c>
      <c r="B143" s="12">
        <v>200</v>
      </c>
      <c r="C143" s="29">
        <f ca="1">RigCount!M204</f>
        <v>1430</v>
      </c>
      <c r="D143" s="22">
        <f ca="1">Production!I204</f>
        <v>8695.5584622639908</v>
      </c>
      <c r="E143" s="22">
        <f ca="1">NetImports!M204</f>
        <v>6594.4404999999997</v>
      </c>
      <c r="F143" s="22">
        <f t="shared" ca="1" si="5"/>
        <v>-1533.921038453349</v>
      </c>
      <c r="G143" s="22">
        <f>Adjustment!I204</f>
        <v>200.81067128266102</v>
      </c>
      <c r="H143" s="22">
        <f ca="1">RefineryInputs!M204</f>
        <v>17024.730672000002</v>
      </c>
      <c r="I143" s="22">
        <f t="shared" ca="1" si="6"/>
        <v>234746.78000841558</v>
      </c>
      <c r="J143" s="22">
        <f t="shared" ca="1" si="4"/>
        <v>-252666.21999158442</v>
      </c>
    </row>
    <row r="144" spans="1:10">
      <c r="A144" s="8">
        <v>42615</v>
      </c>
      <c r="B144" s="12">
        <v>201</v>
      </c>
      <c r="C144" s="29">
        <f ca="1">RigCount!M205</f>
        <v>1455</v>
      </c>
      <c r="D144" s="22">
        <f ca="1">Production!I205</f>
        <v>8715.9464601570762</v>
      </c>
      <c r="E144" s="22">
        <f ca="1">NetImports!M205</f>
        <v>6595.692500000001</v>
      </c>
      <c r="F144" s="22">
        <f t="shared" ca="1" si="5"/>
        <v>-1414.7344701243928</v>
      </c>
      <c r="G144" s="22">
        <f>Adjustment!I205</f>
        <v>198.87013771852796</v>
      </c>
      <c r="H144" s="22">
        <f ca="1">RefineryInputs!M205</f>
        <v>16925.243567999998</v>
      </c>
      <c r="I144" s="22">
        <f t="shared" ca="1" si="6"/>
        <v>224843.63871754482</v>
      </c>
      <c r="J144" s="22">
        <f t="shared" ca="1" si="4"/>
        <v>-262569.36128245515</v>
      </c>
    </row>
    <row r="145" spans="1:10">
      <c r="A145" s="8">
        <v>42622</v>
      </c>
      <c r="B145" s="12">
        <v>202</v>
      </c>
      <c r="C145" s="29">
        <f ca="1">RigCount!M206</f>
        <v>1480</v>
      </c>
      <c r="D145" s="22">
        <f ca="1">Production!I206</f>
        <v>8738.382183775353</v>
      </c>
      <c r="E145" s="22">
        <f ca="1">NetImports!M206</f>
        <v>6612.5945000000011</v>
      </c>
      <c r="F145" s="22">
        <f t="shared" ca="1" si="5"/>
        <v>-1348.223181392048</v>
      </c>
      <c r="G145" s="22">
        <f>Adjustment!I206</f>
        <v>197.02663083260154</v>
      </c>
      <c r="H145" s="22">
        <f ca="1">RefineryInputs!M206</f>
        <v>16896.226496000003</v>
      </c>
      <c r="I145" s="22">
        <f t="shared" ca="1" si="6"/>
        <v>215406.07644780047</v>
      </c>
      <c r="J145" s="22">
        <f t="shared" ca="1" si="4"/>
        <v>-272006.9235521995</v>
      </c>
    </row>
    <row r="146" spans="1:10">
      <c r="A146" s="8">
        <v>42629</v>
      </c>
      <c r="B146" s="12">
        <v>203</v>
      </c>
      <c r="C146" s="29">
        <f ca="1">RigCount!M207</f>
        <v>1505</v>
      </c>
      <c r="D146" s="22">
        <f ca="1">Production!I207</f>
        <v>8762.8492498895666</v>
      </c>
      <c r="E146" s="22">
        <f ca="1">NetImports!M207</f>
        <v>6565.9575000000004</v>
      </c>
      <c r="F146" s="22">
        <f t="shared" ca="1" si="5"/>
        <v>-1278.8752868194606</v>
      </c>
      <c r="G146" s="22">
        <f>Adjustment!I207</f>
        <v>195.27529929097145</v>
      </c>
      <c r="H146" s="22">
        <f ca="1">RefineryInputs!M207</f>
        <v>16802.957335999999</v>
      </c>
      <c r="I146" s="22">
        <f t="shared" ca="1" si="6"/>
        <v>206453.94944006426</v>
      </c>
      <c r="J146" s="22">
        <f t="shared" ca="1" si="4"/>
        <v>-280959.05055993574</v>
      </c>
    </row>
    <row r="147" spans="1:10">
      <c r="A147" s="8">
        <v>42636</v>
      </c>
      <c r="B147" s="12">
        <v>204</v>
      </c>
      <c r="C147" s="29">
        <f ca="1">RigCount!M208</f>
        <v>1530</v>
      </c>
      <c r="D147" s="22">
        <f ca="1">Production!I208</f>
        <v>8789.3315832662229</v>
      </c>
      <c r="E147" s="22">
        <f ca="1">NetImports!M208</f>
        <v>6498.0365000000011</v>
      </c>
      <c r="F147" s="22">
        <f t="shared" ca="1" si="5"/>
        <v>-777.90761840735286</v>
      </c>
      <c r="G147" s="22">
        <f>Adjustment!I208</f>
        <v>193.61153432642286</v>
      </c>
      <c r="H147" s="22">
        <f ca="1">RefineryInputs!M208</f>
        <v>16258.887236</v>
      </c>
      <c r="I147" s="22">
        <f t="shared" ca="1" si="6"/>
        <v>201008.5961112128</v>
      </c>
      <c r="J147" s="22">
        <f t="shared" ca="1" si="4"/>
        <v>-286404.4038887872</v>
      </c>
    </row>
    <row r="148" spans="1:10">
      <c r="A148" s="8">
        <v>42643</v>
      </c>
      <c r="B148" s="12">
        <v>205</v>
      </c>
      <c r="C148" s="29">
        <f ca="1">RigCount!M209</f>
        <v>1555</v>
      </c>
      <c r="D148" s="22">
        <f ca="1">Production!I209</f>
        <v>8817.8134123693162</v>
      </c>
      <c r="E148" s="22">
        <f ca="1">NetImports!M209</f>
        <v>6469.866500000001</v>
      </c>
      <c r="F148" s="22">
        <f t="shared" ca="1" si="5"/>
        <v>-639.27262602058363</v>
      </c>
      <c r="G148" s="22">
        <f>Adjustment!I209</f>
        <v>192.03095761010169</v>
      </c>
      <c r="H148" s="22">
        <f ca="1">RefineryInputs!M209</f>
        <v>16118.983496000001</v>
      </c>
      <c r="I148" s="22">
        <f t="shared" ca="1" si="6"/>
        <v>196533.68772906871</v>
      </c>
      <c r="J148" s="22">
        <f t="shared" ca="1" si="4"/>
        <v>-290879.31227093132</v>
      </c>
    </row>
    <row r="149" spans="1:10">
      <c r="A149" s="8">
        <v>42650</v>
      </c>
      <c r="B149" s="12">
        <v>206</v>
      </c>
      <c r="C149" s="29">
        <f ca="1">RigCount!M210</f>
        <v>1580</v>
      </c>
      <c r="D149" s="22">
        <f ca="1">Production!I210</f>
        <v>8848.279265126861</v>
      </c>
      <c r="E149" s="22">
        <f ca="1">NetImports!M210</f>
        <v>6377.6880000000001</v>
      </c>
      <c r="F149" s="22">
        <f t="shared" ca="1" si="5"/>
        <v>-461.02332914354156</v>
      </c>
      <c r="G149" s="22">
        <f>Adjustment!I210</f>
        <v>190.52940972959661</v>
      </c>
      <c r="H149" s="22">
        <f ca="1">RefineryInputs!M210</f>
        <v>15877.520004</v>
      </c>
      <c r="I149" s="22">
        <f t="shared" ca="1" si="6"/>
        <v>193306.52442506392</v>
      </c>
      <c r="J149" s="22">
        <f t="shared" ca="1" si="4"/>
        <v>-294106.47557493608</v>
      </c>
    </row>
    <row r="150" spans="1:10">
      <c r="A150" s="8">
        <v>42657</v>
      </c>
      <c r="B150" s="12">
        <v>207</v>
      </c>
      <c r="C150" s="29">
        <f ca="1">RigCount!M211</f>
        <v>1605</v>
      </c>
      <c r="D150" s="22">
        <f ca="1">Production!I211</f>
        <v>8880.7139647612967</v>
      </c>
      <c r="E150" s="22">
        <f ca="1">NetImports!M211</f>
        <v>6371.8975</v>
      </c>
      <c r="F150" s="22">
        <f t="shared" ca="1" si="5"/>
        <v>-318.70098799558764</v>
      </c>
      <c r="G150" s="22">
        <f>Adjustment!I211</f>
        <v>189.10293924311677</v>
      </c>
      <c r="H150" s="22">
        <f ca="1">RefineryInputs!M211</f>
        <v>15760.415392000001</v>
      </c>
      <c r="I150" s="22">
        <f t="shared" ca="1" si="6"/>
        <v>191075.61750909482</v>
      </c>
      <c r="J150" s="22">
        <f t="shared" ca="1" si="4"/>
        <v>-296337.38249090518</v>
      </c>
    </row>
    <row r="151" spans="1:10">
      <c r="A151" s="8">
        <v>42664</v>
      </c>
      <c r="B151" s="12">
        <v>208</v>
      </c>
      <c r="C151" s="29">
        <f ca="1">RigCount!M212</f>
        <v>1615</v>
      </c>
      <c r="D151" s="22">
        <f ca="1">Production!I212</f>
        <v>8915.1026256828318</v>
      </c>
      <c r="E151" s="22">
        <f ca="1">NetImports!M212</f>
        <v>6343.1015000000007</v>
      </c>
      <c r="F151" s="22">
        <f t="shared" ca="1" si="5"/>
        <v>-232.59387803620666</v>
      </c>
      <c r="G151" s="22">
        <f>Adjustment!I212</f>
        <v>187.74779228096091</v>
      </c>
      <c r="H151" s="22">
        <f ca="1">RefineryInputs!M212</f>
        <v>15678.545796</v>
      </c>
      <c r="I151" s="22">
        <f t="shared" ca="1" si="6"/>
        <v>189447.46036284138</v>
      </c>
      <c r="J151" s="22">
        <f t="shared" ca="1" si="4"/>
        <v>-297965.53963715862</v>
      </c>
    </row>
    <row r="152" spans="1:10">
      <c r="A152" s="8">
        <v>42671</v>
      </c>
      <c r="B152" s="12">
        <v>209</v>
      </c>
      <c r="C152" s="29">
        <f ca="1">RigCount!M213</f>
        <v>1625</v>
      </c>
      <c r="D152" s="22">
        <f ca="1">Production!I213</f>
        <v>8951.4306494447555</v>
      </c>
      <c r="E152" s="22">
        <f ca="1">NetImports!M213</f>
        <v>6302.4115000000002</v>
      </c>
      <c r="F152" s="22">
        <f t="shared" ca="1" si="5"/>
        <v>-607.17458788833028</v>
      </c>
      <c r="G152" s="22">
        <f>Adjustment!I213</f>
        <v>186.46040266691284</v>
      </c>
      <c r="H152" s="22">
        <f ca="1">RefineryInputs!M213</f>
        <v>16047.477139999999</v>
      </c>
      <c r="I152" s="22">
        <f t="shared" ca="1" si="6"/>
        <v>185197.23824762306</v>
      </c>
      <c r="J152" s="22">
        <f t="shared" ca="1" si="4"/>
        <v>-302215.76175237691</v>
      </c>
    </row>
    <row r="153" spans="1:10">
      <c r="A153" s="8">
        <v>42678</v>
      </c>
      <c r="B153" s="12">
        <v>210</v>
      </c>
      <c r="C153" s="29">
        <f ca="1">RigCount!M214</f>
        <v>1635</v>
      </c>
      <c r="D153" s="22">
        <f ca="1">Production!I214</f>
        <v>8989.6837207598583</v>
      </c>
      <c r="E153" s="22">
        <f ca="1">NetImports!M214</f>
        <v>6278.1540000000005</v>
      </c>
      <c r="F153" s="22">
        <f t="shared" ca="1" si="5"/>
        <v>-871.10054470657451</v>
      </c>
      <c r="G153" s="22">
        <f>Adjustment!I214</f>
        <v>185.2373825335672</v>
      </c>
      <c r="H153" s="22">
        <f ca="1">RefineryInputs!M214</f>
        <v>16324.175648</v>
      </c>
      <c r="I153" s="22">
        <f t="shared" ca="1" si="6"/>
        <v>179099.53443467704</v>
      </c>
      <c r="J153" s="22">
        <f t="shared" ca="1" si="4"/>
        <v>-308313.46556532296</v>
      </c>
    </row>
    <row r="154" spans="1:10">
      <c r="A154" s="8">
        <v>42685</v>
      </c>
      <c r="B154" s="12">
        <v>211</v>
      </c>
      <c r="C154" s="29">
        <f ca="1">RigCount!M215</f>
        <v>1645</v>
      </c>
      <c r="D154" s="22">
        <f ca="1">Production!I215</f>
        <v>9029.8478035770058</v>
      </c>
      <c r="E154" s="22">
        <f ca="1">NetImports!M215</f>
        <v>6265.9470000000001</v>
      </c>
      <c r="F154" s="22">
        <f t="shared" ca="1" si="5"/>
        <v>-1011.1534950161076</v>
      </c>
      <c r="G154" s="22">
        <f>Adjustment!I215</f>
        <v>184.07551340688883</v>
      </c>
      <c r="H154" s="22">
        <f ca="1">RefineryInputs!M215</f>
        <v>16491.023812000003</v>
      </c>
      <c r="I154" s="22">
        <f t="shared" ca="1" si="6"/>
        <v>172021.45996956428</v>
      </c>
      <c r="J154" s="22">
        <f t="shared" ca="1" si="4"/>
        <v>-315391.54003043572</v>
      </c>
    </row>
    <row r="155" spans="1:10">
      <c r="A155" s="8">
        <v>42692</v>
      </c>
      <c r="B155" s="12">
        <v>212</v>
      </c>
      <c r="C155" s="29">
        <f ca="1">RigCount!M216</f>
        <v>1655</v>
      </c>
      <c r="D155" s="22">
        <f ca="1">Production!I216</f>
        <v>9071.9091372170151</v>
      </c>
      <c r="E155" s="22">
        <f ca="1">NetImports!M216</f>
        <v>6281.4405000000006</v>
      </c>
      <c r="F155" s="22">
        <f t="shared" ca="1" si="5"/>
        <v>-1000.3006930464398</v>
      </c>
      <c r="G155" s="22">
        <f>Adjustment!I216</f>
        <v>182.97173773654438</v>
      </c>
      <c r="H155" s="22">
        <f ca="1">RefineryInputs!M216</f>
        <v>16536.622068000001</v>
      </c>
      <c r="I155" s="22">
        <f t="shared" ca="1" si="6"/>
        <v>165019.35511823921</v>
      </c>
      <c r="J155" s="22">
        <f t="shared" ca="1" si="4"/>
        <v>-322393.64488176082</v>
      </c>
    </row>
    <row r="156" spans="1:10">
      <c r="A156" s="8">
        <v>42699</v>
      </c>
      <c r="B156" s="12">
        <v>213</v>
      </c>
      <c r="C156" s="29">
        <f ca="1">RigCount!M217</f>
        <v>1665</v>
      </c>
      <c r="D156" s="22">
        <f ca="1">Production!I217</f>
        <v>9115.8542325669514</v>
      </c>
      <c r="E156" s="22">
        <f ca="1">NetImports!M217</f>
        <v>5977.3336125000014</v>
      </c>
      <c r="F156" s="22">
        <f t="shared" ca="1" si="5"/>
        <v>-1675.0043480833265</v>
      </c>
      <c r="G156" s="22">
        <f>Adjustment!I217</f>
        <v>181.92315084971716</v>
      </c>
      <c r="H156" s="22">
        <f ca="1">RefineryInputs!M217</f>
        <v>16950.115343999998</v>
      </c>
      <c r="I156" s="22">
        <f t="shared" ca="1" si="6"/>
        <v>153294.32468165591</v>
      </c>
      <c r="J156" s="22">
        <f t="shared" ca="1" si="4"/>
        <v>-334118.67531834409</v>
      </c>
    </row>
    <row r="157" spans="1:10">
      <c r="A157" s="8">
        <v>42706</v>
      </c>
      <c r="B157" s="12">
        <v>214</v>
      </c>
      <c r="C157" s="29">
        <f ca="1">RigCount!M218</f>
        <v>1675</v>
      </c>
      <c r="D157" s="22">
        <f ca="1">Production!I218</f>
        <v>9161.6698683319482</v>
      </c>
      <c r="E157" s="22">
        <f ca="1">NetImports!M218</f>
        <v>6066.0935264999998</v>
      </c>
      <c r="F157" s="22">
        <f t="shared" ca="1" si="5"/>
        <v>-1609.1570198528207</v>
      </c>
      <c r="G157" s="22">
        <f>Adjustment!I218</f>
        <v>180.9269933072313</v>
      </c>
      <c r="H157" s="22">
        <f ca="1">RefineryInputs!M218</f>
        <v>17017.847407992002</v>
      </c>
      <c r="I157" s="22">
        <f t="shared" ca="1" si="6"/>
        <v>142030.22554268618</v>
      </c>
      <c r="J157" s="22">
        <f t="shared" ca="1" si="4"/>
        <v>-345382.77445731382</v>
      </c>
    </row>
    <row r="158" spans="1:10">
      <c r="A158" s="8">
        <v>42713</v>
      </c>
      <c r="B158" s="12">
        <v>215</v>
      </c>
      <c r="C158" s="29">
        <f ca="1">RigCount!M219</f>
        <v>1685</v>
      </c>
      <c r="D158" s="22">
        <f ca="1">Production!I219</f>
        <v>9209.3430873437646</v>
      </c>
      <c r="E158" s="22">
        <f ca="1">NetImports!M219</f>
        <v>6134.5738575000014</v>
      </c>
      <c r="F158" s="22">
        <f t="shared" ca="1" si="5"/>
        <v>-1282.9542531063653</v>
      </c>
      <c r="G158" s="22">
        <f>Adjustment!I219</f>
        <v>179.98064364186973</v>
      </c>
      <c r="H158" s="22">
        <f ca="1">RefineryInputs!M219</f>
        <v>16806.851841592001</v>
      </c>
      <c r="I158" s="22">
        <f t="shared" ca="1" si="6"/>
        <v>133049.54577094162</v>
      </c>
      <c r="J158" s="22">
        <f t="shared" ca="1" si="4"/>
        <v>-354363.45422905835</v>
      </c>
    </row>
    <row r="159" spans="1:10">
      <c r="A159" s="8">
        <v>42720</v>
      </c>
      <c r="B159" s="12">
        <v>216</v>
      </c>
      <c r="C159" s="29">
        <f ca="1">RigCount!M220</f>
        <v>1695</v>
      </c>
      <c r="D159" s="22">
        <f ca="1">Production!I220</f>
        <v>9258.8611929251747</v>
      </c>
      <c r="E159" s="22">
        <f ca="1">NetImports!M220</f>
        <v>6345.8929905000014</v>
      </c>
      <c r="F159" s="22">
        <f t="shared" ca="1" si="5"/>
        <v>-1341.6193519710505</v>
      </c>
      <c r="G159" s="22">
        <f>Adjustment!I220</f>
        <v>179.08161145977624</v>
      </c>
      <c r="H159" s="22">
        <f ca="1">RefineryInputs!M220</f>
        <v>17125.455146856002</v>
      </c>
      <c r="I159" s="22">
        <f t="shared" ca="1" si="6"/>
        <v>123658.21030714427</v>
      </c>
      <c r="J159" s="22">
        <f t="shared" ca="1" si="4"/>
        <v>-363754.78969285573</v>
      </c>
    </row>
    <row r="160" spans="1:10">
      <c r="A160" s="8">
        <v>42727</v>
      </c>
      <c r="B160" s="12">
        <v>217</v>
      </c>
      <c r="C160" s="29">
        <f ca="1">RigCount!M221</f>
        <v>1705</v>
      </c>
      <c r="D160" s="22">
        <f ca="1">Production!I221</f>
        <v>9310.2117453094215</v>
      </c>
      <c r="E160" s="22">
        <f ca="1">NetImports!M221</f>
        <v>6264.4807515000002</v>
      </c>
      <c r="F160" s="22">
        <f t="shared" ca="1" si="5"/>
        <v>-1387.3048088077958</v>
      </c>
      <c r="G160" s="22">
        <f>Adjustment!I221</f>
        <v>178.22753088678741</v>
      </c>
      <c r="H160" s="22">
        <f ca="1">RefineryInputs!M221</f>
        <v>17140.224836504003</v>
      </c>
      <c r="I160" s="22">
        <f t="shared" ca="1" si="6"/>
        <v>113947.07664548969</v>
      </c>
      <c r="J160" s="22">
        <f t="shared" ca="1" si="4"/>
        <v>-373465.92335451033</v>
      </c>
    </row>
    <row r="161" spans="1:10">
      <c r="A161" s="8">
        <v>42734</v>
      </c>
      <c r="B161" s="12">
        <v>218</v>
      </c>
      <c r="C161" s="29">
        <f ca="1">RigCount!M222</f>
        <v>1715</v>
      </c>
      <c r="D161" s="22">
        <f ca="1">Production!I222</f>
        <v>9363.3825581138844</v>
      </c>
      <c r="E161" s="22">
        <f ca="1">NetImports!M222</f>
        <v>6171.7530930000012</v>
      </c>
      <c r="F161" s="22">
        <f t="shared" ca="1" si="5"/>
        <v>-1308.4605360316691</v>
      </c>
      <c r="G161" s="22">
        <f>Adjustment!I222</f>
        <v>177.41615434244801</v>
      </c>
      <c r="H161" s="22">
        <f ca="1">RefineryInputs!M222</f>
        <v>17021.012341488004</v>
      </c>
      <c r="I161" s="22">
        <f t="shared" ca="1" si="6"/>
        <v>104787.85289326801</v>
      </c>
      <c r="J161" s="22">
        <f t="shared" ca="1" si="4"/>
        <v>-382625.14710673201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"/>
  <sheetViews>
    <sheetView workbookViewId="0">
      <pane ySplit="4" topLeftCell="A101" activePane="bottomLeft" state="frozen"/>
      <selection pane="bottomLeft" activeCell="G6" sqref="G6:G222"/>
    </sheetView>
  </sheetViews>
  <sheetFormatPr baseColWidth="10" defaultRowHeight="15" x14ac:dyDescent="0"/>
  <cols>
    <col min="7" max="7" width="10.83203125" style="22"/>
    <col min="11" max="12" width="10.83203125" style="22"/>
  </cols>
  <sheetData>
    <row r="1" spans="1:13">
      <c r="L1" s="22" t="s">
        <v>75</v>
      </c>
    </row>
    <row r="2" spans="1:13" s="1" customFormat="1">
      <c r="D2" s="1" t="s">
        <v>77</v>
      </c>
      <c r="F2" s="1" t="s">
        <v>119</v>
      </c>
      <c r="G2" s="23" t="s">
        <v>57</v>
      </c>
      <c r="H2" s="1" t="s">
        <v>88</v>
      </c>
      <c r="I2" s="1" t="s">
        <v>69</v>
      </c>
      <c r="K2" s="23" t="s">
        <v>59</v>
      </c>
      <c r="L2" s="23" t="s">
        <v>72</v>
      </c>
      <c r="M2" s="1" t="s">
        <v>93</v>
      </c>
    </row>
    <row r="3" spans="1:13" s="1" customFormat="1">
      <c r="B3" s="1" t="s">
        <v>49</v>
      </c>
      <c r="C3" s="1" t="s">
        <v>77</v>
      </c>
      <c r="D3" s="1" t="s">
        <v>96</v>
      </c>
      <c r="E3" s="1" t="s">
        <v>71</v>
      </c>
      <c r="F3" s="1" t="s">
        <v>120</v>
      </c>
      <c r="G3" s="23" t="s">
        <v>56</v>
      </c>
      <c r="H3" s="1" t="s">
        <v>89</v>
      </c>
      <c r="I3" s="1" t="s">
        <v>63</v>
      </c>
      <c r="J3" s="1" t="s">
        <v>10</v>
      </c>
      <c r="K3" s="23" t="s">
        <v>10</v>
      </c>
      <c r="L3" s="23" t="s">
        <v>10</v>
      </c>
      <c r="M3" s="1" t="s">
        <v>77</v>
      </c>
    </row>
    <row r="4" spans="1:13" s="2" customFormat="1">
      <c r="A4" s="2" t="s">
        <v>0</v>
      </c>
      <c r="B4" s="2" t="s">
        <v>50</v>
      </c>
      <c r="C4" s="2" t="s">
        <v>1</v>
      </c>
      <c r="D4" s="2" t="s">
        <v>105</v>
      </c>
      <c r="E4" s="2" t="s">
        <v>69</v>
      </c>
      <c r="F4" s="2" t="s">
        <v>11</v>
      </c>
      <c r="G4" s="24" t="s">
        <v>69</v>
      </c>
      <c r="H4" s="2" t="s">
        <v>90</v>
      </c>
      <c r="I4" s="2" t="s">
        <v>64</v>
      </c>
      <c r="J4" s="2" t="s">
        <v>11</v>
      </c>
      <c r="K4" s="24" t="s">
        <v>11</v>
      </c>
      <c r="L4" s="24" t="s">
        <v>11</v>
      </c>
      <c r="M4" s="38" t="s">
        <v>104</v>
      </c>
    </row>
    <row r="5" spans="1:13">
      <c r="A5" s="8">
        <v>41215</v>
      </c>
      <c r="B5" s="7">
        <v>1</v>
      </c>
      <c r="C5" s="29">
        <f>IF(ISBLANK(Historical!C4),NA(), Historical!C4)</f>
        <v>1373</v>
      </c>
      <c r="D5" s="15">
        <f>IF(ISBLANK(Historical!C4),0,1)</f>
        <v>1</v>
      </c>
      <c r="E5" s="15">
        <v>0</v>
      </c>
      <c r="F5" s="15">
        <v>0</v>
      </c>
      <c r="G5" s="28">
        <v>0</v>
      </c>
      <c r="H5" s="15"/>
      <c r="I5" s="15"/>
      <c r="J5">
        <f>IF(ISBLANK(Historical!F4), J4, Historical!F4)</f>
        <v>252</v>
      </c>
      <c r="K5" s="22">
        <f ca="1">IF(Params!$D$38 &gt;= B5, $J$5, OFFSET(RigCount!J5,-Params!$D$38,0))</f>
        <v>252</v>
      </c>
      <c r="L5" s="22">
        <f ca="1">IF(B5&gt;Params!$D$37,AVERAGE(OFFSET(K5,-Params!$D$37+1,0,Params!$D$37,1)),K5)</f>
        <v>252</v>
      </c>
      <c r="M5" s="22">
        <f t="shared" ref="M5:M68" si="0">IF(D5=1,C5,M4+G5)</f>
        <v>1373</v>
      </c>
    </row>
    <row r="6" spans="1:13">
      <c r="A6" s="8">
        <v>41222</v>
      </c>
      <c r="B6" s="7">
        <v>2</v>
      </c>
      <c r="C6" s="29">
        <f>IF(ISBLANK(Historical!C5),NA(), Historical!C5)</f>
        <v>1389</v>
      </c>
      <c r="D6" s="15">
        <f>IF(ISBLANK(Historical!C5),0,1)</f>
        <v>1</v>
      </c>
      <c r="E6" s="28">
        <f>C6-C5</f>
        <v>16</v>
      </c>
      <c r="F6" s="28">
        <f>IF(M5&gt;1600,Params!$D$41,Params!$D$40)</f>
        <v>25</v>
      </c>
      <c r="G6" s="28">
        <f ca="1">MIN(MAX(IF(L5&gt;0, -1,1)*M5*Params!D$39,-F6),F6)</f>
        <v>-25</v>
      </c>
      <c r="H6" s="15"/>
      <c r="I6" s="15"/>
      <c r="J6">
        <f>IF(ISBLANK(Historical!F5), J5, Historical!F5)</f>
        <v>156</v>
      </c>
      <c r="K6" s="22">
        <f ca="1">IF(Params!$D$38 &gt;= B6, $J$5, OFFSET(RigCount!J6,-Params!$D$38,0))</f>
        <v>156</v>
      </c>
      <c r="L6" s="22">
        <f ca="1">IF(B6&gt;Params!$D$37,AVERAGE(OFFSET(K6,-Params!$D$37+1,0,Params!$D$37,1)),K6)</f>
        <v>156</v>
      </c>
      <c r="M6" s="22">
        <f t="shared" si="0"/>
        <v>1389</v>
      </c>
    </row>
    <row r="7" spans="1:13">
      <c r="A7" s="8">
        <v>41229</v>
      </c>
      <c r="B7" s="7">
        <v>3</v>
      </c>
      <c r="C7" s="29">
        <f>IF(ISBLANK(Historical!C6),NA(), Historical!C6)</f>
        <v>1390</v>
      </c>
      <c r="D7" s="15">
        <f>IF(ISBLANK(Historical!C6),0,1)</f>
        <v>1</v>
      </c>
      <c r="E7" s="28">
        <f t="shared" ref="E7:E70" si="1">C7-C6</f>
        <v>1</v>
      </c>
      <c r="F7" s="28">
        <f>IF(M6&gt;1600,Params!$D$41,Params!$D$40)</f>
        <v>25</v>
      </c>
      <c r="G7" s="28">
        <f ca="1">MIN(MAX(IF(L6&gt;0, -1,1)*M6*Params!D$39,-F7),F7)</f>
        <v>-25</v>
      </c>
      <c r="H7" s="15"/>
      <c r="I7" s="15"/>
      <c r="J7">
        <f>IF(ISBLANK(Historical!F6), J6, Historical!F6)</f>
        <v>-209</v>
      </c>
      <c r="K7" s="22">
        <f ca="1">IF(Params!$D$38 &gt;= B7, $J$5, OFFSET(RigCount!J7,-Params!$D$38,0))</f>
        <v>-209</v>
      </c>
      <c r="L7" s="22">
        <f ca="1">IF(B7&gt;Params!$D$37,AVERAGE(OFFSET(K7,-Params!$D$37+1,0,Params!$D$37,1)),K7)</f>
        <v>-209</v>
      </c>
      <c r="M7" s="22">
        <f t="shared" si="0"/>
        <v>1390</v>
      </c>
    </row>
    <row r="8" spans="1:13">
      <c r="A8" s="8">
        <v>41236</v>
      </c>
      <c r="B8" s="7">
        <v>4</v>
      </c>
      <c r="C8" s="29">
        <f>IF(ISBLANK(Historical!C7),NA(), Historical!C7)</f>
        <v>1388</v>
      </c>
      <c r="D8" s="15">
        <f>IF(ISBLANK(Historical!C7),0,1)</f>
        <v>1</v>
      </c>
      <c r="E8" s="28">
        <f t="shared" si="1"/>
        <v>-2</v>
      </c>
      <c r="F8" s="28">
        <f>IF(M7&gt;1600,Params!$D$41,Params!$D$40)</f>
        <v>25</v>
      </c>
      <c r="G8" s="28">
        <f ca="1">MIN(MAX(IF(L7&gt;0, -1,1)*M7*Params!D$39,-F8),F8)</f>
        <v>25</v>
      </c>
      <c r="H8" s="15"/>
      <c r="I8" s="15"/>
      <c r="J8">
        <f>IF(ISBLANK(Historical!F7), J7, Historical!F7)</f>
        <v>-50</v>
      </c>
      <c r="K8" s="22">
        <f ca="1">IF(Params!$D$38 &gt;= B8, $J$5, OFFSET(RigCount!J8,-Params!$D$38,0))</f>
        <v>-50</v>
      </c>
      <c r="L8" s="22">
        <f ca="1">IF(B8&gt;Params!$D$37,AVERAGE(OFFSET(K8,-Params!$D$37+1,0,Params!$D$37,1)),K8)</f>
        <v>-50</v>
      </c>
      <c r="M8" s="22">
        <f t="shared" si="0"/>
        <v>1388</v>
      </c>
    </row>
    <row r="9" spans="1:13">
      <c r="A9" s="8">
        <v>41243</v>
      </c>
      <c r="B9" s="7">
        <v>5</v>
      </c>
      <c r="C9" s="29">
        <f>IF(ISBLANK(Historical!C8),NA(), Historical!C8)</f>
        <v>1386</v>
      </c>
      <c r="D9" s="15">
        <f>IF(ISBLANK(Historical!C8),0,1)</f>
        <v>1</v>
      </c>
      <c r="E9" s="28">
        <f t="shared" si="1"/>
        <v>-2</v>
      </c>
      <c r="F9" s="28">
        <f>IF(M8&gt;1600,Params!$D$41,Params!$D$40)</f>
        <v>25</v>
      </c>
      <c r="G9" s="28">
        <f ca="1">MIN(MAX(IF(L8&gt;0, -1,1)*M8*Params!D$39,-F9),F9)</f>
        <v>25</v>
      </c>
      <c r="H9" s="15"/>
      <c r="I9" s="15"/>
      <c r="J9">
        <f>IF(ISBLANK(Historical!F8), J8, Historical!F8)</f>
        <v>-337</v>
      </c>
      <c r="K9" s="22">
        <f ca="1">IF(Params!$D$38 &gt;= B9, $J$5, OFFSET(RigCount!J9,-Params!$D$38,0))</f>
        <v>-337</v>
      </c>
      <c r="L9" s="22">
        <f ca="1">IF(B9&gt;Params!$D$37,AVERAGE(OFFSET(K9,-Params!$D$37+1,0,Params!$D$37,1)),K9)</f>
        <v>-110</v>
      </c>
      <c r="M9" s="22">
        <f t="shared" si="0"/>
        <v>1386</v>
      </c>
    </row>
    <row r="10" spans="1:13">
      <c r="A10" s="8">
        <v>41250</v>
      </c>
      <c r="B10" s="7">
        <v>6</v>
      </c>
      <c r="C10" s="29">
        <f>IF(ISBLANK(Historical!C9),NA(), Historical!C9)</f>
        <v>1382</v>
      </c>
      <c r="D10" s="15">
        <f>IF(ISBLANK(Historical!C9),0,1)</f>
        <v>1</v>
      </c>
      <c r="E10" s="28">
        <f t="shared" si="1"/>
        <v>-4</v>
      </c>
      <c r="F10" s="28">
        <f>IF(M9&gt;1600,Params!$D$41,Params!$D$40)</f>
        <v>25</v>
      </c>
      <c r="G10" s="28">
        <f ca="1">MIN(MAX(IF(L9&gt;0, -1,1)*M9*Params!D$39,-F10),F10)</f>
        <v>25</v>
      </c>
      <c r="H10" s="15"/>
      <c r="I10" s="15"/>
      <c r="J10">
        <f>IF(ISBLANK(Historical!F9), J9, Historical!F9)</f>
        <v>120</v>
      </c>
      <c r="K10" s="22">
        <f ca="1">IF(Params!$D$38 &gt;= B10, $J$5, OFFSET(RigCount!J10,-Params!$D$38,0))</f>
        <v>120</v>
      </c>
      <c r="L10" s="22">
        <f ca="1">IF(B10&gt;Params!$D$37,AVERAGE(OFFSET(K10,-Params!$D$37+1,0,Params!$D$37,1)),K10)</f>
        <v>-119</v>
      </c>
      <c r="M10" s="22">
        <f t="shared" si="0"/>
        <v>1382</v>
      </c>
    </row>
    <row r="11" spans="1:13">
      <c r="A11" s="8">
        <v>41257</v>
      </c>
      <c r="B11" s="7">
        <v>7</v>
      </c>
      <c r="C11" s="29">
        <f>IF(ISBLANK(Historical!C10),NA(), Historical!C10)</f>
        <v>1381</v>
      </c>
      <c r="D11" s="15">
        <f>IF(ISBLANK(Historical!C10),0,1)</f>
        <v>1</v>
      </c>
      <c r="E11" s="28">
        <f t="shared" si="1"/>
        <v>-1</v>
      </c>
      <c r="F11" s="28">
        <f>IF(M10&gt;1600,Params!$D$41,Params!$D$40)</f>
        <v>25</v>
      </c>
      <c r="G11" s="28">
        <f ca="1">MIN(MAX(IF(L10&gt;0, -1,1)*M10*Params!D$39,-F11),F11)</f>
        <v>25</v>
      </c>
      <c r="H11" s="15"/>
      <c r="I11" s="15"/>
      <c r="J11">
        <f>IF(ISBLANK(Historical!F10), J10, Historical!F10)</f>
        <v>-138</v>
      </c>
      <c r="K11" s="22">
        <f ca="1">IF(Params!$D$38 &gt;= B11, $J$5, OFFSET(RigCount!J11,-Params!$D$38,0))</f>
        <v>-138</v>
      </c>
      <c r="L11" s="22">
        <f ca="1">IF(B11&gt;Params!$D$37,AVERAGE(OFFSET(K11,-Params!$D$37+1,0,Params!$D$37,1)),K11)</f>
        <v>-101.25</v>
      </c>
      <c r="M11" s="22">
        <f t="shared" si="0"/>
        <v>1381</v>
      </c>
    </row>
    <row r="12" spans="1:13">
      <c r="A12" s="8">
        <v>41264</v>
      </c>
      <c r="B12" s="7">
        <v>8</v>
      </c>
      <c r="C12" s="29">
        <f>IF(ISBLANK(Historical!C11),NA(), Historical!C11)</f>
        <v>1340</v>
      </c>
      <c r="D12" s="15">
        <f>IF(ISBLANK(Historical!C11),0,1)</f>
        <v>1</v>
      </c>
      <c r="E12" s="28">
        <f t="shared" si="1"/>
        <v>-41</v>
      </c>
      <c r="F12" s="28">
        <f>IF(M11&gt;1600,Params!$D$41,Params!$D$40)</f>
        <v>25</v>
      </c>
      <c r="G12" s="28">
        <f ca="1">MIN(MAX(IF(L11&gt;0, -1,1)*M11*Params!D$39,-F12),F12)</f>
        <v>25</v>
      </c>
      <c r="H12" s="15"/>
      <c r="I12" s="15"/>
      <c r="J12">
        <f>IF(ISBLANK(Historical!F11), J11, Historical!F11)</f>
        <v>-84</v>
      </c>
      <c r="K12" s="22">
        <f ca="1">IF(Params!$D$38 &gt;= B12, $J$5, OFFSET(RigCount!J12,-Params!$D$38,0))</f>
        <v>-84</v>
      </c>
      <c r="L12" s="22">
        <f ca="1">IF(B12&gt;Params!$D$37,AVERAGE(OFFSET(K12,-Params!$D$37+1,0,Params!$D$37,1)),K12)</f>
        <v>-109.75</v>
      </c>
      <c r="M12" s="22">
        <f t="shared" si="0"/>
        <v>1340</v>
      </c>
    </row>
    <row r="13" spans="1:13">
      <c r="A13" s="8">
        <v>41271</v>
      </c>
      <c r="B13" s="7">
        <v>9</v>
      </c>
      <c r="C13" s="29">
        <f>IF(ISBLANK(Historical!C12),NA(), Historical!C12)</f>
        <v>1327</v>
      </c>
      <c r="D13" s="15">
        <f>IF(ISBLANK(Historical!C12),0,1)</f>
        <v>1</v>
      </c>
      <c r="E13" s="28">
        <f t="shared" si="1"/>
        <v>-13</v>
      </c>
      <c r="F13" s="28">
        <f>IF(M12&gt;1600,Params!$D$41,Params!$D$40)</f>
        <v>25</v>
      </c>
      <c r="G13" s="28">
        <f ca="1">MIN(MAX(IF(L12&gt;0, -1,1)*M12*Params!D$39,-F13),F13)</f>
        <v>25</v>
      </c>
      <c r="H13" s="15"/>
      <c r="I13" s="15"/>
      <c r="J13">
        <f>IF(ISBLANK(Historical!F12), J12, Historical!F12)</f>
        <v>-1589</v>
      </c>
      <c r="K13" s="22">
        <f ca="1">IF(Params!$D$38 &gt;= B13, $J$5, OFFSET(RigCount!J13,-Params!$D$38,0))</f>
        <v>-1589</v>
      </c>
      <c r="L13" s="22">
        <f ca="1">IF(B13&gt;Params!$D$37,AVERAGE(OFFSET(K13,-Params!$D$37+1,0,Params!$D$37,1)),K13)</f>
        <v>-422.75</v>
      </c>
      <c r="M13" s="22">
        <f t="shared" si="0"/>
        <v>1327</v>
      </c>
    </row>
    <row r="14" spans="1:13">
      <c r="A14" s="8">
        <v>41278</v>
      </c>
      <c r="B14" s="7">
        <v>10</v>
      </c>
      <c r="C14" s="29">
        <f>IF(ISBLANK(Historical!C13),NA(), Historical!C13)</f>
        <v>1318</v>
      </c>
      <c r="D14" s="15">
        <f>IF(ISBLANK(Historical!C13),0,1)</f>
        <v>1</v>
      </c>
      <c r="E14" s="28">
        <f t="shared" si="1"/>
        <v>-9</v>
      </c>
      <c r="F14" s="28">
        <f>IF(M13&gt;1600,Params!$D$41,Params!$D$40)</f>
        <v>25</v>
      </c>
      <c r="G14" s="28">
        <f ca="1">MIN(MAX(IF(L13&gt;0, -1,1)*M13*Params!D$39,-F14),F14)</f>
        <v>25</v>
      </c>
      <c r="H14" s="15"/>
      <c r="I14" s="15"/>
      <c r="J14">
        <f>IF(ISBLANK(Historical!F13), J13, Historical!F13)</f>
        <v>188</v>
      </c>
      <c r="K14" s="22">
        <f ca="1">IF(Params!$D$38 &gt;= B14, $J$5, OFFSET(RigCount!J14,-Params!$D$38,0))</f>
        <v>188</v>
      </c>
      <c r="L14" s="22">
        <f ca="1">IF(B14&gt;Params!$D$37,AVERAGE(OFFSET(K14,-Params!$D$37+1,0,Params!$D$37,1)),K14)</f>
        <v>-405.75</v>
      </c>
      <c r="M14" s="22">
        <f t="shared" si="0"/>
        <v>1318</v>
      </c>
    </row>
    <row r="15" spans="1:13">
      <c r="A15" s="8">
        <v>41285</v>
      </c>
      <c r="B15" s="7">
        <v>11</v>
      </c>
      <c r="C15" s="29">
        <f>IF(ISBLANK(Historical!C14),NA(), Historical!C14)</f>
        <v>1323</v>
      </c>
      <c r="D15" s="15">
        <f>IF(ISBLANK(Historical!C14),0,1)</f>
        <v>1</v>
      </c>
      <c r="E15" s="28">
        <f t="shared" si="1"/>
        <v>5</v>
      </c>
      <c r="F15" s="28">
        <f>IF(M14&gt;1600,Params!$D$41,Params!$D$40)</f>
        <v>25</v>
      </c>
      <c r="G15" s="28">
        <f ca="1">MIN(MAX(IF(L14&gt;0, -1,1)*M14*Params!D$39,-F15),F15)</f>
        <v>25</v>
      </c>
      <c r="H15" s="15"/>
      <c r="I15" s="15"/>
      <c r="J15">
        <f>IF(ISBLANK(Historical!F14), J14, Historical!F14)</f>
        <v>-91</v>
      </c>
      <c r="K15" s="22">
        <f ca="1">IF(Params!$D$38 &gt;= B15, $J$5, OFFSET(RigCount!J15,-Params!$D$38,0))</f>
        <v>-91</v>
      </c>
      <c r="L15" s="22">
        <f ca="1">IF(B15&gt;Params!$D$37,AVERAGE(OFFSET(K15,-Params!$D$37+1,0,Params!$D$37,1)),K15)</f>
        <v>-394</v>
      </c>
      <c r="M15" s="22">
        <f t="shared" si="0"/>
        <v>1323</v>
      </c>
    </row>
    <row r="16" spans="1:13">
      <c r="A16" s="8">
        <v>41292</v>
      </c>
      <c r="B16" s="7">
        <v>12</v>
      </c>
      <c r="C16" s="29">
        <f>IF(ISBLANK(Historical!C15),NA(), Historical!C15)</f>
        <v>1316</v>
      </c>
      <c r="D16" s="15">
        <f>IF(ISBLANK(Historical!C15),0,1)</f>
        <v>1</v>
      </c>
      <c r="E16" s="28">
        <f t="shared" si="1"/>
        <v>-7</v>
      </c>
      <c r="F16" s="28">
        <f>IF(M15&gt;1600,Params!$D$41,Params!$D$40)</f>
        <v>25</v>
      </c>
      <c r="G16" s="28">
        <f ca="1">MIN(MAX(IF(L15&gt;0, -1,1)*M15*Params!D$39,-F16),F16)</f>
        <v>25</v>
      </c>
      <c r="H16" s="15"/>
      <c r="I16" s="15"/>
      <c r="J16">
        <f>IF(ISBLANK(Historical!F15), J15, Historical!F15)</f>
        <v>402</v>
      </c>
      <c r="K16" s="22">
        <f ca="1">IF(Params!$D$38 &gt;= B16, $J$5, OFFSET(RigCount!J16,-Params!$D$38,0))</f>
        <v>402</v>
      </c>
      <c r="L16" s="22">
        <f ca="1">IF(B16&gt;Params!$D$37,AVERAGE(OFFSET(K16,-Params!$D$37+1,0,Params!$D$37,1)),K16)</f>
        <v>-272.5</v>
      </c>
      <c r="M16" s="22">
        <f t="shared" si="0"/>
        <v>1316</v>
      </c>
    </row>
    <row r="17" spans="1:13">
      <c r="A17" s="8">
        <v>41299</v>
      </c>
      <c r="B17" s="7">
        <v>13</v>
      </c>
      <c r="C17" s="29">
        <f>IF(ISBLANK(Historical!C16),NA(), Historical!C16)</f>
        <v>1315</v>
      </c>
      <c r="D17" s="15">
        <f>IF(ISBLANK(Historical!C16),0,1)</f>
        <v>1</v>
      </c>
      <c r="E17" s="28">
        <f t="shared" si="1"/>
        <v>-1</v>
      </c>
      <c r="F17" s="28">
        <f>IF(M16&gt;1600,Params!$D$41,Params!$D$40)</f>
        <v>25</v>
      </c>
      <c r="G17" s="28">
        <f ca="1">MIN(MAX(IF(L16&gt;0, -1,1)*M16*Params!D$39,-F17),F17)</f>
        <v>25</v>
      </c>
      <c r="H17" s="15"/>
      <c r="I17" s="15"/>
      <c r="J17">
        <f>IF(ISBLANK(Historical!F16), J16, Historical!F16)</f>
        <v>877</v>
      </c>
      <c r="K17" s="22">
        <f ca="1">IF(Params!$D$38 &gt;= B17, $J$5, OFFSET(RigCount!J17,-Params!$D$38,0))</f>
        <v>877</v>
      </c>
      <c r="L17" s="22">
        <f ca="1">IF(B17&gt;Params!$D$37,AVERAGE(OFFSET(K17,-Params!$D$37+1,0,Params!$D$37,1)),K17)</f>
        <v>344</v>
      </c>
      <c r="M17" s="22">
        <f t="shared" si="0"/>
        <v>1315</v>
      </c>
    </row>
    <row r="18" spans="1:13">
      <c r="A18" s="8">
        <v>41306</v>
      </c>
      <c r="B18" s="7">
        <v>14</v>
      </c>
      <c r="C18" s="29">
        <f>IF(ISBLANK(Historical!C17),NA(), Historical!C17)</f>
        <v>1332</v>
      </c>
      <c r="D18" s="15">
        <f>IF(ISBLANK(Historical!C17),0,1)</f>
        <v>1</v>
      </c>
      <c r="E18" s="28">
        <f t="shared" si="1"/>
        <v>17</v>
      </c>
      <c r="F18" s="28">
        <f>IF(M17&gt;1600,Params!$D$41,Params!$D$40)</f>
        <v>25</v>
      </c>
      <c r="G18" s="28">
        <f ca="1">MIN(MAX(IF(L17&gt;0, -1,1)*M17*Params!D$39,-F18),F18)</f>
        <v>-25</v>
      </c>
      <c r="H18" s="15"/>
      <c r="I18" s="15"/>
      <c r="J18">
        <f>IF(ISBLANK(Historical!F17), J17, Historical!F17)</f>
        <v>424</v>
      </c>
      <c r="K18" s="22">
        <f ca="1">IF(Params!$D$38 &gt;= B18, $J$5, OFFSET(RigCount!J18,-Params!$D$38,0))</f>
        <v>424</v>
      </c>
      <c r="L18" s="22">
        <f ca="1">IF(B18&gt;Params!$D$37,AVERAGE(OFFSET(K18,-Params!$D$37+1,0,Params!$D$37,1)),K18)</f>
        <v>403</v>
      </c>
      <c r="M18" s="22">
        <f t="shared" si="0"/>
        <v>1332</v>
      </c>
    </row>
    <row r="19" spans="1:13">
      <c r="A19" s="8">
        <v>41313</v>
      </c>
      <c r="B19" s="7">
        <v>15</v>
      </c>
      <c r="C19" s="29">
        <f>IF(ISBLANK(Historical!C18),NA(), Historical!C18)</f>
        <v>1330</v>
      </c>
      <c r="D19" s="15">
        <f>IF(ISBLANK(Historical!C18),0,1)</f>
        <v>1</v>
      </c>
      <c r="E19" s="28">
        <f t="shared" si="1"/>
        <v>-2</v>
      </c>
      <c r="F19" s="28">
        <f>IF(M18&gt;1600,Params!$D$41,Params!$D$40)</f>
        <v>25</v>
      </c>
      <c r="G19" s="28">
        <f ca="1">MIN(MAX(IF(L18&gt;0, -1,1)*M18*Params!D$39,-F19),F19)</f>
        <v>-25</v>
      </c>
      <c r="H19" s="15"/>
      <c r="I19" s="15"/>
      <c r="J19">
        <f>IF(ISBLANK(Historical!F18), J18, Historical!F18)</f>
        <v>103</v>
      </c>
      <c r="K19" s="22">
        <f ca="1">IF(Params!$D$38 &gt;= B19, $J$5, OFFSET(RigCount!J19,-Params!$D$38,0))</f>
        <v>103</v>
      </c>
      <c r="L19" s="22">
        <f ca="1">IF(B19&gt;Params!$D$37,AVERAGE(OFFSET(K19,-Params!$D$37+1,0,Params!$D$37,1)),K19)</f>
        <v>451.5</v>
      </c>
      <c r="M19" s="22">
        <f t="shared" si="0"/>
        <v>1330</v>
      </c>
    </row>
    <row r="20" spans="1:13">
      <c r="A20" s="8">
        <v>41320</v>
      </c>
      <c r="B20" s="7">
        <v>16</v>
      </c>
      <c r="C20" s="29">
        <f>IF(ISBLANK(Historical!C19),NA(), Historical!C19)</f>
        <v>1337</v>
      </c>
      <c r="D20" s="15">
        <f>IF(ISBLANK(Historical!C19),0,1)</f>
        <v>1</v>
      </c>
      <c r="E20" s="28">
        <f t="shared" si="1"/>
        <v>7</v>
      </c>
      <c r="F20" s="28">
        <f>IF(M19&gt;1600,Params!$D$41,Params!$D$40)</f>
        <v>25</v>
      </c>
      <c r="G20" s="28">
        <f ca="1">MIN(MAX(IF(L19&gt;0, -1,1)*M19*Params!D$39,-F20),F20)</f>
        <v>-25</v>
      </c>
      <c r="H20" s="15"/>
      <c r="I20" s="15"/>
      <c r="J20">
        <f>IF(ISBLANK(Historical!F19), J19, Historical!F19)</f>
        <v>592</v>
      </c>
      <c r="K20" s="22">
        <f ca="1">IF(Params!$D$38 &gt;= B20, $J$5, OFFSET(RigCount!J20,-Params!$D$38,0))</f>
        <v>592</v>
      </c>
      <c r="L20" s="22">
        <f ca="1">IF(B20&gt;Params!$D$37,AVERAGE(OFFSET(K20,-Params!$D$37+1,0,Params!$D$37,1)),K20)</f>
        <v>499</v>
      </c>
      <c r="M20" s="22">
        <f t="shared" si="0"/>
        <v>1337</v>
      </c>
    </row>
    <row r="21" spans="1:13">
      <c r="A21" s="8">
        <v>41327</v>
      </c>
      <c r="B21" s="7">
        <v>17</v>
      </c>
      <c r="C21" s="29">
        <f>IF(ISBLANK(Historical!C20),NA(), Historical!C20)</f>
        <v>1329</v>
      </c>
      <c r="D21" s="15">
        <f>IF(ISBLANK(Historical!C20),0,1)</f>
        <v>1</v>
      </c>
      <c r="E21" s="28">
        <f t="shared" si="1"/>
        <v>-8</v>
      </c>
      <c r="F21" s="28">
        <f>IF(M20&gt;1600,Params!$D$41,Params!$D$40)</f>
        <v>25</v>
      </c>
      <c r="G21" s="28">
        <f ca="1">MIN(MAX(IF(L20&gt;0, -1,1)*M20*Params!D$39,-F21),F21)</f>
        <v>-25</v>
      </c>
      <c r="H21" s="15"/>
      <c r="I21" s="15"/>
      <c r="J21">
        <f>IF(ISBLANK(Historical!F20), J20, Historical!F20)</f>
        <v>161</v>
      </c>
      <c r="K21" s="22">
        <f ca="1">IF(Params!$D$38 &gt;= B21, $J$5, OFFSET(RigCount!J21,-Params!$D$38,0))</f>
        <v>161</v>
      </c>
      <c r="L21" s="22">
        <f ca="1">IF(B21&gt;Params!$D$37,AVERAGE(OFFSET(K21,-Params!$D$37+1,0,Params!$D$37,1)),K21)</f>
        <v>320</v>
      </c>
      <c r="M21" s="22">
        <f t="shared" si="0"/>
        <v>1329</v>
      </c>
    </row>
    <row r="22" spans="1:13">
      <c r="A22" s="8">
        <v>41334</v>
      </c>
      <c r="B22" s="7">
        <v>18</v>
      </c>
      <c r="C22" s="29">
        <f>IF(ISBLANK(Historical!C21),NA(), Historical!C21)</f>
        <v>1333</v>
      </c>
      <c r="D22" s="15">
        <f>IF(ISBLANK(Historical!C21),0,1)</f>
        <v>1</v>
      </c>
      <c r="E22" s="28">
        <f t="shared" si="1"/>
        <v>4</v>
      </c>
      <c r="F22" s="28">
        <f>IF(M21&gt;1600,Params!$D$41,Params!$D$40)</f>
        <v>25</v>
      </c>
      <c r="G22" s="28">
        <f ca="1">MIN(MAX(IF(L21&gt;0, -1,1)*M21*Params!D$39,-F22),F22)</f>
        <v>-25</v>
      </c>
      <c r="H22" s="15"/>
      <c r="I22" s="15"/>
      <c r="J22">
        <f>IF(ISBLANK(Historical!F21), J21, Historical!F21)</f>
        <v>548</v>
      </c>
      <c r="K22" s="22">
        <f ca="1">IF(Params!$D$38 &gt;= B22, $J$5, OFFSET(RigCount!J22,-Params!$D$38,0))</f>
        <v>548</v>
      </c>
      <c r="L22" s="22">
        <f ca="1">IF(B22&gt;Params!$D$37,AVERAGE(OFFSET(K22,-Params!$D$37+1,0,Params!$D$37,1)),K22)</f>
        <v>351</v>
      </c>
      <c r="M22" s="22">
        <f t="shared" si="0"/>
        <v>1333</v>
      </c>
    </row>
    <row r="23" spans="1:13">
      <c r="A23" s="8">
        <v>41341</v>
      </c>
      <c r="B23" s="7">
        <v>19</v>
      </c>
      <c r="C23" s="29">
        <f>IF(ISBLANK(Historical!C22),NA(), Historical!C22)</f>
        <v>1341</v>
      </c>
      <c r="D23" s="15">
        <f>IF(ISBLANK(Historical!C22),0,1)</f>
        <v>1</v>
      </c>
      <c r="E23" s="28">
        <f t="shared" si="1"/>
        <v>8</v>
      </c>
      <c r="F23" s="28">
        <f>IF(M22&gt;1600,Params!$D$41,Params!$D$40)</f>
        <v>25</v>
      </c>
      <c r="G23" s="28">
        <f ca="1">MIN(MAX(IF(L22&gt;0, -1,1)*M22*Params!D$39,-F23),F23)</f>
        <v>-25</v>
      </c>
      <c r="H23" s="15"/>
      <c r="I23" s="15"/>
      <c r="J23">
        <f>IF(ISBLANK(Historical!F22), J22, Historical!F22)</f>
        <v>375</v>
      </c>
      <c r="K23" s="22">
        <f ca="1">IF(Params!$D$38 &gt;= B23, $J$5, OFFSET(RigCount!J23,-Params!$D$38,0))</f>
        <v>375</v>
      </c>
      <c r="L23" s="22">
        <f ca="1">IF(B23&gt;Params!$D$37,AVERAGE(OFFSET(K23,-Params!$D$37+1,0,Params!$D$37,1)),K23)</f>
        <v>419</v>
      </c>
      <c r="M23" s="22">
        <f t="shared" si="0"/>
        <v>1341</v>
      </c>
    </row>
    <row r="24" spans="1:13">
      <c r="A24" s="8">
        <v>41348</v>
      </c>
      <c r="B24" s="7">
        <v>20</v>
      </c>
      <c r="C24" s="29">
        <f>IF(ISBLANK(Historical!C23),NA(), Historical!C23)</f>
        <v>1341</v>
      </c>
      <c r="D24" s="15">
        <f>IF(ISBLANK(Historical!C23),0,1)</f>
        <v>1</v>
      </c>
      <c r="E24" s="28">
        <f t="shared" si="1"/>
        <v>0</v>
      </c>
      <c r="F24" s="28">
        <f>IF(M23&gt;1600,Params!$D$41,Params!$D$40)</f>
        <v>25</v>
      </c>
      <c r="G24" s="28">
        <f ca="1">MIN(MAX(IF(L23&gt;0, -1,1)*M23*Params!D$39,-F24),F24)</f>
        <v>-25</v>
      </c>
      <c r="H24" s="15"/>
      <c r="I24" s="15"/>
      <c r="J24">
        <f>IF(ISBLANK(Historical!F23), J23, Historical!F23)</f>
        <v>-188</v>
      </c>
      <c r="K24" s="22">
        <f ca="1">IF(Params!$D$38 &gt;= B24, $J$5, OFFSET(RigCount!J24,-Params!$D$38,0))</f>
        <v>-188</v>
      </c>
      <c r="L24" s="22">
        <f ca="1">IF(B24&gt;Params!$D$37,AVERAGE(OFFSET(K24,-Params!$D$37+1,0,Params!$D$37,1)),K24)</f>
        <v>224</v>
      </c>
      <c r="M24" s="22">
        <f t="shared" si="0"/>
        <v>1341</v>
      </c>
    </row>
    <row r="25" spans="1:13">
      <c r="A25" s="8">
        <v>41355</v>
      </c>
      <c r="B25" s="7">
        <v>21</v>
      </c>
      <c r="C25" s="29">
        <f>IF(ISBLANK(Historical!C24),NA(), Historical!C24)</f>
        <v>1324</v>
      </c>
      <c r="D25" s="15">
        <f>IF(ISBLANK(Historical!C24),0,1)</f>
        <v>1</v>
      </c>
      <c r="E25" s="28">
        <f t="shared" si="1"/>
        <v>-17</v>
      </c>
      <c r="F25" s="28">
        <f>IF(M24&gt;1600,Params!$D$41,Params!$D$40)</f>
        <v>25</v>
      </c>
      <c r="G25" s="28">
        <f ca="1">MIN(MAX(IF(L24&gt;0, -1,1)*M24*Params!D$39,-F25),F25)</f>
        <v>-25</v>
      </c>
      <c r="H25" s="15"/>
      <c r="I25" s="15"/>
      <c r="J25">
        <f>IF(ISBLANK(Historical!F24), J24, Historical!F24)</f>
        <v>465</v>
      </c>
      <c r="K25" s="22">
        <f ca="1">IF(Params!$D$38 &gt;= B25, $J$5, OFFSET(RigCount!J25,-Params!$D$38,0))</f>
        <v>465</v>
      </c>
      <c r="L25" s="22">
        <f ca="1">IF(B25&gt;Params!$D$37,AVERAGE(OFFSET(K25,-Params!$D$37+1,0,Params!$D$37,1)),K25)</f>
        <v>300</v>
      </c>
      <c r="M25" s="22">
        <f t="shared" si="0"/>
        <v>1324</v>
      </c>
    </row>
    <row r="26" spans="1:13">
      <c r="A26" s="8">
        <v>41362</v>
      </c>
      <c r="B26" s="7">
        <v>22</v>
      </c>
      <c r="C26" s="29">
        <f>IF(ISBLANK(Historical!C25),NA(), Historical!C25)</f>
        <v>1354</v>
      </c>
      <c r="D26" s="15">
        <f>IF(ISBLANK(Historical!C25),0,1)</f>
        <v>1</v>
      </c>
      <c r="E26" s="28">
        <f t="shared" si="1"/>
        <v>30</v>
      </c>
      <c r="F26" s="28">
        <f>IF(M25&gt;1600,Params!$D$41,Params!$D$40)</f>
        <v>25</v>
      </c>
      <c r="G26" s="28">
        <f ca="1">MIN(MAX(IF(L25&gt;0, -1,1)*M25*Params!D$39,-F26),F26)</f>
        <v>-25</v>
      </c>
      <c r="H26" s="15"/>
      <c r="I26" s="15"/>
      <c r="J26">
        <f>IF(ISBLANK(Historical!F25), J25, Historical!F25)</f>
        <v>387</v>
      </c>
      <c r="K26" s="22">
        <f ca="1">IF(Params!$D$38 &gt;= B26, $J$5, OFFSET(RigCount!J26,-Params!$D$38,0))</f>
        <v>387</v>
      </c>
      <c r="L26" s="22">
        <f ca="1">IF(B26&gt;Params!$D$37,AVERAGE(OFFSET(K26,-Params!$D$37+1,0,Params!$D$37,1)),K26)</f>
        <v>259.75</v>
      </c>
      <c r="M26" s="22">
        <f t="shared" si="0"/>
        <v>1354</v>
      </c>
    </row>
    <row r="27" spans="1:13">
      <c r="A27" s="8">
        <v>41369</v>
      </c>
      <c r="B27" s="7">
        <v>23</v>
      </c>
      <c r="C27" s="29">
        <f>IF(ISBLANK(Historical!C26),NA(), Historical!C26)</f>
        <v>1357</v>
      </c>
      <c r="D27" s="15">
        <f>IF(ISBLANK(Historical!C26),0,1)</f>
        <v>1</v>
      </c>
      <c r="E27" s="28">
        <f t="shared" si="1"/>
        <v>3</v>
      </c>
      <c r="F27" s="28">
        <f>IF(M26&gt;1600,Params!$D$41,Params!$D$40)</f>
        <v>25</v>
      </c>
      <c r="G27" s="28">
        <f ca="1">MIN(MAX(IF(L26&gt;0, -1,1)*M26*Params!D$39,-F27),F27)</f>
        <v>-25</v>
      </c>
      <c r="H27" s="15"/>
      <c r="I27" s="15"/>
      <c r="J27">
        <f>IF(ISBLANK(Historical!F26), J26, Historical!F26)</f>
        <v>36</v>
      </c>
      <c r="K27" s="22">
        <f ca="1">IF(Params!$D$38 &gt;= B27, $J$5, OFFSET(RigCount!J27,-Params!$D$38,0))</f>
        <v>36</v>
      </c>
      <c r="L27" s="22">
        <f ca="1">IF(B27&gt;Params!$D$37,AVERAGE(OFFSET(K27,-Params!$D$37+1,0,Params!$D$37,1)),K27)</f>
        <v>175</v>
      </c>
      <c r="M27" s="22">
        <f t="shared" si="0"/>
        <v>1357</v>
      </c>
    </row>
    <row r="28" spans="1:13">
      <c r="A28" s="8">
        <v>41376</v>
      </c>
      <c r="B28" s="7">
        <v>24</v>
      </c>
      <c r="C28" s="29">
        <f>IF(ISBLANK(Historical!C27),NA(), Historical!C27)</f>
        <v>1387</v>
      </c>
      <c r="D28" s="15">
        <f>IF(ISBLANK(Historical!C27),0,1)</f>
        <v>1</v>
      </c>
      <c r="E28" s="28">
        <f t="shared" si="1"/>
        <v>30</v>
      </c>
      <c r="F28" s="28">
        <f>IF(M27&gt;1600,Params!$D$41,Params!$D$40)</f>
        <v>25</v>
      </c>
      <c r="G28" s="28">
        <f ca="1">MIN(MAX(IF(L27&gt;0, -1,1)*M27*Params!D$39,-F28),F28)</f>
        <v>-25</v>
      </c>
      <c r="H28" s="15"/>
      <c r="I28" s="15"/>
      <c r="J28">
        <f>IF(ISBLANK(Historical!F27), J27, Historical!F27)</f>
        <v>-176</v>
      </c>
      <c r="K28" s="22">
        <f ca="1">IF(Params!$D$38 &gt;= B28, $J$5, OFFSET(RigCount!J28,-Params!$D$38,0))</f>
        <v>-176</v>
      </c>
      <c r="L28" s="22">
        <f ca="1">IF(B28&gt;Params!$D$37,AVERAGE(OFFSET(K28,-Params!$D$37+1,0,Params!$D$37,1)),K28)</f>
        <v>178</v>
      </c>
      <c r="M28" s="22">
        <f t="shared" si="0"/>
        <v>1387</v>
      </c>
    </row>
    <row r="29" spans="1:13">
      <c r="A29" s="8">
        <v>41383</v>
      </c>
      <c r="B29" s="7">
        <v>25</v>
      </c>
      <c r="C29" s="29">
        <f>IF(ISBLANK(Historical!C28),NA(), Historical!C28)</f>
        <v>1371</v>
      </c>
      <c r="D29" s="15">
        <f>IF(ISBLANK(Historical!C28),0,1)</f>
        <v>1</v>
      </c>
      <c r="E29" s="28">
        <f t="shared" si="1"/>
        <v>-16</v>
      </c>
      <c r="F29" s="28">
        <f>IF(M28&gt;1600,Params!$D$41,Params!$D$40)</f>
        <v>25</v>
      </c>
      <c r="G29" s="28">
        <f ca="1">MIN(MAX(IF(L28&gt;0, -1,1)*M28*Params!D$39,-F29),F29)</f>
        <v>-25</v>
      </c>
      <c r="H29" s="15"/>
      <c r="I29" s="15"/>
      <c r="J29">
        <f>IF(ISBLANK(Historical!F28), J28, Historical!F28)</f>
        <v>135</v>
      </c>
      <c r="K29" s="22">
        <f ca="1">IF(Params!$D$38 &gt;= B29, $J$5, OFFSET(RigCount!J29,-Params!$D$38,0))</f>
        <v>135</v>
      </c>
      <c r="L29" s="22">
        <f ca="1">IF(B29&gt;Params!$D$37,AVERAGE(OFFSET(K29,-Params!$D$37+1,0,Params!$D$37,1)),K29)</f>
        <v>95.5</v>
      </c>
      <c r="M29" s="22">
        <f t="shared" si="0"/>
        <v>1371</v>
      </c>
    </row>
    <row r="30" spans="1:13">
      <c r="A30" s="8">
        <v>41390</v>
      </c>
      <c r="B30" s="7">
        <v>26</v>
      </c>
      <c r="C30" s="29">
        <f>IF(ISBLANK(Historical!C29),NA(), Historical!C29)</f>
        <v>1381</v>
      </c>
      <c r="D30" s="15">
        <f>IF(ISBLANK(Historical!C29),0,1)</f>
        <v>1</v>
      </c>
      <c r="E30" s="28">
        <f t="shared" si="1"/>
        <v>10</v>
      </c>
      <c r="F30" s="28">
        <f>IF(M29&gt;1600,Params!$D$41,Params!$D$40)</f>
        <v>25</v>
      </c>
      <c r="G30" s="28">
        <f ca="1">MIN(MAX(IF(L29&gt;0, -1,1)*M29*Params!D$39,-F30),F30)</f>
        <v>-25</v>
      </c>
      <c r="H30" s="15"/>
      <c r="I30" s="15"/>
      <c r="J30">
        <f>IF(ISBLANK(Historical!F29), J29, Historical!F29)</f>
        <v>957</v>
      </c>
      <c r="K30" s="22">
        <f ca="1">IF(Params!$D$38 &gt;= B30, $J$5, OFFSET(RigCount!J30,-Params!$D$38,0))</f>
        <v>957</v>
      </c>
      <c r="L30" s="22">
        <f ca="1">IF(B30&gt;Params!$D$37,AVERAGE(OFFSET(K30,-Params!$D$37+1,0,Params!$D$37,1)),K30)</f>
        <v>238</v>
      </c>
      <c r="M30" s="22">
        <f t="shared" si="0"/>
        <v>1381</v>
      </c>
    </row>
    <row r="31" spans="1:13">
      <c r="A31" s="8">
        <v>41397</v>
      </c>
      <c r="B31" s="7">
        <v>27</v>
      </c>
      <c r="C31" s="29">
        <f>IF(ISBLANK(Historical!C30),NA(), Historical!C30)</f>
        <v>1403</v>
      </c>
      <c r="D31" s="15">
        <f>IF(ISBLANK(Historical!C30),0,1)</f>
        <v>1</v>
      </c>
      <c r="E31" s="28">
        <f t="shared" si="1"/>
        <v>22</v>
      </c>
      <c r="F31" s="28">
        <f>IF(M30&gt;1600,Params!$D$41,Params!$D$40)</f>
        <v>25</v>
      </c>
      <c r="G31" s="28">
        <f ca="1">MIN(MAX(IF(L30&gt;0, -1,1)*M30*Params!D$39,-F31),F31)</f>
        <v>-25</v>
      </c>
      <c r="H31" s="15"/>
      <c r="I31" s="15"/>
      <c r="J31">
        <f>IF(ISBLANK(Historical!F30), J30, Historical!F30)</f>
        <v>33</v>
      </c>
      <c r="K31" s="22">
        <f ca="1">IF(Params!$D$38 &gt;= B31, $J$5, OFFSET(RigCount!J31,-Params!$D$38,0))</f>
        <v>33</v>
      </c>
      <c r="L31" s="22">
        <f ca="1">IF(B31&gt;Params!$D$37,AVERAGE(OFFSET(K31,-Params!$D$37+1,0,Params!$D$37,1)),K31)</f>
        <v>237.25</v>
      </c>
      <c r="M31" s="22">
        <f t="shared" si="0"/>
        <v>1403</v>
      </c>
    </row>
    <row r="32" spans="1:13">
      <c r="A32" s="8">
        <v>41404</v>
      </c>
      <c r="B32" s="7">
        <v>28</v>
      </c>
      <c r="C32" s="29">
        <f>IF(ISBLANK(Historical!C31),NA(), Historical!C31)</f>
        <v>1412</v>
      </c>
      <c r="D32" s="15">
        <f>IF(ISBLANK(Historical!C31),0,1)</f>
        <v>1</v>
      </c>
      <c r="E32" s="28">
        <f t="shared" si="1"/>
        <v>9</v>
      </c>
      <c r="F32" s="28">
        <f>IF(M31&gt;1600,Params!$D$41,Params!$D$40)</f>
        <v>25</v>
      </c>
      <c r="G32" s="28">
        <f ca="1">MIN(MAX(IF(L31&gt;0, -1,1)*M31*Params!D$39,-F32),F32)</f>
        <v>-25</v>
      </c>
      <c r="H32" s="15"/>
      <c r="I32" s="15"/>
      <c r="J32">
        <f>IF(ISBLANK(Historical!F31), J31, Historical!F31)</f>
        <v>-89</v>
      </c>
      <c r="K32" s="22">
        <f ca="1">IF(Params!$D$38 &gt;= B32, $J$5, OFFSET(RigCount!J32,-Params!$D$38,0))</f>
        <v>-89</v>
      </c>
      <c r="L32" s="22">
        <f ca="1">IF(B32&gt;Params!$D$37,AVERAGE(OFFSET(K32,-Params!$D$37+1,0,Params!$D$37,1)),K32)</f>
        <v>259</v>
      </c>
      <c r="M32" s="22">
        <f t="shared" si="0"/>
        <v>1412</v>
      </c>
    </row>
    <row r="33" spans="1:13">
      <c r="A33" s="8">
        <v>41411</v>
      </c>
      <c r="B33" s="7">
        <v>29</v>
      </c>
      <c r="C33" s="29">
        <f>IF(ISBLANK(Historical!C32),NA(), Historical!C32)</f>
        <v>1408</v>
      </c>
      <c r="D33" s="15">
        <f>IF(ISBLANK(Historical!C32),0,1)</f>
        <v>1</v>
      </c>
      <c r="E33" s="28">
        <f t="shared" si="1"/>
        <v>-4</v>
      </c>
      <c r="F33" s="28">
        <f>IF(M32&gt;1600,Params!$D$41,Params!$D$40)</f>
        <v>25</v>
      </c>
      <c r="G33" s="28">
        <f ca="1">MIN(MAX(IF(L32&gt;0, -1,1)*M32*Params!D$39,-F33),F33)</f>
        <v>-25</v>
      </c>
      <c r="H33" s="15"/>
      <c r="I33" s="15"/>
      <c r="J33">
        <f>IF(ISBLANK(Historical!F32), J32, Historical!F32)</f>
        <v>-48</v>
      </c>
      <c r="K33" s="22">
        <f ca="1">IF(Params!$D$38 &gt;= B33, $J$5, OFFSET(RigCount!J33,-Params!$D$38,0))</f>
        <v>-48</v>
      </c>
      <c r="L33" s="22">
        <f ca="1">IF(B33&gt;Params!$D$37,AVERAGE(OFFSET(K33,-Params!$D$37+1,0,Params!$D$37,1)),K33)</f>
        <v>213.25</v>
      </c>
      <c r="M33" s="22">
        <f t="shared" si="0"/>
        <v>1408</v>
      </c>
    </row>
    <row r="34" spans="1:13">
      <c r="A34" s="8">
        <v>41418</v>
      </c>
      <c r="B34" s="7">
        <v>30</v>
      </c>
      <c r="C34" s="29">
        <f>IF(ISBLANK(Historical!C33),NA(), Historical!C33)</f>
        <v>1402</v>
      </c>
      <c r="D34" s="15">
        <f>IF(ISBLANK(Historical!C33),0,1)</f>
        <v>1</v>
      </c>
      <c r="E34" s="28">
        <f t="shared" si="1"/>
        <v>-6</v>
      </c>
      <c r="F34" s="28">
        <f>IF(M33&gt;1600,Params!$D$41,Params!$D$40)</f>
        <v>25</v>
      </c>
      <c r="G34" s="28">
        <f ca="1">MIN(MAX(IF(L33&gt;0, -1,1)*M33*Params!D$39,-F34),F34)</f>
        <v>-25</v>
      </c>
      <c r="H34" s="15"/>
      <c r="I34" s="15"/>
      <c r="J34">
        <f>IF(ISBLANK(Historical!F33), J33, Historical!F33)</f>
        <v>429</v>
      </c>
      <c r="K34" s="22">
        <f ca="1">IF(Params!$D$38 &gt;= B34, $J$5, OFFSET(RigCount!J34,-Params!$D$38,0))</f>
        <v>429</v>
      </c>
      <c r="L34" s="22">
        <f ca="1">IF(B34&gt;Params!$D$37,AVERAGE(OFFSET(K34,-Params!$D$37+1,0,Params!$D$37,1)),K34)</f>
        <v>81.25</v>
      </c>
      <c r="M34" s="22">
        <f t="shared" si="0"/>
        <v>1402</v>
      </c>
    </row>
    <row r="35" spans="1:13">
      <c r="A35" s="8">
        <v>41425</v>
      </c>
      <c r="B35" s="7">
        <v>31</v>
      </c>
      <c r="C35" s="29">
        <f>IF(ISBLANK(Historical!C34),NA(), Historical!C34)</f>
        <v>1410</v>
      </c>
      <c r="D35" s="15">
        <f>IF(ISBLANK(Historical!C34),0,1)</f>
        <v>1</v>
      </c>
      <c r="E35" s="28">
        <f t="shared" si="1"/>
        <v>8</v>
      </c>
      <c r="F35" s="28">
        <f>IF(M34&gt;1600,Params!$D$41,Params!$D$40)</f>
        <v>25</v>
      </c>
      <c r="G35" s="28">
        <f ca="1">MIN(MAX(IF(L34&gt;0, -1,1)*M34*Params!D$39,-F35),F35)</f>
        <v>-25</v>
      </c>
      <c r="H35" s="15"/>
      <c r="I35" s="15"/>
      <c r="J35">
        <f>IF(ISBLANK(Historical!F34), J34, Historical!F34)</f>
        <v>-895</v>
      </c>
      <c r="K35" s="22">
        <f ca="1">IF(Params!$D$38 &gt;= B35, $J$5, OFFSET(RigCount!J35,-Params!$D$38,0))</f>
        <v>-895</v>
      </c>
      <c r="L35" s="22">
        <f ca="1">IF(B35&gt;Params!$D$37,AVERAGE(OFFSET(K35,-Params!$D$37+1,0,Params!$D$37,1)),K35)</f>
        <v>-150.75</v>
      </c>
      <c r="M35" s="22">
        <f t="shared" si="0"/>
        <v>1410</v>
      </c>
    </row>
    <row r="36" spans="1:13">
      <c r="A36" s="8">
        <v>41432</v>
      </c>
      <c r="B36" s="7">
        <v>32</v>
      </c>
      <c r="C36" s="29">
        <f>IF(ISBLANK(Historical!C35),NA(), Historical!C35)</f>
        <v>1406</v>
      </c>
      <c r="D36" s="15">
        <f>IF(ISBLANK(Historical!C35),0,1)</f>
        <v>1</v>
      </c>
      <c r="E36" s="28">
        <f t="shared" si="1"/>
        <v>-4</v>
      </c>
      <c r="F36" s="28">
        <f>IF(M35&gt;1600,Params!$D$41,Params!$D$40)</f>
        <v>25</v>
      </c>
      <c r="G36" s="28">
        <f ca="1">MIN(MAX(IF(L35&gt;0, -1,1)*M35*Params!D$39,-F36),F36)</f>
        <v>25</v>
      </c>
      <c r="H36" s="15"/>
      <c r="I36" s="15"/>
      <c r="J36">
        <f>IF(ISBLANK(Historical!F35), J35, Historical!F35)</f>
        <v>360</v>
      </c>
      <c r="K36" s="22">
        <f ca="1">IF(Params!$D$38 &gt;= B36, $J$5, OFFSET(RigCount!J36,-Params!$D$38,0))</f>
        <v>360</v>
      </c>
      <c r="L36" s="22">
        <f ca="1">IF(B36&gt;Params!$D$37,AVERAGE(OFFSET(K36,-Params!$D$37+1,0,Params!$D$37,1)),K36)</f>
        <v>-38.5</v>
      </c>
      <c r="M36" s="22">
        <f t="shared" si="0"/>
        <v>1406</v>
      </c>
    </row>
    <row r="37" spans="1:13">
      <c r="A37" s="8">
        <v>41439</v>
      </c>
      <c r="B37" s="7">
        <v>33</v>
      </c>
      <c r="C37" s="29">
        <f>IF(ISBLANK(Historical!C36),NA(), Historical!C36)</f>
        <v>1413</v>
      </c>
      <c r="D37" s="15">
        <f>IF(ISBLANK(Historical!C36),0,1)</f>
        <v>1</v>
      </c>
      <c r="E37" s="28">
        <f t="shared" si="1"/>
        <v>7</v>
      </c>
      <c r="F37" s="28">
        <f>IF(M36&gt;1600,Params!$D$41,Params!$D$40)</f>
        <v>25</v>
      </c>
      <c r="G37" s="28">
        <f ca="1">MIN(MAX(IF(L36&gt;0, -1,1)*M36*Params!D$39,-F37),F37)</f>
        <v>25</v>
      </c>
      <c r="H37" s="15"/>
      <c r="I37" s="15"/>
      <c r="J37">
        <f>IF(ISBLANK(Historical!F36), J36, Historical!F36)</f>
        <v>45</v>
      </c>
      <c r="K37" s="22">
        <f ca="1">IF(Params!$D$38 &gt;= B37, $J$5, OFFSET(RigCount!J37,-Params!$D$38,0))</f>
        <v>45</v>
      </c>
      <c r="L37" s="22">
        <f ca="1">IF(B37&gt;Params!$D$37,AVERAGE(OFFSET(K37,-Params!$D$37+1,0,Params!$D$37,1)),K37)</f>
        <v>-15.25</v>
      </c>
      <c r="M37" s="22">
        <f t="shared" si="0"/>
        <v>1413</v>
      </c>
    </row>
    <row r="38" spans="1:13">
      <c r="A38" s="8">
        <v>41446</v>
      </c>
      <c r="B38" s="7">
        <v>34</v>
      </c>
      <c r="C38" s="29">
        <f>IF(ISBLANK(Historical!C37),NA(), Historical!C37)</f>
        <v>1405</v>
      </c>
      <c r="D38" s="15">
        <f>IF(ISBLANK(Historical!C37),0,1)</f>
        <v>1</v>
      </c>
      <c r="E38" s="28">
        <f t="shared" si="1"/>
        <v>-8</v>
      </c>
      <c r="F38" s="28">
        <f>IF(M37&gt;1600,Params!$D$41,Params!$D$40)</f>
        <v>25</v>
      </c>
      <c r="G38" s="28">
        <f ca="1">MIN(MAX(IF(L37&gt;0, -1,1)*M37*Params!D$39,-F38),F38)</f>
        <v>25</v>
      </c>
      <c r="H38" s="15"/>
      <c r="I38" s="15"/>
      <c r="J38">
        <f>IF(ISBLANK(Historical!F37), J37, Historical!F37)</f>
        <v>3</v>
      </c>
      <c r="K38" s="22">
        <f ca="1">IF(Params!$D$38 &gt;= B38, $J$5, OFFSET(RigCount!J38,-Params!$D$38,0))</f>
        <v>3</v>
      </c>
      <c r="L38" s="22">
        <f ca="1">IF(B38&gt;Params!$D$37,AVERAGE(OFFSET(K38,-Params!$D$37+1,0,Params!$D$37,1)),K38)</f>
        <v>-121.75</v>
      </c>
      <c r="M38" s="22">
        <f t="shared" si="0"/>
        <v>1405</v>
      </c>
    </row>
    <row r="39" spans="1:13">
      <c r="A39" s="8">
        <v>41453</v>
      </c>
      <c r="B39" s="7">
        <v>35</v>
      </c>
      <c r="C39" s="29">
        <f>IF(ISBLANK(Historical!C38),NA(), Historical!C38)</f>
        <v>1390</v>
      </c>
      <c r="D39" s="15">
        <f>IF(ISBLANK(Historical!C38),0,1)</f>
        <v>1</v>
      </c>
      <c r="E39" s="28">
        <f t="shared" si="1"/>
        <v>-15</v>
      </c>
      <c r="F39" s="28">
        <f>IF(M38&gt;1600,Params!$D$41,Params!$D$40)</f>
        <v>25</v>
      </c>
      <c r="G39" s="28">
        <f ca="1">MIN(MAX(IF(L38&gt;0, -1,1)*M38*Params!D$39,-F39),F39)</f>
        <v>25</v>
      </c>
      <c r="H39" s="15"/>
      <c r="I39" s="15"/>
      <c r="J39">
        <f>IF(ISBLANK(Historical!F38), J38, Historical!F38)</f>
        <v>-1478</v>
      </c>
      <c r="K39" s="22">
        <f ca="1">IF(Params!$D$38 &gt;= B39, $J$5, OFFSET(RigCount!J39,-Params!$D$38,0))</f>
        <v>-1478</v>
      </c>
      <c r="L39" s="22">
        <f ca="1">IF(B39&gt;Params!$D$37,AVERAGE(OFFSET(K39,-Params!$D$37+1,0,Params!$D$37,1)),K39)</f>
        <v>-267.5</v>
      </c>
      <c r="M39" s="22">
        <f t="shared" si="0"/>
        <v>1390</v>
      </c>
    </row>
    <row r="40" spans="1:13">
      <c r="A40" s="8">
        <v>41460</v>
      </c>
      <c r="B40" s="7">
        <v>36</v>
      </c>
      <c r="C40" s="29">
        <f>IF(ISBLANK(Historical!C39),NA(), Historical!C39)</f>
        <v>1395</v>
      </c>
      <c r="D40" s="15">
        <f>IF(ISBLANK(Historical!C39),0,1)</f>
        <v>1</v>
      </c>
      <c r="E40" s="28">
        <f t="shared" si="1"/>
        <v>5</v>
      </c>
      <c r="F40" s="28">
        <f>IF(M39&gt;1600,Params!$D$41,Params!$D$40)</f>
        <v>25</v>
      </c>
      <c r="G40" s="28">
        <f ca="1">MIN(MAX(IF(L39&gt;0, -1,1)*M39*Params!D$39,-F40),F40)</f>
        <v>25</v>
      </c>
      <c r="H40" s="15"/>
      <c r="I40" s="15"/>
      <c r="J40">
        <f>IF(ISBLANK(Historical!F39), J39, Historical!F39)</f>
        <v>-1411</v>
      </c>
      <c r="K40" s="22">
        <f ca="1">IF(Params!$D$38 &gt;= B40, $J$5, OFFSET(RigCount!J40,-Params!$D$38,0))</f>
        <v>-1411</v>
      </c>
      <c r="L40" s="22">
        <f ca="1">IF(B40&gt;Params!$D$37,AVERAGE(OFFSET(K40,-Params!$D$37+1,0,Params!$D$37,1)),K40)</f>
        <v>-710.25</v>
      </c>
      <c r="M40" s="22">
        <f t="shared" si="0"/>
        <v>1395</v>
      </c>
    </row>
    <row r="41" spans="1:13">
      <c r="A41" s="8">
        <v>41467</v>
      </c>
      <c r="B41" s="7">
        <v>37</v>
      </c>
      <c r="C41" s="29">
        <f>IF(ISBLANK(Historical!C40),NA(), Historical!C40)</f>
        <v>1391</v>
      </c>
      <c r="D41" s="15">
        <f>IF(ISBLANK(Historical!C40),0,1)</f>
        <v>1</v>
      </c>
      <c r="E41" s="28">
        <f t="shared" si="1"/>
        <v>-4</v>
      </c>
      <c r="F41" s="28">
        <f>IF(M40&gt;1600,Params!$D$41,Params!$D$40)</f>
        <v>25</v>
      </c>
      <c r="G41" s="28">
        <f ca="1">MIN(MAX(IF(L40&gt;0, -1,1)*M40*Params!D$39,-F41),F41)</f>
        <v>25</v>
      </c>
      <c r="H41" s="15"/>
      <c r="I41" s="15"/>
      <c r="J41">
        <f>IF(ISBLANK(Historical!F40), J40, Historical!F40)</f>
        <v>-986</v>
      </c>
      <c r="K41" s="22">
        <f ca="1">IF(Params!$D$38 &gt;= B41, $J$5, OFFSET(RigCount!J41,-Params!$D$38,0))</f>
        <v>-986</v>
      </c>
      <c r="L41" s="22">
        <f ca="1">IF(B41&gt;Params!$D$37,AVERAGE(OFFSET(K41,-Params!$D$37+1,0,Params!$D$37,1)),K41)</f>
        <v>-968</v>
      </c>
      <c r="M41" s="22">
        <f t="shared" si="0"/>
        <v>1391</v>
      </c>
    </row>
    <row r="42" spans="1:13">
      <c r="A42" s="8">
        <v>41474</v>
      </c>
      <c r="B42" s="7">
        <v>38</v>
      </c>
      <c r="C42" s="29">
        <f>IF(ISBLANK(Historical!C41),NA(), Historical!C41)</f>
        <v>1395</v>
      </c>
      <c r="D42" s="15">
        <f>IF(ISBLANK(Historical!C41),0,1)</f>
        <v>1</v>
      </c>
      <c r="E42" s="28">
        <f t="shared" si="1"/>
        <v>4</v>
      </c>
      <c r="F42" s="28">
        <f>IF(M41&gt;1600,Params!$D$41,Params!$D$40)</f>
        <v>25</v>
      </c>
      <c r="G42" s="28">
        <f ca="1">MIN(MAX(IF(L41&gt;0, -1,1)*M41*Params!D$39,-F42),F42)</f>
        <v>25</v>
      </c>
      <c r="H42" s="15"/>
      <c r="I42" s="15"/>
      <c r="J42">
        <f>IF(ISBLANK(Historical!F41), J41, Historical!F41)</f>
        <v>-404</v>
      </c>
      <c r="K42" s="22">
        <f ca="1">IF(Params!$D$38 &gt;= B42, $J$5, OFFSET(RigCount!J42,-Params!$D$38,0))</f>
        <v>-404</v>
      </c>
      <c r="L42" s="22">
        <f ca="1">IF(B42&gt;Params!$D$37,AVERAGE(OFFSET(K42,-Params!$D$37+1,0,Params!$D$37,1)),K42)</f>
        <v>-1069.75</v>
      </c>
      <c r="M42" s="22">
        <f t="shared" si="0"/>
        <v>1395</v>
      </c>
    </row>
    <row r="43" spans="1:13">
      <c r="A43" s="8">
        <v>41481</v>
      </c>
      <c r="B43" s="7">
        <v>39</v>
      </c>
      <c r="C43" s="29">
        <f>IF(ISBLANK(Historical!C42),NA(), Historical!C42)</f>
        <v>1401</v>
      </c>
      <c r="D43" s="15">
        <f>IF(ISBLANK(Historical!C42),0,1)</f>
        <v>1</v>
      </c>
      <c r="E43" s="28">
        <f t="shared" si="1"/>
        <v>6</v>
      </c>
      <c r="F43" s="28">
        <f>IF(M42&gt;1600,Params!$D$41,Params!$D$40)</f>
        <v>25</v>
      </c>
      <c r="G43" s="28">
        <f ca="1">MIN(MAX(IF(L42&gt;0, -1,1)*M42*Params!D$39,-F43),F43)</f>
        <v>25</v>
      </c>
      <c r="H43" s="15"/>
      <c r="I43" s="15"/>
      <c r="J43">
        <f>IF(ISBLANK(Historical!F42), J42, Historical!F42)</f>
        <v>62</v>
      </c>
      <c r="K43" s="22">
        <f ca="1">IF(Params!$D$38 &gt;= B43, $J$5, OFFSET(RigCount!J43,-Params!$D$38,0))</f>
        <v>62</v>
      </c>
      <c r="L43" s="22">
        <f ca="1">IF(B43&gt;Params!$D$37,AVERAGE(OFFSET(K43,-Params!$D$37+1,0,Params!$D$37,1)),K43)</f>
        <v>-684.75</v>
      </c>
      <c r="M43" s="22">
        <f t="shared" si="0"/>
        <v>1401</v>
      </c>
    </row>
    <row r="44" spans="1:13">
      <c r="A44" s="8">
        <v>41488</v>
      </c>
      <c r="B44" s="7">
        <v>40</v>
      </c>
      <c r="C44" s="29">
        <f>IF(ISBLANK(Historical!C43),NA(), Historical!C43)</f>
        <v>1388</v>
      </c>
      <c r="D44" s="15">
        <f>IF(ISBLANK(Historical!C43),0,1)</f>
        <v>1</v>
      </c>
      <c r="E44" s="28">
        <f t="shared" si="1"/>
        <v>-13</v>
      </c>
      <c r="F44" s="28">
        <f>IF(M43&gt;1600,Params!$D$41,Params!$D$40)</f>
        <v>25</v>
      </c>
      <c r="G44" s="28">
        <f ca="1">MIN(MAX(IF(L43&gt;0, -1,1)*M43*Params!D$39,-F44),F44)</f>
        <v>25</v>
      </c>
      <c r="H44" s="15"/>
      <c r="I44" s="15"/>
      <c r="J44">
        <f>IF(ISBLANK(Historical!F43), J43, Historical!F43)</f>
        <v>-189</v>
      </c>
      <c r="K44" s="22">
        <f ca="1">IF(Params!$D$38 &gt;= B44, $J$5, OFFSET(RigCount!J44,-Params!$D$38,0))</f>
        <v>-189</v>
      </c>
      <c r="L44" s="22">
        <f ca="1">IF(B44&gt;Params!$D$37,AVERAGE(OFFSET(K44,-Params!$D$37+1,0,Params!$D$37,1)),K44)</f>
        <v>-379.25</v>
      </c>
      <c r="M44" s="22">
        <f t="shared" si="0"/>
        <v>1388</v>
      </c>
    </row>
    <row r="45" spans="1:13">
      <c r="A45" s="8">
        <v>41495</v>
      </c>
      <c r="B45" s="7">
        <v>41</v>
      </c>
      <c r="C45" s="29">
        <f>IF(ISBLANK(Historical!C44),NA(), Historical!C44)</f>
        <v>1385</v>
      </c>
      <c r="D45" s="15">
        <f>IF(ISBLANK(Historical!C44),0,1)</f>
        <v>1</v>
      </c>
      <c r="E45" s="28">
        <f t="shared" si="1"/>
        <v>-3</v>
      </c>
      <c r="F45" s="28">
        <f>IF(M44&gt;1600,Params!$D$41,Params!$D$40)</f>
        <v>25</v>
      </c>
      <c r="G45" s="28">
        <f ca="1">MIN(MAX(IF(L44&gt;0, -1,1)*M44*Params!D$39,-F45),F45)</f>
        <v>25</v>
      </c>
      <c r="H45" s="15"/>
      <c r="I45" s="15"/>
      <c r="J45">
        <f>IF(ISBLANK(Historical!F44), J44, Historical!F44)</f>
        <v>-402</v>
      </c>
      <c r="K45" s="22">
        <f ca="1">IF(Params!$D$38 &gt;= B45, $J$5, OFFSET(RigCount!J45,-Params!$D$38,0))</f>
        <v>-402</v>
      </c>
      <c r="L45" s="22">
        <f ca="1">IF(B45&gt;Params!$D$37,AVERAGE(OFFSET(K45,-Params!$D$37+1,0,Params!$D$37,1)),K45)</f>
        <v>-233.25</v>
      </c>
      <c r="M45" s="22">
        <f t="shared" si="0"/>
        <v>1385</v>
      </c>
    </row>
    <row r="46" spans="1:13">
      <c r="A46" s="8">
        <v>41502</v>
      </c>
      <c r="B46" s="7">
        <v>42</v>
      </c>
      <c r="C46" s="29">
        <f>IF(ISBLANK(Historical!C45),NA(), Historical!C45)</f>
        <v>1397</v>
      </c>
      <c r="D46" s="15">
        <f>IF(ISBLANK(Historical!C45),0,1)</f>
        <v>1</v>
      </c>
      <c r="E46" s="28">
        <f t="shared" si="1"/>
        <v>12</v>
      </c>
      <c r="F46" s="28">
        <f>IF(M45&gt;1600,Params!$D$41,Params!$D$40)</f>
        <v>25</v>
      </c>
      <c r="G46" s="28">
        <f ca="1">MIN(MAX(IF(L45&gt;0, -1,1)*M45*Params!D$39,-F46),F46)</f>
        <v>25</v>
      </c>
      <c r="H46" s="15"/>
      <c r="I46" s="15"/>
      <c r="J46">
        <f>IF(ISBLANK(Historical!F45), J45, Historical!F45)</f>
        <v>-204</v>
      </c>
      <c r="K46" s="22">
        <f ca="1">IF(Params!$D$38 &gt;= B46, $J$5, OFFSET(RigCount!J46,-Params!$D$38,0))</f>
        <v>-204</v>
      </c>
      <c r="L46" s="22">
        <f ca="1">IF(B46&gt;Params!$D$37,AVERAGE(OFFSET(K46,-Params!$D$37+1,0,Params!$D$37,1)),K46)</f>
        <v>-183.25</v>
      </c>
      <c r="M46" s="22">
        <f t="shared" si="0"/>
        <v>1397</v>
      </c>
    </row>
    <row r="47" spans="1:13">
      <c r="A47" s="8">
        <v>41509</v>
      </c>
      <c r="B47" s="7">
        <v>43</v>
      </c>
      <c r="C47" s="29">
        <f>IF(ISBLANK(Historical!C46),NA(), Historical!C46)</f>
        <v>1382</v>
      </c>
      <c r="D47" s="15">
        <f>IF(ISBLANK(Historical!C46),0,1)</f>
        <v>1</v>
      </c>
      <c r="E47" s="28">
        <f t="shared" si="1"/>
        <v>-15</v>
      </c>
      <c r="F47" s="28">
        <f>IF(M46&gt;1600,Params!$D$41,Params!$D$40)</f>
        <v>25</v>
      </c>
      <c r="G47" s="28">
        <f ca="1">MIN(MAX(IF(L46&gt;0, -1,1)*M46*Params!D$39,-F47),F47)</f>
        <v>25</v>
      </c>
      <c r="H47" s="15"/>
      <c r="I47" s="15"/>
      <c r="J47">
        <f>IF(ISBLANK(Historical!F46), J46, Historical!F46)</f>
        <v>427</v>
      </c>
      <c r="K47" s="22">
        <f ca="1">IF(Params!$D$38 &gt;= B47, $J$5, OFFSET(RigCount!J47,-Params!$D$38,0))</f>
        <v>427</v>
      </c>
      <c r="L47" s="22">
        <f ca="1">IF(B47&gt;Params!$D$37,AVERAGE(OFFSET(K47,-Params!$D$37+1,0,Params!$D$37,1)),K47)</f>
        <v>-92</v>
      </c>
      <c r="M47" s="22">
        <f t="shared" si="0"/>
        <v>1382</v>
      </c>
    </row>
    <row r="48" spans="1:13">
      <c r="A48" s="8">
        <v>41516</v>
      </c>
      <c r="B48" s="7">
        <v>44</v>
      </c>
      <c r="C48" s="29">
        <f>IF(ISBLANK(Historical!C47),NA(), Historical!C47)</f>
        <v>1388</v>
      </c>
      <c r="D48" s="15">
        <f>IF(ISBLANK(Historical!C47),0,1)</f>
        <v>1</v>
      </c>
      <c r="E48" s="28">
        <f t="shared" si="1"/>
        <v>6</v>
      </c>
      <c r="F48" s="28">
        <f>IF(M47&gt;1600,Params!$D$41,Params!$D$40)</f>
        <v>25</v>
      </c>
      <c r="G48" s="28">
        <f ca="1">MIN(MAX(IF(L47&gt;0, -1,1)*M47*Params!D$39,-F48),F48)</f>
        <v>25</v>
      </c>
      <c r="H48" s="15"/>
      <c r="I48" s="15"/>
      <c r="J48">
        <f>IF(ISBLANK(Historical!F47), J47, Historical!F47)</f>
        <v>-262</v>
      </c>
      <c r="K48" s="22">
        <f ca="1">IF(Params!$D$38 &gt;= B48, $J$5, OFFSET(RigCount!J48,-Params!$D$38,0))</f>
        <v>-262</v>
      </c>
      <c r="L48" s="22">
        <f ca="1">IF(B48&gt;Params!$D$37,AVERAGE(OFFSET(K48,-Params!$D$37+1,0,Params!$D$37,1)),K48)</f>
        <v>-110.25</v>
      </c>
      <c r="M48" s="22">
        <f t="shared" si="0"/>
        <v>1388</v>
      </c>
    </row>
    <row r="49" spans="1:13">
      <c r="A49" s="8">
        <v>41523</v>
      </c>
      <c r="B49" s="7">
        <v>45</v>
      </c>
      <c r="C49" s="29">
        <f>IF(ISBLANK(Historical!C48),NA(), Historical!C48)</f>
        <v>1365</v>
      </c>
      <c r="D49" s="15">
        <f>IF(ISBLANK(Historical!C48),0,1)</f>
        <v>1</v>
      </c>
      <c r="E49" s="28">
        <f t="shared" si="1"/>
        <v>-23</v>
      </c>
      <c r="F49" s="28">
        <f>IF(M48&gt;1600,Params!$D$41,Params!$D$40)</f>
        <v>25</v>
      </c>
      <c r="G49" s="28">
        <f ca="1">MIN(MAX(IF(L48&gt;0, -1,1)*M48*Params!D$39,-F49),F49)</f>
        <v>25</v>
      </c>
      <c r="H49" s="15"/>
      <c r="I49" s="15"/>
      <c r="J49">
        <f>IF(ISBLANK(Historical!F48), J48, Historical!F48)</f>
        <v>-31</v>
      </c>
      <c r="K49" s="22">
        <f ca="1">IF(Params!$D$38 &gt;= B49, $J$5, OFFSET(RigCount!J49,-Params!$D$38,0))</f>
        <v>-31</v>
      </c>
      <c r="L49" s="22">
        <f ca="1">IF(B49&gt;Params!$D$37,AVERAGE(OFFSET(K49,-Params!$D$37+1,0,Params!$D$37,1)),K49)</f>
        <v>-17.5</v>
      </c>
      <c r="M49" s="22">
        <f t="shared" si="0"/>
        <v>1365</v>
      </c>
    </row>
    <row r="50" spans="1:13">
      <c r="A50" s="8">
        <v>41530</v>
      </c>
      <c r="B50" s="7">
        <v>46</v>
      </c>
      <c r="C50" s="29">
        <f>IF(ISBLANK(Historical!C49),NA(), Historical!C49)</f>
        <v>1361</v>
      </c>
      <c r="D50" s="15">
        <f>IF(ISBLANK(Historical!C49),0,1)</f>
        <v>1</v>
      </c>
      <c r="E50" s="28">
        <f t="shared" si="1"/>
        <v>-4</v>
      </c>
      <c r="F50" s="28">
        <f>IF(M49&gt;1600,Params!$D$41,Params!$D$40)</f>
        <v>25</v>
      </c>
      <c r="G50" s="28">
        <f ca="1">MIN(MAX(IF(L49&gt;0, -1,1)*M49*Params!D$39,-F50),F50)</f>
        <v>25</v>
      </c>
      <c r="H50" s="15"/>
      <c r="I50" s="15"/>
      <c r="J50">
        <f>IF(ISBLANK(Historical!F49), J49, Historical!F49)</f>
        <v>-624</v>
      </c>
      <c r="K50" s="22">
        <f ca="1">IF(Params!$D$38 &gt;= B50, $J$5, OFFSET(RigCount!J50,-Params!$D$38,0))</f>
        <v>-624</v>
      </c>
      <c r="L50" s="22">
        <f ca="1">IF(B50&gt;Params!$D$37,AVERAGE(OFFSET(K50,-Params!$D$37+1,0,Params!$D$37,1)),K50)</f>
        <v>-122.5</v>
      </c>
      <c r="M50" s="22">
        <f t="shared" si="0"/>
        <v>1361</v>
      </c>
    </row>
    <row r="51" spans="1:13">
      <c r="A51" s="8">
        <v>41537</v>
      </c>
      <c r="B51" s="7">
        <v>47</v>
      </c>
      <c r="C51" s="29">
        <f>IF(ISBLANK(Historical!C50),NA(), Historical!C50)</f>
        <v>1369</v>
      </c>
      <c r="D51" s="15">
        <f>IF(ISBLANK(Historical!C50),0,1)</f>
        <v>1</v>
      </c>
      <c r="E51" s="28">
        <f t="shared" si="1"/>
        <v>8</v>
      </c>
      <c r="F51" s="28">
        <f>IF(M50&gt;1600,Params!$D$41,Params!$D$40)</f>
        <v>25</v>
      </c>
      <c r="G51" s="28">
        <f ca="1">MIN(MAX(IF(L50&gt;0, -1,1)*M50*Params!D$39,-F51),F51)</f>
        <v>25</v>
      </c>
      <c r="H51" s="15"/>
      <c r="I51" s="15"/>
      <c r="J51">
        <f>IF(ISBLANK(Historical!F50), J50, Historical!F50)</f>
        <v>376</v>
      </c>
      <c r="K51" s="22">
        <f ca="1">IF(Params!$D$38 &gt;= B51, $J$5, OFFSET(RigCount!J51,-Params!$D$38,0))</f>
        <v>376</v>
      </c>
      <c r="L51" s="22">
        <f ca="1">IF(B51&gt;Params!$D$37,AVERAGE(OFFSET(K51,-Params!$D$37+1,0,Params!$D$37,1)),K51)</f>
        <v>-135.25</v>
      </c>
      <c r="M51" s="22">
        <f t="shared" si="0"/>
        <v>1369</v>
      </c>
    </row>
    <row r="52" spans="1:13">
      <c r="A52" s="8">
        <v>41544</v>
      </c>
      <c r="B52" s="7">
        <v>48</v>
      </c>
      <c r="C52" s="29">
        <f>IF(ISBLANK(Historical!C51),NA(), Historical!C51)</f>
        <v>1362</v>
      </c>
      <c r="D52" s="15">
        <f>IF(ISBLANK(Historical!C51),0,1)</f>
        <v>1</v>
      </c>
      <c r="E52" s="28">
        <f t="shared" si="1"/>
        <v>-7</v>
      </c>
      <c r="F52" s="28">
        <f>IF(M51&gt;1600,Params!$D$41,Params!$D$40)</f>
        <v>25</v>
      </c>
      <c r="G52" s="28">
        <f ca="1">MIN(MAX(IF(L51&gt;0, -1,1)*M51*Params!D$39,-F52),F52)</f>
        <v>25</v>
      </c>
      <c r="H52" s="15"/>
      <c r="I52" s="15"/>
      <c r="J52">
        <f>IF(ISBLANK(Historical!F51), J51, Historical!F51)</f>
        <v>782</v>
      </c>
      <c r="K52" s="22">
        <f ca="1">IF(Params!$D$38 &gt;= B52, $J$5, OFFSET(RigCount!J52,-Params!$D$38,0))</f>
        <v>782</v>
      </c>
      <c r="L52" s="22">
        <f ca="1">IF(B52&gt;Params!$D$37,AVERAGE(OFFSET(K52,-Params!$D$37+1,0,Params!$D$37,1)),K52)</f>
        <v>125.75</v>
      </c>
      <c r="M52" s="22">
        <f t="shared" si="0"/>
        <v>1362</v>
      </c>
    </row>
    <row r="53" spans="1:13">
      <c r="A53" s="8">
        <v>41551</v>
      </c>
      <c r="B53" s="7">
        <v>49</v>
      </c>
      <c r="C53" s="29">
        <f>IF(ISBLANK(Historical!C52),NA(), Historical!C52)</f>
        <v>1372</v>
      </c>
      <c r="D53" s="15">
        <f>IF(ISBLANK(Historical!C52),0,1)</f>
        <v>1</v>
      </c>
      <c r="E53" s="28">
        <f t="shared" si="1"/>
        <v>10</v>
      </c>
      <c r="F53" s="28">
        <f>IF(M52&gt;1600,Params!$D$41,Params!$D$40)</f>
        <v>25</v>
      </c>
      <c r="G53" s="28">
        <f ca="1">MIN(MAX(IF(L52&gt;0, -1,1)*M52*Params!D$39,-F53),F53)</f>
        <v>-25</v>
      </c>
      <c r="H53" s="15"/>
      <c r="I53" s="15"/>
      <c r="J53">
        <f>IF(ISBLANK(Historical!F52), J52, Historical!F52)</f>
        <v>972</v>
      </c>
      <c r="K53" s="22">
        <f ca="1">IF(Params!$D$38 &gt;= B53, $J$5, OFFSET(RigCount!J53,-Params!$D$38,0))</f>
        <v>972</v>
      </c>
      <c r="L53" s="22">
        <f ca="1">IF(B53&gt;Params!$D$37,AVERAGE(OFFSET(K53,-Params!$D$37+1,0,Params!$D$37,1)),K53)</f>
        <v>376.5</v>
      </c>
      <c r="M53" s="22">
        <f t="shared" si="0"/>
        <v>1372</v>
      </c>
    </row>
    <row r="54" spans="1:13">
      <c r="A54" s="8">
        <v>41558</v>
      </c>
      <c r="B54" s="7">
        <v>50</v>
      </c>
      <c r="C54" s="29">
        <f>IF(ISBLANK(Historical!C53),NA(), Historical!C53)</f>
        <v>1367</v>
      </c>
      <c r="D54" s="15">
        <f>IF(ISBLANK(Historical!C53),0,1)</f>
        <v>1</v>
      </c>
      <c r="E54" s="28">
        <f t="shared" si="1"/>
        <v>-5</v>
      </c>
      <c r="F54" s="28">
        <f>IF(M53&gt;1600,Params!$D$41,Params!$D$40)</f>
        <v>25</v>
      </c>
      <c r="G54" s="28">
        <f ca="1">MIN(MAX(IF(L53&gt;0, -1,1)*M53*Params!D$39,-F54),F54)</f>
        <v>-25</v>
      </c>
      <c r="H54" s="15"/>
      <c r="I54" s="15"/>
      <c r="J54">
        <f>IF(ISBLANK(Historical!F53), J53, Historical!F53)</f>
        <v>571</v>
      </c>
      <c r="K54" s="22">
        <f ca="1">IF(Params!$D$38 &gt;= B54, $J$5, OFFSET(RigCount!J54,-Params!$D$38,0))</f>
        <v>571</v>
      </c>
      <c r="L54" s="22">
        <f ca="1">IF(B54&gt;Params!$D$37,AVERAGE(OFFSET(K54,-Params!$D$37+1,0,Params!$D$37,1)),K54)</f>
        <v>675.25</v>
      </c>
      <c r="M54" s="22">
        <f t="shared" si="0"/>
        <v>1367</v>
      </c>
    </row>
    <row r="55" spans="1:13">
      <c r="A55" s="8">
        <v>41565</v>
      </c>
      <c r="B55" s="7">
        <v>51</v>
      </c>
      <c r="C55" s="29">
        <f>IF(ISBLANK(Historical!C54),NA(), Historical!C54)</f>
        <v>1361</v>
      </c>
      <c r="D55" s="15">
        <f>IF(ISBLANK(Historical!C54),0,1)</f>
        <v>1</v>
      </c>
      <c r="E55" s="28">
        <f t="shared" si="1"/>
        <v>-6</v>
      </c>
      <c r="F55" s="28">
        <f>IF(M54&gt;1600,Params!$D$41,Params!$D$40)</f>
        <v>25</v>
      </c>
      <c r="G55" s="28">
        <f ca="1">MIN(MAX(IF(L54&gt;0, -1,1)*M54*Params!D$39,-F55),F55)</f>
        <v>-25</v>
      </c>
      <c r="H55" s="15"/>
      <c r="I55" s="15"/>
      <c r="J55">
        <f>IF(ISBLANK(Historical!F54), J54, Historical!F54)</f>
        <v>749</v>
      </c>
      <c r="K55" s="22">
        <f ca="1">IF(Params!$D$38 &gt;= B55, $J$5, OFFSET(RigCount!J55,-Params!$D$38,0))</f>
        <v>749</v>
      </c>
      <c r="L55" s="22">
        <f ca="1">IF(B55&gt;Params!$D$37,AVERAGE(OFFSET(K55,-Params!$D$37+1,0,Params!$D$37,1)),K55)</f>
        <v>768.5</v>
      </c>
      <c r="M55" s="22">
        <f t="shared" si="0"/>
        <v>1361</v>
      </c>
    </row>
    <row r="56" spans="1:13">
      <c r="A56" s="8">
        <v>41572</v>
      </c>
      <c r="B56" s="7">
        <v>52</v>
      </c>
      <c r="C56" s="29">
        <f>IF(ISBLANK(Historical!C55),NA(), Historical!C55)</f>
        <v>1357</v>
      </c>
      <c r="D56" s="15">
        <f>IF(ISBLANK(Historical!C55),0,1)</f>
        <v>1</v>
      </c>
      <c r="E56" s="28">
        <f t="shared" si="1"/>
        <v>-4</v>
      </c>
      <c r="F56" s="28">
        <f>IF(M55&gt;1600,Params!$D$41,Params!$D$40)</f>
        <v>25</v>
      </c>
      <c r="G56" s="28">
        <f ca="1">MIN(MAX(IF(L55&gt;0, -1,1)*M55*Params!D$39,-F56),F56)</f>
        <v>-25</v>
      </c>
      <c r="H56" s="15"/>
      <c r="I56" s="15"/>
      <c r="J56">
        <f>IF(ISBLANK(Historical!F55), J55, Historical!F55)</f>
        <v>584</v>
      </c>
      <c r="K56" s="22">
        <f ca="1">IF(Params!$D$38 &gt;= B56, $J$5, OFFSET(RigCount!J56,-Params!$D$38,0))</f>
        <v>584</v>
      </c>
      <c r="L56" s="22">
        <f ca="1">IF(B56&gt;Params!$D$37,AVERAGE(OFFSET(K56,-Params!$D$37+1,0,Params!$D$37,1)),K56)</f>
        <v>719</v>
      </c>
      <c r="M56" s="22">
        <f t="shared" si="0"/>
        <v>1357</v>
      </c>
    </row>
    <row r="57" spans="1:13">
      <c r="A57" s="8">
        <v>41579</v>
      </c>
      <c r="B57" s="7">
        <v>53</v>
      </c>
      <c r="C57" s="29">
        <f>IF(ISBLANK(Historical!C56),NA(), Historical!C56)</f>
        <v>1376</v>
      </c>
      <c r="D57" s="15">
        <f>IF(ISBLANK(Historical!C56),0,1)</f>
        <v>1</v>
      </c>
      <c r="E57" s="28">
        <f t="shared" si="1"/>
        <v>19</v>
      </c>
      <c r="F57" s="28">
        <f>IF(M56&gt;1600,Params!$D$41,Params!$D$40)</f>
        <v>25</v>
      </c>
      <c r="G57" s="28">
        <f ca="1">MIN(MAX(IF(L56&gt;0, -1,1)*M56*Params!D$39,-F57),F57)</f>
        <v>-25</v>
      </c>
      <c r="H57" s="15"/>
      <c r="I57" s="15"/>
      <c r="J57">
        <f>IF(ISBLANK(Historical!F56), J56, Historical!F56)</f>
        <v>225</v>
      </c>
      <c r="K57" s="22">
        <f ca="1">IF(Params!$D$38 &gt;= B57, $J$5, OFFSET(RigCount!J57,-Params!$D$38,0))</f>
        <v>225</v>
      </c>
      <c r="L57" s="22">
        <f ca="1">IF(B57&gt;Params!$D$37,AVERAGE(OFFSET(K57,-Params!$D$37+1,0,Params!$D$37,1)),K57)</f>
        <v>532.25</v>
      </c>
      <c r="M57" s="22">
        <f t="shared" si="0"/>
        <v>1376</v>
      </c>
    </row>
    <row r="58" spans="1:13">
      <c r="A58" s="8">
        <v>41586</v>
      </c>
      <c r="B58" s="7">
        <v>54</v>
      </c>
      <c r="C58" s="29">
        <f>IF(ISBLANK(Historical!C57),NA(), Historical!C57)</f>
        <v>1383</v>
      </c>
      <c r="D58" s="15">
        <f>IF(ISBLANK(Historical!C57),0,1)</f>
        <v>1</v>
      </c>
      <c r="E58" s="28">
        <f t="shared" si="1"/>
        <v>7</v>
      </c>
      <c r="F58" s="28">
        <f>IF(M57&gt;1600,Params!$D$41,Params!$D$40)</f>
        <v>25</v>
      </c>
      <c r="G58" s="28">
        <f ca="1">MIN(MAX(IF(L57&gt;0, -1,1)*M57*Params!D$39,-F58),F58)</f>
        <v>-25</v>
      </c>
      <c r="H58" s="15"/>
      <c r="I58" s="15"/>
      <c r="J58">
        <f>IF(ISBLANK(Historical!F57), J57, Historical!F57)</f>
        <v>377</v>
      </c>
      <c r="K58" s="22">
        <f ca="1">IF(Params!$D$38 &gt;= B58, $J$5, OFFSET(RigCount!J58,-Params!$D$38,0))</f>
        <v>377</v>
      </c>
      <c r="L58" s="22">
        <f ca="1">IF(B58&gt;Params!$D$37,AVERAGE(OFFSET(K58,-Params!$D$37+1,0,Params!$D$37,1)),K58)</f>
        <v>483.75</v>
      </c>
      <c r="M58" s="22">
        <f t="shared" si="0"/>
        <v>1383</v>
      </c>
    </row>
    <row r="59" spans="1:13">
      <c r="A59" s="8">
        <v>41593</v>
      </c>
      <c r="B59" s="7">
        <v>55</v>
      </c>
      <c r="C59" s="29">
        <f>IF(ISBLANK(Historical!C58),NA(), Historical!C58)</f>
        <v>1385</v>
      </c>
      <c r="D59" s="15">
        <f>IF(ISBLANK(Historical!C58),0,1)</f>
        <v>1</v>
      </c>
      <c r="E59" s="28">
        <f t="shared" si="1"/>
        <v>2</v>
      </c>
      <c r="F59" s="28">
        <f>IF(M58&gt;1600,Params!$D$41,Params!$D$40)</f>
        <v>25</v>
      </c>
      <c r="G59" s="28">
        <f ca="1">MIN(MAX(IF(L58&gt;0, -1,1)*M58*Params!D$39,-F59),F59)</f>
        <v>-25</v>
      </c>
      <c r="H59" s="15"/>
      <c r="I59" s="15"/>
      <c r="J59">
        <f>IF(ISBLANK(Historical!F58), J58, Historical!F58)</f>
        <v>54</v>
      </c>
      <c r="K59" s="22">
        <f ca="1">IF(Params!$D$38 &gt;= B59, $J$5, OFFSET(RigCount!J59,-Params!$D$38,0))</f>
        <v>54</v>
      </c>
      <c r="L59" s="22">
        <f ca="1">IF(B59&gt;Params!$D$37,AVERAGE(OFFSET(K59,-Params!$D$37+1,0,Params!$D$37,1)),K59)</f>
        <v>310</v>
      </c>
      <c r="M59" s="22">
        <f t="shared" si="0"/>
        <v>1385</v>
      </c>
    </row>
    <row r="60" spans="1:13">
      <c r="A60" s="8">
        <v>41600</v>
      </c>
      <c r="B60" s="7">
        <v>56</v>
      </c>
      <c r="C60" s="29">
        <f>IF(ISBLANK(Historical!C59),NA(), Historical!C59)</f>
        <v>1387</v>
      </c>
      <c r="D60" s="15">
        <f>IF(ISBLANK(Historical!C59),0,1)</f>
        <v>1</v>
      </c>
      <c r="E60" s="28">
        <f t="shared" si="1"/>
        <v>2</v>
      </c>
      <c r="F60" s="28">
        <f>IF(M59&gt;1600,Params!$D$41,Params!$D$40)</f>
        <v>25</v>
      </c>
      <c r="G60" s="28">
        <f ca="1">MIN(MAX(IF(L59&gt;0, -1,1)*M59*Params!D$39,-F60),F60)</f>
        <v>-25</v>
      </c>
      <c r="H60" s="15"/>
      <c r="I60" s="15"/>
      <c r="J60">
        <f>IF(ISBLANK(Historical!F59), J59, Historical!F59)</f>
        <v>422</v>
      </c>
      <c r="K60" s="22">
        <f ca="1">IF(Params!$D$38 &gt;= B60, $J$5, OFFSET(RigCount!J60,-Params!$D$38,0))</f>
        <v>422</v>
      </c>
      <c r="L60" s="22">
        <f ca="1">IF(B60&gt;Params!$D$37,AVERAGE(OFFSET(K60,-Params!$D$37+1,0,Params!$D$37,1)),K60)</f>
        <v>269.5</v>
      </c>
      <c r="M60" s="22">
        <f t="shared" si="0"/>
        <v>1387</v>
      </c>
    </row>
    <row r="61" spans="1:13">
      <c r="A61" s="8">
        <v>41607</v>
      </c>
      <c r="B61" s="7">
        <v>57</v>
      </c>
      <c r="C61" s="29">
        <f>IF(ISBLANK(Historical!C60),NA(), Historical!C60)</f>
        <v>1391</v>
      </c>
      <c r="D61" s="15">
        <f>IF(ISBLANK(Historical!C60),0,1)</f>
        <v>1</v>
      </c>
      <c r="E61" s="28">
        <f t="shared" si="1"/>
        <v>4</v>
      </c>
      <c r="F61" s="28">
        <f>IF(M60&gt;1600,Params!$D$41,Params!$D$40)</f>
        <v>25</v>
      </c>
      <c r="G61" s="28">
        <f ca="1">MIN(MAX(IF(L60&gt;0, -1,1)*M60*Params!D$39,-F61),F61)</f>
        <v>-25</v>
      </c>
      <c r="H61" s="15"/>
      <c r="I61" s="15"/>
      <c r="J61">
        <f>IF(ISBLANK(Historical!F60), J60, Historical!F60)</f>
        <v>-798</v>
      </c>
      <c r="K61" s="22">
        <f ca="1">IF(Params!$D$38 &gt;= B61, $J$5, OFFSET(RigCount!J61,-Params!$D$38,0))</f>
        <v>-798</v>
      </c>
      <c r="L61" s="22">
        <f ca="1">IF(B61&gt;Params!$D$37,AVERAGE(OFFSET(K61,-Params!$D$37+1,0,Params!$D$37,1)),K61)</f>
        <v>13.75</v>
      </c>
      <c r="M61" s="22">
        <f t="shared" si="0"/>
        <v>1391</v>
      </c>
    </row>
    <row r="62" spans="1:13">
      <c r="A62" s="8">
        <v>41614</v>
      </c>
      <c r="B62" s="7">
        <v>58</v>
      </c>
      <c r="C62" s="29">
        <f>IF(ISBLANK(Historical!C61),NA(), Historical!C61)</f>
        <v>1397</v>
      </c>
      <c r="D62" s="15">
        <f>IF(ISBLANK(Historical!C61),0,1)</f>
        <v>1</v>
      </c>
      <c r="E62" s="28">
        <f t="shared" si="1"/>
        <v>6</v>
      </c>
      <c r="F62" s="28">
        <f>IF(M61&gt;1600,Params!$D$41,Params!$D$40)</f>
        <v>25</v>
      </c>
      <c r="G62" s="28">
        <f ca="1">MIN(MAX(IF(L61&gt;0, -1,1)*M61*Params!D$39,-F62),F62)</f>
        <v>-25</v>
      </c>
      <c r="H62" s="15"/>
      <c r="I62" s="15"/>
      <c r="J62">
        <f>IF(ISBLANK(Historical!F61), J61, Historical!F61)</f>
        <v>-1512</v>
      </c>
      <c r="K62" s="22">
        <f ca="1">IF(Params!$D$38 &gt;= B62, $J$5, OFFSET(RigCount!J62,-Params!$D$38,0))</f>
        <v>-1512</v>
      </c>
      <c r="L62" s="22">
        <f ca="1">IF(B62&gt;Params!$D$37,AVERAGE(OFFSET(K62,-Params!$D$37+1,0,Params!$D$37,1)),K62)</f>
        <v>-458.5</v>
      </c>
      <c r="M62" s="22">
        <f t="shared" si="0"/>
        <v>1397</v>
      </c>
    </row>
    <row r="63" spans="1:13">
      <c r="A63" s="8">
        <v>41621</v>
      </c>
      <c r="B63" s="7">
        <v>59</v>
      </c>
      <c r="C63" s="29">
        <f>IF(ISBLANK(Historical!C62),NA(), Historical!C62)</f>
        <v>1411</v>
      </c>
      <c r="D63" s="15">
        <f>IF(ISBLANK(Historical!C62),0,1)</f>
        <v>1</v>
      </c>
      <c r="E63" s="28">
        <f t="shared" si="1"/>
        <v>14</v>
      </c>
      <c r="F63" s="28">
        <f>IF(M62&gt;1600,Params!$D$41,Params!$D$40)</f>
        <v>25</v>
      </c>
      <c r="G63" s="28">
        <f ca="1">MIN(MAX(IF(L62&gt;0, -1,1)*M62*Params!D$39,-F63),F63)</f>
        <v>25</v>
      </c>
      <c r="H63" s="15"/>
      <c r="I63" s="15"/>
      <c r="J63">
        <f>IF(ISBLANK(Historical!F62), J62, Historical!F62)</f>
        <v>-420</v>
      </c>
      <c r="K63" s="22">
        <f ca="1">IF(Params!$D$38 &gt;= B63, $J$5, OFFSET(RigCount!J63,-Params!$D$38,0))</f>
        <v>-420</v>
      </c>
      <c r="L63" s="22">
        <f ca="1">IF(B63&gt;Params!$D$37,AVERAGE(OFFSET(K63,-Params!$D$37+1,0,Params!$D$37,1)),K63)</f>
        <v>-577</v>
      </c>
      <c r="M63" s="22">
        <f t="shared" si="0"/>
        <v>1411</v>
      </c>
    </row>
    <row r="64" spans="1:13">
      <c r="A64" s="8">
        <v>41628</v>
      </c>
      <c r="B64" s="7">
        <v>60</v>
      </c>
      <c r="C64" s="29">
        <f>IF(ISBLANK(Historical!C63),NA(), Historical!C63)</f>
        <v>1395</v>
      </c>
      <c r="D64" s="15">
        <f>IF(ISBLANK(Historical!C63),0,1)</f>
        <v>1</v>
      </c>
      <c r="E64" s="28">
        <f t="shared" si="1"/>
        <v>-16</v>
      </c>
      <c r="F64" s="28">
        <f>IF(M63&gt;1600,Params!$D$41,Params!$D$40)</f>
        <v>25</v>
      </c>
      <c r="G64" s="28">
        <f ca="1">MIN(MAX(IF(L63&gt;0, -1,1)*M63*Params!D$39,-F64),F64)</f>
        <v>25</v>
      </c>
      <c r="H64" s="15"/>
      <c r="I64" s="15"/>
      <c r="J64">
        <f>IF(ISBLANK(Historical!F63), J63, Historical!F63)</f>
        <v>-676</v>
      </c>
      <c r="K64" s="22">
        <f ca="1">IF(Params!$D$38 &gt;= B64, $J$5, OFFSET(RigCount!J64,-Params!$D$38,0))</f>
        <v>-676</v>
      </c>
      <c r="L64" s="22">
        <f ca="1">IF(B64&gt;Params!$D$37,AVERAGE(OFFSET(K64,-Params!$D$37+1,0,Params!$D$37,1)),K64)</f>
        <v>-851.5</v>
      </c>
      <c r="M64" s="22">
        <f t="shared" si="0"/>
        <v>1395</v>
      </c>
    </row>
    <row r="65" spans="1:13">
      <c r="A65" s="8">
        <v>41635</v>
      </c>
      <c r="B65" s="7">
        <v>61</v>
      </c>
      <c r="C65" s="29">
        <f>IF(ISBLANK(Historical!C64),NA(), Historical!C64)</f>
        <v>1382</v>
      </c>
      <c r="D65" s="15">
        <f>IF(ISBLANK(Historical!C64),0,1)</f>
        <v>1</v>
      </c>
      <c r="E65" s="28">
        <f t="shared" si="1"/>
        <v>-13</v>
      </c>
      <c r="F65" s="28">
        <f>IF(M64&gt;1600,Params!$D$41,Params!$D$40)</f>
        <v>25</v>
      </c>
      <c r="G65" s="28">
        <f ca="1">MIN(MAX(IF(L64&gt;0, -1,1)*M64*Params!D$39,-F65),F65)</f>
        <v>25</v>
      </c>
      <c r="H65" s="15"/>
      <c r="I65" s="15"/>
      <c r="J65">
        <f>IF(ISBLANK(Historical!F64), J64, Historical!F64)</f>
        <v>-1001</v>
      </c>
      <c r="K65" s="22">
        <f ca="1">IF(Params!$D$38 &gt;= B65, $J$5, OFFSET(RigCount!J65,-Params!$D$38,0))</f>
        <v>-1001</v>
      </c>
      <c r="L65" s="22">
        <f ca="1">IF(B65&gt;Params!$D$37,AVERAGE(OFFSET(K65,-Params!$D$37+1,0,Params!$D$37,1)),K65)</f>
        <v>-902.25</v>
      </c>
      <c r="M65" s="22">
        <f t="shared" si="0"/>
        <v>1382</v>
      </c>
    </row>
    <row r="66" spans="1:13">
      <c r="A66" s="8">
        <v>41642</v>
      </c>
      <c r="B66" s="7">
        <v>62</v>
      </c>
      <c r="C66" s="29">
        <f>IF(ISBLANK(Historical!C65),NA(), Historical!C65)</f>
        <v>1378</v>
      </c>
      <c r="D66" s="15">
        <f>IF(ISBLANK(Historical!C65),0,1)</f>
        <v>1</v>
      </c>
      <c r="E66" s="28">
        <f t="shared" si="1"/>
        <v>-4</v>
      </c>
      <c r="F66" s="28">
        <f>IF(M65&gt;1600,Params!$D$41,Params!$D$40)</f>
        <v>25</v>
      </c>
      <c r="G66" s="28">
        <f ca="1">MIN(MAX(IF(L65&gt;0, -1,1)*M65*Params!D$39,-F66),F66)</f>
        <v>25</v>
      </c>
      <c r="H66" s="28">
        <f>C66</f>
        <v>1378</v>
      </c>
      <c r="I66" s="28">
        <f>IF(ISBLANK(Historical!C65), 0, (Historical!C65-RigCount!H66)^2)</f>
        <v>0</v>
      </c>
      <c r="J66" s="22">
        <f>Projections!F5</f>
        <v>-382</v>
      </c>
      <c r="K66" s="22">
        <f ca="1">IF(Params!$D$38 &gt;= B66, $J$5, OFFSET(RigCount!J66,-Params!$D$38,0))</f>
        <v>-382</v>
      </c>
      <c r="L66" s="22">
        <f ca="1">IF(B66&gt;Params!$D$37,AVERAGE(OFFSET(K66,-Params!$D$37+1,0,Params!$D$37,1)),K66)</f>
        <v>-619.75</v>
      </c>
      <c r="M66" s="22">
        <f t="shared" si="0"/>
        <v>1378</v>
      </c>
    </row>
    <row r="67" spans="1:13">
      <c r="A67" s="8">
        <v>41649</v>
      </c>
      <c r="B67" s="7">
        <v>63</v>
      </c>
      <c r="C67" s="29">
        <f>IF(ISBLANK(Historical!C66),NA(), Historical!C66)</f>
        <v>1393</v>
      </c>
      <c r="D67" s="15">
        <f>IF(ISBLANK(Historical!C66),0,1)</f>
        <v>1</v>
      </c>
      <c r="E67" s="28">
        <f t="shared" si="1"/>
        <v>15</v>
      </c>
      <c r="F67" s="28">
        <f>IF(M66&gt;1600,Params!$D$41,Params!$D$40)</f>
        <v>25</v>
      </c>
      <c r="G67" s="28">
        <f ca="1">MIN(MAX(IF(L66&gt;0, -1,1)*M66*Params!D$39,-F67),F67)</f>
        <v>25</v>
      </c>
      <c r="H67" s="28">
        <f t="shared" ref="H67:H98" si="2">IF(B67&lt;114, C67, H66+G66)</f>
        <v>1393</v>
      </c>
      <c r="I67" s="28">
        <f>IF(ISBLANK(Historical!C66), 0, (Historical!C66-RigCount!H67)^2)</f>
        <v>0</v>
      </c>
      <c r="J67" s="22">
        <f>Projections!F6</f>
        <v>-1094</v>
      </c>
      <c r="K67" s="22">
        <f ca="1">IF(Params!$D$38 &gt;= B67, $J$5, OFFSET(RigCount!J67,-Params!$D$38,0))</f>
        <v>-1094</v>
      </c>
      <c r="L67" s="22">
        <f ca="1">IF(B67&gt;Params!$D$37,AVERAGE(OFFSET(K67,-Params!$D$37+1,0,Params!$D$37,1)),K67)</f>
        <v>-788.25</v>
      </c>
      <c r="M67" s="22">
        <f t="shared" si="0"/>
        <v>1393</v>
      </c>
    </row>
    <row r="68" spans="1:13">
      <c r="A68" s="8">
        <v>41656</v>
      </c>
      <c r="B68" s="7">
        <v>64</v>
      </c>
      <c r="C68" s="29">
        <f>IF(ISBLANK(Historical!C67),NA(), Historical!C67)</f>
        <v>1408</v>
      </c>
      <c r="D68" s="15">
        <f>IF(ISBLANK(Historical!C67),0,1)</f>
        <v>1</v>
      </c>
      <c r="E68" s="28">
        <f t="shared" si="1"/>
        <v>15</v>
      </c>
      <c r="F68" s="28">
        <f>IF(M67&gt;1600,Params!$D$41,Params!$D$40)</f>
        <v>25</v>
      </c>
      <c r="G68" s="28">
        <f ca="1">MIN(MAX(IF(L67&gt;0, -1,1)*M67*Params!D$39,-F68),F68)</f>
        <v>25</v>
      </c>
      <c r="H68" s="28">
        <f t="shared" si="2"/>
        <v>1408</v>
      </c>
      <c r="I68" s="28">
        <f>IF(ISBLANK(Historical!C67), 0, (Historical!C67-RigCount!H68)^2)</f>
        <v>0</v>
      </c>
      <c r="J68" s="22">
        <f>Projections!F7</f>
        <v>141</v>
      </c>
      <c r="K68" s="22">
        <f ca="1">IF(Params!$D$38 &gt;= B68, $J$5, OFFSET(RigCount!J68,-Params!$D$38,0))</f>
        <v>141</v>
      </c>
      <c r="L68" s="22">
        <f ca="1">IF(B68&gt;Params!$D$37,AVERAGE(OFFSET(K68,-Params!$D$37+1,0,Params!$D$37,1)),K68)</f>
        <v>-584</v>
      </c>
      <c r="M68" s="22">
        <f t="shared" si="0"/>
        <v>1408</v>
      </c>
    </row>
    <row r="69" spans="1:13">
      <c r="A69" s="8">
        <v>41663</v>
      </c>
      <c r="B69" s="7">
        <v>65</v>
      </c>
      <c r="C69" s="29">
        <f>IF(ISBLANK(Historical!C68),NA(), Historical!C68)</f>
        <v>1416</v>
      </c>
      <c r="D69" s="15">
        <f>IF(ISBLANK(Historical!C68),0,1)</f>
        <v>1</v>
      </c>
      <c r="E69" s="28">
        <f t="shared" si="1"/>
        <v>8</v>
      </c>
      <c r="F69" s="28">
        <f>IF(M68&gt;1600,Params!$D$41,Params!$D$40)</f>
        <v>25</v>
      </c>
      <c r="G69" s="28">
        <f ca="1">MIN(MAX(IF(L68&gt;0, -1,1)*M68*Params!D$39,-F69),F69)</f>
        <v>25</v>
      </c>
      <c r="H69" s="28">
        <f t="shared" si="2"/>
        <v>1416</v>
      </c>
      <c r="I69" s="28">
        <f>IF(ISBLANK(Historical!C68), 0, (Historical!C68-RigCount!H69)^2)</f>
        <v>0</v>
      </c>
      <c r="J69" s="22">
        <f>Projections!F8</f>
        <v>917</v>
      </c>
      <c r="K69" s="22">
        <f ca="1">IF(Params!$D$38 &gt;= B69, $J$5, OFFSET(RigCount!J69,-Params!$D$38,0))</f>
        <v>917</v>
      </c>
      <c r="L69" s="22">
        <f ca="1">IF(B69&gt;Params!$D$37,AVERAGE(OFFSET(K69,-Params!$D$37+1,0,Params!$D$37,1)),K69)</f>
        <v>-104.5</v>
      </c>
      <c r="M69" s="22">
        <f t="shared" ref="M69:M132" si="3">IF(D69=1,C69,M68+G69)</f>
        <v>1416</v>
      </c>
    </row>
    <row r="70" spans="1:13">
      <c r="A70" s="8">
        <v>41670</v>
      </c>
      <c r="B70" s="7">
        <v>66</v>
      </c>
      <c r="C70" s="29">
        <f>IF(ISBLANK(Historical!C69),NA(), Historical!C69)</f>
        <v>1422</v>
      </c>
      <c r="D70" s="15">
        <f>IF(ISBLANK(Historical!C69),0,1)</f>
        <v>1</v>
      </c>
      <c r="E70" s="28">
        <f t="shared" si="1"/>
        <v>6</v>
      </c>
      <c r="F70" s="28">
        <f>IF(M69&gt;1600,Params!$D$41,Params!$D$40)</f>
        <v>25</v>
      </c>
      <c r="G70" s="28">
        <f ca="1">MIN(MAX(IF(L69&gt;0, -1,1)*M69*Params!D$39,-F70),F70)</f>
        <v>25</v>
      </c>
      <c r="H70" s="28">
        <f t="shared" si="2"/>
        <v>1422</v>
      </c>
      <c r="I70" s="28">
        <f>IF(ISBLANK(Historical!C69), 0, (Historical!C69-RigCount!H70)^2)</f>
        <v>0</v>
      </c>
      <c r="J70" s="22">
        <f>Projections!F9</f>
        <v>63</v>
      </c>
      <c r="K70" s="22">
        <f ca="1">IF(Params!$D$38 &gt;= B70, $J$5, OFFSET(RigCount!J70,-Params!$D$38,0))</f>
        <v>63</v>
      </c>
      <c r="L70" s="22">
        <f ca="1">IF(B70&gt;Params!$D$37,AVERAGE(OFFSET(K70,-Params!$D$37+1,0,Params!$D$37,1)),K70)</f>
        <v>6.75</v>
      </c>
      <c r="M70" s="22">
        <f t="shared" si="3"/>
        <v>1422</v>
      </c>
    </row>
    <row r="71" spans="1:13">
      <c r="A71" s="8">
        <v>41677</v>
      </c>
      <c r="B71" s="7">
        <v>67</v>
      </c>
      <c r="C71" s="29">
        <f>IF(ISBLANK(Historical!C70),NA(), Historical!C70)</f>
        <v>1416</v>
      </c>
      <c r="D71" s="15">
        <f>IF(ISBLANK(Historical!C70),0,1)</f>
        <v>1</v>
      </c>
      <c r="E71" s="28">
        <f t="shared" ref="E71:E134" si="4">C71-C70</f>
        <v>-6</v>
      </c>
      <c r="F71" s="28">
        <f>IF(M70&gt;1600,Params!$D$41,Params!$D$40)</f>
        <v>25</v>
      </c>
      <c r="G71" s="28">
        <f ca="1">MIN(MAX(IF(L70&gt;0, -1,1)*M70*Params!D$39,-F71),F71)</f>
        <v>-25</v>
      </c>
      <c r="H71" s="28">
        <f t="shared" si="2"/>
        <v>1416</v>
      </c>
      <c r="I71" s="28">
        <f>IF(ISBLANK(Historical!C70), 0, (Historical!C70-RigCount!H71)^2)</f>
        <v>0</v>
      </c>
      <c r="J71" s="22">
        <f>Projections!F10</f>
        <v>467</v>
      </c>
      <c r="K71" s="22">
        <f ca="1">IF(Params!$D$38 &gt;= B71, $J$5, OFFSET(RigCount!J71,-Params!$D$38,0))</f>
        <v>467</v>
      </c>
      <c r="L71" s="22">
        <f ca="1">IF(B71&gt;Params!$D$37,AVERAGE(OFFSET(K71,-Params!$D$37+1,0,Params!$D$37,1)),K71)</f>
        <v>397</v>
      </c>
      <c r="M71" s="22">
        <f t="shared" si="3"/>
        <v>1416</v>
      </c>
    </row>
    <row r="72" spans="1:13">
      <c r="A72" s="8">
        <v>41684</v>
      </c>
      <c r="B72" s="7">
        <v>68</v>
      </c>
      <c r="C72" s="29">
        <f>IF(ISBLANK(Historical!C71),NA(), Historical!C71)</f>
        <v>1423</v>
      </c>
      <c r="D72" s="15">
        <f>IF(ISBLANK(Historical!C71),0,1)</f>
        <v>1</v>
      </c>
      <c r="E72" s="28">
        <f t="shared" si="4"/>
        <v>7</v>
      </c>
      <c r="F72" s="28">
        <f>IF(M71&gt;1600,Params!$D$41,Params!$D$40)</f>
        <v>25</v>
      </c>
      <c r="G72" s="28">
        <f ca="1">MIN(MAX(IF(L71&gt;0, -1,1)*M71*Params!D$39,-F72),F72)</f>
        <v>-25</v>
      </c>
      <c r="H72" s="28">
        <f t="shared" si="2"/>
        <v>1423</v>
      </c>
      <c r="I72" s="28">
        <f>IF(ISBLANK(Historical!C71), 0, (Historical!C71-RigCount!H72)^2)</f>
        <v>0</v>
      </c>
      <c r="J72" s="22">
        <f>Projections!F11</f>
        <v>139</v>
      </c>
      <c r="K72" s="22">
        <f ca="1">IF(Params!$D$38 &gt;= B72, $J$5, OFFSET(RigCount!J72,-Params!$D$38,0))</f>
        <v>139</v>
      </c>
      <c r="L72" s="22">
        <f ca="1">IF(B72&gt;Params!$D$37,AVERAGE(OFFSET(K72,-Params!$D$37+1,0,Params!$D$37,1)),K72)</f>
        <v>396.5</v>
      </c>
      <c r="M72" s="22">
        <f t="shared" si="3"/>
        <v>1423</v>
      </c>
    </row>
    <row r="73" spans="1:13">
      <c r="A73" s="8">
        <v>41691</v>
      </c>
      <c r="B73" s="7">
        <v>69</v>
      </c>
      <c r="C73" s="29">
        <f>IF(ISBLANK(Historical!C72),NA(), Historical!C72)</f>
        <v>1425</v>
      </c>
      <c r="D73" s="15">
        <f>IF(ISBLANK(Historical!C72),0,1)</f>
        <v>1</v>
      </c>
      <c r="E73" s="28">
        <f t="shared" si="4"/>
        <v>2</v>
      </c>
      <c r="F73" s="28">
        <f>IF(M72&gt;1600,Params!$D$41,Params!$D$40)</f>
        <v>25</v>
      </c>
      <c r="G73" s="28">
        <f ca="1">MIN(MAX(IF(L72&gt;0, -1,1)*M72*Params!D$39,-F73),F73)</f>
        <v>-25</v>
      </c>
      <c r="H73" s="28">
        <f t="shared" si="2"/>
        <v>1425</v>
      </c>
      <c r="I73" s="28">
        <f>IF(ISBLANK(Historical!C72), 0, (Historical!C72-RigCount!H73)^2)</f>
        <v>0</v>
      </c>
      <c r="J73" s="22">
        <f>Projections!F12</f>
        <v>10</v>
      </c>
      <c r="K73" s="22">
        <f ca="1">IF(Params!$D$38 &gt;= B73, $J$5, OFFSET(RigCount!J73,-Params!$D$38,0))</f>
        <v>10</v>
      </c>
      <c r="L73" s="22">
        <f ca="1">IF(B73&gt;Params!$D$37,AVERAGE(OFFSET(K73,-Params!$D$37+1,0,Params!$D$37,1)),K73)</f>
        <v>169.75</v>
      </c>
      <c r="M73" s="22">
        <f t="shared" si="3"/>
        <v>1425</v>
      </c>
    </row>
    <row r="74" spans="1:13">
      <c r="A74" s="8">
        <v>41698</v>
      </c>
      <c r="B74" s="7">
        <v>70</v>
      </c>
      <c r="C74" s="29">
        <f>IF(ISBLANK(Historical!C73),NA(), Historical!C73)</f>
        <v>1430</v>
      </c>
      <c r="D74" s="15">
        <f>IF(ISBLANK(Historical!C73),0,1)</f>
        <v>1</v>
      </c>
      <c r="E74" s="28">
        <f t="shared" si="4"/>
        <v>5</v>
      </c>
      <c r="F74" s="28">
        <f>IF(M73&gt;1600,Params!$D$41,Params!$D$40)</f>
        <v>25</v>
      </c>
      <c r="G74" s="28">
        <f ca="1">MIN(MAX(IF(L73&gt;0, -1,1)*M73*Params!D$39,-F74),F74)</f>
        <v>-25</v>
      </c>
      <c r="H74" s="28">
        <f t="shared" si="2"/>
        <v>1430</v>
      </c>
      <c r="I74" s="28">
        <f>IF(ISBLANK(Historical!C73), 0, (Historical!C73-RigCount!H74)^2)</f>
        <v>0</v>
      </c>
      <c r="J74" s="22">
        <f>Projections!F13</f>
        <v>204</v>
      </c>
      <c r="K74" s="22">
        <f ca="1">IF(Params!$D$38 &gt;= B74, $J$5, OFFSET(RigCount!J74,-Params!$D$38,0))</f>
        <v>204</v>
      </c>
      <c r="L74" s="22">
        <f ca="1">IF(B74&gt;Params!$D$37,AVERAGE(OFFSET(K74,-Params!$D$37+1,0,Params!$D$37,1)),K74)</f>
        <v>205</v>
      </c>
      <c r="M74" s="22">
        <f t="shared" si="3"/>
        <v>1430</v>
      </c>
    </row>
    <row r="75" spans="1:13">
      <c r="A75" s="8">
        <v>41705</v>
      </c>
      <c r="B75" s="7">
        <v>71</v>
      </c>
      <c r="C75" s="29">
        <f>IF(ISBLANK(Historical!C74),NA(), Historical!C74)</f>
        <v>1443</v>
      </c>
      <c r="D75" s="15">
        <f>IF(ISBLANK(Historical!C74),0,1)</f>
        <v>1</v>
      </c>
      <c r="E75" s="28">
        <f t="shared" si="4"/>
        <v>13</v>
      </c>
      <c r="F75" s="28">
        <f>IF(M74&gt;1600,Params!$D$41,Params!$D$40)</f>
        <v>25</v>
      </c>
      <c r="G75" s="28">
        <f ca="1">MIN(MAX(IF(L74&gt;0, -1,1)*M74*Params!D$39,-F75),F75)</f>
        <v>-25</v>
      </c>
      <c r="H75" s="28">
        <f t="shared" si="2"/>
        <v>1443</v>
      </c>
      <c r="I75" s="28">
        <f>IF(ISBLANK(Historical!C74), 0, (Historical!C74-RigCount!H75)^2)</f>
        <v>0</v>
      </c>
      <c r="J75" s="22">
        <f>Projections!F14</f>
        <v>883</v>
      </c>
      <c r="K75" s="22">
        <f ca="1">IF(Params!$D$38 &gt;= B75, $J$5, OFFSET(RigCount!J75,-Params!$D$38,0))</f>
        <v>883</v>
      </c>
      <c r="L75" s="22">
        <f ca="1">IF(B75&gt;Params!$D$37,AVERAGE(OFFSET(K75,-Params!$D$37+1,0,Params!$D$37,1)),K75)</f>
        <v>309</v>
      </c>
      <c r="M75" s="22">
        <f t="shared" si="3"/>
        <v>1443</v>
      </c>
    </row>
    <row r="76" spans="1:13">
      <c r="A76" s="8">
        <v>41712</v>
      </c>
      <c r="B76" s="7">
        <v>72</v>
      </c>
      <c r="C76" s="29">
        <f>IF(ISBLANK(Historical!C75),NA(), Historical!C75)</f>
        <v>1461</v>
      </c>
      <c r="D76" s="15">
        <f>IF(ISBLANK(Historical!C75),0,1)</f>
        <v>1</v>
      </c>
      <c r="E76" s="28">
        <f t="shared" si="4"/>
        <v>18</v>
      </c>
      <c r="F76" s="28">
        <f>IF(M75&gt;1600,Params!$D$41,Params!$D$40)</f>
        <v>25</v>
      </c>
      <c r="G76" s="28">
        <f ca="1">MIN(MAX(IF(L75&gt;0, -1,1)*M75*Params!D$39,-F76),F76)</f>
        <v>-25</v>
      </c>
      <c r="H76" s="28">
        <f t="shared" si="2"/>
        <v>1461</v>
      </c>
      <c r="I76" s="28">
        <f>IF(ISBLANK(Historical!C75), 0, (Historical!C75-RigCount!H76)^2)</f>
        <v>0</v>
      </c>
      <c r="J76" s="22">
        <f>Projections!F15</f>
        <v>836</v>
      </c>
      <c r="K76" s="22">
        <f ca="1">IF(Params!$D$38 &gt;= B76, $J$5, OFFSET(RigCount!J76,-Params!$D$38,0))</f>
        <v>836</v>
      </c>
      <c r="L76" s="22">
        <f ca="1">IF(B76&gt;Params!$D$37,AVERAGE(OFFSET(K76,-Params!$D$37+1,0,Params!$D$37,1)),K76)</f>
        <v>483.25</v>
      </c>
      <c r="M76" s="22">
        <f t="shared" si="3"/>
        <v>1461</v>
      </c>
    </row>
    <row r="77" spans="1:13">
      <c r="A77" s="8">
        <v>41719</v>
      </c>
      <c r="B77" s="7">
        <v>73</v>
      </c>
      <c r="C77" s="29">
        <f>IF(ISBLANK(Historical!C76),NA(), Historical!C76)</f>
        <v>1473</v>
      </c>
      <c r="D77" s="15">
        <f>IF(ISBLANK(Historical!C76),0,1)</f>
        <v>1</v>
      </c>
      <c r="E77" s="28">
        <f t="shared" si="4"/>
        <v>12</v>
      </c>
      <c r="F77" s="28">
        <f>IF(M76&gt;1600,Params!$D$41,Params!$D$40)</f>
        <v>25</v>
      </c>
      <c r="G77" s="28">
        <f ca="1">MIN(MAX(IF(L76&gt;0, -1,1)*M76*Params!D$39,-F77),F77)</f>
        <v>-25</v>
      </c>
      <c r="H77" s="28">
        <f t="shared" si="2"/>
        <v>1473</v>
      </c>
      <c r="I77" s="28">
        <f>IF(ISBLANK(Historical!C76), 0, (Historical!C76-RigCount!H77)^2)</f>
        <v>0</v>
      </c>
      <c r="J77" s="22">
        <f>Projections!F16</f>
        <v>946</v>
      </c>
      <c r="K77" s="22">
        <f ca="1">IF(Params!$D$38 &gt;= B77, $J$5, OFFSET(RigCount!J77,-Params!$D$38,0))</f>
        <v>946</v>
      </c>
      <c r="L77" s="22">
        <f ca="1">IF(B77&gt;Params!$D$37,AVERAGE(OFFSET(K77,-Params!$D$37+1,0,Params!$D$37,1)),K77)</f>
        <v>717.25</v>
      </c>
      <c r="M77" s="22">
        <f t="shared" si="3"/>
        <v>1473</v>
      </c>
    </row>
    <row r="78" spans="1:13">
      <c r="A78" s="8">
        <v>41726</v>
      </c>
      <c r="B78" s="7">
        <v>74</v>
      </c>
      <c r="C78" s="29">
        <f>IF(ISBLANK(Historical!C77),NA(), Historical!C77)</f>
        <v>1487</v>
      </c>
      <c r="D78" s="15">
        <f>IF(ISBLANK(Historical!C77),0,1)</f>
        <v>1</v>
      </c>
      <c r="E78" s="28">
        <f t="shared" si="4"/>
        <v>14</v>
      </c>
      <c r="F78" s="28">
        <f>IF(M77&gt;1600,Params!$D$41,Params!$D$40)</f>
        <v>25</v>
      </c>
      <c r="G78" s="28">
        <f ca="1">MIN(MAX(IF(L77&gt;0, -1,1)*M77*Params!D$39,-F78),F78)</f>
        <v>-25</v>
      </c>
      <c r="H78" s="28">
        <f t="shared" si="2"/>
        <v>1487</v>
      </c>
      <c r="I78" s="28">
        <f>IF(ISBLANK(Historical!C77), 0, (Historical!C77-RigCount!H78)^2)</f>
        <v>0</v>
      </c>
      <c r="J78" s="22">
        <f>Projections!F17</f>
        <v>-340</v>
      </c>
      <c r="K78" s="22">
        <f ca="1">IF(Params!$D$38 &gt;= B78, $J$5, OFFSET(RigCount!J78,-Params!$D$38,0))</f>
        <v>-340</v>
      </c>
      <c r="L78" s="22">
        <f ca="1">IF(B78&gt;Params!$D$37,AVERAGE(OFFSET(K78,-Params!$D$37+1,0,Params!$D$37,1)),K78)</f>
        <v>581.25</v>
      </c>
      <c r="M78" s="22">
        <f t="shared" si="3"/>
        <v>1487</v>
      </c>
    </row>
    <row r="79" spans="1:13">
      <c r="A79" s="8">
        <v>41733</v>
      </c>
      <c r="B79" s="7">
        <v>75</v>
      </c>
      <c r="C79" s="29">
        <f>IF(ISBLANK(Historical!C78),NA(), Historical!C78)</f>
        <v>1498</v>
      </c>
      <c r="D79" s="15">
        <f>IF(ISBLANK(Historical!C78),0,1)</f>
        <v>1</v>
      </c>
      <c r="E79" s="28">
        <f t="shared" si="4"/>
        <v>11</v>
      </c>
      <c r="F79" s="28">
        <f>IF(M78&gt;1600,Params!$D$41,Params!$D$40)</f>
        <v>25</v>
      </c>
      <c r="G79" s="28">
        <f ca="1">MIN(MAX(IF(L78&gt;0, -1,1)*M78*Params!D$39,-F79),F79)</f>
        <v>-25</v>
      </c>
      <c r="H79" s="28">
        <f t="shared" si="2"/>
        <v>1498</v>
      </c>
      <c r="I79" s="28">
        <f>IF(ISBLANK(Historical!C78), 0, (Historical!C78-RigCount!H79)^2)</f>
        <v>0</v>
      </c>
      <c r="J79" s="22">
        <f>Projections!F18</f>
        <v>541</v>
      </c>
      <c r="K79" s="22">
        <f ca="1">IF(Params!$D$38 &gt;= B79, $J$5, OFFSET(RigCount!J79,-Params!$D$38,0))</f>
        <v>541</v>
      </c>
      <c r="L79" s="22">
        <f ca="1">IF(B79&gt;Params!$D$37,AVERAGE(OFFSET(K79,-Params!$D$37+1,0,Params!$D$37,1)),K79)</f>
        <v>495.75</v>
      </c>
      <c r="M79" s="22">
        <f t="shared" si="3"/>
        <v>1498</v>
      </c>
    </row>
    <row r="80" spans="1:13">
      <c r="A80" s="8">
        <v>41740</v>
      </c>
      <c r="B80" s="7">
        <v>76</v>
      </c>
      <c r="C80" s="29">
        <f>IF(ISBLANK(Historical!C79),NA(), Historical!C79)</f>
        <v>1517</v>
      </c>
      <c r="D80" s="15">
        <f>IF(ISBLANK(Historical!C79),0,1)</f>
        <v>1</v>
      </c>
      <c r="E80" s="28">
        <f t="shared" si="4"/>
        <v>19</v>
      </c>
      <c r="F80" s="28">
        <f>IF(M79&gt;1600,Params!$D$41,Params!$D$40)</f>
        <v>25</v>
      </c>
      <c r="G80" s="28">
        <f ca="1">MIN(MAX(IF(L79&gt;0, -1,1)*M79*Params!D$39,-F80),F80)</f>
        <v>-25</v>
      </c>
      <c r="H80" s="28">
        <f t="shared" si="2"/>
        <v>1517</v>
      </c>
      <c r="I80" s="28">
        <f>IF(ISBLANK(Historical!C79), 0, (Historical!C79-RigCount!H80)^2)</f>
        <v>0</v>
      </c>
      <c r="J80" s="22">
        <f>Projections!F19</f>
        <v>1341</v>
      </c>
      <c r="K80" s="22">
        <f ca="1">IF(Params!$D$38 &gt;= B80, $J$5, OFFSET(RigCount!J80,-Params!$D$38,0))</f>
        <v>1341</v>
      </c>
      <c r="L80" s="22">
        <f ca="1">IF(B80&gt;Params!$D$37,AVERAGE(OFFSET(K80,-Params!$D$37+1,0,Params!$D$37,1)),K80)</f>
        <v>622</v>
      </c>
      <c r="M80" s="22">
        <f t="shared" si="3"/>
        <v>1517</v>
      </c>
    </row>
    <row r="81" spans="1:13">
      <c r="A81" s="8">
        <v>41747</v>
      </c>
      <c r="B81" s="7">
        <v>77</v>
      </c>
      <c r="C81" s="29">
        <f>IF(ISBLANK(Historical!C80),NA(), Historical!C80)</f>
        <v>1510</v>
      </c>
      <c r="D81" s="15">
        <f>IF(ISBLANK(Historical!C80),0,1)</f>
        <v>1</v>
      </c>
      <c r="E81" s="28">
        <f t="shared" si="4"/>
        <v>-7</v>
      </c>
      <c r="F81" s="28">
        <f>IF(M80&gt;1600,Params!$D$41,Params!$D$40)</f>
        <v>25</v>
      </c>
      <c r="G81" s="28">
        <f ca="1">MIN(MAX(IF(L80&gt;0, -1,1)*M80*Params!D$39,-F81),F81)</f>
        <v>-25</v>
      </c>
      <c r="H81" s="28">
        <f t="shared" si="2"/>
        <v>1510</v>
      </c>
      <c r="I81" s="28">
        <f>IF(ISBLANK(Historical!C80), 0, (Historical!C80-RigCount!H81)^2)</f>
        <v>0</v>
      </c>
      <c r="J81" s="22">
        <f>Projections!F20</f>
        <v>427</v>
      </c>
      <c r="K81" s="22">
        <f ca="1">IF(Params!$D$38 &gt;= B81, $J$5, OFFSET(RigCount!J81,-Params!$D$38,0))</f>
        <v>427</v>
      </c>
      <c r="L81" s="22">
        <f ca="1">IF(B81&gt;Params!$D$37,AVERAGE(OFFSET(K81,-Params!$D$37+1,0,Params!$D$37,1)),K81)</f>
        <v>492.25</v>
      </c>
      <c r="M81" s="22">
        <f t="shared" si="3"/>
        <v>1510</v>
      </c>
    </row>
    <row r="82" spans="1:13">
      <c r="A82" s="8">
        <v>41754</v>
      </c>
      <c r="B82" s="7">
        <v>78</v>
      </c>
      <c r="C82" s="29">
        <f>IF(ISBLANK(Historical!C81),NA(), Historical!C81)</f>
        <v>1534</v>
      </c>
      <c r="D82" s="15">
        <f>IF(ISBLANK(Historical!C81),0,1)</f>
        <v>1</v>
      </c>
      <c r="E82" s="28">
        <f t="shared" si="4"/>
        <v>24</v>
      </c>
      <c r="F82" s="28">
        <f>IF(M81&gt;1600,Params!$D$41,Params!$D$40)</f>
        <v>25</v>
      </c>
      <c r="G82" s="28">
        <f ca="1">MIN(MAX(IF(L81&gt;0, -1,1)*M81*Params!D$39,-F82),F82)</f>
        <v>-25</v>
      </c>
      <c r="H82" s="28">
        <f t="shared" si="2"/>
        <v>1534</v>
      </c>
      <c r="I82" s="28">
        <f>IF(ISBLANK(Historical!C81), 0, (Historical!C81-RigCount!H82)^2)</f>
        <v>0</v>
      </c>
      <c r="J82" s="22">
        <f>Projections!F21</f>
        <v>106</v>
      </c>
      <c r="K82" s="22">
        <f ca="1">IF(Params!$D$38 &gt;= B82, $J$5, OFFSET(RigCount!J82,-Params!$D$38,0))</f>
        <v>106</v>
      </c>
      <c r="L82" s="22">
        <f ca="1">IF(B82&gt;Params!$D$37,AVERAGE(OFFSET(K82,-Params!$D$37+1,0,Params!$D$37,1)),K82)</f>
        <v>603.75</v>
      </c>
      <c r="M82" s="22">
        <f t="shared" si="3"/>
        <v>1534</v>
      </c>
    </row>
    <row r="83" spans="1:13">
      <c r="A83" s="8">
        <v>41761</v>
      </c>
      <c r="B83" s="7">
        <v>79</v>
      </c>
      <c r="C83" s="29">
        <f>IF(ISBLANK(Historical!C82),NA(), Historical!C82)</f>
        <v>1527</v>
      </c>
      <c r="D83" s="15">
        <f>IF(ISBLANK(Historical!C82),0,1)</f>
        <v>1</v>
      </c>
      <c r="E83" s="28">
        <f t="shared" si="4"/>
        <v>-7</v>
      </c>
      <c r="F83" s="28">
        <f>IF(M82&gt;1600,Params!$D$41,Params!$D$40)</f>
        <v>25</v>
      </c>
      <c r="G83" s="28">
        <f ca="1">MIN(MAX(IF(L82&gt;0, -1,1)*M82*Params!D$39,-F83),F83)</f>
        <v>-25</v>
      </c>
      <c r="H83" s="28">
        <f t="shared" si="2"/>
        <v>1527</v>
      </c>
      <c r="I83" s="28">
        <f>IF(ISBLANK(Historical!C82), 0, (Historical!C82-RigCount!H83)^2)</f>
        <v>0</v>
      </c>
      <c r="J83" s="22">
        <f>Projections!F22</f>
        <v>-361</v>
      </c>
      <c r="K83" s="22">
        <f ca="1">IF(Params!$D$38 &gt;= B83, $J$5, OFFSET(RigCount!J83,-Params!$D$38,0))</f>
        <v>-361</v>
      </c>
      <c r="L83" s="22">
        <f ca="1">IF(B83&gt;Params!$D$37,AVERAGE(OFFSET(K83,-Params!$D$37+1,0,Params!$D$37,1)),K83)</f>
        <v>378.25</v>
      </c>
      <c r="M83" s="22">
        <f t="shared" si="3"/>
        <v>1527</v>
      </c>
    </row>
    <row r="84" spans="1:13">
      <c r="A84" s="8">
        <v>41768</v>
      </c>
      <c r="B84" s="7">
        <v>80</v>
      </c>
      <c r="C84" s="29">
        <f>IF(ISBLANK(Historical!C83),NA(), Historical!C83)</f>
        <v>1528</v>
      </c>
      <c r="D84" s="15">
        <f>IF(ISBLANK(Historical!C83),0,1)</f>
        <v>1</v>
      </c>
      <c r="E84" s="28">
        <f t="shared" si="4"/>
        <v>1</v>
      </c>
      <c r="F84" s="28">
        <f>IF(M83&gt;1600,Params!$D$41,Params!$D$40)</f>
        <v>25</v>
      </c>
      <c r="G84" s="28">
        <f ca="1">MIN(MAX(IF(L83&gt;0, -1,1)*M83*Params!D$39,-F84),F84)</f>
        <v>-25</v>
      </c>
      <c r="H84" s="28">
        <f t="shared" si="2"/>
        <v>1528</v>
      </c>
      <c r="I84" s="28">
        <f>IF(ISBLANK(Historical!C83), 0, (Historical!C83-RigCount!H84)^2)</f>
        <v>0</v>
      </c>
      <c r="J84" s="22">
        <f>Projections!F23</f>
        <v>-57</v>
      </c>
      <c r="K84" s="22">
        <f ca="1">IF(Params!$D$38 &gt;= B84, $J$5, OFFSET(RigCount!J84,-Params!$D$38,0))</f>
        <v>-57</v>
      </c>
      <c r="L84" s="22">
        <f ca="1">IF(B84&gt;Params!$D$37,AVERAGE(OFFSET(K84,-Params!$D$37+1,0,Params!$D$37,1)),K84)</f>
        <v>28.75</v>
      </c>
      <c r="M84" s="22">
        <f t="shared" si="3"/>
        <v>1528</v>
      </c>
    </row>
    <row r="85" spans="1:13">
      <c r="A85" s="8">
        <v>41775</v>
      </c>
      <c r="B85" s="7">
        <v>81</v>
      </c>
      <c r="C85" s="29">
        <f>IF(ISBLANK(Historical!C84),NA(), Historical!C84)</f>
        <v>1531</v>
      </c>
      <c r="D85" s="15">
        <f>IF(ISBLANK(Historical!C84),0,1)</f>
        <v>1</v>
      </c>
      <c r="E85" s="28">
        <f t="shared" si="4"/>
        <v>3</v>
      </c>
      <c r="F85" s="28">
        <f>IF(M84&gt;1600,Params!$D$41,Params!$D$40)</f>
        <v>25</v>
      </c>
      <c r="G85" s="28">
        <f ca="1">MIN(MAX(IF(L84&gt;0, -1,1)*M84*Params!D$39,-F85),F85)</f>
        <v>-25</v>
      </c>
      <c r="H85" s="28">
        <f t="shared" si="2"/>
        <v>1531</v>
      </c>
      <c r="I85" s="28">
        <f>IF(ISBLANK(Historical!C84), 0, (Historical!C84-RigCount!H85)^2)</f>
        <v>0</v>
      </c>
      <c r="J85" s="22">
        <f>Projections!F24</f>
        <v>-1111</v>
      </c>
      <c r="K85" s="22">
        <f ca="1">IF(Params!$D$38 &gt;= B85, $J$5, OFFSET(RigCount!J85,-Params!$D$38,0))</f>
        <v>-1111</v>
      </c>
      <c r="L85" s="22">
        <f ca="1">IF(B85&gt;Params!$D$37,AVERAGE(OFFSET(K85,-Params!$D$37+1,0,Params!$D$37,1)),K85)</f>
        <v>-355.75</v>
      </c>
      <c r="M85" s="22">
        <f t="shared" si="3"/>
        <v>1531</v>
      </c>
    </row>
    <row r="86" spans="1:13">
      <c r="A86" s="8">
        <v>41782</v>
      </c>
      <c r="B86" s="7">
        <v>82</v>
      </c>
      <c r="C86" s="29">
        <f>IF(ISBLANK(Historical!C85),NA(), Historical!C85)</f>
        <v>1528</v>
      </c>
      <c r="D86" s="15">
        <f>IF(ISBLANK(Historical!C85),0,1)</f>
        <v>1</v>
      </c>
      <c r="E86" s="28">
        <f t="shared" si="4"/>
        <v>-3</v>
      </c>
      <c r="F86" s="28">
        <f>IF(M85&gt;1600,Params!$D$41,Params!$D$40)</f>
        <v>25</v>
      </c>
      <c r="G86" s="28">
        <f ca="1">MIN(MAX(IF(L85&gt;0, -1,1)*M85*Params!D$39,-F86),F86)</f>
        <v>25</v>
      </c>
      <c r="H86" s="28">
        <f t="shared" si="2"/>
        <v>1528</v>
      </c>
      <c r="I86" s="28">
        <f>IF(ISBLANK(Historical!C85), 0, (Historical!C85-RigCount!H86)^2)</f>
        <v>0</v>
      </c>
      <c r="J86" s="22">
        <f>Projections!F25</f>
        <v>237</v>
      </c>
      <c r="K86" s="22">
        <f ca="1">IF(Params!$D$38 &gt;= B86, $J$5, OFFSET(RigCount!J86,-Params!$D$38,0))</f>
        <v>237</v>
      </c>
      <c r="L86" s="22">
        <f ca="1">IF(B86&gt;Params!$D$37,AVERAGE(OFFSET(K86,-Params!$D$37+1,0,Params!$D$37,1)),K86)</f>
        <v>-323</v>
      </c>
      <c r="M86" s="22">
        <f t="shared" si="3"/>
        <v>1528</v>
      </c>
    </row>
    <row r="87" spans="1:13">
      <c r="A87" s="8">
        <v>41789</v>
      </c>
      <c r="B87" s="7">
        <v>83</v>
      </c>
      <c r="C87" s="29">
        <f>IF(ISBLANK(Historical!C86),NA(), Historical!C86)</f>
        <v>1536</v>
      </c>
      <c r="D87" s="15">
        <f>IF(ISBLANK(Historical!C86),0,1)</f>
        <v>1</v>
      </c>
      <c r="E87" s="28">
        <f t="shared" si="4"/>
        <v>8</v>
      </c>
      <c r="F87" s="28">
        <f>IF(M86&gt;1600,Params!$D$41,Params!$D$40)</f>
        <v>25</v>
      </c>
      <c r="G87" s="28">
        <f ca="1">MIN(MAX(IF(L86&gt;0, -1,1)*M86*Params!D$39,-F87),F87)</f>
        <v>25</v>
      </c>
      <c r="H87" s="28">
        <f t="shared" si="2"/>
        <v>1536</v>
      </c>
      <c r="I87" s="28">
        <f>IF(ISBLANK(Historical!C86), 0, (Historical!C86-RigCount!H87)^2)</f>
        <v>0</v>
      </c>
      <c r="J87" s="22">
        <f>Projections!F26</f>
        <v>-490</v>
      </c>
      <c r="K87" s="22">
        <f ca="1">IF(Params!$D$38 &gt;= B87, $J$5, OFFSET(RigCount!J87,-Params!$D$38,0))</f>
        <v>-490</v>
      </c>
      <c r="L87" s="22">
        <f ca="1">IF(B87&gt;Params!$D$37,AVERAGE(OFFSET(K87,-Params!$D$37+1,0,Params!$D$37,1)),K87)</f>
        <v>-355.25</v>
      </c>
      <c r="M87" s="22">
        <f t="shared" si="3"/>
        <v>1536</v>
      </c>
    </row>
    <row r="88" spans="1:13">
      <c r="A88" s="8">
        <v>41796</v>
      </c>
      <c r="B88" s="7">
        <v>84</v>
      </c>
      <c r="C88" s="29">
        <f>IF(ISBLANK(Historical!C87),NA(), Historical!C87)</f>
        <v>1536</v>
      </c>
      <c r="D88" s="15">
        <f>IF(ISBLANK(Historical!C87),0,1)</f>
        <v>1</v>
      </c>
      <c r="E88" s="28">
        <f t="shared" si="4"/>
        <v>0</v>
      </c>
      <c r="F88" s="28">
        <f>IF(M87&gt;1600,Params!$D$41,Params!$D$40)</f>
        <v>25</v>
      </c>
      <c r="G88" s="28">
        <f ca="1">MIN(MAX(IF(L87&gt;0, -1,1)*M87*Params!D$39,-F88),F88)</f>
        <v>25</v>
      </c>
      <c r="H88" s="28">
        <f t="shared" si="2"/>
        <v>1536</v>
      </c>
      <c r="I88" s="28">
        <f>IF(ISBLANK(Historical!C87), 0, (Historical!C87-RigCount!H88)^2)</f>
        <v>0</v>
      </c>
      <c r="J88" s="22">
        <f>Projections!F27</f>
        <v>-371</v>
      </c>
      <c r="K88" s="22">
        <f ca="1">IF(Params!$D$38 &gt;= B88, $J$5, OFFSET(RigCount!J88,-Params!$D$38,0))</f>
        <v>-371</v>
      </c>
      <c r="L88" s="22">
        <f ca="1">IF(B88&gt;Params!$D$37,AVERAGE(OFFSET(K88,-Params!$D$37+1,0,Params!$D$37,1)),K88)</f>
        <v>-433.75</v>
      </c>
      <c r="M88" s="22">
        <f t="shared" si="3"/>
        <v>1536</v>
      </c>
    </row>
    <row r="89" spans="1:13">
      <c r="A89" s="8">
        <v>41803</v>
      </c>
      <c r="B89" s="7">
        <v>85</v>
      </c>
      <c r="C89" s="29">
        <f>IF(ISBLANK(Historical!C88),NA(), Historical!C88)</f>
        <v>1542</v>
      </c>
      <c r="D89" s="15">
        <f>IF(ISBLANK(Historical!C88),0,1)</f>
        <v>1</v>
      </c>
      <c r="E89" s="28">
        <f t="shared" si="4"/>
        <v>6</v>
      </c>
      <c r="F89" s="28">
        <f>IF(M88&gt;1600,Params!$D$41,Params!$D$40)</f>
        <v>25</v>
      </c>
      <c r="G89" s="28">
        <f ca="1">MIN(MAX(IF(L88&gt;0, -1,1)*M88*Params!D$39,-F89),F89)</f>
        <v>25</v>
      </c>
      <c r="H89" s="28">
        <f t="shared" si="2"/>
        <v>1542</v>
      </c>
      <c r="I89" s="28">
        <f>IF(ISBLANK(Historical!C88), 0, (Historical!C88-RigCount!H89)^2)</f>
        <v>0</v>
      </c>
      <c r="J89" s="22">
        <f>Projections!F28</f>
        <v>-83</v>
      </c>
      <c r="K89" s="22">
        <f ca="1">IF(Params!$D$38 &gt;= B89, $J$5, OFFSET(RigCount!J89,-Params!$D$38,0))</f>
        <v>-83</v>
      </c>
      <c r="L89" s="22">
        <f ca="1">IF(B89&gt;Params!$D$37,AVERAGE(OFFSET(K89,-Params!$D$37+1,0,Params!$D$37,1)),K89)</f>
        <v>-176.75</v>
      </c>
      <c r="M89" s="22">
        <f t="shared" si="3"/>
        <v>1542</v>
      </c>
    </row>
    <row r="90" spans="1:13">
      <c r="A90" s="8">
        <v>41810</v>
      </c>
      <c r="B90" s="7">
        <v>86</v>
      </c>
      <c r="C90" s="29">
        <f>IF(ISBLANK(Historical!C89),NA(), Historical!C89)</f>
        <v>1545</v>
      </c>
      <c r="D90" s="15">
        <f>IF(ISBLANK(Historical!C89),0,1)</f>
        <v>1</v>
      </c>
      <c r="E90" s="28">
        <f t="shared" si="4"/>
        <v>3</v>
      </c>
      <c r="F90" s="28">
        <f>IF(M89&gt;1600,Params!$D$41,Params!$D$40)</f>
        <v>25</v>
      </c>
      <c r="G90" s="28">
        <f ca="1">MIN(MAX(IF(L89&gt;0, -1,1)*M89*Params!D$39,-F90),F90)</f>
        <v>25</v>
      </c>
      <c r="H90" s="28">
        <f t="shared" si="2"/>
        <v>1545</v>
      </c>
      <c r="I90" s="28">
        <f>IF(ISBLANK(Historical!C89), 0, (Historical!C89-RigCount!H90)^2)</f>
        <v>0</v>
      </c>
      <c r="J90" s="22">
        <f>Projections!F29</f>
        <v>249</v>
      </c>
      <c r="K90" s="22">
        <f ca="1">IF(Params!$D$38 &gt;= B90, $J$5, OFFSET(RigCount!J90,-Params!$D$38,0))</f>
        <v>249</v>
      </c>
      <c r="L90" s="22">
        <f ca="1">IF(B90&gt;Params!$D$37,AVERAGE(OFFSET(K90,-Params!$D$37+1,0,Params!$D$37,1)),K90)</f>
        <v>-173.75</v>
      </c>
      <c r="M90" s="22">
        <f t="shared" si="3"/>
        <v>1545</v>
      </c>
    </row>
    <row r="91" spans="1:13">
      <c r="A91" s="8">
        <v>41817</v>
      </c>
      <c r="B91" s="7">
        <v>87</v>
      </c>
      <c r="C91" s="29">
        <f>IF(ISBLANK(Historical!C90),NA(), Historical!C90)</f>
        <v>1558</v>
      </c>
      <c r="D91" s="15">
        <f>IF(ISBLANK(Historical!C90),0,1)</f>
        <v>1</v>
      </c>
      <c r="E91" s="28">
        <f t="shared" si="4"/>
        <v>13</v>
      </c>
      <c r="F91" s="28">
        <f>IF(M90&gt;1600,Params!$D$41,Params!$D$40)</f>
        <v>25</v>
      </c>
      <c r="G91" s="28">
        <f ca="1">MIN(MAX(IF(L90&gt;0, -1,1)*M90*Params!D$39,-F91),F91)</f>
        <v>25</v>
      </c>
      <c r="H91" s="28">
        <f t="shared" si="2"/>
        <v>1558</v>
      </c>
      <c r="I91" s="28">
        <f>IF(ISBLANK(Historical!C90), 0, (Historical!C90-RigCount!H91)^2)</f>
        <v>0</v>
      </c>
      <c r="J91" s="22">
        <f>Projections!F30</f>
        <v>-451</v>
      </c>
      <c r="K91" s="22">
        <f ca="1">IF(Params!$D$38 &gt;= B91, $J$5, OFFSET(RigCount!J91,-Params!$D$38,0))</f>
        <v>-451</v>
      </c>
      <c r="L91" s="22">
        <f ca="1">IF(B91&gt;Params!$D$37,AVERAGE(OFFSET(K91,-Params!$D$37+1,0,Params!$D$37,1)),K91)</f>
        <v>-164</v>
      </c>
      <c r="M91" s="22">
        <f t="shared" si="3"/>
        <v>1558</v>
      </c>
    </row>
    <row r="92" spans="1:13">
      <c r="A92" s="8">
        <v>41824</v>
      </c>
      <c r="B92" s="7">
        <v>88</v>
      </c>
      <c r="C92" s="29">
        <f>IF(ISBLANK(Historical!C91),NA(), Historical!C91)</f>
        <v>1562</v>
      </c>
      <c r="D92" s="15">
        <f>IF(ISBLANK(Historical!C91),0,1)</f>
        <v>1</v>
      </c>
      <c r="E92" s="28">
        <f t="shared" si="4"/>
        <v>4</v>
      </c>
      <c r="F92" s="28">
        <f>IF(M91&gt;1600,Params!$D$41,Params!$D$40)</f>
        <v>25</v>
      </c>
      <c r="G92" s="28">
        <f ca="1">MIN(MAX(IF(L91&gt;0, -1,1)*M91*Params!D$39,-F92),F92)</f>
        <v>25</v>
      </c>
      <c r="H92" s="28">
        <f t="shared" si="2"/>
        <v>1562</v>
      </c>
      <c r="I92" s="28">
        <f>IF(ISBLANK(Historical!C91), 0, (Historical!C91-RigCount!H92)^2)</f>
        <v>0</v>
      </c>
      <c r="J92" s="22">
        <f>Projections!F31</f>
        <v>-339</v>
      </c>
      <c r="K92" s="22">
        <f ca="1">IF(Params!$D$38 &gt;= B92, $J$5, OFFSET(RigCount!J92,-Params!$D$38,0))</f>
        <v>-339</v>
      </c>
      <c r="L92" s="22">
        <f ca="1">IF(B92&gt;Params!$D$37,AVERAGE(OFFSET(K92,-Params!$D$37+1,0,Params!$D$37,1)),K92)</f>
        <v>-156</v>
      </c>
      <c r="M92" s="22">
        <f t="shared" si="3"/>
        <v>1562</v>
      </c>
    </row>
    <row r="93" spans="1:13">
      <c r="A93" s="8">
        <v>41831</v>
      </c>
      <c r="B93" s="7">
        <v>89</v>
      </c>
      <c r="C93" s="29">
        <f>IF(ISBLANK(Historical!C92),NA(), Historical!C92)</f>
        <v>1563</v>
      </c>
      <c r="D93" s="15">
        <f>IF(ISBLANK(Historical!C92),0,1)</f>
        <v>1</v>
      </c>
      <c r="E93" s="28">
        <f t="shared" si="4"/>
        <v>1</v>
      </c>
      <c r="F93" s="28">
        <f>IF(M92&gt;1600,Params!$D$41,Params!$D$40)</f>
        <v>25</v>
      </c>
      <c r="G93" s="28">
        <f ca="1">MIN(MAX(IF(L92&gt;0, -1,1)*M92*Params!D$39,-F93),F93)</f>
        <v>25</v>
      </c>
      <c r="H93" s="28">
        <f t="shared" si="2"/>
        <v>1563</v>
      </c>
      <c r="I93" s="28">
        <f>IF(ISBLANK(Historical!C92), 0, (Historical!C92-RigCount!H93)^2)</f>
        <v>0</v>
      </c>
      <c r="J93" s="22">
        <f>Projections!F32</f>
        <v>-1075</v>
      </c>
      <c r="K93" s="22">
        <f ca="1">IF(Params!$D$38 &gt;= B93, $J$5, OFFSET(RigCount!J93,-Params!$D$38,0))</f>
        <v>-1075</v>
      </c>
      <c r="L93" s="22">
        <f ca="1">IF(B93&gt;Params!$D$37,AVERAGE(OFFSET(K93,-Params!$D$37+1,0,Params!$D$37,1)),K93)</f>
        <v>-404</v>
      </c>
      <c r="M93" s="22">
        <f t="shared" si="3"/>
        <v>1563</v>
      </c>
    </row>
    <row r="94" spans="1:13">
      <c r="A94" s="8">
        <v>41838</v>
      </c>
      <c r="B94" s="7">
        <v>90</v>
      </c>
      <c r="C94" s="29">
        <f>IF(ISBLANK(Historical!C93),NA(), Historical!C93)</f>
        <v>1554</v>
      </c>
      <c r="D94" s="15">
        <f>IF(ISBLANK(Historical!C93),0,1)</f>
        <v>1</v>
      </c>
      <c r="E94" s="28">
        <f t="shared" si="4"/>
        <v>-9</v>
      </c>
      <c r="F94" s="28">
        <f>IF(M93&gt;1600,Params!$D$41,Params!$D$40)</f>
        <v>25</v>
      </c>
      <c r="G94" s="28">
        <f ca="1">MIN(MAX(IF(L93&gt;0, -1,1)*M93*Params!D$39,-F94),F94)</f>
        <v>25</v>
      </c>
      <c r="H94" s="28">
        <f t="shared" si="2"/>
        <v>1554</v>
      </c>
      <c r="I94" s="28">
        <f>IF(ISBLANK(Historical!C93), 0, (Historical!C93-RigCount!H94)^2)</f>
        <v>0</v>
      </c>
      <c r="J94" s="22">
        <f>Projections!F33</f>
        <v>-567</v>
      </c>
      <c r="K94" s="22">
        <f ca="1">IF(Params!$D$38 &gt;= B94, $J$5, OFFSET(RigCount!J94,-Params!$D$38,0))</f>
        <v>-567</v>
      </c>
      <c r="L94" s="22">
        <f ca="1">IF(B94&gt;Params!$D$37,AVERAGE(OFFSET(K94,-Params!$D$37+1,0,Params!$D$37,1)),K94)</f>
        <v>-608</v>
      </c>
      <c r="M94" s="22">
        <f t="shared" si="3"/>
        <v>1554</v>
      </c>
    </row>
    <row r="95" spans="1:13">
      <c r="A95" s="8">
        <v>41845</v>
      </c>
      <c r="B95" s="7">
        <v>91</v>
      </c>
      <c r="C95" s="29">
        <f>IF(ISBLANK(Historical!C94),NA(), Historical!C94)</f>
        <v>1562</v>
      </c>
      <c r="D95" s="15">
        <f>IF(ISBLANK(Historical!C94),0,1)</f>
        <v>1</v>
      </c>
      <c r="E95" s="28">
        <f t="shared" si="4"/>
        <v>8</v>
      </c>
      <c r="F95" s="28">
        <f>IF(M94&gt;1600,Params!$D$41,Params!$D$40)</f>
        <v>25</v>
      </c>
      <c r="G95" s="28">
        <f ca="1">MIN(MAX(IF(L94&gt;0, -1,1)*M94*Params!D$39,-F95),F95)</f>
        <v>25</v>
      </c>
      <c r="H95" s="28">
        <f t="shared" si="2"/>
        <v>1562</v>
      </c>
      <c r="I95" s="28">
        <f>IF(ISBLANK(Historical!C94), 0, (Historical!C94-RigCount!H95)^2)</f>
        <v>0</v>
      </c>
      <c r="J95" s="22">
        <f>Projections!F34</f>
        <v>-528</v>
      </c>
      <c r="K95" s="22">
        <f ca="1">IF(Params!$D$38 &gt;= B95, $J$5, OFFSET(RigCount!J95,-Params!$D$38,0))</f>
        <v>-528</v>
      </c>
      <c r="L95" s="22">
        <f ca="1">IF(B95&gt;Params!$D$37,AVERAGE(OFFSET(K95,-Params!$D$37+1,0,Params!$D$37,1)),K95)</f>
        <v>-627.25</v>
      </c>
      <c r="M95" s="22">
        <f t="shared" si="3"/>
        <v>1562</v>
      </c>
    </row>
    <row r="96" spans="1:13">
      <c r="A96" s="8">
        <v>41852</v>
      </c>
      <c r="B96" s="7">
        <v>92</v>
      </c>
      <c r="C96" s="29">
        <f>IF(ISBLANK(Historical!C95),NA(), Historical!C95)</f>
        <v>1573</v>
      </c>
      <c r="D96" s="15">
        <f>IF(ISBLANK(Historical!C95),0,1)</f>
        <v>1</v>
      </c>
      <c r="E96" s="28">
        <f t="shared" si="4"/>
        <v>11</v>
      </c>
      <c r="F96" s="28">
        <f>IF(M95&gt;1600,Params!$D$41,Params!$D$40)</f>
        <v>25</v>
      </c>
      <c r="G96" s="28">
        <f ca="1">MIN(MAX(IF(L95&gt;0, -1,1)*M95*Params!D$39,-F96),F96)</f>
        <v>25</v>
      </c>
      <c r="H96" s="28">
        <f t="shared" si="2"/>
        <v>1573</v>
      </c>
      <c r="I96" s="28">
        <f>IF(ISBLANK(Historical!C95), 0, (Historical!C95-RigCount!H96)^2)</f>
        <v>0</v>
      </c>
      <c r="J96" s="22">
        <f>Projections!F35</f>
        <v>-251</v>
      </c>
      <c r="K96" s="22">
        <f ca="1">IF(Params!$D$38 &gt;= B96, $J$5, OFFSET(RigCount!J96,-Params!$D$38,0))</f>
        <v>-251</v>
      </c>
      <c r="L96" s="22">
        <f ca="1">IF(B96&gt;Params!$D$37,AVERAGE(OFFSET(K96,-Params!$D$37+1,0,Params!$D$37,1)),K96)</f>
        <v>-605.25</v>
      </c>
      <c r="M96" s="22">
        <f t="shared" si="3"/>
        <v>1573</v>
      </c>
    </row>
    <row r="97" spans="1:13">
      <c r="A97" s="8">
        <v>41859</v>
      </c>
      <c r="B97" s="7">
        <v>93</v>
      </c>
      <c r="C97" s="29">
        <f>IF(ISBLANK(Historical!C96),NA(), Historical!C96)</f>
        <v>1588</v>
      </c>
      <c r="D97" s="15">
        <f>IF(ISBLANK(Historical!C96),0,1)</f>
        <v>1</v>
      </c>
      <c r="E97" s="28">
        <f t="shared" si="4"/>
        <v>15</v>
      </c>
      <c r="F97" s="28">
        <f>IF(M96&gt;1600,Params!$D$41,Params!$D$40)</f>
        <v>25</v>
      </c>
      <c r="G97" s="28">
        <f ca="1">MIN(MAX(IF(L96&gt;0, -1,1)*M96*Params!D$39,-F97),F97)</f>
        <v>25</v>
      </c>
      <c r="H97" s="28">
        <f t="shared" si="2"/>
        <v>1588</v>
      </c>
      <c r="I97" s="28">
        <f>IF(ISBLANK(Historical!C96), 0, (Historical!C96-RigCount!H97)^2)</f>
        <v>0</v>
      </c>
      <c r="J97" s="22">
        <f>Projections!F36</f>
        <v>200</v>
      </c>
      <c r="K97" s="22">
        <f ca="1">IF(Params!$D$38 &gt;= B97, $J$5, OFFSET(RigCount!J97,-Params!$D$38,0))</f>
        <v>200</v>
      </c>
      <c r="L97" s="22">
        <f ca="1">IF(B97&gt;Params!$D$37,AVERAGE(OFFSET(K97,-Params!$D$37+1,0,Params!$D$37,1)),K97)</f>
        <v>-286.5</v>
      </c>
      <c r="M97" s="22">
        <f t="shared" si="3"/>
        <v>1588</v>
      </c>
    </row>
    <row r="98" spans="1:13">
      <c r="A98" s="8">
        <v>41866</v>
      </c>
      <c r="B98" s="7">
        <v>94</v>
      </c>
      <c r="C98" s="29">
        <f>IF(ISBLANK(Historical!C97),NA(), Historical!C97)</f>
        <v>1589</v>
      </c>
      <c r="D98" s="15">
        <f>IF(ISBLANK(Historical!C97),0,1)</f>
        <v>1</v>
      </c>
      <c r="E98" s="28">
        <f t="shared" si="4"/>
        <v>1</v>
      </c>
      <c r="F98" s="28">
        <f>IF(M97&gt;1600,Params!$D$41,Params!$D$40)</f>
        <v>25</v>
      </c>
      <c r="G98" s="28">
        <f ca="1">MIN(MAX(IF(L97&gt;0, -1,1)*M97*Params!D$39,-F98),F98)</f>
        <v>25</v>
      </c>
      <c r="H98" s="28">
        <f t="shared" si="2"/>
        <v>1589</v>
      </c>
      <c r="I98" s="28">
        <f>IF(ISBLANK(Historical!C97), 0, (Historical!C97-RigCount!H98)^2)</f>
        <v>0</v>
      </c>
      <c r="J98" s="22">
        <f>Projections!F37</f>
        <v>-639</v>
      </c>
      <c r="K98" s="22">
        <f ca="1">IF(Params!$D$38 &gt;= B98, $J$5, OFFSET(RigCount!J98,-Params!$D$38,0))</f>
        <v>-639</v>
      </c>
      <c r="L98" s="22">
        <f ca="1">IF(B98&gt;Params!$D$37,AVERAGE(OFFSET(K98,-Params!$D$37+1,0,Params!$D$37,1)),K98)</f>
        <v>-304.5</v>
      </c>
      <c r="M98" s="22">
        <f t="shared" si="3"/>
        <v>1589</v>
      </c>
    </row>
    <row r="99" spans="1:13">
      <c r="A99" s="8">
        <v>41873</v>
      </c>
      <c r="B99" s="7">
        <v>95</v>
      </c>
      <c r="C99" s="29">
        <f>IF(ISBLANK(Historical!C98),NA(), Historical!C98)</f>
        <v>1564</v>
      </c>
      <c r="D99" s="15">
        <f>IF(ISBLANK(Historical!C98),0,1)</f>
        <v>1</v>
      </c>
      <c r="E99" s="28">
        <f t="shared" si="4"/>
        <v>-25</v>
      </c>
      <c r="F99" s="28">
        <f>IF(M98&gt;1600,Params!$D$41,Params!$D$40)</f>
        <v>25</v>
      </c>
      <c r="G99" s="28">
        <f ca="1">MIN(MAX(IF(L98&gt;0, -1,1)*M98*Params!D$39,-F99),F99)</f>
        <v>25</v>
      </c>
      <c r="H99" s="28">
        <f t="shared" ref="H99:H130" si="5">IF(B99&lt;114, C99, H98+G98)</f>
        <v>1564</v>
      </c>
      <c r="I99" s="28">
        <f>IF(ISBLANK(Historical!C98), 0, (Historical!C98-RigCount!H99)^2)</f>
        <v>0</v>
      </c>
      <c r="J99" s="22">
        <f>Projections!F38</f>
        <v>-296</v>
      </c>
      <c r="K99" s="22">
        <f ca="1">IF(Params!$D$38 &gt;= B99, $J$5, OFFSET(RigCount!J99,-Params!$D$38,0))</f>
        <v>-296</v>
      </c>
      <c r="L99" s="22">
        <f ca="1">IF(B99&gt;Params!$D$37,AVERAGE(OFFSET(K99,-Params!$D$37+1,0,Params!$D$37,1)),K99)</f>
        <v>-246.5</v>
      </c>
      <c r="M99" s="22">
        <f t="shared" si="3"/>
        <v>1564</v>
      </c>
    </row>
    <row r="100" spans="1:13">
      <c r="A100" s="8">
        <v>41880</v>
      </c>
      <c r="B100" s="7">
        <v>96</v>
      </c>
      <c r="C100" s="29">
        <f>IF(ISBLANK(Historical!C99),NA(), Historical!C99)</f>
        <v>1575</v>
      </c>
      <c r="D100" s="15">
        <f>IF(ISBLANK(Historical!C99),0,1)</f>
        <v>1</v>
      </c>
      <c r="E100" s="28">
        <f t="shared" si="4"/>
        <v>11</v>
      </c>
      <c r="F100" s="28">
        <f>IF(M99&gt;1600,Params!$D$41,Params!$D$40)</f>
        <v>25</v>
      </c>
      <c r="G100" s="28">
        <f ca="1">MIN(MAX(IF(L99&gt;0, -1,1)*M99*Params!D$39,-F100),F100)</f>
        <v>25</v>
      </c>
      <c r="H100" s="28">
        <f t="shared" si="5"/>
        <v>1575</v>
      </c>
      <c r="I100" s="28">
        <f>IF(ISBLANK(Historical!C99), 0, (Historical!C99-RigCount!H100)^2)</f>
        <v>0</v>
      </c>
      <c r="J100" s="22">
        <f>Projections!F39</f>
        <v>-129</v>
      </c>
      <c r="K100" s="22">
        <f ca="1">IF(Params!$D$38 &gt;= B100, $J$5, OFFSET(RigCount!J100,-Params!$D$38,0))</f>
        <v>-129</v>
      </c>
      <c r="L100" s="22">
        <f ca="1">IF(B100&gt;Params!$D$37,AVERAGE(OFFSET(K100,-Params!$D$37+1,0,Params!$D$37,1)),K100)</f>
        <v>-216</v>
      </c>
      <c r="M100" s="22">
        <f t="shared" si="3"/>
        <v>1575</v>
      </c>
    </row>
    <row r="101" spans="1:13">
      <c r="A101" s="8">
        <v>41887</v>
      </c>
      <c r="B101" s="7">
        <v>97</v>
      </c>
      <c r="C101" s="29">
        <f>IF(ISBLANK(Historical!C100),NA(), Historical!C100)</f>
        <v>1584</v>
      </c>
      <c r="D101" s="15">
        <f>IF(ISBLANK(Historical!C100),0,1)</f>
        <v>1</v>
      </c>
      <c r="E101" s="28">
        <f t="shared" si="4"/>
        <v>9</v>
      </c>
      <c r="F101" s="28">
        <f>IF(M100&gt;1600,Params!$D$41,Params!$D$40)</f>
        <v>25</v>
      </c>
      <c r="G101" s="28">
        <f ca="1">MIN(MAX(IF(L100&gt;0, -1,1)*M100*Params!D$39,-F101),F101)</f>
        <v>25</v>
      </c>
      <c r="H101" s="28">
        <f t="shared" si="5"/>
        <v>1584</v>
      </c>
      <c r="I101" s="28">
        <f>IF(ISBLANK(Historical!C100), 0, (Historical!C100-RigCount!H101)^2)</f>
        <v>0</v>
      </c>
      <c r="J101" s="22">
        <f>Projections!F40</f>
        <v>-139</v>
      </c>
      <c r="K101" s="22">
        <f ca="1">IF(Params!$D$38 &gt;= B101, $J$5, OFFSET(RigCount!J101,-Params!$D$38,0))</f>
        <v>-139</v>
      </c>
      <c r="L101" s="22">
        <f ca="1">IF(B101&gt;Params!$D$37,AVERAGE(OFFSET(K101,-Params!$D$37+1,0,Params!$D$37,1)),K101)</f>
        <v>-300.75</v>
      </c>
      <c r="M101" s="22">
        <f t="shared" si="3"/>
        <v>1584</v>
      </c>
    </row>
    <row r="102" spans="1:13">
      <c r="A102" s="8">
        <v>41894</v>
      </c>
      <c r="B102" s="7">
        <v>98</v>
      </c>
      <c r="C102" s="29">
        <f>IF(ISBLANK(Historical!C101),NA(), Historical!C101)</f>
        <v>1592</v>
      </c>
      <c r="D102" s="15">
        <f>IF(ISBLANK(Historical!C101),0,1)</f>
        <v>1</v>
      </c>
      <c r="E102" s="28">
        <f t="shared" si="4"/>
        <v>8</v>
      </c>
      <c r="F102" s="28">
        <f>IF(M101&gt;1600,Params!$D$41,Params!$D$40)</f>
        <v>25</v>
      </c>
      <c r="G102" s="28">
        <f ca="1">MIN(MAX(IF(L101&gt;0, -1,1)*M101*Params!D$39,-F102),F102)</f>
        <v>25</v>
      </c>
      <c r="H102" s="28">
        <f t="shared" si="5"/>
        <v>1592</v>
      </c>
      <c r="I102" s="28">
        <f>IF(ISBLANK(Historical!C101), 0, (Historical!C101-RigCount!H102)^2)</f>
        <v>0</v>
      </c>
      <c r="J102" s="22">
        <f>Projections!F41</f>
        <v>525</v>
      </c>
      <c r="K102" s="22">
        <f ca="1">IF(Params!$D$38 &gt;= B102, $J$5, OFFSET(RigCount!J102,-Params!$D$38,0))</f>
        <v>525</v>
      </c>
      <c r="L102" s="22">
        <f ca="1">IF(B102&gt;Params!$D$37,AVERAGE(OFFSET(K102,-Params!$D$37+1,0,Params!$D$37,1)),K102)</f>
        <v>-9.75</v>
      </c>
      <c r="M102" s="22">
        <f t="shared" si="3"/>
        <v>1592</v>
      </c>
    </row>
    <row r="103" spans="1:13">
      <c r="A103" s="8">
        <v>41901</v>
      </c>
      <c r="B103" s="7">
        <v>99</v>
      </c>
      <c r="C103" s="29">
        <f>IF(ISBLANK(Historical!C102),NA(), Historical!C102)</f>
        <v>1601</v>
      </c>
      <c r="D103" s="15">
        <f>IF(ISBLANK(Historical!C102),0,1)</f>
        <v>1</v>
      </c>
      <c r="E103" s="28">
        <f t="shared" si="4"/>
        <v>9</v>
      </c>
      <c r="F103" s="28">
        <f>IF(M102&gt;1600,Params!$D$41,Params!$D$40)</f>
        <v>25</v>
      </c>
      <c r="G103" s="28">
        <f ca="1">MIN(MAX(IF(L102&gt;0, -1,1)*M102*Params!D$39,-F103),F103)</f>
        <v>25</v>
      </c>
      <c r="H103" s="28">
        <f t="shared" si="5"/>
        <v>1601</v>
      </c>
      <c r="I103" s="28">
        <f>IF(ISBLANK(Historical!C102), 0, (Historical!C102-RigCount!H103)^2)</f>
        <v>0</v>
      </c>
      <c r="J103" s="22">
        <f>Projections!F42</f>
        <v>-610</v>
      </c>
      <c r="K103" s="22">
        <f ca="1">IF(Params!$D$38 &gt;= B103, $J$5, OFFSET(RigCount!J103,-Params!$D$38,0))</f>
        <v>-610</v>
      </c>
      <c r="L103" s="22">
        <f ca="1">IF(B103&gt;Params!$D$37,AVERAGE(OFFSET(K103,-Params!$D$37+1,0,Params!$D$37,1)),K103)</f>
        <v>-88.25</v>
      </c>
      <c r="M103" s="22">
        <f t="shared" si="3"/>
        <v>1601</v>
      </c>
    </row>
    <row r="104" spans="1:13">
      <c r="A104" s="8">
        <v>41908</v>
      </c>
      <c r="B104" s="7">
        <v>100</v>
      </c>
      <c r="C104" s="29">
        <f>IF(ISBLANK(Historical!C103),NA(), Historical!C103)</f>
        <v>1592</v>
      </c>
      <c r="D104" s="15">
        <f>IF(ISBLANK(Historical!C103),0,1)</f>
        <v>1</v>
      </c>
      <c r="E104" s="28">
        <f t="shared" si="4"/>
        <v>-9</v>
      </c>
      <c r="F104" s="28">
        <f>IF(M103&gt;1600,Params!$D$41,Params!$D$40)</f>
        <v>10</v>
      </c>
      <c r="G104" s="28">
        <f ca="1">MIN(MAX(IF(L103&gt;0, -1,1)*M103*Params!D$39,-F104),F104)</f>
        <v>10</v>
      </c>
      <c r="H104" s="28">
        <f t="shared" si="5"/>
        <v>1592</v>
      </c>
      <c r="I104" s="28">
        <f>IF(ISBLANK(Historical!C103), 0, (Historical!C103-RigCount!H104)^2)</f>
        <v>0</v>
      </c>
      <c r="J104" s="22">
        <f>Projections!F43</f>
        <v>-195</v>
      </c>
      <c r="K104" s="22">
        <f ca="1">IF(Params!$D$38 &gt;= B104, $J$5, OFFSET(RigCount!J104,-Params!$D$38,0))</f>
        <v>-195</v>
      </c>
      <c r="L104" s="22">
        <f ca="1">IF(B104&gt;Params!$D$37,AVERAGE(OFFSET(K104,-Params!$D$37+1,0,Params!$D$37,1)),K104)</f>
        <v>-104.75</v>
      </c>
      <c r="M104" s="22">
        <f t="shared" si="3"/>
        <v>1592</v>
      </c>
    </row>
    <row r="105" spans="1:13">
      <c r="A105" s="8">
        <v>41915</v>
      </c>
      <c r="B105" s="7">
        <v>101</v>
      </c>
      <c r="C105" s="29">
        <f>IF(ISBLANK(Historical!C104),NA(), Historical!C104)</f>
        <v>1591</v>
      </c>
      <c r="D105" s="15">
        <f>IF(ISBLANK(Historical!C104),0,1)</f>
        <v>1</v>
      </c>
      <c r="E105" s="28">
        <f t="shared" si="4"/>
        <v>-1</v>
      </c>
      <c r="F105" s="28">
        <f>IF(M104&gt;1600,Params!$D$41,Params!$D$40)</f>
        <v>25</v>
      </c>
      <c r="G105" s="28">
        <f ca="1">MIN(MAX(IF(L104&gt;0, -1,1)*M104*Params!D$39,-F105),F105)</f>
        <v>25</v>
      </c>
      <c r="H105" s="28">
        <f t="shared" si="5"/>
        <v>1591</v>
      </c>
      <c r="I105" s="28">
        <f>IF(ISBLANK(Historical!C104), 0, (Historical!C104-RigCount!H105)^2)</f>
        <v>0</v>
      </c>
      <c r="J105" s="22">
        <f>Projections!F44</f>
        <v>716</v>
      </c>
      <c r="K105" s="22">
        <f ca="1">IF(Params!$D$38 &gt;= B105, $J$5, OFFSET(RigCount!J105,-Params!$D$38,0))</f>
        <v>716</v>
      </c>
      <c r="L105" s="22">
        <f ca="1">IF(B105&gt;Params!$D$37,AVERAGE(OFFSET(K105,-Params!$D$37+1,0,Params!$D$37,1)),K105)</f>
        <v>109</v>
      </c>
      <c r="M105" s="22">
        <f t="shared" si="3"/>
        <v>1591</v>
      </c>
    </row>
    <row r="106" spans="1:13">
      <c r="A106" s="8">
        <v>41922</v>
      </c>
      <c r="B106" s="7">
        <v>102</v>
      </c>
      <c r="C106" s="29">
        <f>IF(ISBLANK(Historical!C105),NA(), Historical!C105)</f>
        <v>1609</v>
      </c>
      <c r="D106" s="15">
        <f>IF(ISBLANK(Historical!C105),0,1)</f>
        <v>1</v>
      </c>
      <c r="E106" s="28">
        <f t="shared" si="4"/>
        <v>18</v>
      </c>
      <c r="F106" s="28">
        <f>IF(M105&gt;1600,Params!$D$41,Params!$D$40)</f>
        <v>25</v>
      </c>
      <c r="G106" s="28">
        <f ca="1">MIN(MAX(IF(L105&gt;0, -1,1)*M105*Params!D$39,-F106),F106)</f>
        <v>-25</v>
      </c>
      <c r="H106" s="28">
        <f t="shared" si="5"/>
        <v>1609</v>
      </c>
      <c r="I106" s="28">
        <f>IF(ISBLANK(Historical!C105), 0, (Historical!C105-RigCount!H106)^2)</f>
        <v>0</v>
      </c>
      <c r="J106" s="22">
        <f>Projections!F45</f>
        <v>1275</v>
      </c>
      <c r="K106" s="22">
        <f ca="1">IF(Params!$D$38 &gt;= B106, $J$5, OFFSET(RigCount!J106,-Params!$D$38,0))</f>
        <v>1275</v>
      </c>
      <c r="L106" s="22">
        <f ca="1">IF(B106&gt;Params!$D$37,AVERAGE(OFFSET(K106,-Params!$D$37+1,0,Params!$D$37,1)),K106)</f>
        <v>296.5</v>
      </c>
      <c r="M106" s="22">
        <f t="shared" si="3"/>
        <v>1609</v>
      </c>
    </row>
    <row r="107" spans="1:13">
      <c r="A107" s="8">
        <v>41929</v>
      </c>
      <c r="B107" s="7">
        <v>103</v>
      </c>
      <c r="C107" s="29">
        <f>IF(ISBLANK(Historical!C106),NA(), Historical!C106)</f>
        <v>1590</v>
      </c>
      <c r="D107" s="15">
        <f>IF(ISBLANK(Historical!C106),0,1)</f>
        <v>1</v>
      </c>
      <c r="E107" s="28">
        <f t="shared" si="4"/>
        <v>-19</v>
      </c>
      <c r="F107" s="28">
        <f>IF(M106&gt;1600,Params!$D$41,Params!$D$40)</f>
        <v>10</v>
      </c>
      <c r="G107" s="28">
        <f ca="1">MIN(MAX(IF(L106&gt;0, -1,1)*M106*Params!D$39,-F107),F107)</f>
        <v>-10</v>
      </c>
      <c r="H107" s="28">
        <f t="shared" si="5"/>
        <v>1590</v>
      </c>
      <c r="I107" s="28">
        <f>IF(ISBLANK(Historical!C106), 0, (Historical!C106-RigCount!H107)^2)</f>
        <v>0</v>
      </c>
      <c r="J107" s="22">
        <f>Projections!F46</f>
        <v>1016</v>
      </c>
      <c r="K107" s="22">
        <f ca="1">IF(Params!$D$38 &gt;= B107, $J$5, OFFSET(RigCount!J107,-Params!$D$38,0))</f>
        <v>1016</v>
      </c>
      <c r="L107" s="22">
        <f ca="1">IF(B107&gt;Params!$D$37,AVERAGE(OFFSET(K107,-Params!$D$37+1,0,Params!$D$37,1)),K107)</f>
        <v>703</v>
      </c>
      <c r="M107" s="22">
        <f t="shared" si="3"/>
        <v>1590</v>
      </c>
    </row>
    <row r="108" spans="1:13">
      <c r="A108" s="8">
        <v>41936</v>
      </c>
      <c r="B108" s="7">
        <v>104</v>
      </c>
      <c r="C108" s="29">
        <f>IF(ISBLANK(Historical!C107),NA(), Historical!C107)</f>
        <v>1595</v>
      </c>
      <c r="D108" s="15">
        <f>IF(ISBLANK(Historical!C107),0,1)</f>
        <v>1</v>
      </c>
      <c r="E108" s="28">
        <f t="shared" si="4"/>
        <v>5</v>
      </c>
      <c r="F108" s="28">
        <f>IF(M107&gt;1600,Params!$D$41,Params!$D$40)</f>
        <v>25</v>
      </c>
      <c r="G108" s="28">
        <f ca="1">MIN(MAX(IF(L107&gt;0, -1,1)*M107*Params!D$39,-F108),F108)</f>
        <v>-25</v>
      </c>
      <c r="H108" s="28">
        <f t="shared" si="5"/>
        <v>1595</v>
      </c>
      <c r="I108" s="28">
        <f>IF(ISBLANK(Historical!C107), 0, (Historical!C107-RigCount!H108)^2)</f>
        <v>0</v>
      </c>
      <c r="J108" s="22">
        <f>Projections!F47</f>
        <v>294</v>
      </c>
      <c r="K108" s="22">
        <f ca="1">IF(Params!$D$38 &gt;= B108, $J$5, OFFSET(RigCount!J108,-Params!$D$38,0))</f>
        <v>294</v>
      </c>
      <c r="L108" s="22">
        <f ca="1">IF(B108&gt;Params!$D$37,AVERAGE(OFFSET(K108,-Params!$D$37+1,0,Params!$D$37,1)),K108)</f>
        <v>825.25</v>
      </c>
      <c r="M108" s="22">
        <f t="shared" si="3"/>
        <v>1595</v>
      </c>
    </row>
    <row r="109" spans="1:13">
      <c r="A109" s="8">
        <v>41943</v>
      </c>
      <c r="B109" s="7">
        <v>105</v>
      </c>
      <c r="C109" s="29">
        <f>IF(ISBLANK(Historical!C108),NA(), Historical!C108)</f>
        <v>1582</v>
      </c>
      <c r="D109" s="15">
        <f>IF(ISBLANK(Historical!C108),0,1)</f>
        <v>1</v>
      </c>
      <c r="E109" s="28">
        <f t="shared" si="4"/>
        <v>-13</v>
      </c>
      <c r="F109" s="28">
        <f>IF(M108&gt;1600,Params!$D$41,Params!$D$40)</f>
        <v>25</v>
      </c>
      <c r="G109" s="28">
        <f ca="1">MIN(MAX(IF(L108&gt;0, -1,1)*M108*Params!D$39,-F109),F109)</f>
        <v>-25</v>
      </c>
      <c r="H109" s="28">
        <f t="shared" si="5"/>
        <v>1582</v>
      </c>
      <c r="I109" s="28">
        <f>IF(ISBLANK(Historical!C108), 0, (Historical!C108-RigCount!H109)^2)</f>
        <v>0</v>
      </c>
      <c r="J109" s="22">
        <f>Projections!F48</f>
        <v>66</v>
      </c>
      <c r="K109" s="22">
        <f ca="1">IF(Params!$D$38 &gt;= B109, $J$5, OFFSET(RigCount!J109,-Params!$D$38,0))</f>
        <v>66</v>
      </c>
      <c r="L109" s="22">
        <f ca="1">IF(B109&gt;Params!$D$37,AVERAGE(OFFSET(K109,-Params!$D$37+1,0,Params!$D$37,1)),K109)</f>
        <v>662.75</v>
      </c>
      <c r="M109" s="22">
        <f t="shared" si="3"/>
        <v>1582</v>
      </c>
    </row>
    <row r="110" spans="1:13">
      <c r="A110" s="8">
        <v>41950</v>
      </c>
      <c r="B110" s="7">
        <v>106</v>
      </c>
      <c r="C110" s="29">
        <f>IF(ISBLANK(Historical!C109),NA(), Historical!C109)</f>
        <v>1568</v>
      </c>
      <c r="D110" s="15">
        <f>IF(ISBLANK(Historical!C109),0,1)</f>
        <v>1</v>
      </c>
      <c r="E110" s="28">
        <f t="shared" si="4"/>
        <v>-14</v>
      </c>
      <c r="F110" s="28">
        <f>IF(M109&gt;1600,Params!$D$41,Params!$D$40)</f>
        <v>25</v>
      </c>
      <c r="G110" s="28">
        <f ca="1">MIN(MAX(IF(L109&gt;0, -1,1)*M109*Params!D$39,-F110),F110)</f>
        <v>-25</v>
      </c>
      <c r="H110" s="28">
        <f t="shared" si="5"/>
        <v>1568</v>
      </c>
      <c r="I110" s="28">
        <f>IF(ISBLANK(Historical!C109), 0, (Historical!C109-RigCount!H110)^2)</f>
        <v>0</v>
      </c>
      <c r="J110" s="22">
        <f>Projections!F49</f>
        <v>-248</v>
      </c>
      <c r="K110" s="22">
        <f ca="1">IF(Params!$D$38 &gt;= B110, $J$5, OFFSET(RigCount!J110,-Params!$D$38,0))</f>
        <v>-248</v>
      </c>
      <c r="L110" s="22">
        <f ca="1">IF(B110&gt;Params!$D$37,AVERAGE(OFFSET(K110,-Params!$D$37+1,0,Params!$D$37,1)),K110)</f>
        <v>282</v>
      </c>
      <c r="M110" s="22">
        <f t="shared" si="3"/>
        <v>1568</v>
      </c>
    </row>
    <row r="111" spans="1:13">
      <c r="A111" s="8">
        <v>41957</v>
      </c>
      <c r="B111" s="7">
        <v>107</v>
      </c>
      <c r="C111" s="29">
        <f>IF(ISBLANK(Historical!C110),NA(), Historical!C110)</f>
        <v>1578</v>
      </c>
      <c r="D111" s="15">
        <f>IF(ISBLANK(Historical!C110),0,1)</f>
        <v>1</v>
      </c>
      <c r="E111" s="28">
        <f t="shared" si="4"/>
        <v>10</v>
      </c>
      <c r="F111" s="28">
        <f>IF(M110&gt;1600,Params!$D$41,Params!$D$40)</f>
        <v>25</v>
      </c>
      <c r="G111" s="28">
        <f ca="1">MIN(MAX(IF(L110&gt;0, -1,1)*M110*Params!D$39,-F111),F111)</f>
        <v>-25</v>
      </c>
      <c r="H111" s="28">
        <f t="shared" si="5"/>
        <v>1578</v>
      </c>
      <c r="I111" s="28">
        <f>IF(ISBLANK(Historical!C110), 0, (Historical!C110-RigCount!H111)^2)</f>
        <v>0</v>
      </c>
      <c r="J111" s="22">
        <f>Projections!F50</f>
        <v>373</v>
      </c>
      <c r="K111" s="22">
        <f ca="1">IF(Params!$D$38 &gt;= B111, $J$5, OFFSET(RigCount!J111,-Params!$D$38,0))</f>
        <v>373</v>
      </c>
      <c r="L111" s="22">
        <f ca="1">IF(B111&gt;Params!$D$37,AVERAGE(OFFSET(K111,-Params!$D$37+1,0,Params!$D$37,1)),K111)</f>
        <v>121.25</v>
      </c>
      <c r="M111" s="22">
        <f t="shared" si="3"/>
        <v>1578</v>
      </c>
    </row>
    <row r="112" spans="1:13">
      <c r="A112" s="8">
        <v>41964</v>
      </c>
      <c r="B112" s="7">
        <v>108</v>
      </c>
      <c r="C112" s="29">
        <f>IF(ISBLANK(Historical!C111),NA(), Historical!C111)</f>
        <v>1574</v>
      </c>
      <c r="D112" s="15">
        <f>IF(ISBLANK(Historical!C111),0,1)</f>
        <v>1</v>
      </c>
      <c r="E112" s="28">
        <f t="shared" si="4"/>
        <v>-4</v>
      </c>
      <c r="F112" s="28">
        <f>IF(M111&gt;1600,Params!$D$41,Params!$D$40)</f>
        <v>25</v>
      </c>
      <c r="G112" s="28">
        <f ca="1">MIN(MAX(IF(L111&gt;0, -1,1)*M111*Params!D$39,-F112),F112)</f>
        <v>-25</v>
      </c>
      <c r="H112" s="28">
        <f t="shared" si="5"/>
        <v>1574</v>
      </c>
      <c r="I112" s="28">
        <f>IF(ISBLANK(Historical!C111), 0, (Historical!C111-RigCount!H112)^2)</f>
        <v>0</v>
      </c>
      <c r="J112" s="22">
        <f>Projections!F51</f>
        <v>278</v>
      </c>
      <c r="K112" s="22">
        <f ca="1">IF(Params!$D$38 &gt;= B112, $J$5, OFFSET(RigCount!J112,-Params!$D$38,0))</f>
        <v>278</v>
      </c>
      <c r="L112" s="22">
        <f ca="1">IF(B112&gt;Params!$D$37,AVERAGE(OFFSET(K112,-Params!$D$37+1,0,Params!$D$37,1)),K112)</f>
        <v>117.25</v>
      </c>
      <c r="M112" s="22">
        <f t="shared" si="3"/>
        <v>1574</v>
      </c>
    </row>
    <row r="113" spans="1:13">
      <c r="A113" s="8">
        <v>41971</v>
      </c>
      <c r="B113" s="7">
        <v>109</v>
      </c>
      <c r="C113" s="29">
        <f>IF(ISBLANK(Historical!C112),NA(), Historical!C112)</f>
        <v>1572</v>
      </c>
      <c r="D113" s="15">
        <f>IF(ISBLANK(Historical!C112),0,1)</f>
        <v>1</v>
      </c>
      <c r="E113" s="28">
        <f t="shared" si="4"/>
        <v>-2</v>
      </c>
      <c r="F113" s="28">
        <f>IF(M112&gt;1600,Params!$D$41,Params!$D$40)</f>
        <v>25</v>
      </c>
      <c r="G113" s="28">
        <f ca="1">MIN(MAX(IF(L112&gt;0, -1,1)*M112*Params!D$39,-F113),F113)</f>
        <v>-25</v>
      </c>
      <c r="H113" s="28">
        <f t="shared" si="5"/>
        <v>1572</v>
      </c>
      <c r="I113" s="28">
        <f>IF(ISBLANK(Historical!C112), 0, (Historical!C112-RigCount!H113)^2)</f>
        <v>0</v>
      </c>
      <c r="J113" s="22">
        <f>Projections!F52</f>
        <v>-527</v>
      </c>
      <c r="K113" s="22">
        <f ca="1">IF(Params!$D$38 &gt;= B113, $J$5, OFFSET(RigCount!J113,-Params!$D$38,0))</f>
        <v>-527</v>
      </c>
      <c r="L113" s="22">
        <f ca="1">IF(B113&gt;Params!$D$37,AVERAGE(OFFSET(K113,-Params!$D$37+1,0,Params!$D$37,1)),K113)</f>
        <v>-31</v>
      </c>
      <c r="M113" s="22">
        <f t="shared" si="3"/>
        <v>1572</v>
      </c>
    </row>
    <row r="114" spans="1:13">
      <c r="A114" s="8">
        <v>41978</v>
      </c>
      <c r="B114" s="7">
        <v>110</v>
      </c>
      <c r="C114" s="29">
        <f>IF(ISBLANK(Historical!C113),NA(), Historical!C113)</f>
        <v>1575</v>
      </c>
      <c r="D114" s="15">
        <f>IF(ISBLANK(Historical!C113),0,1)</f>
        <v>1</v>
      </c>
      <c r="E114" s="28">
        <f t="shared" si="4"/>
        <v>3</v>
      </c>
      <c r="F114" s="28">
        <f>IF(M113&gt;1600,Params!$D$41,Params!$D$40)</f>
        <v>25</v>
      </c>
      <c r="G114" s="28">
        <f ca="1">MIN(MAX(IF(L113&gt;0, -1,1)*M113*Params!D$39,-F114),F114)</f>
        <v>25</v>
      </c>
      <c r="H114" s="28">
        <f t="shared" si="5"/>
        <v>1575</v>
      </c>
      <c r="I114" s="28">
        <f>IF(ISBLANK(Historical!C113), 0, (Historical!C113-RigCount!H114)^2)</f>
        <v>0</v>
      </c>
      <c r="J114" s="22">
        <f>Projections!F53</f>
        <v>207</v>
      </c>
      <c r="K114" s="22">
        <f ca="1">IF(Params!$D$38 &gt;= B114, $J$5, OFFSET(RigCount!J114,-Params!$D$38,0))</f>
        <v>207</v>
      </c>
      <c r="L114" s="22">
        <f ca="1">IF(B114&gt;Params!$D$37,AVERAGE(OFFSET(K114,-Params!$D$37+1,0,Params!$D$37,1)),K114)</f>
        <v>82.75</v>
      </c>
      <c r="M114" s="22">
        <f t="shared" si="3"/>
        <v>1575</v>
      </c>
    </row>
    <row r="115" spans="1:13">
      <c r="A115" s="8">
        <v>41985</v>
      </c>
      <c r="B115" s="7">
        <v>111</v>
      </c>
      <c r="C115" s="29">
        <f>IF(ISBLANK(Historical!C114),NA(), Historical!C114)</f>
        <v>1546</v>
      </c>
      <c r="D115" s="15">
        <f>IF(ISBLANK(Historical!C114),0,1)</f>
        <v>1</v>
      </c>
      <c r="E115" s="28">
        <f t="shared" si="4"/>
        <v>-29</v>
      </c>
      <c r="F115" s="28">
        <f>IF(M114&gt;1600,Params!$D$41,Params!$D$40)</f>
        <v>25</v>
      </c>
      <c r="G115" s="28">
        <f ca="1">MIN(MAX(IF(L114&gt;0, -1,1)*M114*Params!D$39,-F115),F115)</f>
        <v>-25</v>
      </c>
      <c r="H115" s="28">
        <f t="shared" si="5"/>
        <v>1546</v>
      </c>
      <c r="I115" s="28">
        <f>IF(ISBLANK(Historical!C114), 0, (Historical!C114-RigCount!H115)^2)</f>
        <v>0</v>
      </c>
      <c r="J115" s="22">
        <f>Projections!F54</f>
        <v>-121</v>
      </c>
      <c r="K115" s="22">
        <f ca="1">IF(Params!$D$38 &gt;= B115, $J$5, OFFSET(RigCount!J115,-Params!$D$38,0))</f>
        <v>-121</v>
      </c>
      <c r="L115" s="22">
        <f ca="1">IF(B115&gt;Params!$D$37,AVERAGE(OFFSET(K115,-Params!$D$37+1,0,Params!$D$37,1)),K115)</f>
        <v>-40.75</v>
      </c>
      <c r="M115" s="22">
        <f t="shared" si="3"/>
        <v>1546</v>
      </c>
    </row>
    <row r="116" spans="1:13">
      <c r="A116" s="8">
        <v>41992</v>
      </c>
      <c r="B116" s="7">
        <v>112</v>
      </c>
      <c r="C116" s="29">
        <f>IF(ISBLANK(Historical!C115),NA(), Historical!C115)</f>
        <v>1536</v>
      </c>
      <c r="D116" s="15">
        <f>IF(ISBLANK(Historical!C115),0,1)</f>
        <v>1</v>
      </c>
      <c r="E116" s="28">
        <f t="shared" si="4"/>
        <v>-10</v>
      </c>
      <c r="F116" s="28">
        <f>IF(M115&gt;1600,Params!$D$41,Params!$D$40)</f>
        <v>25</v>
      </c>
      <c r="G116" s="28">
        <f ca="1">MIN(MAX(IF(L115&gt;0, -1,1)*M115*Params!D$39,-F116),F116)</f>
        <v>25</v>
      </c>
      <c r="H116" s="28">
        <f t="shared" si="5"/>
        <v>1536</v>
      </c>
      <c r="I116" s="28">
        <f>IF(ISBLANK(Historical!C115), 0, (Historical!C115-RigCount!H116)^2)</f>
        <v>0</v>
      </c>
      <c r="J116" s="22">
        <f>Projections!F55</f>
        <v>1038</v>
      </c>
      <c r="K116" s="22">
        <f ca="1">IF(Params!$D$38 &gt;= B116, $J$5, OFFSET(RigCount!J116,-Params!$D$38,0))</f>
        <v>1038</v>
      </c>
      <c r="L116" s="22">
        <f ca="1">IF(B116&gt;Params!$D$37,AVERAGE(OFFSET(K116,-Params!$D$37+1,0,Params!$D$37,1)),K116)</f>
        <v>149.25</v>
      </c>
      <c r="M116" s="22">
        <f t="shared" si="3"/>
        <v>1536</v>
      </c>
    </row>
    <row r="117" spans="1:13">
      <c r="A117" s="8">
        <v>41999</v>
      </c>
      <c r="B117" s="7">
        <v>113</v>
      </c>
      <c r="C117" s="29">
        <f>IF(ISBLANK(Historical!C116),NA(), Historical!C116)</f>
        <v>1499</v>
      </c>
      <c r="D117" s="15">
        <f>IF(ISBLANK(Historical!C116),0,1)</f>
        <v>1</v>
      </c>
      <c r="E117" s="28">
        <f t="shared" si="4"/>
        <v>-37</v>
      </c>
      <c r="F117" s="28">
        <f>IF(M116&gt;1600,Params!$D$41,Params!$D$40)</f>
        <v>25</v>
      </c>
      <c r="G117" s="28">
        <f ca="1">MIN(MAX(IF(L116&gt;0, -1,1)*M116*Params!D$39,-F117),F117)</f>
        <v>-25</v>
      </c>
      <c r="H117" s="28">
        <f t="shared" si="5"/>
        <v>1499</v>
      </c>
      <c r="I117" s="28">
        <f>IF(ISBLANK(Historical!C116), 0, (Historical!C116-RigCount!H117)^2)</f>
        <v>0</v>
      </c>
      <c r="J117" s="22">
        <f>Projections!F56</f>
        <v>-251</v>
      </c>
      <c r="K117" s="22">
        <f ca="1">IF(Params!$D$38 &gt;= B117, $J$5, OFFSET(RigCount!J117,-Params!$D$38,0))</f>
        <v>-251</v>
      </c>
      <c r="L117" s="22">
        <f ca="1">IF(B117&gt;Params!$D$37,AVERAGE(OFFSET(K117,-Params!$D$37+1,0,Params!$D$37,1)),K117)</f>
        <v>218.25</v>
      </c>
      <c r="M117" s="22">
        <f t="shared" si="3"/>
        <v>1499</v>
      </c>
    </row>
    <row r="118" spans="1:13">
      <c r="A118" s="8">
        <v>42006</v>
      </c>
      <c r="B118" s="7">
        <v>114</v>
      </c>
      <c r="C118" s="29">
        <f>IF(ISBLANK(Historical!C117),NA(), Historical!C117)</f>
        <v>1482</v>
      </c>
      <c r="D118" s="15">
        <f>IF(ISBLANK(Historical!C117),0,1)</f>
        <v>1</v>
      </c>
      <c r="E118" s="28">
        <f t="shared" si="4"/>
        <v>-17</v>
      </c>
      <c r="F118" s="28">
        <f>IF(M117&gt;1600,Params!$D$41,Params!$D$40)</f>
        <v>25</v>
      </c>
      <c r="G118" s="28">
        <f ca="1">MIN(MAX(IF(L117&gt;0, -1,1)*M117*Params!D$39,-F118),F118)</f>
        <v>-25</v>
      </c>
      <c r="H118" s="28">
        <f t="shared" ca="1" si="5"/>
        <v>1474</v>
      </c>
      <c r="I118" s="28">
        <f ca="1">IF(ISBLANK(Historical!C117), 0, (Historical!C117-RigCount!H118)^2)</f>
        <v>64</v>
      </c>
      <c r="J118" s="22">
        <f>Projections!F57</f>
        <v>-438</v>
      </c>
      <c r="K118" s="22">
        <f ca="1">IF(Params!$D$38 &gt;= B118, $J$5, OFFSET(RigCount!J118,-Params!$D$38,0))</f>
        <v>-438</v>
      </c>
      <c r="L118" s="22">
        <f ca="1">IF(B118&gt;Params!$D$37,AVERAGE(OFFSET(K118,-Params!$D$37+1,0,Params!$D$37,1)),K118)</f>
        <v>57</v>
      </c>
      <c r="M118" s="22">
        <f t="shared" si="3"/>
        <v>1482</v>
      </c>
    </row>
    <row r="119" spans="1:13">
      <c r="A119" s="8">
        <v>42013</v>
      </c>
      <c r="B119" s="7">
        <v>115</v>
      </c>
      <c r="C119" s="29">
        <f>IF(ISBLANK(Historical!C118),NA(), Historical!C118)</f>
        <v>1421</v>
      </c>
      <c r="D119" s="15">
        <f>IF(ISBLANK(Historical!C118),0,1)</f>
        <v>1</v>
      </c>
      <c r="E119" s="28">
        <f t="shared" si="4"/>
        <v>-61</v>
      </c>
      <c r="F119" s="28">
        <f>IF(M118&gt;1600,Params!$D$41,Params!$D$40)</f>
        <v>25</v>
      </c>
      <c r="G119" s="28">
        <f ca="1">MIN(MAX(IF(L118&gt;0, -1,1)*M118*Params!D$39,-F119),F119)</f>
        <v>-25</v>
      </c>
      <c r="H119" s="28">
        <f t="shared" ca="1" si="5"/>
        <v>1449</v>
      </c>
      <c r="I119" s="28">
        <f ca="1">IF(ISBLANK(Historical!C118), 0, (Historical!C118-RigCount!H119)^2)</f>
        <v>784</v>
      </c>
      <c r="J119" s="22">
        <f>Projections!F58</f>
        <v>770</v>
      </c>
      <c r="K119" s="22">
        <f ca="1">IF(Params!$D$38 &gt;= B119, $J$5, OFFSET(RigCount!J119,-Params!$D$38,0))</f>
        <v>770</v>
      </c>
      <c r="L119" s="22">
        <f ca="1">IF(B119&gt;Params!$D$37,AVERAGE(OFFSET(K119,-Params!$D$37+1,0,Params!$D$37,1)),K119)</f>
        <v>279.75</v>
      </c>
      <c r="M119" s="22">
        <f t="shared" si="3"/>
        <v>1421</v>
      </c>
    </row>
    <row r="120" spans="1:13">
      <c r="A120" s="8">
        <v>42020</v>
      </c>
      <c r="B120" s="7">
        <v>116</v>
      </c>
      <c r="C120" s="29">
        <f>IF(ISBLANK(Historical!C119),NA(), Historical!C119)</f>
        <v>1366</v>
      </c>
      <c r="D120" s="15">
        <f>IF(ISBLANK(Historical!C119),0,1)</f>
        <v>1</v>
      </c>
      <c r="E120" s="28">
        <f t="shared" si="4"/>
        <v>-55</v>
      </c>
      <c r="F120" s="28">
        <f>IF(M119&gt;1600,Params!$D$41,Params!$D$40)</f>
        <v>25</v>
      </c>
      <c r="G120" s="28">
        <f ca="1">MIN(MAX(IF(L119&gt;0, -1,1)*M119*Params!D$39,-F120),F120)</f>
        <v>-25</v>
      </c>
      <c r="H120" s="28">
        <f t="shared" ca="1" si="5"/>
        <v>1424</v>
      </c>
      <c r="I120" s="28">
        <f ca="1">IF(ISBLANK(Historical!C119), 0, (Historical!C119-RigCount!H120)^2)</f>
        <v>3364</v>
      </c>
      <c r="J120" s="22">
        <f>Projections!F59</f>
        <v>1439</v>
      </c>
      <c r="K120" s="22">
        <f ca="1">IF(Params!$D$38 &gt;= B120, $J$5, OFFSET(RigCount!J120,-Params!$D$38,0))</f>
        <v>1439</v>
      </c>
      <c r="L120" s="22">
        <f ca="1">IF(B120&gt;Params!$D$37,AVERAGE(OFFSET(K120,-Params!$D$37+1,0,Params!$D$37,1)),K120)</f>
        <v>380</v>
      </c>
      <c r="M120" s="22">
        <f t="shared" si="3"/>
        <v>1366</v>
      </c>
    </row>
    <row r="121" spans="1:13">
      <c r="A121" s="8">
        <v>42027</v>
      </c>
      <c r="B121" s="7">
        <v>117</v>
      </c>
      <c r="C121" s="29">
        <f>IF(ISBLANK(Historical!C120),NA(), Historical!C120)</f>
        <v>1317</v>
      </c>
      <c r="D121" s="15">
        <f>IF(ISBLANK(Historical!C120),0,1)</f>
        <v>1</v>
      </c>
      <c r="E121" s="28">
        <f t="shared" si="4"/>
        <v>-49</v>
      </c>
      <c r="F121" s="28">
        <f>IF(M120&gt;1600,Params!$D$41,Params!$D$40)</f>
        <v>25</v>
      </c>
      <c r="G121" s="28">
        <f ca="1">MIN(MAX(IF(L120&gt;0, -1,1)*M120*Params!D$39,-F121),F121)</f>
        <v>-25</v>
      </c>
      <c r="H121" s="28">
        <f t="shared" ca="1" si="5"/>
        <v>1399</v>
      </c>
      <c r="I121" s="28">
        <f ca="1">IF(ISBLANK(Historical!C120), 0, (Historical!C120-RigCount!H121)^2)</f>
        <v>6724</v>
      </c>
      <c r="J121" s="22">
        <f>Projections!F60</f>
        <v>1268</v>
      </c>
      <c r="K121" s="22">
        <f ca="1">IF(Params!$D$38 &gt;= B121, $J$5, OFFSET(RigCount!J121,-Params!$D$38,0))</f>
        <v>1268</v>
      </c>
      <c r="L121" s="22">
        <f ca="1">IF(B121&gt;Params!$D$37,AVERAGE(OFFSET(K121,-Params!$D$37+1,0,Params!$D$37,1)),K121)</f>
        <v>759.75</v>
      </c>
      <c r="M121" s="22">
        <f t="shared" si="3"/>
        <v>1317</v>
      </c>
    </row>
    <row r="122" spans="1:13">
      <c r="A122" s="8">
        <v>42034</v>
      </c>
      <c r="B122" s="7">
        <v>118</v>
      </c>
      <c r="C122" s="29">
        <f>IF(ISBLANK(Historical!C121),NA(), Historical!C121)</f>
        <v>1223</v>
      </c>
      <c r="D122" s="15">
        <f>IF(ISBLANK(Historical!C121),0,1)</f>
        <v>1</v>
      </c>
      <c r="E122" s="28">
        <f t="shared" si="4"/>
        <v>-94</v>
      </c>
      <c r="F122" s="28">
        <f>IF(M121&gt;1600,Params!$D$41,Params!$D$40)</f>
        <v>25</v>
      </c>
      <c r="G122" s="28">
        <f ca="1">MIN(MAX(IF(L121&gt;0, -1,1)*M121*Params!D$39,-F122),F122)</f>
        <v>-25</v>
      </c>
      <c r="H122" s="28">
        <f t="shared" ca="1" si="5"/>
        <v>1374</v>
      </c>
      <c r="I122" s="28">
        <f ca="1">IF(ISBLANK(Historical!C121), 0, (Historical!C121-RigCount!H122)^2)</f>
        <v>22801</v>
      </c>
      <c r="J122" s="22">
        <f>Projections!F61</f>
        <v>905</v>
      </c>
      <c r="K122" s="22">
        <f ca="1">IF(Params!$D$38 &gt;= B122, $J$5, OFFSET(RigCount!J122,-Params!$D$38,0))</f>
        <v>905</v>
      </c>
      <c r="L122" s="22">
        <f ca="1">IF(B122&gt;Params!$D$37,AVERAGE(OFFSET(K122,-Params!$D$37+1,0,Params!$D$37,1)),K122)</f>
        <v>1095.5</v>
      </c>
      <c r="M122" s="22">
        <f t="shared" si="3"/>
        <v>1223</v>
      </c>
    </row>
    <row r="123" spans="1:13">
      <c r="A123" s="8">
        <v>42041</v>
      </c>
      <c r="B123" s="7">
        <v>119</v>
      </c>
      <c r="C123" s="29">
        <f>IF(ISBLANK(Historical!C122),NA(), Historical!C122)</f>
        <v>1140</v>
      </c>
      <c r="D123" s="15">
        <f>IF(ISBLANK(Historical!C122),0,1)</f>
        <v>1</v>
      </c>
      <c r="E123" s="28">
        <f t="shared" si="4"/>
        <v>-83</v>
      </c>
      <c r="F123" s="28">
        <f>IF(M122&gt;1600,Params!$D$41,Params!$D$40)</f>
        <v>25</v>
      </c>
      <c r="G123" s="28">
        <f ca="1">MIN(MAX(IF(L122&gt;0, -1,1)*M122*Params!D$39,-F123),F123)</f>
        <v>-25</v>
      </c>
      <c r="H123" s="28">
        <f t="shared" ca="1" si="5"/>
        <v>1349</v>
      </c>
      <c r="I123" s="28">
        <f ca="1">IF(ISBLANK(Historical!C122), 0, (Historical!C122-RigCount!H123)^2)</f>
        <v>43681</v>
      </c>
      <c r="J123" s="22">
        <f>Projections!F62</f>
        <v>695</v>
      </c>
      <c r="K123" s="22">
        <f ca="1">IF(Params!$D$38 &gt;= B123, $J$5, OFFSET(RigCount!J123,-Params!$D$38,0))</f>
        <v>695</v>
      </c>
      <c r="L123" s="22">
        <f ca="1">IF(B123&gt;Params!$D$37,AVERAGE(OFFSET(K123,-Params!$D$37+1,0,Params!$D$37,1)),K123)</f>
        <v>1076.75</v>
      </c>
      <c r="M123" s="22">
        <f t="shared" si="3"/>
        <v>1140</v>
      </c>
    </row>
    <row r="124" spans="1:13">
      <c r="A124" s="8">
        <v>42048</v>
      </c>
      <c r="B124" s="7">
        <v>120</v>
      </c>
      <c r="C124" s="29">
        <f>IF(ISBLANK(Historical!C123),NA(), Historical!C123)</f>
        <v>1056</v>
      </c>
      <c r="D124" s="15">
        <f>IF(ISBLANK(Historical!C123),0,1)</f>
        <v>1</v>
      </c>
      <c r="E124" s="28">
        <f t="shared" si="4"/>
        <v>-84</v>
      </c>
      <c r="F124" s="28">
        <f>IF(M123&gt;1600,Params!$D$41,Params!$D$40)</f>
        <v>25</v>
      </c>
      <c r="G124" s="28">
        <f ca="1">MIN(MAX(IF(L123&gt;0, -1,1)*M123*Params!D$39,-F124),F124)</f>
        <v>-25</v>
      </c>
      <c r="H124" s="28">
        <f t="shared" ca="1" si="5"/>
        <v>1324</v>
      </c>
      <c r="I124" s="28">
        <f ca="1">IF(ISBLANK(Historical!C123), 0, (Historical!C123-RigCount!H124)^2)</f>
        <v>71824</v>
      </c>
      <c r="J124" s="22">
        <f>Projections!F63</f>
        <v>1102</v>
      </c>
      <c r="K124" s="22">
        <f ca="1">IF(Params!$D$38 &gt;= B124, $J$5, OFFSET(RigCount!J124,-Params!$D$38,0))</f>
        <v>1102</v>
      </c>
      <c r="L124" s="22">
        <f ca="1">IF(B124&gt;Params!$D$37,AVERAGE(OFFSET(K124,-Params!$D$37+1,0,Params!$D$37,1)),K124)</f>
        <v>992.5</v>
      </c>
      <c r="M124" s="22">
        <f t="shared" si="3"/>
        <v>1056</v>
      </c>
    </row>
    <row r="125" spans="1:13">
      <c r="A125" s="8">
        <v>42055</v>
      </c>
      <c r="B125" s="7">
        <v>121</v>
      </c>
      <c r="C125" s="29">
        <f>IF(ISBLANK(Historical!C124),NA(), Historical!C124)</f>
        <v>1019</v>
      </c>
      <c r="D125" s="15">
        <f>IF(ISBLANK(Historical!C124),0,1)</f>
        <v>1</v>
      </c>
      <c r="E125" s="28">
        <f t="shared" si="4"/>
        <v>-37</v>
      </c>
      <c r="F125" s="28">
        <f>IF(M124&gt;1600,Params!$D$41,Params!$D$40)</f>
        <v>25</v>
      </c>
      <c r="G125" s="28">
        <f ca="1">MIN(MAX(IF(L124&gt;0, -1,1)*M124*Params!D$39,-F125),F125)</f>
        <v>-25</v>
      </c>
      <c r="H125" s="28">
        <f t="shared" ca="1" si="5"/>
        <v>1299</v>
      </c>
      <c r="I125" s="28">
        <f ca="1">IF(ISBLANK(Historical!C124), 0, (Historical!C124-RigCount!H125)^2)</f>
        <v>78400</v>
      </c>
      <c r="J125" s="22">
        <f>Projections!F64</f>
        <v>1204</v>
      </c>
      <c r="K125" s="22">
        <f ca="1">IF(Params!$D$38 &gt;= B125, $J$5, OFFSET(RigCount!J125,-Params!$D$38,0))</f>
        <v>1204</v>
      </c>
      <c r="L125" s="22">
        <f ca="1">IF(B125&gt;Params!$D$37,AVERAGE(OFFSET(K125,-Params!$D$37+1,0,Params!$D$37,1)),K125)</f>
        <v>976.5</v>
      </c>
      <c r="M125" s="22">
        <f t="shared" si="3"/>
        <v>1019</v>
      </c>
    </row>
    <row r="126" spans="1:13">
      <c r="A126" s="8">
        <v>42062</v>
      </c>
      <c r="B126" s="7">
        <v>122</v>
      </c>
      <c r="C126" s="29">
        <f>IF(ISBLANK(Historical!C125),NA(), Historical!C125)</f>
        <v>986</v>
      </c>
      <c r="D126" s="15">
        <f>IF(ISBLANK(Historical!C125),0,1)</f>
        <v>1</v>
      </c>
      <c r="E126" s="28">
        <f t="shared" si="4"/>
        <v>-33</v>
      </c>
      <c r="F126" s="28">
        <f>IF(M125&gt;1600,Params!$D$41,Params!$D$40)</f>
        <v>25</v>
      </c>
      <c r="G126" s="28">
        <f ca="1">MIN(MAX(IF(L125&gt;0, -1,1)*M125*Params!D$39,-F126),F126)</f>
        <v>-25</v>
      </c>
      <c r="H126" s="28">
        <f t="shared" ca="1" si="5"/>
        <v>1274</v>
      </c>
      <c r="I126" s="28">
        <f ca="1">IF(ISBLANK(Historical!C125), 0, (Historical!C125-RigCount!H126)^2)</f>
        <v>82944</v>
      </c>
      <c r="J126" s="22">
        <f>Projections!F65</f>
        <v>1472</v>
      </c>
      <c r="K126" s="22">
        <f ca="1">IF(Params!$D$38 &gt;= B126, $J$5, OFFSET(RigCount!J126,-Params!$D$38,0))</f>
        <v>1472</v>
      </c>
      <c r="L126" s="22">
        <f ca="1">IF(B126&gt;Params!$D$37,AVERAGE(OFFSET(K126,-Params!$D$37+1,0,Params!$D$37,1)),K126)</f>
        <v>1118.25</v>
      </c>
      <c r="M126" s="22">
        <f t="shared" si="3"/>
        <v>986</v>
      </c>
    </row>
    <row r="127" spans="1:13">
      <c r="A127" s="8">
        <v>42069</v>
      </c>
      <c r="B127" s="7">
        <v>123</v>
      </c>
      <c r="C127" s="29">
        <f>IF(ISBLANK(Historical!C126),NA(), Historical!C126)</f>
        <v>922</v>
      </c>
      <c r="D127" s="15">
        <f>IF(ISBLANK(Historical!C126),0,1)</f>
        <v>1</v>
      </c>
      <c r="E127" s="28">
        <f t="shared" si="4"/>
        <v>-64</v>
      </c>
      <c r="F127" s="28">
        <f>IF(M126&gt;1600,Params!$D$41,Params!$D$40)</f>
        <v>25</v>
      </c>
      <c r="G127" s="28">
        <f ca="1">MIN(MAX(IF(L126&gt;0, -1,1)*M126*Params!D$39,-F127),F127)</f>
        <v>-25</v>
      </c>
      <c r="H127" s="28">
        <f t="shared" ca="1" si="5"/>
        <v>1249</v>
      </c>
      <c r="I127" s="28">
        <f ca="1">IF(ISBLANK(Historical!C126), 0, (Historical!C126-RigCount!H127)^2)</f>
        <v>106929</v>
      </c>
      <c r="J127" s="22">
        <f>Projections!F66</f>
        <v>644</v>
      </c>
      <c r="K127" s="22">
        <f ca="1">IF(Params!$D$38 &gt;= B127, $J$5, OFFSET(RigCount!J127,-Params!$D$38,0))</f>
        <v>644</v>
      </c>
      <c r="L127" s="22">
        <f ca="1">IF(B127&gt;Params!$D$37,AVERAGE(OFFSET(K127,-Params!$D$37+1,0,Params!$D$37,1)),K127)</f>
        <v>1105.5</v>
      </c>
      <c r="M127" s="22">
        <f t="shared" si="3"/>
        <v>922</v>
      </c>
    </row>
    <row r="128" spans="1:13">
      <c r="A128" s="8">
        <v>42076</v>
      </c>
      <c r="B128" s="7">
        <v>124</v>
      </c>
      <c r="C128" s="29">
        <f>IF(ISBLANK(Historical!C127),NA(), Historical!C127)</f>
        <v>866</v>
      </c>
      <c r="D128" s="15">
        <f>IF(ISBLANK(Historical!C127),0,1)</f>
        <v>1</v>
      </c>
      <c r="E128" s="28">
        <f t="shared" si="4"/>
        <v>-56</v>
      </c>
      <c r="F128" s="28">
        <f>IF(M127&gt;1600,Params!$D$41,Params!$D$40)</f>
        <v>25</v>
      </c>
      <c r="G128" s="28">
        <f ca="1">MIN(MAX(IF(L127&gt;0, -1,1)*M127*Params!D$39,-F128),F128)</f>
        <v>-25</v>
      </c>
      <c r="H128" s="28">
        <f t="shared" ca="1" si="5"/>
        <v>1224</v>
      </c>
      <c r="I128" s="28">
        <f ca="1">IF(ISBLANK(Historical!C127), 0, (Historical!C127-RigCount!H128)^2)</f>
        <v>128164</v>
      </c>
      <c r="J128" s="22">
        <f>Projections!F67</f>
        <v>1375</v>
      </c>
      <c r="K128" s="22">
        <f ca="1">IF(Params!$D$38 &gt;= B128, $J$5, OFFSET(RigCount!J128,-Params!$D$38,0))</f>
        <v>1375</v>
      </c>
      <c r="L128" s="22">
        <f ca="1">IF(B128&gt;Params!$D$37,AVERAGE(OFFSET(K128,-Params!$D$37+1,0,Params!$D$37,1)),K128)</f>
        <v>1173.75</v>
      </c>
      <c r="M128" s="22">
        <f t="shared" si="3"/>
        <v>866</v>
      </c>
    </row>
    <row r="129" spans="1:13">
      <c r="A129" s="8">
        <v>42083</v>
      </c>
      <c r="B129" s="7">
        <v>125</v>
      </c>
      <c r="C129" s="29">
        <f>IF(ISBLANK(Historical!C128),NA(), Historical!C128)</f>
        <v>825</v>
      </c>
      <c r="D129" s="15">
        <f>IF(ISBLANK(Historical!C128),0,1)</f>
        <v>1</v>
      </c>
      <c r="E129" s="28">
        <f t="shared" si="4"/>
        <v>-41</v>
      </c>
      <c r="F129" s="28">
        <f>IF(M128&gt;1600,Params!$D$41,Params!$D$40)</f>
        <v>25</v>
      </c>
      <c r="G129" s="28">
        <f ca="1">MIN(MAX(IF(L128&gt;0, -1,1)*M128*Params!D$39,-F129),F129)</f>
        <v>-25</v>
      </c>
      <c r="H129" s="28">
        <f t="shared" ca="1" si="5"/>
        <v>1199</v>
      </c>
      <c r="I129" s="28">
        <f ca="1">IF(ISBLANK(Historical!C128), 0, (Historical!C128-RigCount!H129)^2)</f>
        <v>139876</v>
      </c>
      <c r="J129" s="22">
        <f>Projections!F68</f>
        <v>1167</v>
      </c>
      <c r="K129" s="22">
        <f ca="1">IF(Params!$D$38 &gt;= B129, $J$5, OFFSET(RigCount!J129,-Params!$D$38,0))</f>
        <v>1167</v>
      </c>
      <c r="L129" s="22">
        <f ca="1">IF(B129&gt;Params!$D$37,AVERAGE(OFFSET(K129,-Params!$D$37+1,0,Params!$D$37,1)),K129)</f>
        <v>1164.5</v>
      </c>
      <c r="M129" s="22">
        <f t="shared" si="3"/>
        <v>825</v>
      </c>
    </row>
    <row r="130" spans="1:13">
      <c r="A130" s="8">
        <v>42090</v>
      </c>
      <c r="B130" s="7">
        <v>126</v>
      </c>
      <c r="C130" s="29">
        <f>IF(ISBLANK(Historical!C129),NA(), Historical!C129)</f>
        <v>813</v>
      </c>
      <c r="D130" s="15">
        <f>IF(ISBLANK(Historical!C129),0,1)</f>
        <v>1</v>
      </c>
      <c r="E130" s="28">
        <f t="shared" si="4"/>
        <v>-12</v>
      </c>
      <c r="F130" s="28">
        <f>IF(M129&gt;1600,Params!$D$41,Params!$D$40)</f>
        <v>25</v>
      </c>
      <c r="G130" s="28">
        <f ca="1">MIN(MAX(IF(L129&gt;0, -1,1)*M129*Params!D$39,-F130),F130)</f>
        <v>-25</v>
      </c>
      <c r="H130" s="28">
        <f t="shared" ca="1" si="5"/>
        <v>1174</v>
      </c>
      <c r="I130" s="28">
        <f ca="1">IF(ISBLANK(Historical!C129), 0, (Historical!C129-RigCount!H130)^2)</f>
        <v>130321</v>
      </c>
      <c r="J130" s="22">
        <f>Projections!F69</f>
        <v>681</v>
      </c>
      <c r="K130" s="22">
        <f ca="1">IF(Params!$D$38 &gt;= B130, $J$5, OFFSET(RigCount!J130,-Params!$D$38,0))</f>
        <v>681</v>
      </c>
      <c r="L130" s="22">
        <f ca="1">IF(B130&gt;Params!$D$37,AVERAGE(OFFSET(K130,-Params!$D$37+1,0,Params!$D$37,1)),K130)</f>
        <v>966.75</v>
      </c>
      <c r="M130" s="22">
        <f t="shared" si="3"/>
        <v>813</v>
      </c>
    </row>
    <row r="131" spans="1:13">
      <c r="A131" s="8">
        <v>42097</v>
      </c>
      <c r="B131" s="7">
        <v>127</v>
      </c>
      <c r="C131" s="29">
        <f>IF(ISBLANK(Historical!C130),NA(), Historical!C130)</f>
        <v>802</v>
      </c>
      <c r="D131" s="15">
        <f>IF(ISBLANK(Historical!C130),0,1)</f>
        <v>1</v>
      </c>
      <c r="E131" s="28">
        <f t="shared" si="4"/>
        <v>-11</v>
      </c>
      <c r="F131" s="28">
        <f>IF(M130&gt;1600,Params!$D$41,Params!$D$40)</f>
        <v>25</v>
      </c>
      <c r="G131" s="28">
        <f ca="1">MIN(MAX(IF(L130&gt;0, -1,1)*M130*Params!D$39,-F131),F131)</f>
        <v>-25</v>
      </c>
      <c r="H131" s="28">
        <f t="shared" ref="H131:H162" ca="1" si="6">IF(B131&lt;114, C131, H130+G130)</f>
        <v>1149</v>
      </c>
      <c r="I131" s="28">
        <f ca="1">IF(ISBLANK(Historical!C130), 0, (Historical!C130-RigCount!H131)^2)</f>
        <v>120409</v>
      </c>
      <c r="J131" s="22">
        <f>Projections!F70</f>
        <v>1564</v>
      </c>
      <c r="K131" s="22">
        <f ca="1">IF(Params!$D$38 &gt;= B131, $J$5, OFFSET(RigCount!J131,-Params!$D$38,0))</f>
        <v>1564</v>
      </c>
      <c r="L131" s="22">
        <f ca="1">IF(B131&gt;Params!$D$37,AVERAGE(OFFSET(K131,-Params!$D$37+1,0,Params!$D$37,1)),K131)</f>
        <v>1196.75</v>
      </c>
      <c r="M131" s="22">
        <f t="shared" si="3"/>
        <v>802</v>
      </c>
    </row>
    <row r="132" spans="1:13">
      <c r="A132" s="8">
        <v>42104</v>
      </c>
      <c r="B132" s="7">
        <v>128</v>
      </c>
      <c r="C132" s="29">
        <f>IF(ISBLANK(Historical!C131),NA(), Historical!C131)</f>
        <v>760</v>
      </c>
      <c r="D132" s="15">
        <f>IF(ISBLANK(Historical!C131),0,1)</f>
        <v>1</v>
      </c>
      <c r="E132" s="28">
        <f t="shared" si="4"/>
        <v>-42</v>
      </c>
      <c r="F132" s="28">
        <f>IF(M131&gt;1600,Params!$D$41,Params!$D$40)</f>
        <v>25</v>
      </c>
      <c r="G132" s="28">
        <f ca="1">MIN(MAX(IF(L131&gt;0, -1,1)*M131*Params!D$39,-F132),F132)</f>
        <v>-25</v>
      </c>
      <c r="H132" s="28">
        <f t="shared" ca="1" si="6"/>
        <v>1124</v>
      </c>
      <c r="I132" s="28">
        <f ca="1">IF(ISBLANK(Historical!C131), 0, (Historical!C131-RigCount!H132)^2)</f>
        <v>132496</v>
      </c>
      <c r="J132" s="22">
        <f>Projections!F71</f>
        <v>185</v>
      </c>
      <c r="K132" s="22">
        <f ca="1">IF(Params!$D$38 &gt;= B132, $J$5, OFFSET(RigCount!J132,-Params!$D$38,0))</f>
        <v>185</v>
      </c>
      <c r="L132" s="22">
        <f ca="1">IF(B132&gt;Params!$D$37,AVERAGE(OFFSET(K132,-Params!$D$37+1,0,Params!$D$37,1)),K132)</f>
        <v>899.25</v>
      </c>
      <c r="M132" s="22">
        <f t="shared" si="3"/>
        <v>760</v>
      </c>
    </row>
    <row r="133" spans="1:13">
      <c r="A133" s="8">
        <v>42111</v>
      </c>
      <c r="B133" s="7">
        <v>129</v>
      </c>
      <c r="C133" s="29">
        <f>IF(ISBLANK(Historical!C132),NA(), Historical!C132)</f>
        <v>734</v>
      </c>
      <c r="D133" s="15">
        <f>IF(ISBLANK(Historical!C132),0,1)</f>
        <v>1</v>
      </c>
      <c r="E133" s="28">
        <f t="shared" si="4"/>
        <v>-26</v>
      </c>
      <c r="F133" s="28">
        <f>IF(M132&gt;1600,Params!$D$41,Params!$D$40)</f>
        <v>25</v>
      </c>
      <c r="G133" s="28">
        <f ca="1">MIN(MAX(IF(L132&gt;0, -1,1)*M132*Params!D$39,-F133),F133)</f>
        <v>-25</v>
      </c>
      <c r="H133" s="28">
        <f t="shared" ca="1" si="6"/>
        <v>1099</v>
      </c>
      <c r="I133" s="28">
        <f ca="1">IF(ISBLANK(Historical!C132), 0, (Historical!C132-RigCount!H133)^2)</f>
        <v>133225</v>
      </c>
      <c r="J133" s="22">
        <f>Projections!F72</f>
        <v>759</v>
      </c>
      <c r="K133" s="22">
        <f ca="1">IF(Params!$D$38 &gt;= B133, $J$5, OFFSET(RigCount!J133,-Params!$D$38,0))</f>
        <v>759</v>
      </c>
      <c r="L133" s="22">
        <f ca="1">IF(B133&gt;Params!$D$37,AVERAGE(OFFSET(K133,-Params!$D$37+1,0,Params!$D$37,1)),K133)</f>
        <v>797.25</v>
      </c>
      <c r="M133" s="22">
        <f t="shared" ref="M133:M196" si="7">IF(D133=1,C133,M132+G133)</f>
        <v>734</v>
      </c>
    </row>
    <row r="134" spans="1:13">
      <c r="A134" s="8">
        <v>42118</v>
      </c>
      <c r="B134" s="7">
        <v>130</v>
      </c>
      <c r="C134" s="29">
        <f>IF(ISBLANK(Historical!C133),NA(), Historical!C133)</f>
        <v>703</v>
      </c>
      <c r="D134" s="15">
        <f>IF(ISBLANK(Historical!C133),0,1)</f>
        <v>1</v>
      </c>
      <c r="E134" s="28">
        <f t="shared" si="4"/>
        <v>-31</v>
      </c>
      <c r="F134" s="28">
        <f>IF(M133&gt;1600,Params!$D$41,Params!$D$40)</f>
        <v>25</v>
      </c>
      <c r="G134" s="28">
        <f ca="1">MIN(MAX(IF(L133&gt;0, -1,1)*M133*Params!D$39,-F134),F134)</f>
        <v>-25</v>
      </c>
      <c r="H134" s="28">
        <f t="shared" ca="1" si="6"/>
        <v>1074</v>
      </c>
      <c r="I134" s="28">
        <f ca="1">IF(ISBLANK(Historical!C133), 0, (Historical!C133-RigCount!H134)^2)</f>
        <v>137641</v>
      </c>
      <c r="J134" s="22">
        <f>Projections!F73</f>
        <v>273</v>
      </c>
      <c r="K134" s="22">
        <f ca="1">IF(Params!$D$38 &gt;= B134, $J$5, OFFSET(RigCount!J134,-Params!$D$38,0))</f>
        <v>273</v>
      </c>
      <c r="L134" s="22">
        <f ca="1">IF(B134&gt;Params!$D$37,AVERAGE(OFFSET(K134,-Params!$D$37+1,0,Params!$D$37,1)),K134)</f>
        <v>695.25</v>
      </c>
      <c r="M134" s="22">
        <f t="shared" si="7"/>
        <v>703</v>
      </c>
    </row>
    <row r="135" spans="1:13">
      <c r="A135" s="8">
        <v>42125</v>
      </c>
      <c r="B135" s="7">
        <v>131</v>
      </c>
      <c r="C135" s="29">
        <f>IF(ISBLANK(Historical!C134),NA(), Historical!C134)</f>
        <v>679</v>
      </c>
      <c r="D135" s="15">
        <f>IF(ISBLANK(Historical!C134),0,1)</f>
        <v>1</v>
      </c>
      <c r="E135" s="28">
        <f t="shared" ref="E135:E198" si="8">C135-C134</f>
        <v>-24</v>
      </c>
      <c r="F135" s="28">
        <f>IF(M134&gt;1600,Params!$D$41,Params!$D$40)</f>
        <v>25</v>
      </c>
      <c r="G135" s="28">
        <f ca="1">MIN(MAX(IF(L134&gt;0, -1,1)*M134*Params!D$39,-F135),F135)</f>
        <v>-25</v>
      </c>
      <c r="H135" s="28">
        <f t="shared" ca="1" si="6"/>
        <v>1049</v>
      </c>
      <c r="I135" s="28">
        <f ca="1">IF(ISBLANK(Historical!C134), 0, (Historical!C134-RigCount!H135)^2)</f>
        <v>136900</v>
      </c>
      <c r="J135" s="22">
        <f>Projections!F74</f>
        <v>-555</v>
      </c>
      <c r="K135" s="22">
        <f ca="1">IF(Params!$D$38 &gt;= B135, $J$5, OFFSET(RigCount!J135,-Params!$D$38,0))</f>
        <v>-555</v>
      </c>
      <c r="L135" s="22">
        <f ca="1">IF(B135&gt;Params!$D$37,AVERAGE(OFFSET(K135,-Params!$D$37+1,0,Params!$D$37,1)),K135)</f>
        <v>165.5</v>
      </c>
      <c r="M135" s="22">
        <f t="shared" si="7"/>
        <v>679</v>
      </c>
    </row>
    <row r="136" spans="1:13">
      <c r="A136" s="8">
        <v>42132</v>
      </c>
      <c r="B136" s="7">
        <v>132</v>
      </c>
      <c r="C136" s="29">
        <f>IF(ISBLANK(Historical!C135),NA(), Historical!C135)</f>
        <v>668</v>
      </c>
      <c r="D136" s="15">
        <f>IF(ISBLANK(Historical!C135),0,1)</f>
        <v>1</v>
      </c>
      <c r="E136" s="28">
        <f t="shared" si="8"/>
        <v>-11</v>
      </c>
      <c r="F136" s="28">
        <f>IF(M135&gt;1600,Params!$D$41,Params!$D$40)</f>
        <v>25</v>
      </c>
      <c r="G136" s="28">
        <f ca="1">MIN(MAX(IF(L135&gt;0, -1,1)*M135*Params!D$39,-F136),F136)</f>
        <v>-25</v>
      </c>
      <c r="H136" s="28">
        <f t="shared" ca="1" si="6"/>
        <v>1024</v>
      </c>
      <c r="I136" s="28">
        <f ca="1">IF(ISBLANK(Historical!C135), 0, (Historical!C135-RigCount!H136)^2)</f>
        <v>126736</v>
      </c>
      <c r="J136" s="22">
        <f>Projections!F75</f>
        <v>-313</v>
      </c>
      <c r="K136" s="22">
        <f ca="1">IF(Params!$D$38 &gt;= B136, $J$5, OFFSET(RigCount!J136,-Params!$D$38,0))</f>
        <v>-313</v>
      </c>
      <c r="L136" s="22">
        <f ca="1">IF(B136&gt;Params!$D$37,AVERAGE(OFFSET(K136,-Params!$D$37+1,0,Params!$D$37,1)),K136)</f>
        <v>41</v>
      </c>
      <c r="M136" s="22">
        <f t="shared" si="7"/>
        <v>668</v>
      </c>
    </row>
    <row r="137" spans="1:13">
      <c r="A137" s="8">
        <v>42139</v>
      </c>
      <c r="B137" s="7">
        <v>133</v>
      </c>
      <c r="C137" s="29">
        <f>IF(ISBLANK(Historical!C136),NA(), Historical!C136)</f>
        <v>660</v>
      </c>
      <c r="D137" s="15">
        <f>IF(ISBLANK(Historical!C136),0,1)</f>
        <v>1</v>
      </c>
      <c r="E137" s="28">
        <f t="shared" si="8"/>
        <v>-8</v>
      </c>
      <c r="F137" s="28">
        <f>IF(M136&gt;1600,Params!$D$41,Params!$D$40)</f>
        <v>25</v>
      </c>
      <c r="G137" s="28">
        <f ca="1">MIN(MAX(IF(L136&gt;0, -1,1)*M136*Params!D$39,-F137),F137)</f>
        <v>-25</v>
      </c>
      <c r="H137" s="28">
        <f t="shared" ca="1" si="6"/>
        <v>999</v>
      </c>
      <c r="I137" s="28">
        <f ca="1">IF(ISBLANK(Historical!C136), 0, (Historical!C136-RigCount!H137)^2)</f>
        <v>114921</v>
      </c>
      <c r="J137" s="22">
        <f>Projections!F76</f>
        <v>-337</v>
      </c>
      <c r="K137" s="22">
        <f ca="1">IF(Params!$D$38 &gt;= B137, $J$5, OFFSET(RigCount!J137,-Params!$D$38,0))</f>
        <v>-337</v>
      </c>
      <c r="L137" s="22">
        <f ca="1">IF(B137&gt;Params!$D$37,AVERAGE(OFFSET(K137,-Params!$D$37+1,0,Params!$D$37,1)),K137)</f>
        <v>-233</v>
      </c>
      <c r="M137" s="22">
        <f t="shared" si="7"/>
        <v>660</v>
      </c>
    </row>
    <row r="138" spans="1:13">
      <c r="A138" s="8">
        <v>42146</v>
      </c>
      <c r="B138" s="7">
        <v>134</v>
      </c>
      <c r="C138" s="29">
        <f>IF(ISBLANK(Historical!C137),NA(), Historical!C137)</f>
        <v>659</v>
      </c>
      <c r="D138" s="15">
        <f>IF(ISBLANK(Historical!C137),0,1)</f>
        <v>1</v>
      </c>
      <c r="E138" s="28">
        <f t="shared" si="8"/>
        <v>-1</v>
      </c>
      <c r="F138" s="28">
        <f>IF(M137&gt;1600,Params!$D$41,Params!$D$40)</f>
        <v>25</v>
      </c>
      <c r="G138" s="28">
        <f ca="1">MIN(MAX(IF(L137&gt;0, -1,1)*M137*Params!D$39,-F138),F138)</f>
        <v>25</v>
      </c>
      <c r="H138" s="28">
        <f t="shared" ca="1" si="6"/>
        <v>974</v>
      </c>
      <c r="I138" s="28">
        <f ca="1">IF(ISBLANK(Historical!C137), 0, (Historical!C137-RigCount!H138)^2)</f>
        <v>99225</v>
      </c>
      <c r="J138" s="22">
        <f>Projections!F77</f>
        <v>-316</v>
      </c>
      <c r="K138" s="22">
        <f ca="1">IF(Params!$D$38 &gt;= B138, $J$5, OFFSET(RigCount!J138,-Params!$D$38,0))</f>
        <v>-316</v>
      </c>
      <c r="L138" s="22">
        <f ca="1">IF(B138&gt;Params!$D$37,AVERAGE(OFFSET(K138,-Params!$D$37+1,0,Params!$D$37,1)),K138)</f>
        <v>-380.25</v>
      </c>
      <c r="M138" s="22">
        <f t="shared" si="7"/>
        <v>659</v>
      </c>
    </row>
    <row r="139" spans="1:13">
      <c r="A139" s="8">
        <v>42153</v>
      </c>
      <c r="B139" s="7">
        <v>135</v>
      </c>
      <c r="C139" s="29">
        <f>IF(ISBLANK(Historical!C138),NA(), Historical!C138)</f>
        <v>646</v>
      </c>
      <c r="D139" s="15">
        <f>IF(ISBLANK(Historical!C138),0,1)</f>
        <v>1</v>
      </c>
      <c r="E139" s="28">
        <f t="shared" si="8"/>
        <v>-13</v>
      </c>
      <c r="F139" s="28">
        <f>IF(M138&gt;1600,Params!$D$41,Params!$D$40)</f>
        <v>25</v>
      </c>
      <c r="G139" s="28">
        <f ca="1">MIN(MAX(IF(L138&gt;0, -1,1)*M138*Params!D$39,-F139),F139)</f>
        <v>25</v>
      </c>
      <c r="H139" s="28">
        <f t="shared" ca="1" si="6"/>
        <v>999</v>
      </c>
      <c r="I139" s="28">
        <f ca="1">IF(ISBLANK(Historical!C138), 0, (Historical!C138-RigCount!H139)^2)</f>
        <v>124609</v>
      </c>
      <c r="J139" s="22">
        <f>Projections!F78</f>
        <v>-207</v>
      </c>
      <c r="K139" s="22">
        <f ca="1">IF(Params!$D$38 &gt;= B139, $J$5, OFFSET(RigCount!J139,-Params!$D$38,0))</f>
        <v>-207</v>
      </c>
      <c r="L139" s="22">
        <f ca="1">IF(B139&gt;Params!$D$37,AVERAGE(OFFSET(K139,-Params!$D$37+1,0,Params!$D$37,1)),K139)</f>
        <v>-293.25</v>
      </c>
      <c r="M139" s="22">
        <f t="shared" si="7"/>
        <v>646</v>
      </c>
    </row>
    <row r="140" spans="1:13">
      <c r="A140" s="8">
        <v>42160</v>
      </c>
      <c r="B140" s="7">
        <v>136</v>
      </c>
      <c r="C140" s="29">
        <f>IF(ISBLANK(Historical!C139),NA(), Historical!C139)</f>
        <v>642</v>
      </c>
      <c r="D140" s="15">
        <f>IF(ISBLANK(Historical!C139),0,1)</f>
        <v>1</v>
      </c>
      <c r="E140" s="28">
        <f t="shared" si="8"/>
        <v>-4</v>
      </c>
      <c r="F140" s="28">
        <f>IF(M139&gt;1600,Params!$D$41,Params!$D$40)</f>
        <v>25</v>
      </c>
      <c r="G140" s="28">
        <f ca="1">MIN(MAX(IF(L139&gt;0, -1,1)*M139*Params!D$39,-F140),F140)</f>
        <v>25</v>
      </c>
      <c r="H140" s="28">
        <f t="shared" ca="1" si="6"/>
        <v>1024</v>
      </c>
      <c r="I140" s="28">
        <f ca="1">IF(ISBLANK(Historical!C139), 0, (Historical!C139-RigCount!H140)^2)</f>
        <v>145924</v>
      </c>
      <c r="J140" s="22">
        <f>Projections!F79</f>
        <v>-973</v>
      </c>
      <c r="K140" s="22">
        <f ca="1">IF(Params!$D$38 &gt;= B140, $J$5, OFFSET(RigCount!J140,-Params!$D$38,0))</f>
        <v>-973</v>
      </c>
      <c r="L140" s="22">
        <f ca="1">IF(B140&gt;Params!$D$37,AVERAGE(OFFSET(K140,-Params!$D$37+1,0,Params!$D$37,1)),K140)</f>
        <v>-458.25</v>
      </c>
      <c r="M140" s="22">
        <f t="shared" si="7"/>
        <v>642</v>
      </c>
    </row>
    <row r="141" spans="1:13">
      <c r="A141" s="8">
        <v>42167</v>
      </c>
      <c r="B141" s="7">
        <v>137</v>
      </c>
      <c r="C141" s="29">
        <f>IF(ISBLANK(Historical!C140),NA(), Historical!C140)</f>
        <v>635</v>
      </c>
      <c r="D141" s="15">
        <f>IF(ISBLANK(Historical!C140),0,1)</f>
        <v>1</v>
      </c>
      <c r="E141" s="28">
        <f t="shared" si="8"/>
        <v>-7</v>
      </c>
      <c r="F141" s="28">
        <f>IF(M140&gt;1600,Params!$D$41,Params!$D$40)</f>
        <v>25</v>
      </c>
      <c r="G141" s="28">
        <f ca="1">MIN(MAX(IF(L140&gt;0, -1,1)*M140*Params!D$39,-F141),F141)</f>
        <v>25</v>
      </c>
      <c r="H141" s="28">
        <f t="shared" ca="1" si="6"/>
        <v>1049</v>
      </c>
      <c r="I141" s="28">
        <f ca="1">IF(ISBLANK(Historical!C140), 0, (Historical!C140-RigCount!H141)^2)</f>
        <v>171396</v>
      </c>
      <c r="J141" s="22">
        <f>Projections!F80</f>
        <v>-297</v>
      </c>
      <c r="K141" s="22">
        <f ca="1">IF(Params!$D$38 &gt;= B141, $J$5, OFFSET(RigCount!J141,-Params!$D$38,0))</f>
        <v>-297</v>
      </c>
      <c r="L141" s="22">
        <f ca="1">IF(B141&gt;Params!$D$37,AVERAGE(OFFSET(K141,-Params!$D$37+1,0,Params!$D$37,1)),K141)</f>
        <v>-448.25</v>
      </c>
      <c r="M141" s="22">
        <f t="shared" si="7"/>
        <v>635</v>
      </c>
    </row>
    <row r="142" spans="1:13">
      <c r="A142" s="8">
        <v>42174</v>
      </c>
      <c r="B142" s="7">
        <v>138</v>
      </c>
      <c r="C142" s="29">
        <f>IF(ISBLANK(Historical!C141),NA(), Historical!C141)</f>
        <v>631</v>
      </c>
      <c r="D142" s="15">
        <f>IF(ISBLANK(Historical!C141),0,1)</f>
        <v>1</v>
      </c>
      <c r="E142" s="28">
        <f t="shared" si="8"/>
        <v>-4</v>
      </c>
      <c r="F142" s="28">
        <f>IF(M141&gt;1600,Params!$D$41,Params!$D$40)</f>
        <v>25</v>
      </c>
      <c r="G142" s="28">
        <f ca="1">MIN(MAX(IF(L141&gt;0, -1,1)*M141*Params!D$39,-F142),F142)</f>
        <v>25</v>
      </c>
      <c r="H142" s="28">
        <f t="shared" ca="1" si="6"/>
        <v>1074</v>
      </c>
      <c r="I142" s="28">
        <f ca="1">IF(ISBLANK(Historical!C141), 0, (Historical!C141-RigCount!H142)^2)</f>
        <v>196249</v>
      </c>
      <c r="J142" s="22">
        <f>Projections!F81</f>
        <v>-655</v>
      </c>
      <c r="K142" s="22">
        <f ca="1">IF(Params!$D$38 &gt;= B142, $J$5, OFFSET(RigCount!J142,-Params!$D$38,0))</f>
        <v>-655</v>
      </c>
      <c r="L142" s="22">
        <f ca="1">IF(B142&gt;Params!$D$37,AVERAGE(OFFSET(K142,-Params!$D$37+1,0,Params!$D$37,1)),K142)</f>
        <v>-533</v>
      </c>
      <c r="M142" s="22">
        <f t="shared" si="7"/>
        <v>631</v>
      </c>
    </row>
    <row r="143" spans="1:13">
      <c r="A143" s="8">
        <v>42181</v>
      </c>
      <c r="B143" s="7">
        <v>139</v>
      </c>
      <c r="C143" s="29">
        <f>IF(ISBLANK(Historical!C142),NA(), Historical!C142)</f>
        <v>628</v>
      </c>
      <c r="D143" s="15">
        <f>IF(ISBLANK(Historical!C142),0,1)</f>
        <v>1</v>
      </c>
      <c r="E143" s="28">
        <f t="shared" si="8"/>
        <v>-3</v>
      </c>
      <c r="F143" s="28">
        <f>IF(M142&gt;1600,Params!$D$41,Params!$D$40)</f>
        <v>25</v>
      </c>
      <c r="G143" s="28">
        <f ca="1">MIN(MAX(IF(L142&gt;0, -1,1)*M142*Params!D$39,-F143),F143)</f>
        <v>25</v>
      </c>
      <c r="H143" s="28">
        <f t="shared" ca="1" si="6"/>
        <v>1099</v>
      </c>
      <c r="I143" s="28">
        <f ca="1">IF(ISBLANK(Historical!C142), 0, (Historical!C142-RigCount!H143)^2)</f>
        <v>221841</v>
      </c>
      <c r="J143" s="22">
        <f>Projections!F82</f>
        <v>398</v>
      </c>
      <c r="K143" s="22">
        <f ca="1">IF(Params!$D$38 &gt;= B143, $J$5, OFFSET(RigCount!J143,-Params!$D$38,0))</f>
        <v>398</v>
      </c>
      <c r="L143" s="22">
        <f ca="1">IF(B143&gt;Params!$D$37,AVERAGE(OFFSET(K143,-Params!$D$37+1,0,Params!$D$37,1)),K143)</f>
        <v>-381.75</v>
      </c>
      <c r="M143" s="22">
        <f t="shared" si="7"/>
        <v>628</v>
      </c>
    </row>
    <row r="144" spans="1:13">
      <c r="A144" s="8">
        <v>42188</v>
      </c>
      <c r="B144" s="7">
        <v>140</v>
      </c>
      <c r="C144" s="29">
        <f>IF(ISBLANK(Historical!C143),NA(), Historical!C143)</f>
        <v>640</v>
      </c>
      <c r="D144" s="15">
        <f>IF(ISBLANK(Historical!C143),0,1)</f>
        <v>1</v>
      </c>
      <c r="E144" s="28">
        <f t="shared" si="8"/>
        <v>12</v>
      </c>
      <c r="F144" s="28">
        <f>IF(M143&gt;1600,Params!$D$41,Params!$D$40)</f>
        <v>25</v>
      </c>
      <c r="G144" s="28">
        <f ca="1">MIN(MAX(IF(L143&gt;0, -1,1)*M143*Params!D$39,-F144),F144)</f>
        <v>25</v>
      </c>
      <c r="H144" s="28">
        <f t="shared" ca="1" si="6"/>
        <v>1124</v>
      </c>
      <c r="I144" s="28">
        <f ca="1">IF(ISBLANK(Historical!C143), 0, (Historical!C143-RigCount!H144)^2)</f>
        <v>234256</v>
      </c>
      <c r="J144" s="22">
        <f>Projections!F83</f>
        <v>131</v>
      </c>
      <c r="K144" s="22">
        <f ca="1">IF(Params!$D$38 &gt;= B144, $J$5, OFFSET(RigCount!J144,-Params!$D$38,0))</f>
        <v>131</v>
      </c>
      <c r="L144" s="22">
        <f ca="1">IF(B144&gt;Params!$D$37,AVERAGE(OFFSET(K144,-Params!$D$37+1,0,Params!$D$37,1)),K144)</f>
        <v>-105.75</v>
      </c>
      <c r="M144" s="22">
        <f t="shared" si="7"/>
        <v>640</v>
      </c>
    </row>
    <row r="145" spans="1:13">
      <c r="A145" s="8">
        <v>42195</v>
      </c>
      <c r="B145" s="7">
        <v>141</v>
      </c>
      <c r="C145" s="29">
        <f>IF(ISBLANK(Historical!C144),NA(), Historical!C144)</f>
        <v>645</v>
      </c>
      <c r="D145" s="15">
        <f>IF(ISBLANK(Historical!C144),0,1)</f>
        <v>1</v>
      </c>
      <c r="E145" s="28">
        <f t="shared" si="8"/>
        <v>5</v>
      </c>
      <c r="F145" s="28">
        <f>IF(M144&gt;1600,Params!$D$41,Params!$D$40)</f>
        <v>25</v>
      </c>
      <c r="G145" s="28">
        <f ca="1">MIN(MAX(IF(L144&gt;0, -1,1)*M144*Params!D$39,-F145),F145)</f>
        <v>25</v>
      </c>
      <c r="H145" s="28">
        <f t="shared" ca="1" si="6"/>
        <v>1149</v>
      </c>
      <c r="I145" s="28">
        <f ca="1">IF(ISBLANK(Historical!C144), 0, (Historical!C144-RigCount!H145)^2)</f>
        <v>254016</v>
      </c>
      <c r="J145" s="22">
        <f>Projections!F84</f>
        <v>-564</v>
      </c>
      <c r="K145" s="22">
        <f ca="1">IF(Params!$D$38 &gt;= B145, $J$5, OFFSET(RigCount!J145,-Params!$D$38,0))</f>
        <v>-564</v>
      </c>
      <c r="L145" s="22">
        <f ca="1">IF(B145&gt;Params!$D$37,AVERAGE(OFFSET(K145,-Params!$D$37+1,0,Params!$D$37,1)),K145)</f>
        <v>-172.5</v>
      </c>
      <c r="M145" s="22">
        <f t="shared" si="7"/>
        <v>645</v>
      </c>
    </row>
    <row r="146" spans="1:13">
      <c r="A146" s="8">
        <v>42202</v>
      </c>
      <c r="B146" s="7">
        <v>142</v>
      </c>
      <c r="C146" s="29">
        <f>IF(ISBLANK(Historical!C145),NA(), Historical!C145)</f>
        <v>638</v>
      </c>
      <c r="D146" s="15">
        <f>IF(ISBLANK(Historical!C145),0,1)</f>
        <v>1</v>
      </c>
      <c r="E146" s="28">
        <f t="shared" si="8"/>
        <v>-7</v>
      </c>
      <c r="F146" s="28">
        <f>IF(M145&gt;1600,Params!$D$41,Params!$D$40)</f>
        <v>25</v>
      </c>
      <c r="G146" s="28">
        <f ca="1">MIN(MAX(IF(L145&gt;0, -1,1)*M145*Params!D$39,-F146),F146)</f>
        <v>25</v>
      </c>
      <c r="H146" s="28">
        <f t="shared" ca="1" si="6"/>
        <v>1174</v>
      </c>
      <c r="I146" s="28">
        <f ca="1">IF(ISBLANK(Historical!C145), 0, (Historical!C145-RigCount!H146)^2)</f>
        <v>287296</v>
      </c>
      <c r="J146" s="22">
        <f>Projections!F85</f>
        <v>426</v>
      </c>
      <c r="K146" s="22">
        <f ca="1">IF(Params!$D$38 &gt;= B146, $J$5, OFFSET(RigCount!J146,-Params!$D$38,0))</f>
        <v>426</v>
      </c>
      <c r="L146" s="22">
        <f ca="1">IF(B146&gt;Params!$D$37,AVERAGE(OFFSET(K146,-Params!$D$37+1,0,Params!$D$37,1)),K146)</f>
        <v>97.75</v>
      </c>
      <c r="M146" s="22">
        <f t="shared" si="7"/>
        <v>638</v>
      </c>
    </row>
    <row r="147" spans="1:13">
      <c r="A147" s="8">
        <v>42209</v>
      </c>
      <c r="B147" s="7">
        <v>143</v>
      </c>
      <c r="C147" s="29">
        <f>IF(ISBLANK(Historical!C146),NA(), Historical!C146)</f>
        <v>659</v>
      </c>
      <c r="D147" s="15">
        <f>IF(ISBLANK(Historical!C146),0,1)</f>
        <v>1</v>
      </c>
      <c r="E147" s="28">
        <f t="shared" si="8"/>
        <v>21</v>
      </c>
      <c r="F147" s="28">
        <f>IF(M146&gt;1600,Params!$D$41,Params!$D$40)</f>
        <v>25</v>
      </c>
      <c r="G147" s="28">
        <f ca="1">MIN(MAX(IF(L146&gt;0, -1,1)*M146*Params!D$39,-F147),F147)</f>
        <v>-25</v>
      </c>
      <c r="H147" s="28">
        <f t="shared" ca="1" si="6"/>
        <v>1199</v>
      </c>
      <c r="I147" s="28">
        <f ca="1">IF(ISBLANK(Historical!C146), 0, (Historical!C146-RigCount!H147)^2)</f>
        <v>291600</v>
      </c>
      <c r="J147" s="22">
        <f>Projections!F86</f>
        <v>-601</v>
      </c>
      <c r="K147" s="22">
        <f ca="1">IF(Params!$D$38 &gt;= B147, $J$5, OFFSET(RigCount!J147,-Params!$D$38,0))</f>
        <v>-601</v>
      </c>
      <c r="L147" s="22">
        <f ca="1">IF(B147&gt;Params!$D$37,AVERAGE(OFFSET(K147,-Params!$D$37+1,0,Params!$D$37,1)),K147)</f>
        <v>-152</v>
      </c>
      <c r="M147" s="22">
        <f t="shared" si="7"/>
        <v>659</v>
      </c>
    </row>
    <row r="148" spans="1:13">
      <c r="A148" s="8">
        <v>42216</v>
      </c>
      <c r="B148" s="7">
        <v>144</v>
      </c>
      <c r="C148" s="29">
        <f>IF(ISBLANK(Historical!C147),NA(), Historical!C147)</f>
        <v>664</v>
      </c>
      <c r="D148" s="15">
        <f>IF(ISBLANK(Historical!C147),0,1)</f>
        <v>1</v>
      </c>
      <c r="E148" s="28">
        <f t="shared" si="8"/>
        <v>5</v>
      </c>
      <c r="F148" s="28">
        <f>IF(M147&gt;1600,Params!$D$41,Params!$D$40)</f>
        <v>25</v>
      </c>
      <c r="G148" s="28">
        <f ca="1">MIN(MAX(IF(L147&gt;0, -1,1)*M147*Params!D$39,-F148),F148)</f>
        <v>25</v>
      </c>
      <c r="H148" s="28">
        <f t="shared" ca="1" si="6"/>
        <v>1174</v>
      </c>
      <c r="I148" s="28">
        <f ca="1">IF(ISBLANK(Historical!C147), 0, (Historical!C147-RigCount!H148)^2)</f>
        <v>260100</v>
      </c>
      <c r="J148" s="22">
        <f>Projections!F87</f>
        <v>-630</v>
      </c>
      <c r="K148" s="22">
        <f ca="1">IF(Params!$D$38 &gt;= B148, $J$5, OFFSET(RigCount!J148,-Params!$D$38,0))</f>
        <v>-630</v>
      </c>
      <c r="L148" s="22">
        <f ca="1">IF(B148&gt;Params!$D$37,AVERAGE(OFFSET(K148,-Params!$D$37+1,0,Params!$D$37,1)),K148)</f>
        <v>-342.25</v>
      </c>
      <c r="M148" s="22">
        <f t="shared" si="7"/>
        <v>664</v>
      </c>
    </row>
    <row r="149" spans="1:13">
      <c r="A149" s="8">
        <v>42223</v>
      </c>
      <c r="B149" s="7">
        <v>145</v>
      </c>
      <c r="C149" s="29">
        <f>IF(ISBLANK(Historical!C148),NA(), Historical!C148)</f>
        <v>670</v>
      </c>
      <c r="D149" s="15">
        <f>IF(ISBLANK(Historical!C148),0,1)</f>
        <v>1</v>
      </c>
      <c r="E149" s="28">
        <f t="shared" si="8"/>
        <v>6</v>
      </c>
      <c r="F149" s="28">
        <f>IF(M148&gt;1600,Params!$D$41,Params!$D$40)</f>
        <v>25</v>
      </c>
      <c r="G149" s="28">
        <f ca="1">MIN(MAX(IF(L148&gt;0, -1,1)*M148*Params!D$39,-F149),F149)</f>
        <v>25</v>
      </c>
      <c r="H149" s="28">
        <f t="shared" ca="1" si="6"/>
        <v>1199</v>
      </c>
      <c r="I149" s="28">
        <f ca="1">IF(ISBLANK(Historical!C148), 0, (Historical!C148-RigCount!H149)^2)</f>
        <v>279841</v>
      </c>
      <c r="J149" s="22">
        <f>Projections!F88</f>
        <v>-240</v>
      </c>
      <c r="K149" s="22">
        <f ca="1">IF(Params!$D$38 &gt;= B149, $J$5, OFFSET(RigCount!J149,-Params!$D$38,0))</f>
        <v>-240</v>
      </c>
      <c r="L149" s="22">
        <f ca="1">IF(B149&gt;Params!$D$37,AVERAGE(OFFSET(K149,-Params!$D$37+1,0,Params!$D$37,1)),K149)</f>
        <v>-261.25</v>
      </c>
      <c r="M149" s="22">
        <f t="shared" si="7"/>
        <v>670</v>
      </c>
    </row>
    <row r="150" spans="1:13">
      <c r="A150" s="8">
        <v>42230</v>
      </c>
      <c r="B150" s="7">
        <v>146</v>
      </c>
      <c r="C150" s="29">
        <f>IF(ISBLANK(Historical!C149),NA(), Historical!C149)</f>
        <v>672</v>
      </c>
      <c r="D150" s="15">
        <f>IF(ISBLANK(Historical!C149),0,1)</f>
        <v>1</v>
      </c>
      <c r="E150" s="28">
        <f t="shared" si="8"/>
        <v>2</v>
      </c>
      <c r="F150" s="28">
        <f>IF(M149&gt;1600,Params!$D$41,Params!$D$40)</f>
        <v>25</v>
      </c>
      <c r="G150" s="28">
        <f ca="1">MIN(MAX(IF(L149&gt;0, -1,1)*M149*Params!D$39,-F150),F150)</f>
        <v>25</v>
      </c>
      <c r="H150" s="28">
        <f t="shared" ca="1" si="6"/>
        <v>1224</v>
      </c>
      <c r="I150" s="28">
        <f ca="1">IF(ISBLANK(Historical!C149), 0, (Historical!C149-RigCount!H150)^2)</f>
        <v>304704</v>
      </c>
      <c r="J150" s="22">
        <f>Projections!F89</f>
        <v>374</v>
      </c>
      <c r="K150" s="22">
        <f ca="1">IF(Params!$D$38 &gt;= B150, $J$5, OFFSET(RigCount!J150,-Params!$D$38,0))</f>
        <v>374</v>
      </c>
      <c r="L150" s="22">
        <f ca="1">IF(B150&gt;Params!$D$37,AVERAGE(OFFSET(K150,-Params!$D$37+1,0,Params!$D$37,1)),K150)</f>
        <v>-274.25</v>
      </c>
      <c r="M150" s="22">
        <f t="shared" si="7"/>
        <v>672</v>
      </c>
    </row>
    <row r="151" spans="1:13">
      <c r="A151" s="8">
        <v>42237</v>
      </c>
      <c r="B151" s="7">
        <v>147</v>
      </c>
      <c r="C151" s="29">
        <f>IF(ISBLANK(Historical!C150),NA(), Historical!C150)</f>
        <v>674</v>
      </c>
      <c r="D151" s="15">
        <f>IF(ISBLANK(Historical!C150),0,1)</f>
        <v>1</v>
      </c>
      <c r="E151" s="28">
        <f t="shared" si="8"/>
        <v>2</v>
      </c>
      <c r="F151" s="28">
        <f>IF(M150&gt;1600,Params!$D$41,Params!$D$40)</f>
        <v>25</v>
      </c>
      <c r="G151" s="28">
        <f ca="1">MIN(MAX(IF(L150&gt;0, -1,1)*M150*Params!D$39,-F151),F151)</f>
        <v>25</v>
      </c>
      <c r="H151" s="28">
        <f t="shared" ca="1" si="6"/>
        <v>1249</v>
      </c>
      <c r="I151" s="28">
        <f ca="1">IF(ISBLANK(Historical!C150), 0, (Historical!C150-RigCount!H151)^2)</f>
        <v>330625</v>
      </c>
      <c r="J151" s="22">
        <f>Projections!F90</f>
        <v>-779</v>
      </c>
      <c r="K151" s="22">
        <f ca="1">IF(Params!$D$38 &gt;= B151, $J$5, OFFSET(RigCount!J151,-Params!$D$38,0))</f>
        <v>-779</v>
      </c>
      <c r="L151" s="22">
        <f ca="1">IF(B151&gt;Params!$D$37,AVERAGE(OFFSET(K151,-Params!$D$37+1,0,Params!$D$37,1)),K151)</f>
        <v>-318.75</v>
      </c>
      <c r="M151" s="22">
        <f t="shared" si="7"/>
        <v>674</v>
      </c>
    </row>
    <row r="152" spans="1:13">
      <c r="A152" s="8">
        <v>42244</v>
      </c>
      <c r="B152" s="7">
        <v>148</v>
      </c>
      <c r="C152" s="29">
        <f>IF(ISBLANK(Historical!C151),NA(), Historical!C151)</f>
        <v>675</v>
      </c>
      <c r="D152" s="15">
        <f>IF(ISBLANK(Historical!C151),0,1)</f>
        <v>1</v>
      </c>
      <c r="E152" s="28">
        <f t="shared" si="8"/>
        <v>1</v>
      </c>
      <c r="F152" s="28">
        <f>IF(M151&gt;1600,Params!$D$41,Params!$D$40)</f>
        <v>25</v>
      </c>
      <c r="G152" s="28">
        <f ca="1">MIN(MAX(IF(L151&gt;0, -1,1)*M151*Params!D$39,-F152),F152)</f>
        <v>25</v>
      </c>
      <c r="H152" s="28">
        <f t="shared" ca="1" si="6"/>
        <v>1274</v>
      </c>
      <c r="I152" s="28">
        <f ca="1">IF(ISBLANK(Historical!C151), 0, (Historical!C151-RigCount!H152)^2)</f>
        <v>358801</v>
      </c>
      <c r="J152" s="22">
        <f>Projections!F91</f>
        <v>667</v>
      </c>
      <c r="K152" s="22">
        <f ca="1">IF(Params!$D$38 &gt;= B152, $J$5, OFFSET(RigCount!J152,-Params!$D$38,0))</f>
        <v>667</v>
      </c>
      <c r="L152" s="22">
        <f ca="1">IF(B152&gt;Params!$D$37,AVERAGE(OFFSET(K152,-Params!$D$37+1,0,Params!$D$37,1)),K152)</f>
        <v>5.5</v>
      </c>
      <c r="M152" s="22">
        <f t="shared" si="7"/>
        <v>675</v>
      </c>
    </row>
    <row r="153" spans="1:13">
      <c r="A153" s="8">
        <v>42251</v>
      </c>
      <c r="B153" s="7">
        <v>149</v>
      </c>
      <c r="C153" s="29">
        <f>IF(ISBLANK(Historical!C152),NA(), Historical!C152)</f>
        <v>662</v>
      </c>
      <c r="D153" s="15">
        <f>IF(ISBLANK(Historical!C152),0,1)</f>
        <v>1</v>
      </c>
      <c r="E153" s="28">
        <f t="shared" si="8"/>
        <v>-13</v>
      </c>
      <c r="F153" s="28">
        <f>IF(M152&gt;1600,Params!$D$41,Params!$D$40)</f>
        <v>25</v>
      </c>
      <c r="G153" s="28">
        <f ca="1">MIN(MAX(IF(L152&gt;0, -1,1)*M152*Params!D$39,-F153),F153)</f>
        <v>-25</v>
      </c>
      <c r="H153" s="28">
        <f t="shared" ca="1" si="6"/>
        <v>1299</v>
      </c>
      <c r="I153" s="28">
        <f ca="1">IF(ISBLANK(Historical!C152), 0, (Historical!C152-RigCount!H153)^2)</f>
        <v>405769</v>
      </c>
      <c r="J153" s="22">
        <f>Projections!F92</f>
        <v>367</v>
      </c>
      <c r="K153" s="22">
        <f ca="1">IF(Params!$D$38 &gt;= B153, $J$5, OFFSET(RigCount!J153,-Params!$D$38,0))</f>
        <v>367</v>
      </c>
      <c r="L153" s="22">
        <f ca="1">IF(B153&gt;Params!$D$37,AVERAGE(OFFSET(K153,-Params!$D$37+1,0,Params!$D$37,1)),K153)</f>
        <v>157.25</v>
      </c>
      <c r="M153" s="22">
        <f t="shared" si="7"/>
        <v>662</v>
      </c>
    </row>
    <row r="154" spans="1:13">
      <c r="A154" s="8">
        <v>42258</v>
      </c>
      <c r="B154" s="7">
        <v>150</v>
      </c>
      <c r="C154" s="29">
        <f>IF(ISBLANK(Historical!C153),NA(), Historical!C153)</f>
        <v>652</v>
      </c>
      <c r="D154" s="15">
        <f>IF(ISBLANK(Historical!C153),0,1)</f>
        <v>1</v>
      </c>
      <c r="E154" s="28">
        <f t="shared" si="8"/>
        <v>-10</v>
      </c>
      <c r="F154" s="28">
        <f>IF(M153&gt;1600,Params!$D$41,Params!$D$40)</f>
        <v>25</v>
      </c>
      <c r="G154" s="28">
        <f ca="1">MIN(MAX(IF(L153&gt;0, -1,1)*M153*Params!D$39,-F154),F154)</f>
        <v>-25</v>
      </c>
      <c r="H154" s="28">
        <f t="shared" ca="1" si="6"/>
        <v>1274</v>
      </c>
      <c r="I154" s="28">
        <f ca="1">IF(ISBLANK(Historical!C153), 0, (Historical!C153-RigCount!H154)^2)</f>
        <v>386884</v>
      </c>
      <c r="J154" s="22">
        <f>Projections!F93</f>
        <v>-301</v>
      </c>
      <c r="K154" s="22">
        <f ca="1">IF(Params!$D$38 &gt;= B154, $J$5, OFFSET(RigCount!J154,-Params!$D$38,0))</f>
        <v>-301</v>
      </c>
      <c r="L154" s="22">
        <f ca="1">IF(B154&gt;Params!$D$37,AVERAGE(OFFSET(K154,-Params!$D$37+1,0,Params!$D$37,1)),K154)</f>
        <v>-11.5</v>
      </c>
      <c r="M154" s="22">
        <f t="shared" si="7"/>
        <v>652</v>
      </c>
    </row>
    <row r="155" spans="1:13">
      <c r="A155" s="8">
        <v>42265</v>
      </c>
      <c r="B155" s="7">
        <v>151</v>
      </c>
      <c r="C155" s="29">
        <f>IF(ISBLANK(Historical!C154),NA(), Historical!C154)</f>
        <v>644</v>
      </c>
      <c r="D155" s="15">
        <f>IF(ISBLANK(Historical!C154),0,1)</f>
        <v>1</v>
      </c>
      <c r="E155" s="28">
        <f t="shared" si="8"/>
        <v>-8</v>
      </c>
      <c r="F155" s="28">
        <f>IF(M154&gt;1600,Params!$D$41,Params!$D$40)</f>
        <v>25</v>
      </c>
      <c r="G155" s="28">
        <f ca="1">MIN(MAX(IF(L154&gt;0, -1,1)*M154*Params!D$39,-F155),F155)</f>
        <v>25</v>
      </c>
      <c r="H155" s="28">
        <f t="shared" ca="1" si="6"/>
        <v>1249</v>
      </c>
      <c r="I155" s="28">
        <f ca="1">IF(ISBLANK(Historical!C154), 0, (Historical!C154-RigCount!H155)^2)</f>
        <v>366025</v>
      </c>
      <c r="J155" s="22">
        <f>Projections!F94</f>
        <v>-275</v>
      </c>
      <c r="K155" s="22">
        <f ca="1">IF(Params!$D$38 &gt;= B155, $J$5, OFFSET(RigCount!J155,-Params!$D$38,0))</f>
        <v>-275</v>
      </c>
      <c r="L155" s="22">
        <f ca="1">IF(B155&gt;Params!$D$37,AVERAGE(OFFSET(K155,-Params!$D$37+1,0,Params!$D$37,1)),K155)</f>
        <v>114.5</v>
      </c>
      <c r="M155" s="22">
        <f t="shared" si="7"/>
        <v>644</v>
      </c>
    </row>
    <row r="156" spans="1:13">
      <c r="A156" s="8">
        <v>42272</v>
      </c>
      <c r="B156" s="7">
        <v>152</v>
      </c>
      <c r="C156" s="29">
        <f>IF(ISBLANK(Historical!C155),NA(), Historical!C155)</f>
        <v>641</v>
      </c>
      <c r="D156" s="15">
        <f>IF(ISBLANK(Historical!C155),0,1)</f>
        <v>1</v>
      </c>
      <c r="E156" s="28">
        <f t="shared" si="8"/>
        <v>-3</v>
      </c>
      <c r="F156" s="28">
        <f>IF(M155&gt;1600,Params!$D$41,Params!$D$40)</f>
        <v>25</v>
      </c>
      <c r="G156" s="28">
        <f ca="1">MIN(MAX(IF(L155&gt;0, -1,1)*M155*Params!D$39,-F156),F156)</f>
        <v>-25</v>
      </c>
      <c r="H156" s="28">
        <f t="shared" ca="1" si="6"/>
        <v>1274</v>
      </c>
      <c r="I156" s="28">
        <f ca="1">IF(ISBLANK(Historical!C155), 0, (Historical!C155-RigCount!H156)^2)</f>
        <v>400689</v>
      </c>
      <c r="J156" s="22">
        <f>Projections!F95</f>
        <v>565</v>
      </c>
      <c r="K156" s="22">
        <f ca="1">IF(Params!$D$38 &gt;= B156, $J$5, OFFSET(RigCount!J156,-Params!$D$38,0))</f>
        <v>565</v>
      </c>
      <c r="L156" s="22">
        <f ca="1">IF(B156&gt;Params!$D$37,AVERAGE(OFFSET(K156,-Params!$D$37+1,0,Params!$D$37,1)),K156)</f>
        <v>89</v>
      </c>
      <c r="M156" s="22">
        <f t="shared" si="7"/>
        <v>641</v>
      </c>
    </row>
    <row r="157" spans="1:13">
      <c r="A157" s="8">
        <v>42279</v>
      </c>
      <c r="B157" s="7">
        <v>153</v>
      </c>
      <c r="C157" s="29">
        <f>IF(ISBLANK(Historical!C156),NA(), Historical!C156)</f>
        <v>614</v>
      </c>
      <c r="D157" s="15">
        <f>IF(ISBLANK(Historical!C156),0,1)</f>
        <v>1</v>
      </c>
      <c r="E157" s="28">
        <f t="shared" si="8"/>
        <v>-27</v>
      </c>
      <c r="F157" s="28">
        <f>IF(M156&gt;1600,Params!$D$41,Params!$D$40)</f>
        <v>25</v>
      </c>
      <c r="G157" s="28">
        <f ca="1">MIN(MAX(IF(L156&gt;0, -1,1)*M156*Params!D$39,-F157),F157)</f>
        <v>-25</v>
      </c>
      <c r="H157" s="28">
        <f t="shared" ca="1" si="6"/>
        <v>1249</v>
      </c>
      <c r="I157" s="28">
        <f ca="1">IF(ISBLANK(Historical!C156), 0, (Historical!C156-RigCount!H157)^2)</f>
        <v>403225</v>
      </c>
      <c r="J157" s="22">
        <f>Projections!F96</f>
        <v>439</v>
      </c>
      <c r="K157" s="22">
        <f ca="1">IF(Params!$D$38 &gt;= B157, $J$5, OFFSET(RigCount!J157,-Params!$D$38,0))</f>
        <v>439</v>
      </c>
      <c r="L157" s="22">
        <f ca="1">IF(B157&gt;Params!$D$37,AVERAGE(OFFSET(K157,-Params!$D$37+1,0,Params!$D$37,1)),K157)</f>
        <v>107</v>
      </c>
      <c r="M157" s="22">
        <f t="shared" si="7"/>
        <v>614</v>
      </c>
    </row>
    <row r="158" spans="1:13">
      <c r="A158" s="8">
        <v>42286</v>
      </c>
      <c r="B158" s="7">
        <v>154</v>
      </c>
      <c r="C158" s="29">
        <f>IF(ISBLANK(Historical!C157),NA(), Historical!C157)</f>
        <v>605</v>
      </c>
      <c r="D158" s="15">
        <f>IF(ISBLANK(Historical!C157),0,1)</f>
        <v>1</v>
      </c>
      <c r="E158" s="28">
        <f t="shared" si="8"/>
        <v>-9</v>
      </c>
      <c r="F158" s="28">
        <f>IF(M157&gt;1600,Params!$D$41,Params!$D$40)</f>
        <v>25</v>
      </c>
      <c r="G158" s="28">
        <f ca="1">MIN(MAX(IF(L157&gt;0, -1,1)*M157*Params!D$39,-F158),F158)</f>
        <v>-25</v>
      </c>
      <c r="H158" s="28">
        <f t="shared" ca="1" si="6"/>
        <v>1224</v>
      </c>
      <c r="I158" s="28">
        <f ca="1">IF(ISBLANK(Historical!C157), 0, (Historical!C157-RigCount!H158)^2)</f>
        <v>383161</v>
      </c>
      <c r="J158" s="22">
        <f>Projections!F97</f>
        <v>1080</v>
      </c>
      <c r="K158" s="22">
        <f ca="1">IF(Params!$D$38 &gt;= B158, $J$5, OFFSET(RigCount!J158,-Params!$D$38,0))</f>
        <v>1080</v>
      </c>
      <c r="L158" s="22">
        <f ca="1">IF(B158&gt;Params!$D$37,AVERAGE(OFFSET(K158,-Params!$D$37+1,0,Params!$D$37,1)),K158)</f>
        <v>452.25</v>
      </c>
      <c r="M158" s="22">
        <f t="shared" si="7"/>
        <v>605</v>
      </c>
    </row>
    <row r="159" spans="1:13">
      <c r="A159" s="8">
        <v>42293</v>
      </c>
      <c r="B159" s="7">
        <v>155</v>
      </c>
      <c r="C159" s="29">
        <f>IF(ISBLANK(Historical!C158),NA(), Historical!C158)</f>
        <v>595</v>
      </c>
      <c r="D159" s="15">
        <f>IF(ISBLANK(Historical!C158),0,1)</f>
        <v>1</v>
      </c>
      <c r="E159" s="28">
        <f t="shared" si="8"/>
        <v>-10</v>
      </c>
      <c r="F159" s="28">
        <f>IF(M158&gt;1600,Params!$D$41,Params!$D$40)</f>
        <v>25</v>
      </c>
      <c r="G159" s="28">
        <f ca="1">MIN(MAX(IF(L158&gt;0, -1,1)*M158*Params!D$39,-F159),F159)</f>
        <v>-25</v>
      </c>
      <c r="H159" s="28">
        <f t="shared" ca="1" si="6"/>
        <v>1199</v>
      </c>
      <c r="I159" s="28">
        <f ca="1">IF(ISBLANK(Historical!C158), 0, (Historical!C158-RigCount!H159)^2)</f>
        <v>364816</v>
      </c>
      <c r="J159" s="22">
        <f>Projections!F98</f>
        <v>1147</v>
      </c>
      <c r="K159" s="22">
        <f ca="1">IF(Params!$D$38 &gt;= B159, $J$5, OFFSET(RigCount!J159,-Params!$D$38,0))</f>
        <v>1147</v>
      </c>
      <c r="L159" s="22">
        <f ca="1">IF(B159&gt;Params!$D$37,AVERAGE(OFFSET(K159,-Params!$D$37+1,0,Params!$D$37,1)),K159)</f>
        <v>807.75</v>
      </c>
      <c r="M159" s="22">
        <f t="shared" si="7"/>
        <v>595</v>
      </c>
    </row>
    <row r="160" spans="1:13">
      <c r="A160" s="8">
        <v>42300</v>
      </c>
      <c r="B160" s="7">
        <v>156</v>
      </c>
      <c r="C160" s="29">
        <f>IF(ISBLANK(Historical!C159),NA(), Historical!C159)</f>
        <v>594</v>
      </c>
      <c r="D160" s="15">
        <f>IF(ISBLANK(Historical!C159),0,1)</f>
        <v>1</v>
      </c>
      <c r="E160" s="28">
        <f t="shared" si="8"/>
        <v>-1</v>
      </c>
      <c r="F160" s="28">
        <f>IF(M159&gt;1600,Params!$D$41,Params!$D$40)</f>
        <v>25</v>
      </c>
      <c r="G160" s="28">
        <f ca="1">MIN(MAX(IF(L159&gt;0, -1,1)*M159*Params!D$39,-F160),F160)</f>
        <v>-25</v>
      </c>
      <c r="H160" s="28">
        <f t="shared" ca="1" si="6"/>
        <v>1174</v>
      </c>
      <c r="I160" s="28">
        <f ca="1">IF(ISBLANK(Historical!C159), 0, (Historical!C159-RigCount!H160)^2)</f>
        <v>336400</v>
      </c>
      <c r="J160" s="22">
        <f>Projections!F99</f>
        <v>482</v>
      </c>
      <c r="K160" s="22">
        <f ca="1">IF(Params!$D$38 &gt;= B160, $J$5, OFFSET(RigCount!J160,-Params!$D$38,0))</f>
        <v>482</v>
      </c>
      <c r="L160" s="22">
        <f ca="1">IF(B160&gt;Params!$D$37,AVERAGE(OFFSET(K160,-Params!$D$37+1,0,Params!$D$37,1)),K160)</f>
        <v>787</v>
      </c>
      <c r="M160" s="22">
        <f t="shared" si="7"/>
        <v>594</v>
      </c>
    </row>
    <row r="161" spans="1:13">
      <c r="A161" s="8">
        <v>42307</v>
      </c>
      <c r="B161" s="7">
        <v>157</v>
      </c>
      <c r="C161" s="29">
        <f>IF(ISBLANK(Historical!C160),NA(), Historical!C160)</f>
        <v>578</v>
      </c>
      <c r="D161" s="15">
        <f>IF(ISBLANK(Historical!C160),0,1)</f>
        <v>1</v>
      </c>
      <c r="E161" s="28">
        <f t="shared" si="8"/>
        <v>-16</v>
      </c>
      <c r="F161" s="28">
        <f>IF(M160&gt;1600,Params!$D$41,Params!$D$40)</f>
        <v>25</v>
      </c>
      <c r="G161" s="28">
        <f ca="1">MIN(MAX(IF(L160&gt;0, -1,1)*M160*Params!D$39,-F161),F161)</f>
        <v>-25</v>
      </c>
      <c r="H161" s="28">
        <f t="shared" ca="1" si="6"/>
        <v>1149</v>
      </c>
      <c r="I161" s="28">
        <f ca="1">IF(ISBLANK(Historical!C160), 0, (Historical!C160-RigCount!H161)^2)</f>
        <v>326041</v>
      </c>
      <c r="J161" s="22">
        <f>Projections!F100</f>
        <v>407</v>
      </c>
      <c r="K161" s="22">
        <f ca="1">IF(Params!$D$38 &gt;= B161, $J$5, OFFSET(RigCount!J161,-Params!$D$38,0))</f>
        <v>407</v>
      </c>
      <c r="L161" s="22">
        <f ca="1">IF(B161&gt;Params!$D$37,AVERAGE(OFFSET(K161,-Params!$D$37+1,0,Params!$D$37,1)),K161)</f>
        <v>779</v>
      </c>
      <c r="M161" s="22">
        <f t="shared" si="7"/>
        <v>578</v>
      </c>
    </row>
    <row r="162" spans="1:13">
      <c r="A162" s="8">
        <v>42314</v>
      </c>
      <c r="B162" s="7">
        <v>158</v>
      </c>
      <c r="C162" s="29">
        <f>IF(ISBLANK(Historical!C161),NA(), Historical!C161)</f>
        <v>572</v>
      </c>
      <c r="D162" s="15">
        <f>IF(ISBLANK(Historical!C161),0,1)</f>
        <v>1</v>
      </c>
      <c r="E162" s="28">
        <f t="shared" si="8"/>
        <v>-6</v>
      </c>
      <c r="F162" s="28">
        <f>IF(M161&gt;1600,Params!$D$41,Params!$D$40)</f>
        <v>25</v>
      </c>
      <c r="G162" s="28">
        <f ca="1">MIN(MAX(IF(L161&gt;0, -1,1)*M161*Params!D$39,-F162),F162)</f>
        <v>-25</v>
      </c>
      <c r="H162" s="28">
        <f t="shared" ca="1" si="6"/>
        <v>1124</v>
      </c>
      <c r="I162" s="28">
        <f ca="1">IF(ISBLANK(Historical!C161), 0, (Historical!C161-RigCount!H162)^2)</f>
        <v>304704</v>
      </c>
      <c r="J162" s="22">
        <f>Projections!F101</f>
        <v>603</v>
      </c>
      <c r="K162" s="22">
        <f ca="1">IF(Params!$D$38 &gt;= B162, $J$5, OFFSET(RigCount!J162,-Params!$D$38,0))</f>
        <v>603</v>
      </c>
      <c r="L162" s="22">
        <f ca="1">IF(B162&gt;Params!$D$37,AVERAGE(OFFSET(K162,-Params!$D$37+1,0,Params!$D$37,1)),K162)</f>
        <v>659.75</v>
      </c>
      <c r="M162" s="22">
        <f t="shared" si="7"/>
        <v>572</v>
      </c>
    </row>
    <row r="163" spans="1:13">
      <c r="A163" s="8">
        <v>42321</v>
      </c>
      <c r="B163" s="7">
        <v>159</v>
      </c>
      <c r="C163" s="29">
        <f>IF(ISBLANK(Historical!C162),NA(), Historical!C162)</f>
        <v>574</v>
      </c>
      <c r="D163" s="15">
        <f>IF(ISBLANK(Historical!C162),0,1)</f>
        <v>1</v>
      </c>
      <c r="E163" s="28">
        <f t="shared" si="8"/>
        <v>2</v>
      </c>
      <c r="F163" s="28">
        <f>IF(M162&gt;1600,Params!$D$41,Params!$D$40)</f>
        <v>25</v>
      </c>
      <c r="G163" s="28">
        <f ca="1">MIN(MAX(IF(L162&gt;0, -1,1)*M162*Params!D$39,-F163),F163)</f>
        <v>-25</v>
      </c>
      <c r="H163" s="28">
        <f t="shared" ref="H163:H194" ca="1" si="9">IF(B163&lt;114, C163, H162+G162)</f>
        <v>1099</v>
      </c>
      <c r="I163" s="28">
        <f ca="1">IF(ISBLANK(Historical!C162), 0, (Historical!C162-RigCount!H163)^2)</f>
        <v>275625</v>
      </c>
      <c r="J163" s="22">
        <f>Projections!F102</f>
        <v>36</v>
      </c>
      <c r="K163" s="22">
        <f ca="1">IF(Params!$D$38 &gt;= B163, $J$5, OFFSET(RigCount!J163,-Params!$D$38,0))</f>
        <v>36</v>
      </c>
      <c r="L163" s="22">
        <f ca="1">IF(B163&gt;Params!$D$37,AVERAGE(OFFSET(K163,-Params!$D$37+1,0,Params!$D$37,1)),K163)</f>
        <v>382</v>
      </c>
      <c r="M163" s="22">
        <f t="shared" si="7"/>
        <v>574</v>
      </c>
    </row>
    <row r="164" spans="1:13">
      <c r="A164" s="8">
        <v>42328</v>
      </c>
      <c r="B164" s="12">
        <v>160</v>
      </c>
      <c r="C164" s="29">
        <f>IF(ISBLANK(Historical!C163),NA(), Historical!C163)</f>
        <v>564</v>
      </c>
      <c r="D164" s="15">
        <f>IF(ISBLANK(Historical!C163),0,1)</f>
        <v>1</v>
      </c>
      <c r="E164" s="28">
        <f t="shared" si="8"/>
        <v>-10</v>
      </c>
      <c r="F164" s="28">
        <f>IF(M163&gt;1600,Params!$D$41,Params!$D$40)</f>
        <v>25</v>
      </c>
      <c r="G164" s="28">
        <f ca="1">MIN(MAX(IF(L163&gt;0, -1,1)*M163*Params!D$39,-F164),F164)</f>
        <v>-25</v>
      </c>
      <c r="H164" s="28">
        <f t="shared" ca="1" si="9"/>
        <v>1074</v>
      </c>
      <c r="I164" s="28">
        <f ca="1">IF(ISBLANK(Historical!C163), 0, (Historical!C163-RigCount!H164)^2)</f>
        <v>260100</v>
      </c>
      <c r="J164" s="22">
        <f>Projections!F103</f>
        <v>137</v>
      </c>
      <c r="K164" s="22">
        <f ca="1">IF(Params!$D$38 &gt;= B164, $J$5, OFFSET(RigCount!J164,-Params!$D$38,0))</f>
        <v>137</v>
      </c>
      <c r="L164" s="22">
        <f ca="1">IF(B164&gt;Params!$D$37,AVERAGE(OFFSET(K164,-Params!$D$37+1,0,Params!$D$37,1)),K164)</f>
        <v>295.75</v>
      </c>
      <c r="M164" s="22">
        <f t="shared" si="7"/>
        <v>564</v>
      </c>
    </row>
    <row r="165" spans="1:13">
      <c r="A165" s="8">
        <v>42335</v>
      </c>
      <c r="B165" s="12">
        <v>161</v>
      </c>
      <c r="C165" s="29">
        <f>IF(ISBLANK(Historical!C164),NA(), Historical!C164)</f>
        <v>555</v>
      </c>
      <c r="D165" s="15">
        <f>IF(ISBLANK(Historical!C164),0,1)</f>
        <v>1</v>
      </c>
      <c r="E165" s="28">
        <f t="shared" si="8"/>
        <v>-9</v>
      </c>
      <c r="F165" s="28">
        <f>IF(M164&gt;1600,Params!$D$41,Params!$D$40)</f>
        <v>25</v>
      </c>
      <c r="G165" s="28">
        <f ca="1">MIN(MAX(IF(L164&gt;0, -1,1)*M164*Params!D$39,-F165),F165)</f>
        <v>-25</v>
      </c>
      <c r="H165" s="28">
        <f t="shared" ca="1" si="9"/>
        <v>1049</v>
      </c>
      <c r="I165" s="28">
        <f ca="1">IF(ISBLANK(Historical!C164), 0, (Historical!C164-RigCount!H165)^2)</f>
        <v>244036</v>
      </c>
      <c r="J165" s="22">
        <f ca="1">Projections!F104</f>
        <v>-694.3338817734184</v>
      </c>
      <c r="K165" s="22">
        <f ca="1">IF(Params!$D$38 &gt;= B165, $J$5, OFFSET(RigCount!J165,-Params!$D$38,0))</f>
        <v>-694.3338817734184</v>
      </c>
      <c r="L165" s="22">
        <f ca="1">IF(B165&gt;Params!$D$37,AVERAGE(OFFSET(K165,-Params!$D$37+1,0,Params!$D$37,1)),K165)</f>
        <v>20.416529556645401</v>
      </c>
      <c r="M165" s="22">
        <f t="shared" si="7"/>
        <v>555</v>
      </c>
    </row>
    <row r="166" spans="1:13">
      <c r="A166" s="8">
        <v>42342</v>
      </c>
      <c r="B166" s="12">
        <v>162</v>
      </c>
      <c r="C166" s="29" t="e">
        <f>IF(ISBLANK(Historical!C165),NA(), Historical!C165)</f>
        <v>#N/A</v>
      </c>
      <c r="D166" s="15">
        <f>IF(ISBLANK(Historical!C165),0,1)</f>
        <v>0</v>
      </c>
      <c r="E166" s="28" t="e">
        <f t="shared" si="8"/>
        <v>#N/A</v>
      </c>
      <c r="F166" s="28">
        <f>IF(M165&gt;1600,Params!$D$41,Params!$D$40)</f>
        <v>25</v>
      </c>
      <c r="G166" s="28">
        <f ca="1">MIN(MAX(IF(L165&gt;0, -1,1)*M165*Params!D$39,-F166),F166)</f>
        <v>-25</v>
      </c>
      <c r="H166" s="28">
        <f t="shared" ca="1" si="9"/>
        <v>1024</v>
      </c>
      <c r="I166" s="28">
        <f>IF(ISBLANK(Historical!C165), 0, (Historical!C165-RigCount!H166)^2)</f>
        <v>0</v>
      </c>
      <c r="J166" s="22">
        <f ca="1">Projections!F105</f>
        <v>-703.2091783312826</v>
      </c>
      <c r="K166" s="22">
        <f ca="1">IF(Params!$D$38 &gt;= B166, $J$5, OFFSET(RigCount!J166,-Params!$D$38,0))</f>
        <v>-703.2091783312826</v>
      </c>
      <c r="L166" s="22">
        <f ca="1">IF(B166&gt;Params!$D$37,AVERAGE(OFFSET(K166,-Params!$D$37+1,0,Params!$D$37,1)),K166)</f>
        <v>-306.13576502617525</v>
      </c>
      <c r="M166" s="22">
        <f t="shared" ca="1" si="7"/>
        <v>530</v>
      </c>
    </row>
    <row r="167" spans="1:13">
      <c r="A167" s="8">
        <v>42349</v>
      </c>
      <c r="B167" s="12">
        <v>163</v>
      </c>
      <c r="C167" s="29" t="e">
        <f>IF(ISBLANK(Historical!C166),NA(), Historical!C166)</f>
        <v>#N/A</v>
      </c>
      <c r="D167" s="15">
        <f>IF(ISBLANK(Historical!C166),0,1)</f>
        <v>0</v>
      </c>
      <c r="E167" s="28" t="e">
        <f t="shared" si="8"/>
        <v>#N/A</v>
      </c>
      <c r="F167" s="28">
        <f ca="1">IF(M166&gt;1600,Params!$D$41,Params!$D$40)</f>
        <v>25</v>
      </c>
      <c r="G167" s="28">
        <f ca="1">MIN(MAX(IF(L166&gt;0, -1,1)*M166*Params!D$39,-F167),F167)</f>
        <v>25</v>
      </c>
      <c r="H167" s="28">
        <f t="shared" ca="1" si="9"/>
        <v>999</v>
      </c>
      <c r="I167" s="28">
        <f>IF(ISBLANK(Historical!C166), 0, (Historical!C166-RigCount!H167)^2)</f>
        <v>0</v>
      </c>
      <c r="J167" s="22">
        <f ca="1">Projections!F106</f>
        <v>-458.52848360139433</v>
      </c>
      <c r="K167" s="22">
        <f ca="1">IF(Params!$D$38 &gt;= B167, $J$5, OFFSET(RigCount!J167,-Params!$D$38,0))</f>
        <v>-458.52848360139433</v>
      </c>
      <c r="L167" s="22">
        <f ca="1">IF(B167&gt;Params!$D$37,AVERAGE(OFFSET(K167,-Params!$D$37+1,0,Params!$D$37,1)),K167)</f>
        <v>-429.76788592652383</v>
      </c>
      <c r="M167" s="22">
        <f t="shared" ca="1" si="7"/>
        <v>555</v>
      </c>
    </row>
    <row r="168" spans="1:13">
      <c r="A168" s="8">
        <v>42356</v>
      </c>
      <c r="B168" s="12">
        <v>164</v>
      </c>
      <c r="C168" s="29" t="e">
        <f>IF(ISBLANK(Historical!C167),NA(), Historical!C167)</f>
        <v>#N/A</v>
      </c>
      <c r="D168" s="15">
        <f>IF(ISBLANK(Historical!C167),0,1)</f>
        <v>0</v>
      </c>
      <c r="E168" s="28" t="e">
        <f t="shared" si="8"/>
        <v>#N/A</v>
      </c>
      <c r="F168" s="28">
        <f ca="1">IF(M167&gt;1600,Params!$D$41,Params!$D$40)</f>
        <v>25</v>
      </c>
      <c r="G168" s="28">
        <f ca="1">MIN(MAX(IF(L167&gt;0, -1,1)*M167*Params!D$39,-F168),F168)</f>
        <v>25</v>
      </c>
      <c r="H168" s="28">
        <f t="shared" ca="1" si="9"/>
        <v>1024</v>
      </c>
      <c r="I168" s="28">
        <f>IF(ISBLANK(Historical!C167), 0, (Historical!C167-RigCount!H168)^2)</f>
        <v>0</v>
      </c>
      <c r="J168" s="22">
        <f ca="1">Projections!F107</f>
        <v>-580.65457433387019</v>
      </c>
      <c r="K168" s="22">
        <f ca="1">IF(Params!$D$38 &gt;= B168, $J$5, OFFSET(RigCount!J168,-Params!$D$38,0))</f>
        <v>-580.65457433387019</v>
      </c>
      <c r="L168" s="22">
        <f ca="1">IF(B168&gt;Params!$D$37,AVERAGE(OFFSET(K168,-Params!$D$37+1,0,Params!$D$37,1)),K168)</f>
        <v>-609.18152950999138</v>
      </c>
      <c r="M168" s="22">
        <f t="shared" ca="1" si="7"/>
        <v>580</v>
      </c>
    </row>
    <row r="169" spans="1:13">
      <c r="A169" s="8">
        <v>42363</v>
      </c>
      <c r="B169" s="12">
        <v>165</v>
      </c>
      <c r="C169" s="29" t="e">
        <f>IF(ISBLANK(Historical!C168),NA(), Historical!C168)</f>
        <v>#N/A</v>
      </c>
      <c r="D169" s="15">
        <f>IF(ISBLANK(Historical!C168),0,1)</f>
        <v>0</v>
      </c>
      <c r="E169" s="28" t="e">
        <f t="shared" si="8"/>
        <v>#N/A</v>
      </c>
      <c r="F169" s="28">
        <f ca="1">IF(M168&gt;1600,Params!$D$41,Params!$D$40)</f>
        <v>25</v>
      </c>
      <c r="G169" s="28">
        <f ca="1">MIN(MAX(IF(L168&gt;0, -1,1)*M168*Params!D$39,-F169),F169)</f>
        <v>25</v>
      </c>
      <c r="H169" s="28">
        <f t="shared" ca="1" si="9"/>
        <v>1049</v>
      </c>
      <c r="I169" s="28">
        <f>IF(ISBLANK(Historical!C168), 0, (Historical!C168-RigCount!H169)^2)</f>
        <v>0</v>
      </c>
      <c r="J169" s="22">
        <f ca="1">Projections!F108</f>
        <v>-714.87350507561132</v>
      </c>
      <c r="K169" s="22">
        <f ca="1">IF(Params!$D$38 &gt;= B169, $J$5, OFFSET(RigCount!J169,-Params!$D$38,0))</f>
        <v>-714.87350507561132</v>
      </c>
      <c r="L169" s="22">
        <f ca="1">IF(B169&gt;Params!$D$37,AVERAGE(OFFSET(K169,-Params!$D$37+1,0,Params!$D$37,1)),K169)</f>
        <v>-614.31643533553961</v>
      </c>
      <c r="M169" s="22">
        <f t="shared" ca="1" si="7"/>
        <v>605</v>
      </c>
    </row>
    <row r="170" spans="1:13">
      <c r="A170" s="8">
        <v>42370</v>
      </c>
      <c r="B170" s="12">
        <v>166</v>
      </c>
      <c r="C170" s="29" t="e">
        <f>IF(ISBLANK(Historical!C169),NA(), Historical!C169)</f>
        <v>#N/A</v>
      </c>
      <c r="D170" s="15">
        <f>IF(ISBLANK(Historical!C169),0,1)</f>
        <v>0</v>
      </c>
      <c r="E170" s="28" t="e">
        <f t="shared" si="8"/>
        <v>#N/A</v>
      </c>
      <c r="F170" s="28">
        <f ca="1">IF(M169&gt;1600,Params!$D$41,Params!$D$40)</f>
        <v>25</v>
      </c>
      <c r="G170" s="28">
        <f ca="1">MIN(MAX(IF(L169&gt;0, -1,1)*M169*Params!D$39,-F170),F170)</f>
        <v>25</v>
      </c>
      <c r="H170" s="28">
        <f t="shared" ca="1" si="9"/>
        <v>1074</v>
      </c>
      <c r="I170" s="28">
        <f>IF(ISBLANK(Historical!C169), 0, (Historical!C169-RigCount!H170)^2)</f>
        <v>0</v>
      </c>
      <c r="J170" s="22">
        <f ca="1">Projections!F109</f>
        <v>-729.41539396227563</v>
      </c>
      <c r="K170" s="22">
        <f ca="1">IF(Params!$D$38 &gt;= B170, $J$5, OFFSET(RigCount!J170,-Params!$D$38,0))</f>
        <v>-729.41539396227563</v>
      </c>
      <c r="L170" s="22">
        <f ca="1">IF(B170&gt;Params!$D$37,AVERAGE(OFFSET(K170,-Params!$D$37+1,0,Params!$D$37,1)),K170)</f>
        <v>-620.86798924328787</v>
      </c>
      <c r="M170" s="22">
        <f t="shared" ca="1" si="7"/>
        <v>630</v>
      </c>
    </row>
    <row r="171" spans="1:13">
      <c r="A171" s="8">
        <v>42377</v>
      </c>
      <c r="B171" s="12">
        <v>167</v>
      </c>
      <c r="C171" s="29" t="e">
        <f>IF(ISBLANK(Historical!C170),NA(), Historical!C170)</f>
        <v>#N/A</v>
      </c>
      <c r="D171" s="15">
        <f>IF(ISBLANK(Historical!C170),0,1)</f>
        <v>0</v>
      </c>
      <c r="E171" s="28" t="e">
        <f t="shared" si="8"/>
        <v>#N/A</v>
      </c>
      <c r="F171" s="28">
        <f ca="1">IF(M170&gt;1600,Params!$D$41,Params!$D$40)</f>
        <v>25</v>
      </c>
      <c r="G171" s="28">
        <f ca="1">MIN(MAX(IF(L170&gt;0, -1,1)*M170*Params!D$39,-F171),F171)</f>
        <v>25</v>
      </c>
      <c r="H171" s="28">
        <f t="shared" ca="1" si="9"/>
        <v>1099</v>
      </c>
      <c r="I171" s="28">
        <f>IF(ISBLANK(Historical!C170), 0, (Historical!C170-RigCount!H171)^2)</f>
        <v>0</v>
      </c>
      <c r="J171" s="22">
        <f ca="1">Projections!F110</f>
        <v>-316.97530341697166</v>
      </c>
      <c r="K171" s="22">
        <f ca="1">IF(Params!$D$38 &gt;= B171, $J$5, OFFSET(RigCount!J171,-Params!$D$38,0))</f>
        <v>-316.97530341697166</v>
      </c>
      <c r="L171" s="22">
        <f ca="1">IF(B171&gt;Params!$D$37,AVERAGE(OFFSET(K171,-Params!$D$37+1,0,Params!$D$37,1)),K171)</f>
        <v>-585.4796941971822</v>
      </c>
      <c r="M171" s="22">
        <f t="shared" ca="1" si="7"/>
        <v>655</v>
      </c>
    </row>
    <row r="172" spans="1:13">
      <c r="A172" s="8">
        <v>42384</v>
      </c>
      <c r="B172" s="12">
        <v>168</v>
      </c>
      <c r="C172" s="29" t="e">
        <f>IF(ISBLANK(Historical!C171),NA(), Historical!C171)</f>
        <v>#N/A</v>
      </c>
      <c r="D172" s="15">
        <f>IF(ISBLANK(Historical!C171),0,1)</f>
        <v>0</v>
      </c>
      <c r="E172" s="28" t="e">
        <f t="shared" si="8"/>
        <v>#N/A</v>
      </c>
      <c r="F172" s="28">
        <f ca="1">IF(M171&gt;1600,Params!$D$41,Params!$D$40)</f>
        <v>25</v>
      </c>
      <c r="G172" s="28">
        <f ca="1">MIN(MAX(IF(L171&gt;0, -1,1)*M171*Params!D$39,-F172),F172)</f>
        <v>25</v>
      </c>
      <c r="H172" s="28">
        <f t="shared" ca="1" si="9"/>
        <v>1124</v>
      </c>
      <c r="I172" s="28">
        <f>IF(ISBLANK(Historical!C171), 0, (Historical!C171-RigCount!H172)^2)</f>
        <v>0</v>
      </c>
      <c r="J172" s="22">
        <f ca="1">Projections!F111</f>
        <v>111.95875339536542</v>
      </c>
      <c r="K172" s="22">
        <f ca="1">IF(Params!$D$38 &gt;= B172, $J$5, OFFSET(RigCount!J172,-Params!$D$38,0))</f>
        <v>111.95875339536542</v>
      </c>
      <c r="L172" s="22">
        <f ca="1">IF(B172&gt;Params!$D$37,AVERAGE(OFFSET(K172,-Params!$D$37+1,0,Params!$D$37,1)),K172)</f>
        <v>-412.3263622648733</v>
      </c>
      <c r="M172" s="22">
        <f t="shared" ca="1" si="7"/>
        <v>680</v>
      </c>
    </row>
    <row r="173" spans="1:13">
      <c r="A173" s="8">
        <v>42391</v>
      </c>
      <c r="B173" s="12">
        <v>169</v>
      </c>
      <c r="C173" s="29" t="e">
        <f>IF(ISBLANK(Historical!C172),NA(), Historical!C172)</f>
        <v>#N/A</v>
      </c>
      <c r="D173" s="15">
        <f>IF(ISBLANK(Historical!C172),0,1)</f>
        <v>0</v>
      </c>
      <c r="E173" s="28" t="e">
        <f t="shared" si="8"/>
        <v>#N/A</v>
      </c>
      <c r="F173" s="28">
        <f ca="1">IF(M172&gt;1600,Params!$D$41,Params!$D$40)</f>
        <v>25</v>
      </c>
      <c r="G173" s="28">
        <f ca="1">MIN(MAX(IF(L172&gt;0, -1,1)*M172*Params!D$39,-F173),F173)</f>
        <v>25</v>
      </c>
      <c r="H173" s="28">
        <f t="shared" ca="1" si="9"/>
        <v>1149</v>
      </c>
      <c r="I173" s="28">
        <f>IF(ISBLANK(Historical!C172), 0, (Historical!C172-RigCount!H173)^2)</f>
        <v>0</v>
      </c>
      <c r="J173" s="22">
        <f ca="1">Projections!F112</f>
        <v>-97.989232493591771</v>
      </c>
      <c r="K173" s="22">
        <f ca="1">IF(Params!$D$38 &gt;= B173, $J$5, OFFSET(RigCount!J173,-Params!$D$38,0))</f>
        <v>-97.989232493591771</v>
      </c>
      <c r="L173" s="22">
        <f ca="1">IF(B173&gt;Params!$D$37,AVERAGE(OFFSET(K173,-Params!$D$37+1,0,Params!$D$37,1)),K173)</f>
        <v>-258.10529411936841</v>
      </c>
      <c r="M173" s="22">
        <f t="shared" ca="1" si="7"/>
        <v>705</v>
      </c>
    </row>
    <row r="174" spans="1:13">
      <c r="A174" s="8">
        <v>42398</v>
      </c>
      <c r="B174" s="12">
        <v>170</v>
      </c>
      <c r="C174" s="29" t="e">
        <f>IF(ISBLANK(Historical!C173),NA(), Historical!C173)</f>
        <v>#N/A</v>
      </c>
      <c r="D174" s="15">
        <f>IF(ISBLANK(Historical!C173),0,1)</f>
        <v>0</v>
      </c>
      <c r="E174" s="28" t="e">
        <f t="shared" si="8"/>
        <v>#N/A</v>
      </c>
      <c r="F174" s="28">
        <f ca="1">IF(M173&gt;1600,Params!$D$41,Params!$D$40)</f>
        <v>25</v>
      </c>
      <c r="G174" s="28">
        <f ca="1">MIN(MAX(IF(L173&gt;0, -1,1)*M173*Params!D$39,-F174),F174)</f>
        <v>25</v>
      </c>
      <c r="H174" s="28">
        <f t="shared" ca="1" si="9"/>
        <v>1174</v>
      </c>
      <c r="I174" s="28">
        <f>IF(ISBLANK(Historical!C173), 0, (Historical!C173-RigCount!H174)^2)</f>
        <v>0</v>
      </c>
      <c r="J174" s="22">
        <f ca="1">Projections!F113</f>
        <v>91.461207859745628</v>
      </c>
      <c r="K174" s="22">
        <f ca="1">IF(Params!$D$38 &gt;= B174, $J$5, OFFSET(RigCount!J174,-Params!$D$38,0))</f>
        <v>91.461207859745628</v>
      </c>
      <c r="L174" s="22">
        <f ca="1">IF(B174&gt;Params!$D$37,AVERAGE(OFFSET(K174,-Params!$D$37+1,0,Params!$D$37,1)),K174)</f>
        <v>-52.886143663863095</v>
      </c>
      <c r="M174" s="22">
        <f t="shared" ca="1" si="7"/>
        <v>730</v>
      </c>
    </row>
    <row r="175" spans="1:13">
      <c r="A175" s="8">
        <v>42405</v>
      </c>
      <c r="B175" s="12">
        <v>171</v>
      </c>
      <c r="C175" s="29" t="e">
        <f>IF(ISBLANK(Historical!C174),NA(), Historical!C174)</f>
        <v>#N/A</v>
      </c>
      <c r="D175" s="15">
        <f>IF(ISBLANK(Historical!C174),0,1)</f>
        <v>0</v>
      </c>
      <c r="E175" s="28" t="e">
        <f t="shared" si="8"/>
        <v>#N/A</v>
      </c>
      <c r="F175" s="28">
        <f ca="1">IF(M174&gt;1600,Params!$D$41,Params!$D$40)</f>
        <v>25</v>
      </c>
      <c r="G175" s="28">
        <f ca="1">MIN(MAX(IF(L174&gt;0, -1,1)*M174*Params!D$39,-F175),F175)</f>
        <v>25</v>
      </c>
      <c r="H175" s="28">
        <f t="shared" ca="1" si="9"/>
        <v>1199</v>
      </c>
      <c r="I175" s="28">
        <f>IF(ISBLANK(Historical!C174), 0, (Historical!C174-RigCount!H175)^2)</f>
        <v>0</v>
      </c>
      <c r="J175" s="22">
        <f ca="1">Projections!F114</f>
        <v>-95.357694390822871</v>
      </c>
      <c r="K175" s="22">
        <f ca="1">IF(Params!$D$38 &gt;= B175, $J$5, OFFSET(RigCount!J175,-Params!$D$38,0))</f>
        <v>-95.357694390822871</v>
      </c>
      <c r="L175" s="22">
        <f ca="1">IF(B175&gt;Params!$D$37,AVERAGE(OFFSET(K175,-Params!$D$37+1,0,Params!$D$37,1)),K175)</f>
        <v>2.5182585926741012</v>
      </c>
      <c r="M175" s="22">
        <f t="shared" ca="1" si="7"/>
        <v>755</v>
      </c>
    </row>
    <row r="176" spans="1:13">
      <c r="A176" s="8">
        <v>42412</v>
      </c>
      <c r="B176" s="12">
        <v>172</v>
      </c>
      <c r="C176" s="29" t="e">
        <f>IF(ISBLANK(Historical!C175),NA(), Historical!C175)</f>
        <v>#N/A</v>
      </c>
      <c r="D176" s="15">
        <f>IF(ISBLANK(Historical!C175),0,1)</f>
        <v>0</v>
      </c>
      <c r="E176" s="28" t="e">
        <f t="shared" si="8"/>
        <v>#N/A</v>
      </c>
      <c r="F176" s="28">
        <f ca="1">IF(M175&gt;1600,Params!$D$41,Params!$D$40)</f>
        <v>25</v>
      </c>
      <c r="G176" s="28">
        <f ca="1">MIN(MAX(IF(L175&gt;0, -1,1)*M175*Params!D$39,-F176),F176)</f>
        <v>-25</v>
      </c>
      <c r="H176" s="28">
        <f t="shared" ca="1" si="9"/>
        <v>1224</v>
      </c>
      <c r="I176" s="28">
        <f>IF(ISBLANK(Historical!C175), 0, (Historical!C175-RigCount!H176)^2)</f>
        <v>0</v>
      </c>
      <c r="J176" s="22">
        <f ca="1">Projections!F115</f>
        <v>-67.86460789126977</v>
      </c>
      <c r="K176" s="22">
        <f ca="1">IF(Params!$D$38 &gt;= B176, $J$5, OFFSET(RigCount!J176,-Params!$D$38,0))</f>
        <v>-67.86460789126977</v>
      </c>
      <c r="L176" s="22">
        <f ca="1">IF(B176&gt;Params!$D$37,AVERAGE(OFFSET(K176,-Params!$D$37+1,0,Params!$D$37,1)),K176)</f>
        <v>-42.437581728984696</v>
      </c>
      <c r="M176" s="22">
        <f t="shared" ca="1" si="7"/>
        <v>730</v>
      </c>
    </row>
    <row r="177" spans="1:13">
      <c r="A177" s="8">
        <v>42419</v>
      </c>
      <c r="B177" s="12">
        <v>173</v>
      </c>
      <c r="C177" s="29" t="e">
        <f>IF(ISBLANK(Historical!C176),NA(), Historical!C176)</f>
        <v>#N/A</v>
      </c>
      <c r="D177" s="15">
        <f>IF(ISBLANK(Historical!C176),0,1)</f>
        <v>0</v>
      </c>
      <c r="E177" s="28" t="e">
        <f t="shared" si="8"/>
        <v>#N/A</v>
      </c>
      <c r="F177" s="28">
        <f ca="1">IF(M176&gt;1600,Params!$D$41,Params!$D$40)</f>
        <v>25</v>
      </c>
      <c r="G177" s="28">
        <f ca="1">MIN(MAX(IF(L176&gt;0, -1,1)*M176*Params!D$39,-F177),F177)</f>
        <v>25</v>
      </c>
      <c r="H177" s="28">
        <f t="shared" ca="1" si="9"/>
        <v>1199</v>
      </c>
      <c r="I177" s="28">
        <f>IF(ISBLANK(Historical!C176), 0, (Historical!C176-RigCount!H177)^2)</f>
        <v>0</v>
      </c>
      <c r="J177" s="22">
        <f ca="1">Projections!F116</f>
        <v>-271.81496464939119</v>
      </c>
      <c r="K177" s="22">
        <f ca="1">IF(Params!$D$38 &gt;= B177, $J$5, OFFSET(RigCount!J177,-Params!$D$38,0))</f>
        <v>-271.81496464939119</v>
      </c>
      <c r="L177" s="22">
        <f ca="1">IF(B177&gt;Params!$D$37,AVERAGE(OFFSET(K177,-Params!$D$37+1,0,Params!$D$37,1)),K177)</f>
        <v>-85.89401476793455</v>
      </c>
      <c r="M177" s="22">
        <f t="shared" ca="1" si="7"/>
        <v>755</v>
      </c>
    </row>
    <row r="178" spans="1:13">
      <c r="A178" s="8">
        <v>42426</v>
      </c>
      <c r="B178" s="12">
        <v>174</v>
      </c>
      <c r="C178" s="29" t="e">
        <f>IF(ISBLANK(Historical!C177),NA(), Historical!C177)</f>
        <v>#N/A</v>
      </c>
      <c r="D178" s="15">
        <f>IF(ISBLANK(Historical!C177),0,1)</f>
        <v>0</v>
      </c>
      <c r="E178" s="28" t="e">
        <f t="shared" si="8"/>
        <v>#N/A</v>
      </c>
      <c r="F178" s="28">
        <f ca="1">IF(M177&gt;1600,Params!$D$41,Params!$D$40)</f>
        <v>25</v>
      </c>
      <c r="G178" s="28">
        <f ca="1">MIN(MAX(IF(L177&gt;0, -1,1)*M177*Params!D$39,-F178),F178)</f>
        <v>25</v>
      </c>
      <c r="H178" s="28">
        <f t="shared" ca="1" si="9"/>
        <v>1224</v>
      </c>
      <c r="I178" s="28">
        <f>IF(ISBLANK(Historical!C177), 0, (Historical!C177-RigCount!H178)^2)</f>
        <v>0</v>
      </c>
      <c r="J178" s="22">
        <f ca="1">Projections!F117</f>
        <v>-203.7280093111367</v>
      </c>
      <c r="K178" s="22">
        <f ca="1">IF(Params!$D$38 &gt;= B178, $J$5, OFFSET(RigCount!J178,-Params!$D$38,0))</f>
        <v>-203.7280093111367</v>
      </c>
      <c r="L178" s="22">
        <f ca="1">IF(B178&gt;Params!$D$37,AVERAGE(OFFSET(K178,-Params!$D$37+1,0,Params!$D$37,1)),K178)</f>
        <v>-159.69131906065513</v>
      </c>
      <c r="M178" s="22">
        <f t="shared" ca="1" si="7"/>
        <v>780</v>
      </c>
    </row>
    <row r="179" spans="1:13">
      <c r="A179" s="8">
        <v>42433</v>
      </c>
      <c r="B179" s="12">
        <v>175</v>
      </c>
      <c r="C179" s="29" t="e">
        <f>IF(ISBLANK(Historical!C178),NA(), Historical!C178)</f>
        <v>#N/A</v>
      </c>
      <c r="D179" s="15">
        <f>IF(ISBLANK(Historical!C178),0,1)</f>
        <v>0</v>
      </c>
      <c r="E179" s="28" t="e">
        <f t="shared" si="8"/>
        <v>#N/A</v>
      </c>
      <c r="F179" s="28">
        <f ca="1">IF(M178&gt;1600,Params!$D$41,Params!$D$40)</f>
        <v>25</v>
      </c>
      <c r="G179" s="28">
        <f ca="1">MIN(MAX(IF(L178&gt;0, -1,1)*M178*Params!D$39,-F179),F179)</f>
        <v>25</v>
      </c>
      <c r="H179" s="28">
        <f t="shared" ca="1" si="9"/>
        <v>1249</v>
      </c>
      <c r="I179" s="28">
        <f>IF(ISBLANK(Historical!C178), 0, (Historical!C178-RigCount!H179)^2)</f>
        <v>0</v>
      </c>
      <c r="J179" s="22">
        <f ca="1">Projections!F118</f>
        <v>-96.280955858564994</v>
      </c>
      <c r="K179" s="22">
        <f ca="1">IF(Params!$D$38 &gt;= B179, $J$5, OFFSET(RigCount!J179,-Params!$D$38,0))</f>
        <v>-96.280955858564994</v>
      </c>
      <c r="L179" s="22">
        <f ca="1">IF(B179&gt;Params!$D$37,AVERAGE(OFFSET(K179,-Params!$D$37+1,0,Params!$D$37,1)),K179)</f>
        <v>-159.92213442759066</v>
      </c>
      <c r="M179" s="22">
        <f t="shared" ca="1" si="7"/>
        <v>805</v>
      </c>
    </row>
    <row r="180" spans="1:13">
      <c r="A180" s="8">
        <v>42440</v>
      </c>
      <c r="B180" s="12">
        <v>176</v>
      </c>
      <c r="C180" s="29" t="e">
        <f>IF(ISBLANK(Historical!C179),NA(), Historical!C179)</f>
        <v>#N/A</v>
      </c>
      <c r="D180" s="15">
        <f>IF(ISBLANK(Historical!C179),0,1)</f>
        <v>0</v>
      </c>
      <c r="E180" s="28" t="e">
        <f t="shared" si="8"/>
        <v>#N/A</v>
      </c>
      <c r="F180" s="28">
        <f ca="1">IF(M179&gt;1600,Params!$D$41,Params!$D$40)</f>
        <v>25</v>
      </c>
      <c r="G180" s="28">
        <f ca="1">MIN(MAX(IF(L179&gt;0, -1,1)*M179*Params!D$39,-F180),F180)</f>
        <v>25</v>
      </c>
      <c r="H180" s="28">
        <f t="shared" ca="1" si="9"/>
        <v>1274</v>
      </c>
      <c r="I180" s="28">
        <f>IF(ISBLANK(Historical!C179), 0, (Historical!C179-RigCount!H180)^2)</f>
        <v>0</v>
      </c>
      <c r="J180" s="22">
        <f ca="1">Projections!F119</f>
        <v>-68.19127431695415</v>
      </c>
      <c r="K180" s="22">
        <f ca="1">IF(Params!$D$38 &gt;= B180, $J$5, OFFSET(RigCount!J180,-Params!$D$38,0))</f>
        <v>-68.19127431695415</v>
      </c>
      <c r="L180" s="22">
        <f ca="1">IF(B180&gt;Params!$D$37,AVERAGE(OFFSET(K180,-Params!$D$37+1,0,Params!$D$37,1)),K180)</f>
        <v>-160.00380103401176</v>
      </c>
      <c r="M180" s="22">
        <f t="shared" ca="1" si="7"/>
        <v>830</v>
      </c>
    </row>
    <row r="181" spans="1:13">
      <c r="A181" s="8">
        <v>42447</v>
      </c>
      <c r="B181" s="12">
        <v>177</v>
      </c>
      <c r="C181" s="29" t="e">
        <f>IF(ISBLANK(Historical!C180),NA(), Historical!C180)</f>
        <v>#N/A</v>
      </c>
      <c r="D181" s="15">
        <f>IF(ISBLANK(Historical!C180),0,1)</f>
        <v>0</v>
      </c>
      <c r="E181" s="28" t="e">
        <f t="shared" si="8"/>
        <v>#N/A</v>
      </c>
      <c r="F181" s="28">
        <f ca="1">IF(M180&gt;1600,Params!$D$41,Params!$D$40)</f>
        <v>25</v>
      </c>
      <c r="G181" s="28">
        <f ca="1">MIN(MAX(IF(L180&gt;0, -1,1)*M180*Params!D$39,-F181),F181)</f>
        <v>25</v>
      </c>
      <c r="H181" s="28">
        <f t="shared" ca="1" si="9"/>
        <v>1299</v>
      </c>
      <c r="I181" s="28">
        <f>IF(ISBLANK(Historical!C180), 0, (Historical!C180-RigCount!H181)^2)</f>
        <v>0</v>
      </c>
      <c r="J181" s="22">
        <f ca="1">Projections!F120</f>
        <v>-227.85146112615985</v>
      </c>
      <c r="K181" s="22">
        <f ca="1">IF(Params!$D$38 &gt;= B181, $J$5, OFFSET(RigCount!J181,-Params!$D$38,0))</f>
        <v>-227.85146112615985</v>
      </c>
      <c r="L181" s="22">
        <f ca="1">IF(B181&gt;Params!$D$37,AVERAGE(OFFSET(K181,-Params!$D$37+1,0,Params!$D$37,1)),K181)</f>
        <v>-149.01292515320392</v>
      </c>
      <c r="M181" s="22">
        <f t="shared" ca="1" si="7"/>
        <v>855</v>
      </c>
    </row>
    <row r="182" spans="1:13">
      <c r="A182" s="8">
        <v>42454</v>
      </c>
      <c r="B182" s="12">
        <v>178</v>
      </c>
      <c r="C182" s="29" t="e">
        <f>IF(ISBLANK(Historical!C181),NA(), Historical!C181)</f>
        <v>#N/A</v>
      </c>
      <c r="D182" s="15">
        <f>IF(ISBLANK(Historical!C181),0,1)</f>
        <v>0</v>
      </c>
      <c r="E182" s="28" t="e">
        <f t="shared" si="8"/>
        <v>#N/A</v>
      </c>
      <c r="F182" s="28">
        <f ca="1">IF(M181&gt;1600,Params!$D$41,Params!$D$40)</f>
        <v>25</v>
      </c>
      <c r="G182" s="28">
        <f ca="1">MIN(MAX(IF(L181&gt;0, -1,1)*M181*Params!D$39,-F182),F182)</f>
        <v>25</v>
      </c>
      <c r="H182" s="28">
        <f t="shared" ca="1" si="9"/>
        <v>1324</v>
      </c>
      <c r="I182" s="28">
        <f>IF(ISBLANK(Historical!C181), 0, (Historical!C181-RigCount!H182)^2)</f>
        <v>0</v>
      </c>
      <c r="J182" s="22">
        <f ca="1">Projections!F121</f>
        <v>-450.9287210524908</v>
      </c>
      <c r="K182" s="22">
        <f ca="1">IF(Params!$D$38 &gt;= B182, $J$5, OFFSET(RigCount!J182,-Params!$D$38,0))</f>
        <v>-450.9287210524908</v>
      </c>
      <c r="L182" s="22">
        <f ca="1">IF(B182&gt;Params!$D$37,AVERAGE(OFFSET(K182,-Params!$D$37+1,0,Params!$D$37,1)),K182)</f>
        <v>-210.81310308854245</v>
      </c>
      <c r="M182" s="22">
        <f t="shared" ca="1" si="7"/>
        <v>880</v>
      </c>
    </row>
    <row r="183" spans="1:13">
      <c r="A183" s="8">
        <v>42461</v>
      </c>
      <c r="B183" s="12">
        <v>179</v>
      </c>
      <c r="C183" s="29" t="e">
        <f>IF(ISBLANK(Historical!C182),NA(), Historical!C182)</f>
        <v>#N/A</v>
      </c>
      <c r="D183" s="15">
        <f>IF(ISBLANK(Historical!C182),0,1)</f>
        <v>0</v>
      </c>
      <c r="E183" s="28" t="e">
        <f t="shared" si="8"/>
        <v>#N/A</v>
      </c>
      <c r="F183" s="28">
        <f ca="1">IF(M182&gt;1600,Params!$D$41,Params!$D$40)</f>
        <v>25</v>
      </c>
      <c r="G183" s="28">
        <f ca="1">MIN(MAX(IF(L182&gt;0, -1,1)*M182*Params!D$39,-F183),F183)</f>
        <v>25</v>
      </c>
      <c r="H183" s="28">
        <f t="shared" ca="1" si="9"/>
        <v>1349</v>
      </c>
      <c r="I183" s="28">
        <f>IF(ISBLANK(Historical!C182), 0, (Historical!C182-RigCount!H183)^2)</f>
        <v>0</v>
      </c>
      <c r="J183" s="22">
        <f ca="1">Projections!F122</f>
        <v>-361.82804184840825</v>
      </c>
      <c r="K183" s="22">
        <f ca="1">IF(Params!$D$38 &gt;= B183, $J$5, OFFSET(RigCount!J183,-Params!$D$38,0))</f>
        <v>-361.82804184840825</v>
      </c>
      <c r="L183" s="22">
        <f ca="1">IF(B183&gt;Params!$D$37,AVERAGE(OFFSET(K183,-Params!$D$37+1,0,Params!$D$37,1)),K183)</f>
        <v>-277.19987458600326</v>
      </c>
      <c r="M183" s="22">
        <f t="shared" ca="1" si="7"/>
        <v>905</v>
      </c>
    </row>
    <row r="184" spans="1:13">
      <c r="A184" s="8">
        <v>42468</v>
      </c>
      <c r="B184" s="12">
        <v>180</v>
      </c>
      <c r="C184" s="29" t="e">
        <f>IF(ISBLANK(Historical!C183),NA(), Historical!C183)</f>
        <v>#N/A</v>
      </c>
      <c r="D184" s="15">
        <f>IF(ISBLANK(Historical!C183),0,1)</f>
        <v>0</v>
      </c>
      <c r="E184" s="28" t="e">
        <f t="shared" si="8"/>
        <v>#N/A</v>
      </c>
      <c r="F184" s="28">
        <f ca="1">IF(M183&gt;1600,Params!$D$41,Params!$D$40)</f>
        <v>25</v>
      </c>
      <c r="G184" s="28">
        <f ca="1">MIN(MAX(IF(L183&gt;0, -1,1)*M183*Params!D$39,-F184),F184)</f>
        <v>25</v>
      </c>
      <c r="H184" s="28">
        <f t="shared" ca="1" si="9"/>
        <v>1374</v>
      </c>
      <c r="I184" s="28">
        <f>IF(ISBLANK(Historical!C183), 0, (Historical!C183-RigCount!H184)^2)</f>
        <v>0</v>
      </c>
      <c r="J184" s="22">
        <f ca="1">Projections!F123</f>
        <v>-714.43966557247768</v>
      </c>
      <c r="K184" s="22">
        <f ca="1">IF(Params!$D$38 &gt;= B184, $J$5, OFFSET(RigCount!J184,-Params!$D$38,0))</f>
        <v>-714.43966557247768</v>
      </c>
      <c r="L184" s="22">
        <f ca="1">IF(B184&gt;Params!$D$37,AVERAGE(OFFSET(K184,-Params!$D$37+1,0,Params!$D$37,1)),K184)</f>
        <v>-438.76197239988414</v>
      </c>
      <c r="M184" s="22">
        <f t="shared" ca="1" si="7"/>
        <v>930</v>
      </c>
    </row>
    <row r="185" spans="1:13">
      <c r="A185" s="8">
        <v>42475</v>
      </c>
      <c r="B185" s="12">
        <v>181</v>
      </c>
      <c r="C185" s="29" t="e">
        <f>IF(ISBLANK(Historical!C184),NA(), Historical!C184)</f>
        <v>#N/A</v>
      </c>
      <c r="D185" s="15">
        <f>IF(ISBLANK(Historical!C184),0,1)</f>
        <v>0</v>
      </c>
      <c r="E185" s="28" t="e">
        <f t="shared" si="8"/>
        <v>#N/A</v>
      </c>
      <c r="F185" s="28">
        <f ca="1">IF(M184&gt;1600,Params!$D$41,Params!$D$40)</f>
        <v>25</v>
      </c>
      <c r="G185" s="28">
        <f ca="1">MIN(MAX(IF(L184&gt;0, -1,1)*M184*Params!D$39,-F185),F185)</f>
        <v>25</v>
      </c>
      <c r="H185" s="28">
        <f t="shared" ca="1" si="9"/>
        <v>1399</v>
      </c>
      <c r="I185" s="28">
        <f>IF(ISBLANK(Historical!C184), 0, (Historical!C184-RigCount!H185)^2)</f>
        <v>0</v>
      </c>
      <c r="J185" s="22">
        <f ca="1">Projections!F124</f>
        <v>-972.10631784910402</v>
      </c>
      <c r="K185" s="22">
        <f ca="1">IF(Params!$D$38 &gt;= B185, $J$5, OFFSET(RigCount!J185,-Params!$D$38,0))</f>
        <v>-972.10631784910402</v>
      </c>
      <c r="L185" s="22">
        <f ca="1">IF(B185&gt;Params!$D$37,AVERAGE(OFFSET(K185,-Params!$D$37+1,0,Params!$D$37,1)),K185)</f>
        <v>-624.82568658062019</v>
      </c>
      <c r="M185" s="22">
        <f t="shared" ca="1" si="7"/>
        <v>955</v>
      </c>
    </row>
    <row r="186" spans="1:13">
      <c r="A186" s="8">
        <v>42482</v>
      </c>
      <c r="B186" s="12">
        <v>182</v>
      </c>
      <c r="C186" s="29" t="e">
        <f>IF(ISBLANK(Historical!C185),NA(), Historical!C185)</f>
        <v>#N/A</v>
      </c>
      <c r="D186" s="15">
        <f>IF(ISBLANK(Historical!C185),0,1)</f>
        <v>0</v>
      </c>
      <c r="E186" s="28" t="e">
        <f t="shared" si="8"/>
        <v>#N/A</v>
      </c>
      <c r="F186" s="28">
        <f ca="1">IF(M185&gt;1600,Params!$D$41,Params!$D$40)</f>
        <v>25</v>
      </c>
      <c r="G186" s="28">
        <f ca="1">MIN(MAX(IF(L185&gt;0, -1,1)*M185*Params!D$39,-F186),F186)</f>
        <v>25</v>
      </c>
      <c r="H186" s="28">
        <f t="shared" ca="1" si="9"/>
        <v>1424</v>
      </c>
      <c r="I186" s="28">
        <f>IF(ISBLANK(Historical!C185), 0, (Historical!C185-RigCount!H186)^2)</f>
        <v>0</v>
      </c>
      <c r="J186" s="22">
        <f ca="1">Projections!F125</f>
        <v>-974.14156192857263</v>
      </c>
      <c r="K186" s="22">
        <f ca="1">IF(Params!$D$38 &gt;= B186, $J$5, OFFSET(RigCount!J186,-Params!$D$38,0))</f>
        <v>-974.14156192857263</v>
      </c>
      <c r="L186" s="22">
        <f ca="1">IF(B186&gt;Params!$D$37,AVERAGE(OFFSET(K186,-Params!$D$37+1,0,Params!$D$37,1)),K186)</f>
        <v>-755.62889679964064</v>
      </c>
      <c r="M186" s="22">
        <f t="shared" ca="1" si="7"/>
        <v>980</v>
      </c>
    </row>
    <row r="187" spans="1:13">
      <c r="A187" s="8">
        <v>42489</v>
      </c>
      <c r="B187" s="12">
        <v>183</v>
      </c>
      <c r="C187" s="29" t="e">
        <f>IF(ISBLANK(Historical!C186),NA(), Historical!C186)</f>
        <v>#N/A</v>
      </c>
      <c r="D187" s="15">
        <f>IF(ISBLANK(Historical!C186),0,1)</f>
        <v>0</v>
      </c>
      <c r="E187" s="28" t="e">
        <f t="shared" si="8"/>
        <v>#N/A</v>
      </c>
      <c r="F187" s="28">
        <f ca="1">IF(M186&gt;1600,Params!$D$41,Params!$D$40)</f>
        <v>25</v>
      </c>
      <c r="G187" s="28">
        <f ca="1">MIN(MAX(IF(L186&gt;0, -1,1)*M186*Params!D$39,-F187),F187)</f>
        <v>25</v>
      </c>
      <c r="H187" s="28">
        <f t="shared" ca="1" si="9"/>
        <v>1449</v>
      </c>
      <c r="I187" s="28">
        <f>IF(ISBLANK(Historical!C186), 0, (Historical!C186-RigCount!H187)^2)</f>
        <v>0</v>
      </c>
      <c r="J187" s="22">
        <f ca="1">Projections!F126</f>
        <v>-1070.1202179873362</v>
      </c>
      <c r="K187" s="22">
        <f ca="1">IF(Params!$D$38 &gt;= B187, $J$5, OFFSET(RigCount!J187,-Params!$D$38,0))</f>
        <v>-1070.1202179873362</v>
      </c>
      <c r="L187" s="22">
        <f ca="1">IF(B187&gt;Params!$D$37,AVERAGE(OFFSET(K187,-Params!$D$37+1,0,Params!$D$37,1)),K187)</f>
        <v>-932.70194083437264</v>
      </c>
      <c r="M187" s="22">
        <f t="shared" ca="1" si="7"/>
        <v>1005</v>
      </c>
    </row>
    <row r="188" spans="1:13">
      <c r="A188" s="8">
        <v>42496</v>
      </c>
      <c r="B188" s="12">
        <v>184</v>
      </c>
      <c r="C188" s="29" t="e">
        <f>IF(ISBLANK(Historical!C187),NA(), Historical!C187)</f>
        <v>#N/A</v>
      </c>
      <c r="D188" s="15">
        <f>IF(ISBLANK(Historical!C187),0,1)</f>
        <v>0</v>
      </c>
      <c r="E188" s="28" t="e">
        <f t="shared" si="8"/>
        <v>#N/A</v>
      </c>
      <c r="F188" s="28">
        <f ca="1">IF(M187&gt;1600,Params!$D$41,Params!$D$40)</f>
        <v>25</v>
      </c>
      <c r="G188" s="28">
        <f ca="1">MIN(MAX(IF(L187&gt;0, -1,1)*M187*Params!D$39,-F188),F188)</f>
        <v>25</v>
      </c>
      <c r="H188" s="28">
        <f t="shared" ca="1" si="9"/>
        <v>1474</v>
      </c>
      <c r="I188" s="28">
        <f>IF(ISBLANK(Historical!C187), 0, (Historical!C187-RigCount!H188)^2)</f>
        <v>0</v>
      </c>
      <c r="J188" s="22">
        <f ca="1">Projections!F127</f>
        <v>-909.61666446673917</v>
      </c>
      <c r="K188" s="22">
        <f ca="1">IF(Params!$D$38 &gt;= B188, $J$5, OFFSET(RigCount!J188,-Params!$D$38,0))</f>
        <v>-909.61666446673917</v>
      </c>
      <c r="L188" s="22">
        <f ca="1">IF(B188&gt;Params!$D$37,AVERAGE(OFFSET(K188,-Params!$D$37+1,0,Params!$D$37,1)),K188)</f>
        <v>-981.49619055793801</v>
      </c>
      <c r="M188" s="22">
        <f t="shared" ca="1" si="7"/>
        <v>1030</v>
      </c>
    </row>
    <row r="189" spans="1:13">
      <c r="A189" s="8">
        <v>42503</v>
      </c>
      <c r="B189" s="12">
        <v>185</v>
      </c>
      <c r="C189" s="29" t="e">
        <f>IF(ISBLANK(Historical!C188),NA(), Historical!C188)</f>
        <v>#N/A</v>
      </c>
      <c r="D189" s="15">
        <f>IF(ISBLANK(Historical!C188),0,1)</f>
        <v>0</v>
      </c>
      <c r="E189" s="28" t="e">
        <f t="shared" si="8"/>
        <v>#N/A</v>
      </c>
      <c r="F189" s="28">
        <f ca="1">IF(M188&gt;1600,Params!$D$41,Params!$D$40)</f>
        <v>25</v>
      </c>
      <c r="G189" s="28">
        <f ca="1">MIN(MAX(IF(L188&gt;0, -1,1)*M188*Params!D$39,-F189),F189)</f>
        <v>25</v>
      </c>
      <c r="H189" s="28">
        <f t="shared" ca="1" si="9"/>
        <v>1499</v>
      </c>
      <c r="I189" s="28">
        <f>IF(ISBLANK(Historical!C188), 0, (Historical!C188-RigCount!H189)^2)</f>
        <v>0</v>
      </c>
      <c r="J189" s="22">
        <f ca="1">Projections!F128</f>
        <v>-1370.6373015451845</v>
      </c>
      <c r="K189" s="22">
        <f ca="1">IF(Params!$D$38 &gt;= B189, $J$5, OFFSET(RigCount!J189,-Params!$D$38,0))</f>
        <v>-1370.6373015451845</v>
      </c>
      <c r="L189" s="22">
        <f ca="1">IF(B189&gt;Params!$D$37,AVERAGE(OFFSET(K189,-Params!$D$37+1,0,Params!$D$37,1)),K189)</f>
        <v>-1081.1289364819581</v>
      </c>
      <c r="M189" s="22">
        <f t="shared" ca="1" si="7"/>
        <v>1055</v>
      </c>
    </row>
    <row r="190" spans="1:13">
      <c r="A190" s="8">
        <v>42510</v>
      </c>
      <c r="B190" s="12">
        <v>186</v>
      </c>
      <c r="C190" s="29" t="e">
        <f>IF(ISBLANK(Historical!C189),NA(), Historical!C189)</f>
        <v>#N/A</v>
      </c>
      <c r="D190" s="15">
        <f>IF(ISBLANK(Historical!C189),0,1)</f>
        <v>0</v>
      </c>
      <c r="E190" s="28" t="e">
        <f t="shared" si="8"/>
        <v>#N/A</v>
      </c>
      <c r="F190" s="28">
        <f ca="1">IF(M189&gt;1600,Params!$D$41,Params!$D$40)</f>
        <v>25</v>
      </c>
      <c r="G190" s="28">
        <f ca="1">MIN(MAX(IF(L189&gt;0, -1,1)*M189*Params!D$39,-F190),F190)</f>
        <v>25</v>
      </c>
      <c r="H190" s="28">
        <f t="shared" ca="1" si="9"/>
        <v>1524</v>
      </c>
      <c r="I190" s="28">
        <f>IF(ISBLANK(Historical!C189), 0, (Historical!C189-RigCount!H190)^2)</f>
        <v>0</v>
      </c>
      <c r="J190" s="22">
        <f ca="1">Projections!F129</f>
        <v>-1342.6805128340111</v>
      </c>
      <c r="K190" s="22">
        <f ca="1">IF(Params!$D$38 &gt;= B190, $J$5, OFFSET(RigCount!J190,-Params!$D$38,0))</f>
        <v>-1342.6805128340111</v>
      </c>
      <c r="L190" s="22">
        <f ca="1">IF(B190&gt;Params!$D$37,AVERAGE(OFFSET(K190,-Params!$D$37+1,0,Params!$D$37,1)),K190)</f>
        <v>-1173.2636742083178</v>
      </c>
      <c r="M190" s="22">
        <f t="shared" ca="1" si="7"/>
        <v>1080</v>
      </c>
    </row>
    <row r="191" spans="1:13">
      <c r="A191" s="8">
        <v>42517</v>
      </c>
      <c r="B191" s="12">
        <v>187</v>
      </c>
      <c r="C191" s="29" t="e">
        <f>IF(ISBLANK(Historical!C190),NA(), Historical!C190)</f>
        <v>#N/A</v>
      </c>
      <c r="D191" s="15">
        <f>IF(ISBLANK(Historical!C190),0,1)</f>
        <v>0</v>
      </c>
      <c r="E191" s="28" t="e">
        <f t="shared" si="8"/>
        <v>#N/A</v>
      </c>
      <c r="F191" s="28">
        <f ca="1">IF(M190&gt;1600,Params!$D$41,Params!$D$40)</f>
        <v>25</v>
      </c>
      <c r="G191" s="28">
        <f ca="1">MIN(MAX(IF(L190&gt;0, -1,1)*M190*Params!D$39,-F191),F191)</f>
        <v>25</v>
      </c>
      <c r="H191" s="28">
        <f t="shared" ca="1" si="9"/>
        <v>1549</v>
      </c>
      <c r="I191" s="28">
        <f>IF(ISBLANK(Historical!C190), 0, (Historical!C190-RigCount!H191)^2)</f>
        <v>0</v>
      </c>
      <c r="J191" s="22">
        <f ca="1">Projections!F130</f>
        <v>-1617.8821133829733</v>
      </c>
      <c r="K191" s="22">
        <f ca="1">IF(Params!$D$38 &gt;= B191, $J$5, OFFSET(RigCount!J191,-Params!$D$38,0))</f>
        <v>-1617.8821133829733</v>
      </c>
      <c r="L191" s="22">
        <f ca="1">IF(B191&gt;Params!$D$37,AVERAGE(OFFSET(K191,-Params!$D$37+1,0,Params!$D$37,1)),K191)</f>
        <v>-1310.204148057227</v>
      </c>
      <c r="M191" s="22">
        <f t="shared" ca="1" si="7"/>
        <v>1105</v>
      </c>
    </row>
    <row r="192" spans="1:13">
      <c r="A192" s="8">
        <v>42524</v>
      </c>
      <c r="B192" s="12">
        <v>188</v>
      </c>
      <c r="C192" s="29" t="e">
        <f>IF(ISBLANK(Historical!C191),NA(), Historical!C191)</f>
        <v>#N/A</v>
      </c>
      <c r="D192" s="15">
        <f>IF(ISBLANK(Historical!C191),0,1)</f>
        <v>0</v>
      </c>
      <c r="E192" s="28" t="e">
        <f t="shared" si="8"/>
        <v>#N/A</v>
      </c>
      <c r="F192" s="28">
        <f ca="1">IF(M191&gt;1600,Params!$D$41,Params!$D$40)</f>
        <v>25</v>
      </c>
      <c r="G192" s="28">
        <f ca="1">MIN(MAX(IF(L191&gt;0, -1,1)*M191*Params!D$39,-F192),F192)</f>
        <v>25</v>
      </c>
      <c r="H192" s="28">
        <f t="shared" ca="1" si="9"/>
        <v>1574</v>
      </c>
      <c r="I192" s="28">
        <f>IF(ISBLANK(Historical!C191), 0, (Historical!C191-RigCount!H192)^2)</f>
        <v>0</v>
      </c>
      <c r="J192" s="22">
        <f ca="1">Projections!F131</f>
        <v>-1221.698396076883</v>
      </c>
      <c r="K192" s="22">
        <f ca="1">IF(Params!$D$38 &gt;= B192, $J$5, OFFSET(RigCount!J192,-Params!$D$38,0))</f>
        <v>-1221.698396076883</v>
      </c>
      <c r="L192" s="22">
        <f ca="1">IF(B192&gt;Params!$D$37,AVERAGE(OFFSET(K192,-Params!$D$37+1,0,Params!$D$37,1)),K192)</f>
        <v>-1388.224580959763</v>
      </c>
      <c r="M192" s="22">
        <f t="shared" ca="1" si="7"/>
        <v>1130</v>
      </c>
    </row>
    <row r="193" spans="1:13">
      <c r="A193" s="8">
        <v>42531</v>
      </c>
      <c r="B193" s="12">
        <v>189</v>
      </c>
      <c r="C193" s="29" t="e">
        <f>IF(ISBLANK(Historical!C192),NA(), Historical!C192)</f>
        <v>#N/A</v>
      </c>
      <c r="D193" s="15">
        <f>IF(ISBLANK(Historical!C192),0,1)</f>
        <v>0</v>
      </c>
      <c r="E193" s="28" t="e">
        <f t="shared" si="8"/>
        <v>#N/A</v>
      </c>
      <c r="F193" s="28">
        <f ca="1">IF(M192&gt;1600,Params!$D$41,Params!$D$40)</f>
        <v>25</v>
      </c>
      <c r="G193" s="28">
        <f ca="1">MIN(MAX(IF(L192&gt;0, -1,1)*M192*Params!D$39,-F193),F193)</f>
        <v>25</v>
      </c>
      <c r="H193" s="28">
        <f t="shared" ca="1" si="9"/>
        <v>1599</v>
      </c>
      <c r="I193" s="28">
        <f>IF(ISBLANK(Historical!C192), 0, (Historical!C192-RigCount!H193)^2)</f>
        <v>0</v>
      </c>
      <c r="J193" s="22">
        <f ca="1">Projections!F132</f>
        <v>-989.03385783718841</v>
      </c>
      <c r="K193" s="22">
        <f ca="1">IF(Params!$D$38 &gt;= B193, $J$5, OFFSET(RigCount!J193,-Params!$D$38,0))</f>
        <v>-989.03385783718841</v>
      </c>
      <c r="L193" s="22">
        <f ca="1">IF(B193&gt;Params!$D$37,AVERAGE(OFFSET(K193,-Params!$D$37+1,0,Params!$D$37,1)),K193)</f>
        <v>-1292.823720032764</v>
      </c>
      <c r="M193" s="22">
        <f t="shared" ca="1" si="7"/>
        <v>1155</v>
      </c>
    </row>
    <row r="194" spans="1:13">
      <c r="A194" s="8">
        <v>42538</v>
      </c>
      <c r="B194" s="12">
        <v>190</v>
      </c>
      <c r="C194" s="29" t="e">
        <f>IF(ISBLANK(Historical!C193),NA(), Historical!C193)</f>
        <v>#N/A</v>
      </c>
      <c r="D194" s="15">
        <f>IF(ISBLANK(Historical!C193),0,1)</f>
        <v>0</v>
      </c>
      <c r="E194" s="28" t="e">
        <f t="shared" si="8"/>
        <v>#N/A</v>
      </c>
      <c r="F194" s="28">
        <f ca="1">IF(M193&gt;1600,Params!$D$41,Params!$D$40)</f>
        <v>25</v>
      </c>
      <c r="G194" s="28">
        <f ca="1">MIN(MAX(IF(L193&gt;0, -1,1)*M193*Params!D$39,-F194),F194)</f>
        <v>25</v>
      </c>
      <c r="H194" s="28">
        <f t="shared" ca="1" si="9"/>
        <v>1624</v>
      </c>
      <c r="I194" s="28">
        <f>IF(ISBLANK(Historical!C193), 0, (Historical!C193-RigCount!H194)^2)</f>
        <v>0</v>
      </c>
      <c r="J194" s="22">
        <f ca="1">Projections!F133</f>
        <v>-1315.1754547232449</v>
      </c>
      <c r="K194" s="22">
        <f ca="1">IF(Params!$D$38 &gt;= B194, $J$5, OFFSET(RigCount!J194,-Params!$D$38,0))</f>
        <v>-1315.1754547232449</v>
      </c>
      <c r="L194" s="22">
        <f ca="1">IF(B194&gt;Params!$D$37,AVERAGE(OFFSET(K194,-Params!$D$37+1,0,Params!$D$37,1)),K194)</f>
        <v>-1285.9474555050724</v>
      </c>
      <c r="M194" s="22">
        <f t="shared" ca="1" si="7"/>
        <v>1180</v>
      </c>
    </row>
    <row r="195" spans="1:13">
      <c r="A195" s="8">
        <v>42545</v>
      </c>
      <c r="B195" s="12">
        <v>191</v>
      </c>
      <c r="C195" s="29" t="e">
        <f>IF(ISBLANK(Historical!C194),NA(), Historical!C194)</f>
        <v>#N/A</v>
      </c>
      <c r="D195" s="15">
        <f>IF(ISBLANK(Historical!C194),0,1)</f>
        <v>0</v>
      </c>
      <c r="E195" s="28" t="e">
        <f t="shared" si="8"/>
        <v>#N/A</v>
      </c>
      <c r="F195" s="28">
        <f ca="1">IF(M194&gt;1600,Params!$D$41,Params!$D$40)</f>
        <v>25</v>
      </c>
      <c r="G195" s="28">
        <f ca="1">MIN(MAX(IF(L194&gt;0, -1,1)*M194*Params!D$39,-F195),F195)</f>
        <v>25</v>
      </c>
      <c r="H195" s="28">
        <f t="shared" ref="H195:H222" ca="1" si="10">IF(B195&lt;114, C195, H194+G194)</f>
        <v>1649</v>
      </c>
      <c r="I195" s="28">
        <f>IF(ISBLANK(Historical!C194), 0, (Historical!C194-RigCount!H195)^2)</f>
        <v>0</v>
      </c>
      <c r="J195" s="22">
        <f ca="1">Projections!F134</f>
        <v>-1852.445708113446</v>
      </c>
      <c r="K195" s="22">
        <f ca="1">IF(Params!$D$38 &gt;= B195, $J$5, OFFSET(RigCount!J195,-Params!$D$38,0))</f>
        <v>-1852.445708113446</v>
      </c>
      <c r="L195" s="22">
        <f ca="1">IF(B195&gt;Params!$D$37,AVERAGE(OFFSET(K195,-Params!$D$37+1,0,Params!$D$37,1)),K195)</f>
        <v>-1344.5883541876906</v>
      </c>
      <c r="M195" s="22">
        <f t="shared" ca="1" si="7"/>
        <v>1205</v>
      </c>
    </row>
    <row r="196" spans="1:13">
      <c r="A196" s="8">
        <v>42552</v>
      </c>
      <c r="B196" s="12">
        <v>192</v>
      </c>
      <c r="C196" s="29" t="e">
        <f>IF(ISBLANK(Historical!C195),NA(), Historical!C195)</f>
        <v>#N/A</v>
      </c>
      <c r="D196" s="15">
        <f>IF(ISBLANK(Historical!C195),0,1)</f>
        <v>0</v>
      </c>
      <c r="E196" s="28" t="e">
        <f t="shared" si="8"/>
        <v>#N/A</v>
      </c>
      <c r="F196" s="28">
        <f ca="1">IF(M195&gt;1600,Params!$D$41,Params!$D$40)</f>
        <v>25</v>
      </c>
      <c r="G196" s="28">
        <f ca="1">MIN(MAX(IF(L195&gt;0, -1,1)*M195*Params!D$39,-F196),F196)</f>
        <v>25</v>
      </c>
      <c r="H196" s="28">
        <f t="shared" ca="1" si="10"/>
        <v>1674</v>
      </c>
      <c r="I196" s="28">
        <f>IF(ISBLANK(Historical!C195), 0, (Historical!C195-RigCount!H196)^2)</f>
        <v>0</v>
      </c>
      <c r="J196" s="22">
        <f ca="1">Projections!F135</f>
        <v>-1812.9065294873599</v>
      </c>
      <c r="K196" s="22">
        <f ca="1">IF(Params!$D$38 &gt;= B196, $J$5, OFFSET(RigCount!J196,-Params!$D$38,0))</f>
        <v>-1812.9065294873599</v>
      </c>
      <c r="L196" s="22">
        <f ca="1">IF(B196&gt;Params!$D$37,AVERAGE(OFFSET(K196,-Params!$D$37+1,0,Params!$D$37,1)),K196)</f>
        <v>-1492.3903875403098</v>
      </c>
      <c r="M196" s="22">
        <f t="shared" ca="1" si="7"/>
        <v>1230</v>
      </c>
    </row>
    <row r="197" spans="1:13">
      <c r="A197" s="8">
        <v>42559</v>
      </c>
      <c r="B197" s="12">
        <v>193</v>
      </c>
      <c r="C197" s="29" t="e">
        <f>IF(ISBLANK(Historical!C196),NA(), Historical!C196)</f>
        <v>#N/A</v>
      </c>
      <c r="D197" s="15">
        <f>IF(ISBLANK(Historical!C196),0,1)</f>
        <v>0</v>
      </c>
      <c r="E197" s="28" t="e">
        <f t="shared" si="8"/>
        <v>#N/A</v>
      </c>
      <c r="F197" s="28">
        <f ca="1">IF(M196&gt;1600,Params!$D$41,Params!$D$40)</f>
        <v>25</v>
      </c>
      <c r="G197" s="28">
        <f ca="1">MIN(MAX(IF(L196&gt;0, -1,1)*M196*Params!D$39,-F197),F197)</f>
        <v>25</v>
      </c>
      <c r="H197" s="28">
        <f t="shared" ca="1" si="10"/>
        <v>1699</v>
      </c>
      <c r="I197" s="28">
        <f>IF(ISBLANK(Historical!C196), 0, (Historical!C196-RigCount!H197)^2)</f>
        <v>0</v>
      </c>
      <c r="J197" s="22">
        <f ca="1">Projections!F136</f>
        <v>-2223.3572840270044</v>
      </c>
      <c r="K197" s="22">
        <f ca="1">IF(Params!$D$38 &gt;= B197, $J$5, OFFSET(RigCount!J197,-Params!$D$38,0))</f>
        <v>-2223.3572840270044</v>
      </c>
      <c r="L197" s="22">
        <f ca="1">IF(B197&gt;Params!$D$37,AVERAGE(OFFSET(K197,-Params!$D$37+1,0,Params!$D$37,1)),K197)</f>
        <v>-1800.9712440877638</v>
      </c>
      <c r="M197" s="22">
        <f t="shared" ref="M197:M222" ca="1" si="11">IF(D197=1,C197,M196+G197)</f>
        <v>1255</v>
      </c>
    </row>
    <row r="198" spans="1:13">
      <c r="A198" s="8">
        <v>42566</v>
      </c>
      <c r="B198" s="12">
        <v>194</v>
      </c>
      <c r="C198" s="29" t="e">
        <f>IF(ISBLANK(Historical!C197),NA(), Historical!C197)</f>
        <v>#N/A</v>
      </c>
      <c r="D198" s="15">
        <f>IF(ISBLANK(Historical!C197),0,1)</f>
        <v>0</v>
      </c>
      <c r="E198" s="28" t="e">
        <f t="shared" si="8"/>
        <v>#N/A</v>
      </c>
      <c r="F198" s="28">
        <f ca="1">IF(M197&gt;1600,Params!$D$41,Params!$D$40)</f>
        <v>25</v>
      </c>
      <c r="G198" s="28">
        <f ca="1">MIN(MAX(IF(L197&gt;0, -1,1)*M197*Params!D$39,-F198),F198)</f>
        <v>25</v>
      </c>
      <c r="H198" s="28">
        <f t="shared" ca="1" si="10"/>
        <v>1724</v>
      </c>
      <c r="I198" s="28">
        <f>IF(ISBLANK(Historical!C197), 0, (Historical!C197-RigCount!H198)^2)</f>
        <v>0</v>
      </c>
      <c r="J198" s="22">
        <f ca="1">Projections!F137</f>
        <v>-2005.6286210183844</v>
      </c>
      <c r="K198" s="22">
        <f ca="1">IF(Params!$D$38 &gt;= B198, $J$5, OFFSET(RigCount!J198,-Params!$D$38,0))</f>
        <v>-2005.6286210183844</v>
      </c>
      <c r="L198" s="22">
        <f ca="1">IF(B198&gt;Params!$D$37,AVERAGE(OFFSET(K198,-Params!$D$37+1,0,Params!$D$37,1)),K198)</f>
        <v>-1973.5845356615487</v>
      </c>
      <c r="M198" s="22">
        <f t="shared" ca="1" si="11"/>
        <v>1280</v>
      </c>
    </row>
    <row r="199" spans="1:13">
      <c r="A199" s="8">
        <v>42573</v>
      </c>
      <c r="B199" s="12">
        <v>195</v>
      </c>
      <c r="C199" s="29" t="e">
        <f>IF(ISBLANK(Historical!C198),NA(), Historical!C198)</f>
        <v>#N/A</v>
      </c>
      <c r="D199" s="15">
        <f>IF(ISBLANK(Historical!C198),0,1)</f>
        <v>0</v>
      </c>
      <c r="E199" s="28" t="e">
        <f t="shared" ref="E199:E222" si="12">C199-C198</f>
        <v>#N/A</v>
      </c>
      <c r="F199" s="28">
        <f ca="1">IF(M198&gt;1600,Params!$D$41,Params!$D$40)</f>
        <v>25</v>
      </c>
      <c r="G199" s="28">
        <f ca="1">MIN(MAX(IF(L198&gt;0, -1,1)*M198*Params!D$39,-F199),F199)</f>
        <v>25</v>
      </c>
      <c r="H199" s="28">
        <f t="shared" ca="1" si="10"/>
        <v>1749</v>
      </c>
      <c r="I199" s="28">
        <f>IF(ISBLANK(Historical!C198), 0, (Historical!C198-RigCount!H199)^2)</f>
        <v>0</v>
      </c>
      <c r="J199" s="22">
        <f ca="1">Projections!F138</f>
        <v>-1897.3594551105434</v>
      </c>
      <c r="K199" s="22">
        <f ca="1">IF(Params!$D$38 &gt;= B199, $J$5, OFFSET(RigCount!J199,-Params!$D$38,0))</f>
        <v>-1897.3594551105434</v>
      </c>
      <c r="L199" s="22">
        <f ca="1">IF(B199&gt;Params!$D$37,AVERAGE(OFFSET(K199,-Params!$D$37+1,0,Params!$D$37,1)),K199)</f>
        <v>-1984.812972410823</v>
      </c>
      <c r="M199" s="22">
        <f t="shared" ca="1" si="11"/>
        <v>1305</v>
      </c>
    </row>
    <row r="200" spans="1:13">
      <c r="A200" s="8">
        <v>42580</v>
      </c>
      <c r="B200" s="12">
        <v>196</v>
      </c>
      <c r="C200" s="29" t="e">
        <f>IF(ISBLANK(Historical!C199),NA(), Historical!C199)</f>
        <v>#N/A</v>
      </c>
      <c r="D200" s="15">
        <f>IF(ISBLANK(Historical!C199),0,1)</f>
        <v>0</v>
      </c>
      <c r="E200" s="28" t="e">
        <f t="shared" si="12"/>
        <v>#N/A</v>
      </c>
      <c r="F200" s="28">
        <f ca="1">IF(M199&gt;1600,Params!$D$41,Params!$D$40)</f>
        <v>25</v>
      </c>
      <c r="G200" s="28">
        <f ca="1">MIN(MAX(IF(L199&gt;0, -1,1)*M199*Params!D$39,-F200),F200)</f>
        <v>25</v>
      </c>
      <c r="H200" s="28">
        <f t="shared" ca="1" si="10"/>
        <v>1774</v>
      </c>
      <c r="I200" s="28">
        <f>IF(ISBLANK(Historical!C199), 0, (Historical!C199-RigCount!H200)^2)</f>
        <v>0</v>
      </c>
      <c r="J200" s="22">
        <f ca="1">Projections!F139</f>
        <v>-1662.0705904864953</v>
      </c>
      <c r="K200" s="22">
        <f ca="1">IF(Params!$D$38 &gt;= B200, $J$5, OFFSET(RigCount!J200,-Params!$D$38,0))</f>
        <v>-1662.0705904864953</v>
      </c>
      <c r="L200" s="22">
        <f ca="1">IF(B200&gt;Params!$D$37,AVERAGE(OFFSET(K200,-Params!$D$37+1,0,Params!$D$37,1)),K200)</f>
        <v>-1947.1039876606069</v>
      </c>
      <c r="M200" s="22">
        <f t="shared" ca="1" si="11"/>
        <v>1330</v>
      </c>
    </row>
    <row r="201" spans="1:13">
      <c r="A201" s="8">
        <v>42587</v>
      </c>
      <c r="B201" s="12">
        <v>197</v>
      </c>
      <c r="C201" s="29" t="e">
        <f>IF(ISBLANK(Historical!C200),NA(), Historical!C200)</f>
        <v>#N/A</v>
      </c>
      <c r="D201" s="15">
        <f>IF(ISBLANK(Historical!C200),0,1)</f>
        <v>0</v>
      </c>
      <c r="E201" s="28" t="e">
        <f t="shared" si="12"/>
        <v>#N/A</v>
      </c>
      <c r="F201" s="28">
        <f ca="1">IF(M200&gt;1600,Params!$D$41,Params!$D$40)</f>
        <v>25</v>
      </c>
      <c r="G201" s="28">
        <f ca="1">MIN(MAX(IF(L200&gt;0, -1,1)*M200*Params!D$39,-F201),F201)</f>
        <v>25</v>
      </c>
      <c r="H201" s="28">
        <f t="shared" ca="1" si="10"/>
        <v>1799</v>
      </c>
      <c r="I201" s="28">
        <f>IF(ISBLANK(Historical!C200), 0, (Historical!C200-RigCount!H201)^2)</f>
        <v>0</v>
      </c>
      <c r="J201" s="22">
        <f ca="1">Projections!F140</f>
        <v>-1458.3166119979378</v>
      </c>
      <c r="K201" s="22">
        <f ca="1">IF(Params!$D$38 &gt;= B201, $J$5, OFFSET(RigCount!J201,-Params!$D$38,0))</f>
        <v>-1458.3166119979378</v>
      </c>
      <c r="L201" s="22">
        <f ca="1">IF(B201&gt;Params!$D$37,AVERAGE(OFFSET(K201,-Params!$D$37+1,0,Params!$D$37,1)),K201)</f>
        <v>-1755.8438196533402</v>
      </c>
      <c r="M201" s="22">
        <f t="shared" ca="1" si="11"/>
        <v>1355</v>
      </c>
    </row>
    <row r="202" spans="1:13">
      <c r="A202" s="8">
        <v>42594</v>
      </c>
      <c r="B202" s="12">
        <v>198</v>
      </c>
      <c r="C202" s="29" t="e">
        <f>IF(ISBLANK(Historical!C201),NA(), Historical!C201)</f>
        <v>#N/A</v>
      </c>
      <c r="D202" s="15">
        <f>IF(ISBLANK(Historical!C201),0,1)</f>
        <v>0</v>
      </c>
      <c r="E202" s="28" t="e">
        <f t="shared" si="12"/>
        <v>#N/A</v>
      </c>
      <c r="F202" s="28">
        <f ca="1">IF(M201&gt;1600,Params!$D$41,Params!$D$40)</f>
        <v>25</v>
      </c>
      <c r="G202" s="28">
        <f ca="1">MIN(MAX(IF(L201&gt;0, -1,1)*M201*Params!D$39,-F202),F202)</f>
        <v>25</v>
      </c>
      <c r="H202" s="28">
        <f t="shared" ca="1" si="10"/>
        <v>1824</v>
      </c>
      <c r="I202" s="28">
        <f>IF(ISBLANK(Historical!C201), 0, (Historical!C201-RigCount!H202)^2)</f>
        <v>0</v>
      </c>
      <c r="J202" s="22">
        <f ca="1">Projections!F141</f>
        <v>-1545.6361753128112</v>
      </c>
      <c r="K202" s="22">
        <f ca="1">IF(Params!$D$38 &gt;= B202, $J$5, OFFSET(RigCount!J202,-Params!$D$38,0))</f>
        <v>-1545.6361753128112</v>
      </c>
      <c r="L202" s="22">
        <f ca="1">IF(B202&gt;Params!$D$37,AVERAGE(OFFSET(K202,-Params!$D$37+1,0,Params!$D$37,1)),K202)</f>
        <v>-1640.845708226947</v>
      </c>
      <c r="M202" s="22">
        <f t="shared" ca="1" si="11"/>
        <v>1380</v>
      </c>
    </row>
    <row r="203" spans="1:13">
      <c r="A203" s="8">
        <v>42601</v>
      </c>
      <c r="B203" s="12">
        <v>199</v>
      </c>
      <c r="C203" s="29" t="e">
        <f>IF(ISBLANK(Historical!C202),NA(), Historical!C202)</f>
        <v>#N/A</v>
      </c>
      <c r="D203" s="15">
        <f>IF(ISBLANK(Historical!C202),0,1)</f>
        <v>0</v>
      </c>
      <c r="E203" s="28" t="e">
        <f t="shared" si="12"/>
        <v>#N/A</v>
      </c>
      <c r="F203" s="28">
        <f ca="1">IF(M202&gt;1600,Params!$D$41,Params!$D$40)</f>
        <v>25</v>
      </c>
      <c r="G203" s="28">
        <f ca="1">MIN(MAX(IF(L202&gt;0, -1,1)*M202*Params!D$39,-F203),F203)</f>
        <v>25</v>
      </c>
      <c r="H203" s="28">
        <f t="shared" ca="1" si="10"/>
        <v>1849</v>
      </c>
      <c r="I203" s="28">
        <f>IF(ISBLANK(Historical!C202), 0, (Historical!C202-RigCount!H203)^2)</f>
        <v>0</v>
      </c>
      <c r="J203" s="22">
        <f ca="1">Projections!F142</f>
        <v>-1669.5948841225108</v>
      </c>
      <c r="K203" s="22">
        <f ca="1">IF(Params!$D$38 &gt;= B203, $J$5, OFFSET(RigCount!J203,-Params!$D$38,0))</f>
        <v>-1669.5948841225108</v>
      </c>
      <c r="L203" s="22">
        <f ca="1">IF(B203&gt;Params!$D$37,AVERAGE(OFFSET(K203,-Params!$D$37+1,0,Params!$D$37,1)),K203)</f>
        <v>-1583.9045654799388</v>
      </c>
      <c r="M203" s="22">
        <f t="shared" ca="1" si="11"/>
        <v>1405</v>
      </c>
    </row>
    <row r="204" spans="1:13">
      <c r="A204" s="8">
        <v>42608</v>
      </c>
      <c r="B204" s="12">
        <v>200</v>
      </c>
      <c r="C204" s="29" t="e">
        <f>IF(ISBLANK(Historical!C203),NA(), Historical!C203)</f>
        <v>#N/A</v>
      </c>
      <c r="D204" s="15">
        <f>IF(ISBLANK(Historical!C203),0,1)</f>
        <v>0</v>
      </c>
      <c r="E204" s="28" t="e">
        <f t="shared" si="12"/>
        <v>#N/A</v>
      </c>
      <c r="F204" s="28">
        <f ca="1">IF(M203&gt;1600,Params!$D$41,Params!$D$40)</f>
        <v>25</v>
      </c>
      <c r="G204" s="28">
        <f ca="1">MIN(MAX(IF(L203&gt;0, -1,1)*M203*Params!D$39,-F204),F204)</f>
        <v>25</v>
      </c>
      <c r="H204" s="28">
        <f t="shared" ca="1" si="10"/>
        <v>1874</v>
      </c>
      <c r="I204" s="28">
        <f>IF(ISBLANK(Historical!C203), 0, (Historical!C203-RigCount!H204)^2)</f>
        <v>0</v>
      </c>
      <c r="J204" s="22">
        <f ca="1">Projections!F143</f>
        <v>-1533.921038453349</v>
      </c>
      <c r="K204" s="22">
        <f ca="1">IF(Params!$D$38 &gt;= B204, $J$5, OFFSET(RigCount!J204,-Params!$D$38,0))</f>
        <v>-1533.921038453349</v>
      </c>
      <c r="L204" s="22">
        <f ca="1">IF(B204&gt;Params!$D$37,AVERAGE(OFFSET(K204,-Params!$D$37+1,0,Params!$D$37,1)),K204)</f>
        <v>-1551.8671774716522</v>
      </c>
      <c r="M204" s="22">
        <f t="shared" ca="1" si="11"/>
        <v>1430</v>
      </c>
    </row>
    <row r="205" spans="1:13">
      <c r="A205" s="8">
        <v>42615</v>
      </c>
      <c r="B205" s="12">
        <v>201</v>
      </c>
      <c r="C205" s="29" t="e">
        <f>IF(ISBLANK(Historical!C204),NA(), Historical!C204)</f>
        <v>#N/A</v>
      </c>
      <c r="D205" s="15">
        <f>IF(ISBLANK(Historical!C204),0,1)</f>
        <v>0</v>
      </c>
      <c r="E205" s="28" t="e">
        <f t="shared" si="12"/>
        <v>#N/A</v>
      </c>
      <c r="F205" s="28">
        <f ca="1">IF(M204&gt;1600,Params!$D$41,Params!$D$40)</f>
        <v>25</v>
      </c>
      <c r="G205" s="28">
        <f ca="1">MIN(MAX(IF(L204&gt;0, -1,1)*M204*Params!D$39,-F205),F205)</f>
        <v>25</v>
      </c>
      <c r="H205" s="28">
        <f t="shared" ca="1" si="10"/>
        <v>1899</v>
      </c>
      <c r="I205" s="28">
        <f>IF(ISBLANK(Historical!C204), 0, (Historical!C204-RigCount!H205)^2)</f>
        <v>0</v>
      </c>
      <c r="J205" s="22">
        <f ca="1">Projections!F144</f>
        <v>-1414.7344701243928</v>
      </c>
      <c r="K205" s="22">
        <f ca="1">IF(Params!$D$38 &gt;= B205, $J$5, OFFSET(RigCount!J205,-Params!$D$38,0))</f>
        <v>-1414.7344701243928</v>
      </c>
      <c r="L205" s="22">
        <f ca="1">IF(B205&gt;Params!$D$37,AVERAGE(OFFSET(K205,-Params!$D$37+1,0,Params!$D$37,1)),K205)</f>
        <v>-1540.971642003266</v>
      </c>
      <c r="M205" s="22">
        <f t="shared" ca="1" si="11"/>
        <v>1455</v>
      </c>
    </row>
    <row r="206" spans="1:13">
      <c r="A206" s="8">
        <v>42622</v>
      </c>
      <c r="B206" s="12">
        <v>202</v>
      </c>
      <c r="C206" s="29" t="e">
        <f>IF(ISBLANK(Historical!C205),NA(), Historical!C205)</f>
        <v>#N/A</v>
      </c>
      <c r="D206" s="15">
        <f>IF(ISBLANK(Historical!C205),0,1)</f>
        <v>0</v>
      </c>
      <c r="E206" s="28" t="e">
        <f t="shared" si="12"/>
        <v>#N/A</v>
      </c>
      <c r="F206" s="28">
        <f ca="1">IF(M205&gt;1600,Params!$D$41,Params!$D$40)</f>
        <v>25</v>
      </c>
      <c r="G206" s="28">
        <f ca="1">MIN(MAX(IF(L205&gt;0, -1,1)*M205*Params!D$39,-F206),F206)</f>
        <v>25</v>
      </c>
      <c r="H206" s="28">
        <f t="shared" ca="1" si="10"/>
        <v>1924</v>
      </c>
      <c r="I206" s="28">
        <f>IF(ISBLANK(Historical!C205), 0, (Historical!C205-RigCount!H206)^2)</f>
        <v>0</v>
      </c>
      <c r="J206" s="22">
        <f ca="1">Projections!F145</f>
        <v>-1348.223181392048</v>
      </c>
      <c r="K206" s="22">
        <f ca="1">IF(Params!$D$38 &gt;= B206, $J$5, OFFSET(RigCount!J206,-Params!$D$38,0))</f>
        <v>-1348.223181392048</v>
      </c>
      <c r="L206" s="22">
        <f ca="1">IF(B206&gt;Params!$D$37,AVERAGE(OFFSET(K206,-Params!$D$37+1,0,Params!$D$37,1)),K206)</f>
        <v>-1491.6183935230752</v>
      </c>
      <c r="M206" s="22">
        <f t="shared" ca="1" si="11"/>
        <v>1480</v>
      </c>
    </row>
    <row r="207" spans="1:13">
      <c r="A207" s="8">
        <v>42629</v>
      </c>
      <c r="B207" s="12">
        <v>203</v>
      </c>
      <c r="C207" s="29" t="e">
        <f>IF(ISBLANK(Historical!C206),NA(), Historical!C206)</f>
        <v>#N/A</v>
      </c>
      <c r="D207" s="15">
        <f>IF(ISBLANK(Historical!C206),0,1)</f>
        <v>0</v>
      </c>
      <c r="E207" s="28" t="e">
        <f t="shared" si="12"/>
        <v>#N/A</v>
      </c>
      <c r="F207" s="28">
        <f ca="1">IF(M206&gt;1600,Params!$D$41,Params!$D$40)</f>
        <v>25</v>
      </c>
      <c r="G207" s="28">
        <f ca="1">MIN(MAX(IF(L206&gt;0, -1,1)*M206*Params!D$39,-F207),F207)</f>
        <v>25</v>
      </c>
      <c r="H207" s="28">
        <f t="shared" ca="1" si="10"/>
        <v>1949</v>
      </c>
      <c r="I207" s="28">
        <f>IF(ISBLANK(Historical!C206), 0, (Historical!C206-RigCount!H207)^2)</f>
        <v>0</v>
      </c>
      <c r="J207" s="22">
        <f ca="1">Projections!F146</f>
        <v>-1278.8752868194606</v>
      </c>
      <c r="K207" s="22">
        <f ca="1">IF(Params!$D$38 &gt;= B207, $J$5, OFFSET(RigCount!J207,-Params!$D$38,0))</f>
        <v>-1278.8752868194606</v>
      </c>
      <c r="L207" s="22">
        <f ca="1">IF(B207&gt;Params!$D$37,AVERAGE(OFFSET(K207,-Params!$D$37+1,0,Params!$D$37,1)),K207)</f>
        <v>-1393.9384941973126</v>
      </c>
      <c r="M207" s="22">
        <f t="shared" ca="1" si="11"/>
        <v>1505</v>
      </c>
    </row>
    <row r="208" spans="1:13">
      <c r="A208" s="8">
        <v>42636</v>
      </c>
      <c r="B208" s="12">
        <v>204</v>
      </c>
      <c r="C208" s="29" t="e">
        <f>IF(ISBLANK(Historical!C207),NA(), Historical!C207)</f>
        <v>#N/A</v>
      </c>
      <c r="D208" s="15">
        <f>IF(ISBLANK(Historical!C207),0,1)</f>
        <v>0</v>
      </c>
      <c r="E208" s="28" t="e">
        <f t="shared" si="12"/>
        <v>#N/A</v>
      </c>
      <c r="F208" s="28">
        <f ca="1">IF(M207&gt;1600,Params!$D$41,Params!$D$40)</f>
        <v>25</v>
      </c>
      <c r="G208" s="28">
        <f ca="1">MIN(MAX(IF(L207&gt;0, -1,1)*M207*Params!D$39,-F208),F208)</f>
        <v>25</v>
      </c>
      <c r="H208" s="28">
        <f t="shared" ca="1" si="10"/>
        <v>1974</v>
      </c>
      <c r="I208" s="28">
        <f>IF(ISBLANK(Historical!C207), 0, (Historical!C207-RigCount!H208)^2)</f>
        <v>0</v>
      </c>
      <c r="J208" s="22">
        <f ca="1">Projections!F147</f>
        <v>-777.90761840735286</v>
      </c>
      <c r="K208" s="22">
        <f ca="1">IF(Params!$D$38 &gt;= B208, $J$5, OFFSET(RigCount!J208,-Params!$D$38,0))</f>
        <v>-777.90761840735286</v>
      </c>
      <c r="L208" s="22">
        <f ca="1">IF(B208&gt;Params!$D$37,AVERAGE(OFFSET(K208,-Params!$D$37+1,0,Params!$D$37,1)),K208)</f>
        <v>-1204.9351391858136</v>
      </c>
      <c r="M208" s="22">
        <f t="shared" ca="1" si="11"/>
        <v>1530</v>
      </c>
    </row>
    <row r="209" spans="1:13">
      <c r="A209" s="8">
        <v>42643</v>
      </c>
      <c r="B209" s="12">
        <v>205</v>
      </c>
      <c r="C209" s="29" t="e">
        <f>IF(ISBLANK(Historical!C208),NA(), Historical!C208)</f>
        <v>#N/A</v>
      </c>
      <c r="D209" s="15">
        <f>IF(ISBLANK(Historical!C208),0,1)</f>
        <v>0</v>
      </c>
      <c r="E209" s="28" t="e">
        <f t="shared" si="12"/>
        <v>#N/A</v>
      </c>
      <c r="F209" s="28">
        <f ca="1">IF(M208&gt;1600,Params!$D$41,Params!$D$40)</f>
        <v>25</v>
      </c>
      <c r="G209" s="28">
        <f ca="1">MIN(MAX(IF(L208&gt;0, -1,1)*M208*Params!D$39,-F209),F209)</f>
        <v>25</v>
      </c>
      <c r="H209" s="28">
        <f t="shared" ca="1" si="10"/>
        <v>1999</v>
      </c>
      <c r="I209" s="28">
        <f>IF(ISBLANK(Historical!C208), 0, (Historical!C208-RigCount!H209)^2)</f>
        <v>0</v>
      </c>
      <c r="J209" s="22">
        <f ca="1">Projections!F148</f>
        <v>-639.27262602058363</v>
      </c>
      <c r="K209" s="22">
        <f ca="1">IF(Params!$D$38 &gt;= B209, $J$5, OFFSET(RigCount!J209,-Params!$D$38,0))</f>
        <v>-639.27262602058363</v>
      </c>
      <c r="L209" s="22">
        <f ca="1">IF(B209&gt;Params!$D$37,AVERAGE(OFFSET(K209,-Params!$D$37+1,0,Params!$D$37,1)),K209)</f>
        <v>-1011.0696781598613</v>
      </c>
      <c r="M209" s="22">
        <f t="shared" ca="1" si="11"/>
        <v>1555</v>
      </c>
    </row>
    <row r="210" spans="1:13">
      <c r="A210" s="8">
        <v>42650</v>
      </c>
      <c r="B210" s="12">
        <v>206</v>
      </c>
      <c r="C210" s="29" t="e">
        <f>IF(ISBLANK(Historical!C209),NA(), Historical!C209)</f>
        <v>#N/A</v>
      </c>
      <c r="D210" s="15">
        <f>IF(ISBLANK(Historical!C209),0,1)</f>
        <v>0</v>
      </c>
      <c r="E210" s="28" t="e">
        <f t="shared" si="12"/>
        <v>#N/A</v>
      </c>
      <c r="F210" s="28">
        <f ca="1">IF(M209&gt;1600,Params!$D$41,Params!$D$40)</f>
        <v>25</v>
      </c>
      <c r="G210" s="28">
        <f ca="1">MIN(MAX(IF(L209&gt;0, -1,1)*M209*Params!D$39,-F210),F210)</f>
        <v>25</v>
      </c>
      <c r="H210" s="28">
        <f t="shared" ca="1" si="10"/>
        <v>2024</v>
      </c>
      <c r="I210" s="28">
        <f>IF(ISBLANK(Historical!C209), 0, (Historical!C209-RigCount!H210)^2)</f>
        <v>0</v>
      </c>
      <c r="J210" s="22">
        <f ca="1">Projections!F149</f>
        <v>-461.02332914354156</v>
      </c>
      <c r="K210" s="22">
        <f ca="1">IF(Params!$D$38 &gt;= B210, $J$5, OFFSET(RigCount!J210,-Params!$D$38,0))</f>
        <v>-461.02332914354156</v>
      </c>
      <c r="L210" s="22">
        <f ca="1">IF(B210&gt;Params!$D$37,AVERAGE(OFFSET(K210,-Params!$D$37+1,0,Params!$D$37,1)),K210)</f>
        <v>-789.26971509773466</v>
      </c>
      <c r="M210" s="22">
        <f t="shared" ca="1" si="11"/>
        <v>1580</v>
      </c>
    </row>
    <row r="211" spans="1:13">
      <c r="A211" s="8">
        <v>42657</v>
      </c>
      <c r="B211" s="12">
        <v>207</v>
      </c>
      <c r="C211" s="29" t="e">
        <f>IF(ISBLANK(Historical!C210),NA(), Historical!C210)</f>
        <v>#N/A</v>
      </c>
      <c r="D211" s="15">
        <f>IF(ISBLANK(Historical!C210),0,1)</f>
        <v>0</v>
      </c>
      <c r="E211" s="28" t="e">
        <f t="shared" si="12"/>
        <v>#N/A</v>
      </c>
      <c r="F211" s="28">
        <f ca="1">IF(M210&gt;1600,Params!$D$41,Params!$D$40)</f>
        <v>25</v>
      </c>
      <c r="G211" s="28">
        <f ca="1">MIN(MAX(IF(L210&gt;0, -1,1)*M210*Params!D$39,-F211),F211)</f>
        <v>25</v>
      </c>
      <c r="H211" s="28">
        <f t="shared" ca="1" si="10"/>
        <v>2049</v>
      </c>
      <c r="I211" s="28">
        <f>IF(ISBLANK(Historical!C210), 0, (Historical!C210-RigCount!H211)^2)</f>
        <v>0</v>
      </c>
      <c r="J211" s="22">
        <f ca="1">Projections!F150</f>
        <v>-318.70098799558764</v>
      </c>
      <c r="K211" s="22">
        <f ca="1">IF(Params!$D$38 &gt;= B211, $J$5, OFFSET(RigCount!J211,-Params!$D$38,0))</f>
        <v>-318.70098799558764</v>
      </c>
      <c r="L211" s="22">
        <f ca="1">IF(B211&gt;Params!$D$37,AVERAGE(OFFSET(K211,-Params!$D$37+1,0,Params!$D$37,1)),K211)</f>
        <v>-549.22614039176642</v>
      </c>
      <c r="M211" s="22">
        <f t="shared" ca="1" si="11"/>
        <v>1605</v>
      </c>
    </row>
    <row r="212" spans="1:13">
      <c r="A212" s="8">
        <v>42664</v>
      </c>
      <c r="B212" s="12">
        <v>208</v>
      </c>
      <c r="C212" s="29" t="e">
        <f>IF(ISBLANK(Historical!C211),NA(), Historical!C211)</f>
        <v>#N/A</v>
      </c>
      <c r="D212" s="15">
        <f>IF(ISBLANK(Historical!C211),0,1)</f>
        <v>0</v>
      </c>
      <c r="E212" s="28" t="e">
        <f t="shared" si="12"/>
        <v>#N/A</v>
      </c>
      <c r="F212" s="28">
        <f ca="1">IF(M211&gt;1600,Params!$D$41,Params!$D$40)</f>
        <v>10</v>
      </c>
      <c r="G212" s="28">
        <f ca="1">MIN(MAX(IF(L211&gt;0, -1,1)*M211*Params!D$39,-F212),F212)</f>
        <v>10</v>
      </c>
      <c r="H212" s="28">
        <f t="shared" ca="1" si="10"/>
        <v>2074</v>
      </c>
      <c r="I212" s="28">
        <f>IF(ISBLANK(Historical!C211), 0, (Historical!C211-RigCount!H212)^2)</f>
        <v>0</v>
      </c>
      <c r="J212" s="22">
        <f ca="1">Projections!F151</f>
        <v>-232.59387803620666</v>
      </c>
      <c r="K212" s="22">
        <f ca="1">IF(Params!$D$38 &gt;= B212, $J$5, OFFSET(RigCount!J212,-Params!$D$38,0))</f>
        <v>-232.59387803620666</v>
      </c>
      <c r="L212" s="22">
        <f ca="1">IF(B212&gt;Params!$D$37,AVERAGE(OFFSET(K212,-Params!$D$37+1,0,Params!$D$37,1)),K212)</f>
        <v>-412.89770529897987</v>
      </c>
      <c r="M212" s="22">
        <f t="shared" ca="1" si="11"/>
        <v>1615</v>
      </c>
    </row>
    <row r="213" spans="1:13">
      <c r="A213" s="8">
        <v>42671</v>
      </c>
      <c r="B213" s="12">
        <v>209</v>
      </c>
      <c r="C213" s="29" t="e">
        <f>IF(ISBLANK(Historical!C212),NA(), Historical!C212)</f>
        <v>#N/A</v>
      </c>
      <c r="D213" s="15">
        <f>IF(ISBLANK(Historical!C212),0,1)</f>
        <v>0</v>
      </c>
      <c r="E213" s="28" t="e">
        <f t="shared" si="12"/>
        <v>#N/A</v>
      </c>
      <c r="F213" s="28">
        <f ca="1">IF(M212&gt;1600,Params!$D$41,Params!$D$40)</f>
        <v>10</v>
      </c>
      <c r="G213" s="28">
        <f ca="1">MIN(MAX(IF(L212&gt;0, -1,1)*M212*Params!D$39,-F213),F213)</f>
        <v>10</v>
      </c>
      <c r="H213" s="28">
        <f t="shared" ca="1" si="10"/>
        <v>2084</v>
      </c>
      <c r="I213" s="28">
        <f>IF(ISBLANK(Historical!C212), 0, (Historical!C212-RigCount!H213)^2)</f>
        <v>0</v>
      </c>
      <c r="J213" s="22">
        <f ca="1">Projections!F152</f>
        <v>-607.17458788833028</v>
      </c>
      <c r="K213" s="22">
        <f ca="1">IF(Params!$D$38 &gt;= B213, $J$5, OFFSET(RigCount!J213,-Params!$D$38,0))</f>
        <v>-607.17458788833028</v>
      </c>
      <c r="L213" s="22">
        <f ca="1">IF(B213&gt;Params!$D$37,AVERAGE(OFFSET(K213,-Params!$D$37+1,0,Params!$D$37,1)),K213)</f>
        <v>-404.87319576591653</v>
      </c>
      <c r="M213" s="22">
        <f t="shared" ca="1" si="11"/>
        <v>1625</v>
      </c>
    </row>
    <row r="214" spans="1:13">
      <c r="A214" s="8">
        <v>42678</v>
      </c>
      <c r="B214" s="12">
        <v>210</v>
      </c>
      <c r="C214" s="29" t="e">
        <f>IF(ISBLANK(Historical!C213),NA(), Historical!C213)</f>
        <v>#N/A</v>
      </c>
      <c r="D214" s="15">
        <f>IF(ISBLANK(Historical!C213),0,1)</f>
        <v>0</v>
      </c>
      <c r="E214" s="28" t="e">
        <f t="shared" si="12"/>
        <v>#N/A</v>
      </c>
      <c r="F214" s="28">
        <f ca="1">IF(M213&gt;1600,Params!$D$41,Params!$D$40)</f>
        <v>10</v>
      </c>
      <c r="G214" s="28">
        <f ca="1">MIN(MAX(IF(L213&gt;0, -1,1)*M213*Params!D$39,-F214),F214)</f>
        <v>10</v>
      </c>
      <c r="H214" s="28">
        <f t="shared" ca="1" si="10"/>
        <v>2094</v>
      </c>
      <c r="I214" s="28">
        <f>IF(ISBLANK(Historical!C213), 0, (Historical!C213-RigCount!H214)^2)</f>
        <v>0</v>
      </c>
      <c r="J214" s="22">
        <f ca="1">Projections!F153</f>
        <v>-871.10054470657451</v>
      </c>
      <c r="K214" s="22">
        <f ca="1">IF(Params!$D$38 &gt;= B214, $J$5, OFFSET(RigCount!J214,-Params!$D$38,0))</f>
        <v>-871.10054470657451</v>
      </c>
      <c r="L214" s="22">
        <f ca="1">IF(B214&gt;Params!$D$37,AVERAGE(OFFSET(K214,-Params!$D$37+1,0,Params!$D$37,1)),K214)</f>
        <v>-507.39249965667477</v>
      </c>
      <c r="M214" s="22">
        <f t="shared" ca="1" si="11"/>
        <v>1635</v>
      </c>
    </row>
    <row r="215" spans="1:13">
      <c r="A215" s="8">
        <v>42685</v>
      </c>
      <c r="B215" s="12">
        <v>211</v>
      </c>
      <c r="C215" s="29" t="e">
        <f>IF(ISBLANK(Historical!C214),NA(), Historical!C214)</f>
        <v>#N/A</v>
      </c>
      <c r="D215" s="15">
        <f>IF(ISBLANK(Historical!C214),0,1)</f>
        <v>0</v>
      </c>
      <c r="E215" s="28" t="e">
        <f t="shared" si="12"/>
        <v>#N/A</v>
      </c>
      <c r="F215" s="28">
        <f ca="1">IF(M214&gt;1600,Params!$D$41,Params!$D$40)</f>
        <v>10</v>
      </c>
      <c r="G215" s="28">
        <f ca="1">MIN(MAX(IF(L214&gt;0, -1,1)*M214*Params!D$39,-F215),F215)</f>
        <v>10</v>
      </c>
      <c r="H215" s="28">
        <f t="shared" ca="1" si="10"/>
        <v>2104</v>
      </c>
      <c r="I215" s="28">
        <f>IF(ISBLANK(Historical!C214), 0, (Historical!C214-RigCount!H215)^2)</f>
        <v>0</v>
      </c>
      <c r="J215" s="22">
        <f ca="1">Projections!F154</f>
        <v>-1011.1534950161076</v>
      </c>
      <c r="K215" s="22">
        <f ca="1">IF(Params!$D$38 &gt;= B215, $J$5, OFFSET(RigCount!J215,-Params!$D$38,0))</f>
        <v>-1011.1534950161076</v>
      </c>
      <c r="L215" s="22">
        <f ca="1">IF(B215&gt;Params!$D$37,AVERAGE(OFFSET(K215,-Params!$D$37+1,0,Params!$D$37,1)),K215)</f>
        <v>-680.50562641180477</v>
      </c>
      <c r="M215" s="22">
        <f t="shared" ca="1" si="11"/>
        <v>1645</v>
      </c>
    </row>
    <row r="216" spans="1:13">
      <c r="A216" s="8">
        <v>42692</v>
      </c>
      <c r="B216" s="12">
        <v>212</v>
      </c>
      <c r="C216" s="29" t="e">
        <f>IF(ISBLANK(Historical!C215),NA(), Historical!C215)</f>
        <v>#N/A</v>
      </c>
      <c r="D216" s="15">
        <f>IF(ISBLANK(Historical!C215),0,1)</f>
        <v>0</v>
      </c>
      <c r="E216" s="28" t="e">
        <f t="shared" si="12"/>
        <v>#N/A</v>
      </c>
      <c r="F216" s="28">
        <f ca="1">IF(M215&gt;1600,Params!$D$41,Params!$D$40)</f>
        <v>10</v>
      </c>
      <c r="G216" s="28">
        <f ca="1">MIN(MAX(IF(L215&gt;0, -1,1)*M215*Params!D$39,-F216),F216)</f>
        <v>10</v>
      </c>
      <c r="H216" s="28">
        <f t="shared" ca="1" si="10"/>
        <v>2114</v>
      </c>
      <c r="I216" s="28">
        <f>IF(ISBLANK(Historical!C215), 0, (Historical!C215-RigCount!H216)^2)</f>
        <v>0</v>
      </c>
      <c r="J216" s="22">
        <f ca="1">Projections!F155</f>
        <v>-1000.3006930464398</v>
      </c>
      <c r="K216" s="22">
        <f ca="1">IF(Params!$D$38 &gt;= B216, $J$5, OFFSET(RigCount!J216,-Params!$D$38,0))</f>
        <v>-1000.3006930464398</v>
      </c>
      <c r="L216" s="22">
        <f ca="1">IF(B216&gt;Params!$D$37,AVERAGE(OFFSET(K216,-Params!$D$37+1,0,Params!$D$37,1)),K216)</f>
        <v>-872.43233016436307</v>
      </c>
      <c r="M216" s="22">
        <f t="shared" ca="1" si="11"/>
        <v>1655</v>
      </c>
    </row>
    <row r="217" spans="1:13">
      <c r="A217" s="8">
        <v>42699</v>
      </c>
      <c r="B217" s="12">
        <v>213</v>
      </c>
      <c r="C217" s="29" t="e">
        <f>IF(ISBLANK(Historical!C216),NA(), Historical!C216)</f>
        <v>#N/A</v>
      </c>
      <c r="D217" s="15">
        <f>IF(ISBLANK(Historical!C216),0,1)</f>
        <v>0</v>
      </c>
      <c r="E217" s="28" t="e">
        <f t="shared" si="12"/>
        <v>#N/A</v>
      </c>
      <c r="F217" s="28">
        <f ca="1">IF(M216&gt;1600,Params!$D$41,Params!$D$40)</f>
        <v>10</v>
      </c>
      <c r="G217" s="28">
        <f ca="1">MIN(MAX(IF(L216&gt;0, -1,1)*M216*Params!D$39,-F217),F217)</f>
        <v>10</v>
      </c>
      <c r="H217" s="28">
        <f t="shared" ca="1" si="10"/>
        <v>2124</v>
      </c>
      <c r="I217" s="28">
        <f>IF(ISBLANK(Historical!C216), 0, (Historical!C216-RigCount!H217)^2)</f>
        <v>0</v>
      </c>
      <c r="J217" s="22">
        <f ca="1">Projections!F156</f>
        <v>-1675.0043480833265</v>
      </c>
      <c r="K217" s="22">
        <f ca="1">IF(Params!$D$38 &gt;= B217, $J$5, OFFSET(RigCount!J217,-Params!$D$38,0))</f>
        <v>-1675.0043480833265</v>
      </c>
      <c r="L217" s="22">
        <f ca="1">IF(B217&gt;Params!$D$37,AVERAGE(OFFSET(K217,-Params!$D$37+1,0,Params!$D$37,1)),K217)</f>
        <v>-1139.3897702131121</v>
      </c>
      <c r="M217" s="22">
        <f t="shared" ca="1" si="11"/>
        <v>1665</v>
      </c>
    </row>
    <row r="218" spans="1:13">
      <c r="A218" s="8">
        <v>42706</v>
      </c>
      <c r="B218" s="12">
        <v>214</v>
      </c>
      <c r="C218" s="29" t="e">
        <f>IF(ISBLANK(Historical!C217),NA(), Historical!C217)</f>
        <v>#N/A</v>
      </c>
      <c r="D218" s="15">
        <f>IF(ISBLANK(Historical!C217),0,1)</f>
        <v>0</v>
      </c>
      <c r="E218" s="28" t="e">
        <f t="shared" si="12"/>
        <v>#N/A</v>
      </c>
      <c r="F218" s="28">
        <f ca="1">IF(M217&gt;1600,Params!$D$41,Params!$D$40)</f>
        <v>10</v>
      </c>
      <c r="G218" s="28">
        <f ca="1">MIN(MAX(IF(L217&gt;0, -1,1)*M217*Params!D$39,-F218),F218)</f>
        <v>10</v>
      </c>
      <c r="H218" s="28">
        <f t="shared" ca="1" si="10"/>
        <v>2134</v>
      </c>
      <c r="I218" s="28">
        <f>IF(ISBLANK(Historical!C217), 0, (Historical!C217-RigCount!H218)^2)</f>
        <v>0</v>
      </c>
      <c r="J218" s="22">
        <f ca="1">Projections!F157</f>
        <v>-1609.1570198528207</v>
      </c>
      <c r="K218" s="22">
        <f ca="1">IF(Params!$D$38 &gt;= B218, $J$5, OFFSET(RigCount!J218,-Params!$D$38,0))</f>
        <v>-1609.1570198528207</v>
      </c>
      <c r="L218" s="22">
        <f ca="1">IF(B218&gt;Params!$D$37,AVERAGE(OFFSET(K218,-Params!$D$37+1,0,Params!$D$37,1)),K218)</f>
        <v>-1323.9038889996737</v>
      </c>
      <c r="M218" s="22">
        <f t="shared" ca="1" si="11"/>
        <v>1675</v>
      </c>
    </row>
    <row r="219" spans="1:13">
      <c r="A219" s="8">
        <v>42713</v>
      </c>
      <c r="B219" s="12">
        <v>215</v>
      </c>
      <c r="C219" s="29" t="e">
        <f>IF(ISBLANK(Historical!C218),NA(), Historical!C218)</f>
        <v>#N/A</v>
      </c>
      <c r="D219" s="15">
        <f>IF(ISBLANK(Historical!C218),0,1)</f>
        <v>0</v>
      </c>
      <c r="E219" s="28" t="e">
        <f t="shared" si="12"/>
        <v>#N/A</v>
      </c>
      <c r="F219" s="28">
        <f ca="1">IF(M218&gt;1600,Params!$D$41,Params!$D$40)</f>
        <v>10</v>
      </c>
      <c r="G219" s="28">
        <f ca="1">MIN(MAX(IF(L218&gt;0, -1,1)*M218*Params!D$39,-F219),F219)</f>
        <v>10</v>
      </c>
      <c r="H219" s="28">
        <f t="shared" ca="1" si="10"/>
        <v>2144</v>
      </c>
      <c r="I219" s="28">
        <f>IF(ISBLANK(Historical!C218), 0, (Historical!C218-RigCount!H219)^2)</f>
        <v>0</v>
      </c>
      <c r="J219" s="22">
        <f ca="1">Projections!F158</f>
        <v>-1282.9542531063653</v>
      </c>
      <c r="K219" s="22">
        <f ca="1">IF(Params!$D$38 &gt;= B219, $J$5, OFFSET(RigCount!J219,-Params!$D$38,0))</f>
        <v>-1282.9542531063653</v>
      </c>
      <c r="L219" s="22">
        <f ca="1">IF(B219&gt;Params!$D$37,AVERAGE(OFFSET(K219,-Params!$D$37+1,0,Params!$D$37,1)),K219)</f>
        <v>-1391.8540785222381</v>
      </c>
      <c r="M219" s="22">
        <f t="shared" ca="1" si="11"/>
        <v>1685</v>
      </c>
    </row>
    <row r="220" spans="1:13">
      <c r="A220" s="8">
        <v>42720</v>
      </c>
      <c r="B220" s="12">
        <v>216</v>
      </c>
      <c r="C220" s="29" t="e">
        <f>IF(ISBLANK(Historical!C219),NA(), Historical!C219)</f>
        <v>#N/A</v>
      </c>
      <c r="D220" s="15">
        <f>IF(ISBLANK(Historical!C219),0,1)</f>
        <v>0</v>
      </c>
      <c r="E220" s="28" t="e">
        <f t="shared" si="12"/>
        <v>#N/A</v>
      </c>
      <c r="F220" s="28">
        <f ca="1">IF(M219&gt;1600,Params!$D$41,Params!$D$40)</f>
        <v>10</v>
      </c>
      <c r="G220" s="28">
        <f ca="1">MIN(MAX(IF(L219&gt;0, -1,1)*M219*Params!D$39,-F220),F220)</f>
        <v>10</v>
      </c>
      <c r="H220" s="28">
        <f t="shared" ca="1" si="10"/>
        <v>2154</v>
      </c>
      <c r="I220" s="28">
        <f>IF(ISBLANK(Historical!C219), 0, (Historical!C219-RigCount!H220)^2)</f>
        <v>0</v>
      </c>
      <c r="J220" s="22">
        <f ca="1">Projections!F159</f>
        <v>-1341.6193519710505</v>
      </c>
      <c r="K220" s="22">
        <f ca="1">IF(Params!$D$38 &gt;= B220, $J$5, OFFSET(RigCount!J220,-Params!$D$38,0))</f>
        <v>-1341.6193519710505</v>
      </c>
      <c r="L220" s="22">
        <f ca="1">IF(B220&gt;Params!$D$37,AVERAGE(OFFSET(K220,-Params!$D$37+1,0,Params!$D$37,1)),K220)</f>
        <v>-1477.1837432533907</v>
      </c>
      <c r="M220" s="22">
        <f t="shared" ca="1" si="11"/>
        <v>1695</v>
      </c>
    </row>
    <row r="221" spans="1:13">
      <c r="A221" s="8">
        <v>42727</v>
      </c>
      <c r="B221" s="12">
        <v>217</v>
      </c>
      <c r="C221" s="29" t="e">
        <f>IF(ISBLANK(Historical!C220),NA(), Historical!C220)</f>
        <v>#N/A</v>
      </c>
      <c r="D221" s="15">
        <f>IF(ISBLANK(Historical!C220),0,1)</f>
        <v>0</v>
      </c>
      <c r="E221" s="28" t="e">
        <f t="shared" si="12"/>
        <v>#N/A</v>
      </c>
      <c r="F221" s="28">
        <f ca="1">IF(M220&gt;1600,Params!$D$41,Params!$D$40)</f>
        <v>10</v>
      </c>
      <c r="G221" s="28">
        <f ca="1">MIN(MAX(IF(L220&gt;0, -1,1)*M220*Params!D$39,-F221),F221)</f>
        <v>10</v>
      </c>
      <c r="H221" s="28">
        <f t="shared" ca="1" si="10"/>
        <v>2164</v>
      </c>
      <c r="I221" s="28">
        <f>IF(ISBLANK(Historical!C220), 0, (Historical!C220-RigCount!H221)^2)</f>
        <v>0</v>
      </c>
      <c r="J221" s="22">
        <f ca="1">Projections!F160</f>
        <v>-1387.3048088077958</v>
      </c>
      <c r="K221" s="22">
        <f ca="1">IF(Params!$D$38 &gt;= B221, $J$5, OFFSET(RigCount!J221,-Params!$D$38,0))</f>
        <v>-1387.3048088077958</v>
      </c>
      <c r="L221" s="22">
        <f ca="1">IF(B221&gt;Params!$D$37,AVERAGE(OFFSET(K221,-Params!$D$37+1,0,Params!$D$37,1)),K221)</f>
        <v>-1405.2588584345081</v>
      </c>
      <c r="M221" s="22">
        <f t="shared" ca="1" si="11"/>
        <v>1705</v>
      </c>
    </row>
    <row r="222" spans="1:13">
      <c r="A222" s="8">
        <v>42734</v>
      </c>
      <c r="B222" s="12">
        <v>218</v>
      </c>
      <c r="C222" s="29" t="e">
        <f>IF(ISBLANK(Historical!C221),NA(), Historical!C221)</f>
        <v>#N/A</v>
      </c>
      <c r="D222" s="15">
        <f>IF(ISBLANK(Historical!C221),0,1)</f>
        <v>0</v>
      </c>
      <c r="E222" s="28" t="e">
        <f t="shared" si="12"/>
        <v>#N/A</v>
      </c>
      <c r="F222" s="28">
        <f ca="1">IF(M221&gt;1600,Params!$D$41,Params!$D$40)</f>
        <v>10</v>
      </c>
      <c r="G222" s="28">
        <f ca="1">MIN(MAX(IF(L221&gt;0, -1,1)*M221*Params!D$39,-F222),F222)</f>
        <v>10</v>
      </c>
      <c r="H222" s="28">
        <f t="shared" ca="1" si="10"/>
        <v>2174</v>
      </c>
      <c r="I222" s="28">
        <f>IF(ISBLANK(Historical!C221), 0, (Historical!C221-RigCount!H222)^2)</f>
        <v>0</v>
      </c>
      <c r="J222" s="22">
        <f ca="1">Projections!F161</f>
        <v>-1308.4605360316691</v>
      </c>
      <c r="K222" s="22">
        <f ca="1">IF(Params!$D$38 &gt;= B222, $J$5, OFFSET(RigCount!J222,-Params!$D$38,0))</f>
        <v>-1308.4605360316691</v>
      </c>
      <c r="L222" s="22">
        <f ca="1">IF(B222&gt;Params!$D$37,AVERAGE(OFFSET(K222,-Params!$D$37+1,0,Params!$D$37,1)),K222)</f>
        <v>-1330.0847374792202</v>
      </c>
      <c r="M222" s="22">
        <f t="shared" ca="1" si="11"/>
        <v>1715</v>
      </c>
    </row>
    <row r="223" spans="1:13">
      <c r="D223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workbookViewId="0">
      <pane ySplit="4" topLeftCell="A142" activePane="bottomLeft" state="frozen"/>
      <selection pane="bottomLeft" activeCell="J163" sqref="J163"/>
    </sheetView>
  </sheetViews>
  <sheetFormatPr baseColWidth="10" defaultRowHeight="15" x14ac:dyDescent="0"/>
  <cols>
    <col min="3" max="3" width="12" bestFit="1" customWidth="1"/>
    <col min="4" max="4" width="12" customWidth="1"/>
    <col min="5" max="5" width="12" style="11" customWidth="1"/>
    <col min="6" max="6" width="12" style="22" customWidth="1"/>
  </cols>
  <sheetData>
    <row r="1" spans="1:13">
      <c r="L1" s="1" t="s">
        <v>88</v>
      </c>
      <c r="M1" s="1" t="s">
        <v>58</v>
      </c>
    </row>
    <row r="2" spans="1:13" s="1" customFormat="1">
      <c r="C2" s="20" t="s">
        <v>56</v>
      </c>
      <c r="D2" s="1" t="s">
        <v>33</v>
      </c>
      <c r="E2" s="25" t="s">
        <v>60</v>
      </c>
      <c r="F2" s="23"/>
      <c r="I2" s="1" t="s">
        <v>93</v>
      </c>
      <c r="J2" s="1" t="s">
        <v>116</v>
      </c>
      <c r="K2" s="1" t="s">
        <v>57</v>
      </c>
      <c r="L2" s="1" t="s">
        <v>89</v>
      </c>
      <c r="M2" s="1" t="s">
        <v>4</v>
      </c>
    </row>
    <row r="3" spans="1:13" s="1" customFormat="1">
      <c r="B3" s="1" t="s">
        <v>49</v>
      </c>
      <c r="C3" s="20" t="s">
        <v>2</v>
      </c>
      <c r="D3" s="1" t="s">
        <v>2</v>
      </c>
      <c r="E3" s="25" t="s">
        <v>4</v>
      </c>
      <c r="F3" s="23" t="s">
        <v>59</v>
      </c>
      <c r="G3" s="1" t="s">
        <v>5</v>
      </c>
      <c r="H3" s="1" t="s">
        <v>6</v>
      </c>
      <c r="I3" s="1" t="s">
        <v>94</v>
      </c>
      <c r="J3" s="1" t="s">
        <v>4</v>
      </c>
      <c r="K3" s="1" t="s">
        <v>3</v>
      </c>
      <c r="L3" s="1" t="s">
        <v>107</v>
      </c>
      <c r="M3" s="1" t="s">
        <v>63</v>
      </c>
    </row>
    <row r="4" spans="1:13" s="2" customFormat="1">
      <c r="A4" s="2" t="s">
        <v>0</v>
      </c>
      <c r="B4" s="2" t="s">
        <v>50</v>
      </c>
      <c r="C4" s="21" t="s">
        <v>4</v>
      </c>
      <c r="D4" s="2" t="s">
        <v>4</v>
      </c>
      <c r="E4" s="26" t="s">
        <v>61</v>
      </c>
      <c r="F4" s="24" t="s">
        <v>69</v>
      </c>
      <c r="G4" s="2" t="s">
        <v>4</v>
      </c>
      <c r="H4" s="2" t="s">
        <v>4</v>
      </c>
      <c r="I4" s="2" t="s">
        <v>95</v>
      </c>
      <c r="J4" s="2" t="s">
        <v>11</v>
      </c>
      <c r="K4" s="2" t="s">
        <v>4</v>
      </c>
      <c r="L4" s="38" t="s">
        <v>108</v>
      </c>
      <c r="M4" s="2" t="s">
        <v>76</v>
      </c>
    </row>
    <row r="5" spans="1:13">
      <c r="A5" s="8">
        <v>41215</v>
      </c>
      <c r="B5" s="7">
        <v>1</v>
      </c>
      <c r="C5" s="15"/>
      <c r="D5">
        <f>Params!D49</f>
        <v>4060.5</v>
      </c>
      <c r="E5" s="11">
        <f>Params!$D$52</f>
        <v>5.3511139999999999E-2</v>
      </c>
      <c r="F5" s="22">
        <f ca="1">OFFSET(RigCount!M5,-MIN(Production!B5-1,Params!$D$50),0)</f>
        <v>1373</v>
      </c>
      <c r="G5" s="22">
        <f>0</f>
        <v>0</v>
      </c>
      <c r="H5" s="22">
        <f>IF(ISBLANK(Historical!D4), H4 * EXP(LN(Params!$D$51)/52)+Production!G5, Historical!D4-Production!D5)</f>
        <v>2616.5</v>
      </c>
      <c r="I5" s="22">
        <f>IF(ISBLANK(Historical!D4), Production!H5+Production!D5, Historical!D4)</f>
        <v>6677</v>
      </c>
      <c r="J5" s="22"/>
    </row>
    <row r="6" spans="1:13">
      <c r="A6" s="8">
        <v>41222</v>
      </c>
      <c r="B6" s="7">
        <v>2</v>
      </c>
      <c r="C6" s="15"/>
      <c r="D6">
        <f>D5+C6</f>
        <v>4060.5</v>
      </c>
      <c r="E6" s="11">
        <f>IF(B6&lt;=62,E5,E5*EXP(LN(Params!$D$53+1)/52))</f>
        <v>5.3511139999999999E-2</v>
      </c>
      <c r="F6" s="22">
        <f ca="1">OFFSET(RigCount!M6,-MIN(Production!B6-1,Params!$D$50),0)</f>
        <v>1373</v>
      </c>
      <c r="G6" s="22">
        <f>IF(B6&lt;=62,I6-D6-H5*EXP(LN(Params!$D$51)/52),F6*E6)</f>
        <v>70.814882272808518</v>
      </c>
      <c r="H6" s="22">
        <f>IF(ISBLANK(Historical!D5), H5 * EXP(LN(Params!$D$51)/52)+Production!G6, Historical!D5-Production!D6)</f>
        <v>2648.5</v>
      </c>
      <c r="I6" s="22">
        <f>IF(ISBLANK(Historical!D5), Production!H6+Production!D6, Historical!D5)</f>
        <v>6709</v>
      </c>
      <c r="J6" s="22">
        <f>I6-I5</f>
        <v>32</v>
      </c>
      <c r="K6" s="22"/>
      <c r="L6" s="22"/>
      <c r="M6" s="22"/>
    </row>
    <row r="7" spans="1:13">
      <c r="A7" s="8">
        <v>41229</v>
      </c>
      <c r="B7" s="7">
        <v>3</v>
      </c>
      <c r="C7" s="15"/>
      <c r="D7">
        <f t="shared" ref="D7:D70" si="0">D6+C7</f>
        <v>4060.5</v>
      </c>
      <c r="E7" s="11">
        <f>IF(B7&lt;=62,E6,E6*EXP(LN(Params!$D$53+1)/52))</f>
        <v>5.3511139999999999E-2</v>
      </c>
      <c r="F7" s="22">
        <f ca="1">OFFSET(RigCount!M7,-MIN(Production!B7-1,Params!$D$50),0)</f>
        <v>1373</v>
      </c>
      <c r="G7" s="22">
        <f>IF(B7&lt;=62,I7-D7-H6*EXP(LN(Params!$D$51)/52),F7*E7)</f>
        <v>40.289591324109551</v>
      </c>
      <c r="H7" s="22">
        <f>IF(ISBLANK(Historical!D6), H6 * EXP(LN(Params!$D$51)/52)+Production!G7, Historical!D6-Production!D7)</f>
        <v>2649.5</v>
      </c>
      <c r="I7" s="22">
        <f>IF(ISBLANK(Historical!D6), Production!H7+Production!D7, Historical!D6)</f>
        <v>6710</v>
      </c>
      <c r="J7" s="22">
        <f t="shared" ref="J7:J70" si="1">I7-I6</f>
        <v>1</v>
      </c>
      <c r="K7" s="22"/>
      <c r="L7" s="22"/>
      <c r="M7" s="22"/>
    </row>
    <row r="8" spans="1:13">
      <c r="A8" s="8">
        <v>41236</v>
      </c>
      <c r="B8" s="7">
        <v>4</v>
      </c>
      <c r="C8" s="15"/>
      <c r="D8">
        <f t="shared" si="0"/>
        <v>4060.5</v>
      </c>
      <c r="E8" s="11">
        <f>IF(B8&lt;=62,E7,E7*EXP(LN(Params!$D$53+1)/52))</f>
        <v>5.3511139999999999E-2</v>
      </c>
      <c r="F8" s="22">
        <f ca="1">OFFSET(RigCount!M8,-MIN(Production!B8-1,Params!$D$50),0)</f>
        <v>1373</v>
      </c>
      <c r="G8" s="22">
        <f>IF(B8&lt;=62,I8-D8-H7*EXP(LN(Params!$D$51)/52),F8*E8)</f>
        <v>147.30442598196305</v>
      </c>
      <c r="H8" s="22">
        <f>IF(ISBLANK(Historical!D7), H7 * EXP(LN(Params!$D$51)/52)+Production!G8, Historical!D7-Production!D8)</f>
        <v>2757.5</v>
      </c>
      <c r="I8" s="22">
        <f>IF(ISBLANK(Historical!D7), Production!H8+Production!D8, Historical!D7)</f>
        <v>6818</v>
      </c>
      <c r="J8" s="22">
        <f t="shared" si="1"/>
        <v>108</v>
      </c>
      <c r="K8" s="22"/>
      <c r="L8" s="22"/>
      <c r="M8" s="22"/>
    </row>
    <row r="9" spans="1:13">
      <c r="A9" s="8">
        <v>41243</v>
      </c>
      <c r="B9" s="7">
        <v>5</v>
      </c>
      <c r="C9" s="15"/>
      <c r="D9">
        <f t="shared" si="0"/>
        <v>4060.5</v>
      </c>
      <c r="E9" s="11">
        <f>IF(B9&lt;=62,E8,E8*EXP(LN(Params!$D$53+1)/52))</f>
        <v>5.3511139999999999E-2</v>
      </c>
      <c r="F9" s="22">
        <f ca="1">OFFSET(RigCount!M9,-MIN(Production!B9-1,Params!$D$50),0)</f>
        <v>1373</v>
      </c>
      <c r="G9" s="22">
        <f>IF(B9&lt;=62,I9-D9-H8*EXP(LN(Params!$D$51)/52),F9*E9)</f>
        <v>39.906569030104947</v>
      </c>
      <c r="H9" s="22">
        <f>IF(ISBLANK(Historical!D8), H8 * EXP(LN(Params!$D$51)/52)+Production!G9, Historical!D8-Production!D9)</f>
        <v>2756.5</v>
      </c>
      <c r="I9" s="22">
        <f>IF(ISBLANK(Historical!D8), Production!H9+Production!D9, Historical!D8)</f>
        <v>6817</v>
      </c>
      <c r="J9" s="22">
        <f t="shared" si="1"/>
        <v>-1</v>
      </c>
      <c r="K9" s="22"/>
      <c r="L9" s="22"/>
      <c r="M9" s="22"/>
    </row>
    <row r="10" spans="1:13">
      <c r="A10" s="8">
        <v>41250</v>
      </c>
      <c r="B10" s="7">
        <v>6</v>
      </c>
      <c r="C10" s="15"/>
      <c r="D10">
        <f t="shared" si="0"/>
        <v>4060.5</v>
      </c>
      <c r="E10" s="11">
        <f>IF(B10&lt;=62,E9,E9*EXP(LN(Params!$D$53+1)/52))</f>
        <v>5.3511139999999999E-2</v>
      </c>
      <c r="F10" s="22">
        <f ca="1">OFFSET(RigCount!M10,-MIN(Production!B10-1,Params!$D$50),0)</f>
        <v>1373</v>
      </c>
      <c r="G10" s="22">
        <f>IF(B10&lt;=62,I10-D10-H9*EXP(LN(Params!$D$51)/52),F10*E10)</f>
        <v>75.891734372251449</v>
      </c>
      <c r="H10" s="22">
        <f>IF(ISBLANK(Historical!D9), H9 * EXP(LN(Params!$D$51)/52)+Production!G10, Historical!D9-Production!D10)</f>
        <v>2791.5</v>
      </c>
      <c r="I10" s="22">
        <f>IF(ISBLANK(Historical!D9), Production!H10+Production!D10, Historical!D9)</f>
        <v>6852</v>
      </c>
      <c r="J10" s="22">
        <f t="shared" si="1"/>
        <v>35</v>
      </c>
      <c r="K10" s="22"/>
      <c r="L10" s="22"/>
      <c r="M10" s="22"/>
    </row>
    <row r="11" spans="1:13">
      <c r="A11" s="8">
        <v>41257</v>
      </c>
      <c r="B11" s="7">
        <v>7</v>
      </c>
      <c r="C11" s="15"/>
      <c r="D11">
        <f t="shared" si="0"/>
        <v>4060.5</v>
      </c>
      <c r="E11" s="11">
        <f>IF(B11&lt;=62,E10,E10*EXP(LN(Params!$D$53+1)/52))</f>
        <v>5.3511139999999999E-2</v>
      </c>
      <c r="F11" s="22">
        <f ca="1">OFFSET(RigCount!M11,-MIN(Production!B11-1,Params!$D$50),0)</f>
        <v>1373</v>
      </c>
      <c r="G11" s="22">
        <f>IF(B11&lt;=62,I11-D11-H10*EXP(LN(Params!$D$51)/52),F11*E11)</f>
        <v>52.410947397112523</v>
      </c>
      <c r="H11" s="22">
        <f>IF(ISBLANK(Historical!D10), H10 * EXP(LN(Params!$D$51)/52)+Production!G11, Historical!D10-Production!D11)</f>
        <v>2802.5</v>
      </c>
      <c r="I11" s="22">
        <f>IF(ISBLANK(Historical!D10), Production!H11+Production!D11, Historical!D10)</f>
        <v>6863</v>
      </c>
      <c r="J11" s="22">
        <f t="shared" si="1"/>
        <v>11</v>
      </c>
      <c r="K11" s="22"/>
      <c r="L11" s="22"/>
      <c r="M11" s="22"/>
    </row>
    <row r="12" spans="1:13">
      <c r="A12" s="8">
        <v>41264</v>
      </c>
      <c r="B12" s="7">
        <v>8</v>
      </c>
      <c r="C12" s="15"/>
      <c r="D12">
        <f t="shared" si="0"/>
        <v>4060.5</v>
      </c>
      <c r="E12" s="11">
        <f>IF(B12&lt;=62,E11,E11*EXP(LN(Params!$D$53+1)/52))</f>
        <v>5.3511139999999999E-2</v>
      </c>
      <c r="F12" s="22">
        <f ca="1">OFFSET(RigCount!M12,-MIN(Production!B12-1,Params!$D$50),0)</f>
        <v>1373</v>
      </c>
      <c r="G12" s="22">
        <f>IF(B12&lt;=62,I12-D12-H11*EXP(LN(Params!$D$51)/52),F12*E12)</f>
        <v>162.57412863349737</v>
      </c>
      <c r="H12" s="22">
        <f>IF(ISBLANK(Historical!D11), H11 * EXP(LN(Params!$D$51)/52)+Production!G12, Historical!D11-Production!D12)</f>
        <v>2923.5</v>
      </c>
      <c r="I12" s="22">
        <f>IF(ISBLANK(Historical!D11), Production!H12+Production!D12, Historical!D11)</f>
        <v>6984</v>
      </c>
      <c r="J12" s="22">
        <f t="shared" si="1"/>
        <v>121</v>
      </c>
      <c r="K12" s="22"/>
      <c r="L12" s="22"/>
      <c r="M12" s="22"/>
    </row>
    <row r="13" spans="1:13">
      <c r="A13" s="8">
        <v>41271</v>
      </c>
      <c r="B13" s="7">
        <v>9</v>
      </c>
      <c r="C13" s="15"/>
      <c r="D13">
        <f t="shared" si="0"/>
        <v>4060.5</v>
      </c>
      <c r="E13" s="11">
        <f>IF(B13&lt;=62,E12,E12*EXP(LN(Params!$D$53+1)/52))</f>
        <v>5.3511139999999999E-2</v>
      </c>
      <c r="F13" s="22">
        <f ca="1">OFFSET(RigCount!M13,-MIN(Production!B13-1,Params!$D$50),0)</f>
        <v>1373</v>
      </c>
      <c r="G13" s="22">
        <f>IF(B13&lt;=62,I13-D13-H12*EXP(LN(Params!$D$51)/52),F13*E13)</f>
        <v>44.369122233730195</v>
      </c>
      <c r="H13" s="22">
        <f>IF(ISBLANK(Historical!D12), H12 * EXP(LN(Params!$D$51)/52)+Production!G13, Historical!D12-Production!D13)</f>
        <v>2924.5</v>
      </c>
      <c r="I13" s="22">
        <f>IF(ISBLANK(Historical!D12), Production!H13+Production!D13, Historical!D12)</f>
        <v>6985</v>
      </c>
      <c r="J13" s="22">
        <f t="shared" si="1"/>
        <v>1</v>
      </c>
      <c r="K13" s="22"/>
      <c r="L13" s="22"/>
      <c r="M13" s="22"/>
    </row>
    <row r="14" spans="1:13">
      <c r="A14" s="8">
        <v>41278</v>
      </c>
      <c r="B14" s="7">
        <v>10</v>
      </c>
      <c r="C14" s="15"/>
      <c r="D14">
        <f t="shared" si="0"/>
        <v>4060.5</v>
      </c>
      <c r="E14" s="11">
        <f>IF(B14&lt;=62,E13,E13*EXP(LN(Params!$D$53+1)/52))</f>
        <v>5.3511139999999999E-2</v>
      </c>
      <c r="F14" s="22">
        <f ca="1">OFFSET(RigCount!M14,-MIN(Production!B14-1,Params!$D$50),0)</f>
        <v>1373</v>
      </c>
      <c r="G14" s="22">
        <f>IF(B14&lt;=62,I14-D14-H13*EXP(LN(Params!$D$51)/52),F14*E14)</f>
        <v>60.383956891583694</v>
      </c>
      <c r="H14" s="22">
        <f>IF(ISBLANK(Historical!D13), H13 * EXP(LN(Params!$D$51)/52)+Production!G14, Historical!D13-Production!D14)</f>
        <v>2941.5</v>
      </c>
      <c r="I14" s="22">
        <f>IF(ISBLANK(Historical!D13), Production!H14+Production!D14, Historical!D13)</f>
        <v>7002</v>
      </c>
      <c r="J14" s="22">
        <f t="shared" si="1"/>
        <v>17</v>
      </c>
      <c r="K14" s="22"/>
      <c r="L14" s="22"/>
      <c r="M14" s="22"/>
    </row>
    <row r="15" spans="1:13">
      <c r="A15" s="8">
        <v>41285</v>
      </c>
      <c r="B15" s="7">
        <v>11</v>
      </c>
      <c r="C15" s="15"/>
      <c r="D15">
        <f t="shared" si="0"/>
        <v>4060.5</v>
      </c>
      <c r="E15" s="11">
        <f>IF(B15&lt;=62,E14,E14*EXP(LN(Params!$D$53+1)/52))</f>
        <v>5.3511139999999999E-2</v>
      </c>
      <c r="F15" s="22">
        <f ca="1">OFFSET(RigCount!M15,-MIN(Production!B15-1,Params!$D$50),0)</f>
        <v>1373</v>
      </c>
      <c r="G15" s="22">
        <f>IF(B15&lt;=62,I15-D15-H14*EXP(LN(Params!$D$51)/52),F15*E15)</f>
        <v>82.636146075087254</v>
      </c>
      <c r="H15" s="22">
        <f>IF(ISBLANK(Historical!D14), H14 * EXP(LN(Params!$D$51)/52)+Production!G15, Historical!D14-Production!D15)</f>
        <v>2980.5</v>
      </c>
      <c r="I15" s="22">
        <f>IF(ISBLANK(Historical!D14), Production!H15+Production!D15, Historical!D14)</f>
        <v>7041</v>
      </c>
      <c r="J15" s="22">
        <f t="shared" si="1"/>
        <v>39</v>
      </c>
      <c r="K15" s="22"/>
      <c r="L15" s="22"/>
      <c r="M15" s="22"/>
    </row>
    <row r="16" spans="1:13">
      <c r="A16" s="8">
        <v>41292</v>
      </c>
      <c r="B16" s="7">
        <v>12</v>
      </c>
      <c r="C16" s="15"/>
      <c r="D16">
        <f t="shared" si="0"/>
        <v>4060.5</v>
      </c>
      <c r="E16" s="11">
        <f>IF(B16&lt;=62,E15,E15*EXP(LN(Params!$D$53+1)/52))</f>
        <v>5.3511139999999999E-2</v>
      </c>
      <c r="F16" s="22">
        <f ca="1">OFFSET(RigCount!M16,-MIN(Production!B16-1,Params!$D$50),0)</f>
        <v>1373</v>
      </c>
      <c r="G16" s="22">
        <f>IF(B16&lt;=62,I16-D16-H15*EXP(LN(Params!$D$51)/52),F16*E16)</f>
        <v>-7.7853022686390432</v>
      </c>
      <c r="H16" s="22">
        <f>IF(ISBLANK(Historical!D15), H15 * EXP(LN(Params!$D$51)/52)+Production!G16, Historical!D15-Production!D16)</f>
        <v>2928.5</v>
      </c>
      <c r="I16" s="22">
        <f>IF(ISBLANK(Historical!D15), Production!H16+Production!D16, Historical!D15)</f>
        <v>6989</v>
      </c>
      <c r="J16" s="22">
        <f t="shared" si="1"/>
        <v>-52</v>
      </c>
      <c r="K16" s="22"/>
      <c r="L16" s="22"/>
      <c r="M16" s="22"/>
    </row>
    <row r="17" spans="1:13">
      <c r="A17" s="8">
        <v>41299</v>
      </c>
      <c r="B17" s="7">
        <v>13</v>
      </c>
      <c r="C17" s="15"/>
      <c r="D17">
        <f t="shared" si="0"/>
        <v>4060.5</v>
      </c>
      <c r="E17" s="11">
        <f>IF(B17&lt;=62,E16,E16*EXP(LN(Params!$D$53+1)/52))</f>
        <v>5.3511139999999999E-2</v>
      </c>
      <c r="F17" s="22">
        <f ca="1">OFFSET(RigCount!M17,-MIN(Production!B17-1,Params!$D$50),0)</f>
        <v>1373</v>
      </c>
      <c r="G17" s="22">
        <f>IF(B17&lt;=62,I17-D17-H16*EXP(LN(Params!$D$51)/52),F17*E17)</f>
        <v>47.443295522996323</v>
      </c>
      <c r="H17" s="22">
        <f>IF(ISBLANK(Historical!D16), H16 * EXP(LN(Params!$D$51)/52)+Production!G17, Historical!D16-Production!D17)</f>
        <v>2932.5</v>
      </c>
      <c r="I17" s="22">
        <f>IF(ISBLANK(Historical!D16), Production!H17+Production!D17, Historical!D16)</f>
        <v>6993</v>
      </c>
      <c r="J17" s="22">
        <f t="shared" si="1"/>
        <v>4</v>
      </c>
      <c r="K17" s="22"/>
      <c r="L17" s="22"/>
      <c r="M17" s="22"/>
    </row>
    <row r="18" spans="1:13">
      <c r="A18" s="8">
        <v>41306</v>
      </c>
      <c r="B18" s="7">
        <v>14</v>
      </c>
      <c r="C18" s="15"/>
      <c r="D18">
        <f t="shared" si="0"/>
        <v>4060.5</v>
      </c>
      <c r="E18" s="11">
        <f>IF(B18&lt;=62,E17,E17*EXP(LN(Params!$D$53+1)/52))</f>
        <v>5.3511139999999999E-2</v>
      </c>
      <c r="F18" s="22">
        <f ca="1">OFFSET(RigCount!M18,-MIN(Production!B18-1,Params!$D$50),0)</f>
        <v>1373</v>
      </c>
      <c r="G18" s="22">
        <f>IF(B18&lt;=62,I18-D18-H17*EXP(LN(Params!$D$51)/52),F18*E18)</f>
        <v>47.502634154408952</v>
      </c>
      <c r="H18" s="22">
        <f>IF(ISBLANK(Historical!D17), H17 * EXP(LN(Params!$D$51)/52)+Production!G18, Historical!D17-Production!D18)</f>
        <v>2936.5</v>
      </c>
      <c r="I18" s="22">
        <f>IF(ISBLANK(Historical!D17), Production!H18+Production!D18, Historical!D17)</f>
        <v>6997</v>
      </c>
      <c r="J18" s="22">
        <f t="shared" si="1"/>
        <v>4</v>
      </c>
      <c r="K18" s="22"/>
      <c r="L18" s="22"/>
      <c r="M18" s="22"/>
    </row>
    <row r="19" spans="1:13">
      <c r="A19" s="8">
        <v>41313</v>
      </c>
      <c r="B19" s="7">
        <v>15</v>
      </c>
      <c r="C19" s="15"/>
      <c r="D19">
        <f t="shared" si="0"/>
        <v>4060.5</v>
      </c>
      <c r="E19" s="11">
        <f>IF(B19&lt;=62,E18,E18*EXP(LN(Params!$D$53+1)/52))</f>
        <v>5.3511139999999999E-2</v>
      </c>
      <c r="F19" s="22">
        <f ca="1">OFFSET(RigCount!M19,-MIN(Production!B19-1,Params!$D$50),0)</f>
        <v>1373</v>
      </c>
      <c r="G19" s="22">
        <f>IF(B19&lt;=62,I19-D19-H18*EXP(LN(Params!$D$51)/52),F19*E19)</f>
        <v>110.56197278582158</v>
      </c>
      <c r="H19" s="22">
        <f>IF(ISBLANK(Historical!D18), H18 * EXP(LN(Params!$D$51)/52)+Production!G19, Historical!D18-Production!D19)</f>
        <v>3003.5</v>
      </c>
      <c r="I19" s="22">
        <f>IF(ISBLANK(Historical!D18), Production!H19+Production!D19, Historical!D18)</f>
        <v>7064</v>
      </c>
      <c r="J19" s="22">
        <f t="shared" si="1"/>
        <v>67</v>
      </c>
      <c r="K19" s="22"/>
      <c r="L19" s="22"/>
      <c r="M19" s="22"/>
    </row>
    <row r="20" spans="1:13">
      <c r="A20" s="8">
        <v>41320</v>
      </c>
      <c r="B20" s="7">
        <v>16</v>
      </c>
      <c r="C20" s="15"/>
      <c r="D20">
        <f t="shared" si="0"/>
        <v>4060.5</v>
      </c>
      <c r="E20" s="11">
        <f>IF(B20&lt;=62,E19,E19*EXP(LN(Params!$D$53+1)/52))</f>
        <v>5.3511139999999999E-2</v>
      </c>
      <c r="F20" s="22">
        <f ca="1">OFFSET(RigCount!M20,-MIN(Production!B20-1,Params!$D$50),0)</f>
        <v>1373</v>
      </c>
      <c r="G20" s="22">
        <f>IF(B20&lt;=62,I20-D20-H19*EXP(LN(Params!$D$51)/52),F20*E20)</f>
        <v>98.555894861983688</v>
      </c>
      <c r="H20" s="22">
        <f>IF(ISBLANK(Historical!D19), H19 * EXP(LN(Params!$D$51)/52)+Production!G20, Historical!D19-Production!D20)</f>
        <v>3057.5</v>
      </c>
      <c r="I20" s="22">
        <f>IF(ISBLANK(Historical!D19), Production!H20+Production!D20, Historical!D19)</f>
        <v>7118</v>
      </c>
      <c r="J20" s="22">
        <f t="shared" si="1"/>
        <v>54</v>
      </c>
      <c r="K20" s="22"/>
      <c r="L20" s="22"/>
      <c r="M20" s="22"/>
    </row>
    <row r="21" spans="1:13">
      <c r="A21" s="8">
        <v>41327</v>
      </c>
      <c r="B21" s="7">
        <v>17</v>
      </c>
      <c r="C21" s="15"/>
      <c r="D21">
        <f t="shared" si="0"/>
        <v>4060.5</v>
      </c>
      <c r="E21" s="11">
        <f>IF(B21&lt;=62,E20,E20*EXP(LN(Params!$D$53+1)/52))</f>
        <v>5.3511139999999999E-2</v>
      </c>
      <c r="F21" s="22">
        <f ca="1">OFFSET(RigCount!M21,-MIN(Production!B21-1,Params!$D$50),0)</f>
        <v>1373</v>
      </c>
      <c r="G21" s="22">
        <f>IF(B21&lt;=62,I21-D21-H20*EXP(LN(Params!$D$51)/52),F21*E21)</f>
        <v>23.35696638605441</v>
      </c>
      <c r="H21" s="22">
        <f>IF(ISBLANK(Historical!D20), H20 * EXP(LN(Params!$D$51)/52)+Production!G21, Historical!D20-Production!D21)</f>
        <v>3035.5</v>
      </c>
      <c r="I21" s="22">
        <f>IF(ISBLANK(Historical!D20), Production!H21+Production!D21, Historical!D20)</f>
        <v>7096</v>
      </c>
      <c r="J21" s="22">
        <f t="shared" si="1"/>
        <v>-22</v>
      </c>
      <c r="K21" s="22"/>
      <c r="L21" s="22"/>
      <c r="M21" s="22"/>
    </row>
    <row r="22" spans="1:13">
      <c r="A22" s="8">
        <v>41334</v>
      </c>
      <c r="B22" s="7">
        <v>18</v>
      </c>
      <c r="C22" s="15"/>
      <c r="D22">
        <f t="shared" si="0"/>
        <v>4060.5</v>
      </c>
      <c r="E22" s="11">
        <f>IF(B22&lt;=62,E21,E21*EXP(LN(Params!$D$53+1)/52))</f>
        <v>5.3511139999999999E-2</v>
      </c>
      <c r="F22" s="22">
        <f ca="1">OFFSET(RigCount!M22,-MIN(Production!B22-1,Params!$D$50),0)</f>
        <v>1373</v>
      </c>
      <c r="G22" s="22">
        <f>IF(B22&lt;=62,I22-D22-H21*EXP(LN(Params!$D$51)/52),F22*E22)</f>
        <v>42.030603913284722</v>
      </c>
      <c r="H22" s="22">
        <f>IF(ISBLANK(Historical!D21), H21 * EXP(LN(Params!$D$51)/52)+Production!G22, Historical!D21-Production!D22)</f>
        <v>3032.5</v>
      </c>
      <c r="I22" s="22">
        <f>IF(ISBLANK(Historical!D21), Production!H22+Production!D22, Historical!D21)</f>
        <v>7093</v>
      </c>
      <c r="J22" s="22">
        <f t="shared" si="1"/>
        <v>-3</v>
      </c>
      <c r="K22" s="22"/>
      <c r="L22" s="22"/>
      <c r="M22" s="22"/>
    </row>
    <row r="23" spans="1:13">
      <c r="A23" s="8">
        <v>41341</v>
      </c>
      <c r="B23" s="7">
        <v>19</v>
      </c>
      <c r="C23" s="15"/>
      <c r="D23">
        <f t="shared" si="0"/>
        <v>4060.5</v>
      </c>
      <c r="E23" s="11">
        <f>IF(B23&lt;=62,E22,E22*EXP(LN(Params!$D$53+1)/52))</f>
        <v>5.3511139999999999E-2</v>
      </c>
      <c r="F23" s="22">
        <f ca="1">OFFSET(RigCount!M23,-MIN(Production!B23-1,Params!$D$50),0)</f>
        <v>1389</v>
      </c>
      <c r="G23" s="22">
        <f>IF(B23&lt;=62,I23-D23-H22*EXP(LN(Params!$D$51)/52),F23*E23)</f>
        <v>110.98609993972559</v>
      </c>
      <c r="H23" s="22">
        <f>IF(ISBLANK(Historical!D22), H22 * EXP(LN(Params!$D$51)/52)+Production!G23, Historical!D22-Production!D23)</f>
        <v>3098.5</v>
      </c>
      <c r="I23" s="22">
        <f>IF(ISBLANK(Historical!D22), Production!H23+Production!D23, Historical!D22)</f>
        <v>7159</v>
      </c>
      <c r="J23" s="22">
        <f t="shared" si="1"/>
        <v>66</v>
      </c>
      <c r="K23" s="22"/>
      <c r="L23" s="22"/>
      <c r="M23" s="22"/>
    </row>
    <row r="24" spans="1:13">
      <c r="A24" s="8">
        <v>41348</v>
      </c>
      <c r="B24" s="7">
        <v>20</v>
      </c>
      <c r="C24" s="15"/>
      <c r="D24">
        <f t="shared" si="0"/>
        <v>4060.5</v>
      </c>
      <c r="E24" s="11">
        <f>IF(B24&lt;=62,E23,E23*EXP(LN(Params!$D$53+1)/52))</f>
        <v>5.3511139999999999E-2</v>
      </c>
      <c r="F24" s="22">
        <f ca="1">OFFSET(RigCount!M24,-MIN(Production!B24-1,Params!$D$50),0)</f>
        <v>1390</v>
      </c>
      <c r="G24" s="22">
        <f>IF(B24&lt;=62,I24-D24-H23*EXP(LN(Params!$D$51)/52),F24*E24)</f>
        <v>36.9651873580342</v>
      </c>
      <c r="H24" s="22">
        <f>IF(ISBLANK(Historical!D23), H23 * EXP(LN(Params!$D$51)/52)+Production!G24, Historical!D23-Production!D24)</f>
        <v>3089.5</v>
      </c>
      <c r="I24" s="22">
        <f>IF(ISBLANK(Historical!D23), Production!H24+Production!D24, Historical!D23)</f>
        <v>7150</v>
      </c>
      <c r="J24" s="22">
        <f t="shared" si="1"/>
        <v>-9</v>
      </c>
      <c r="K24" s="22"/>
      <c r="L24" s="22"/>
      <c r="M24" s="22"/>
    </row>
    <row r="25" spans="1:13">
      <c r="A25" s="8">
        <v>41355</v>
      </c>
      <c r="B25" s="7">
        <v>21</v>
      </c>
      <c r="C25" s="15"/>
      <c r="D25">
        <f t="shared" si="0"/>
        <v>4060.5</v>
      </c>
      <c r="E25" s="11">
        <f>IF(B25&lt;=62,E24,E24*EXP(LN(Params!$D$53+1)/52))</f>
        <v>5.3511139999999999E-2</v>
      </c>
      <c r="F25" s="22">
        <f ca="1">OFFSET(RigCount!M25,-MIN(Production!B25-1,Params!$D$50),0)</f>
        <v>1388</v>
      </c>
      <c r="G25" s="22">
        <f>IF(B25&lt;=62,I25-D25-H24*EXP(LN(Params!$D$51)/52),F25*E25)</f>
        <v>46.831675437355898</v>
      </c>
      <c r="H25" s="22">
        <f>IF(ISBLANK(Historical!D24), H24 * EXP(LN(Params!$D$51)/52)+Production!G25, Historical!D24-Production!D25)</f>
        <v>3090.5</v>
      </c>
      <c r="I25" s="22">
        <f>IF(ISBLANK(Historical!D24), Production!H25+Production!D25, Historical!D24)</f>
        <v>7151</v>
      </c>
      <c r="J25" s="22">
        <f t="shared" si="1"/>
        <v>1</v>
      </c>
      <c r="K25" s="22"/>
      <c r="L25" s="22"/>
      <c r="M25" s="22"/>
    </row>
    <row r="26" spans="1:13">
      <c r="A26" s="8">
        <v>41362</v>
      </c>
      <c r="B26" s="7">
        <v>22</v>
      </c>
      <c r="C26" s="15"/>
      <c r="D26">
        <f t="shared" si="0"/>
        <v>4060.5</v>
      </c>
      <c r="E26" s="11">
        <f>IF(B26&lt;=62,E25,E25*EXP(LN(Params!$D$53+1)/52))</f>
        <v>5.3511139999999999E-2</v>
      </c>
      <c r="F26" s="22">
        <f ca="1">OFFSET(RigCount!M26,-MIN(Production!B26-1,Params!$D$50),0)</f>
        <v>1386</v>
      </c>
      <c r="G26" s="22">
        <f>IF(B26&lt;=62,I26-D26-H25*EXP(LN(Params!$D$51)/52),F26*E26)</f>
        <v>45.846510095208941</v>
      </c>
      <c r="H26" s="22">
        <f>IF(ISBLANK(Historical!D25), H25 * EXP(LN(Params!$D$51)/52)+Production!G26, Historical!D25-Production!D26)</f>
        <v>3090.5</v>
      </c>
      <c r="I26" s="22">
        <f>IF(ISBLANK(Historical!D25), Production!H26+Production!D26, Historical!D25)</f>
        <v>7151</v>
      </c>
      <c r="J26" s="22">
        <f t="shared" si="1"/>
        <v>0</v>
      </c>
      <c r="K26" s="22"/>
      <c r="L26" s="22"/>
      <c r="M26" s="22"/>
    </row>
    <row r="27" spans="1:13">
      <c r="A27" s="8">
        <v>41369</v>
      </c>
      <c r="B27" s="7">
        <v>23</v>
      </c>
      <c r="C27" s="15"/>
      <c r="D27">
        <f t="shared" si="0"/>
        <v>4060.5</v>
      </c>
      <c r="E27" s="11">
        <f>IF(B27&lt;=62,E26,E26*EXP(LN(Params!$D$53+1)/52))</f>
        <v>5.3511139999999999E-2</v>
      </c>
      <c r="F27" s="22">
        <f ca="1">OFFSET(RigCount!M27,-MIN(Production!B27-1,Params!$D$50),0)</f>
        <v>1382</v>
      </c>
      <c r="G27" s="22">
        <f>IF(B27&lt;=62,I27-D27-H26*EXP(LN(Params!$D$51)/52),F27*E27)</f>
        <v>75.846510095208941</v>
      </c>
      <c r="H27" s="22">
        <f>IF(ISBLANK(Historical!D26), H26 * EXP(LN(Params!$D$51)/52)+Production!G27, Historical!D26-Production!D27)</f>
        <v>3120.5</v>
      </c>
      <c r="I27" s="22">
        <f>IF(ISBLANK(Historical!D26), Production!H27+Production!D27, Historical!D26)</f>
        <v>7181</v>
      </c>
      <c r="J27" s="22">
        <f t="shared" si="1"/>
        <v>30</v>
      </c>
      <c r="K27" s="22"/>
      <c r="L27" s="22"/>
      <c r="M27" s="22"/>
    </row>
    <row r="28" spans="1:13">
      <c r="A28" s="8">
        <v>41376</v>
      </c>
      <c r="B28" s="7">
        <v>24</v>
      </c>
      <c r="C28" s="15"/>
      <c r="D28">
        <f t="shared" si="0"/>
        <v>4060.5</v>
      </c>
      <c r="E28" s="11">
        <f>IF(B28&lt;=62,E27,E27*EXP(LN(Params!$D$53+1)/52))</f>
        <v>5.3511139999999999E-2</v>
      </c>
      <c r="F28" s="22">
        <f ca="1">OFFSET(RigCount!M28,-MIN(Production!B28-1,Params!$D$50),0)</f>
        <v>1381</v>
      </c>
      <c r="G28" s="22">
        <f>IF(B28&lt;=62,I28-D28-H27*EXP(LN(Params!$D$51)/52),F28*E28)</f>
        <v>73.291549830803888</v>
      </c>
      <c r="H28" s="22">
        <f>IF(ISBLANK(Historical!D27), H27 * EXP(LN(Params!$D$51)/52)+Production!G28, Historical!D27-Production!D28)</f>
        <v>3147.5</v>
      </c>
      <c r="I28" s="22">
        <f>IF(ISBLANK(Historical!D27), Production!H28+Production!D28, Historical!D27)</f>
        <v>7208</v>
      </c>
      <c r="J28" s="22">
        <f t="shared" si="1"/>
        <v>27</v>
      </c>
      <c r="K28" s="22"/>
      <c r="L28" s="22"/>
      <c r="M28" s="22"/>
    </row>
    <row r="29" spans="1:13">
      <c r="A29" s="8">
        <v>41383</v>
      </c>
      <c r="B29" s="7">
        <v>25</v>
      </c>
      <c r="C29" s="15"/>
      <c r="D29">
        <f t="shared" si="0"/>
        <v>4060.5</v>
      </c>
      <c r="E29" s="11">
        <f>IF(B29&lt;=62,E28,E28*EXP(LN(Params!$D$53+1)/52))</f>
        <v>5.3511139999999999E-2</v>
      </c>
      <c r="F29" s="22">
        <f ca="1">OFFSET(RigCount!M29,-MIN(Production!B29-1,Params!$D$50),0)</f>
        <v>1340</v>
      </c>
      <c r="G29" s="22">
        <f>IF(B29&lt;=62,I29-D29-H28*EXP(LN(Params!$D$51)/52),F29*E29)</f>
        <v>164.6920855928397</v>
      </c>
      <c r="H29" s="22">
        <f>IF(ISBLANK(Historical!D28), H28 * EXP(LN(Params!$D$51)/52)+Production!G29, Historical!D28-Production!D29)</f>
        <v>3265.5</v>
      </c>
      <c r="I29" s="22">
        <f>IF(ISBLANK(Historical!D28), Production!H29+Production!D29, Historical!D28)</f>
        <v>7326</v>
      </c>
      <c r="J29" s="22">
        <f t="shared" si="1"/>
        <v>118</v>
      </c>
      <c r="K29" s="22"/>
      <c r="L29" s="22"/>
      <c r="M29" s="22"/>
    </row>
    <row r="30" spans="1:13">
      <c r="A30" s="8">
        <v>41390</v>
      </c>
      <c r="B30" s="7">
        <v>26</v>
      </c>
      <c r="C30" s="15"/>
      <c r="D30">
        <f t="shared" si="0"/>
        <v>4060.5</v>
      </c>
      <c r="E30" s="11">
        <f>IF(B30&lt;=62,E29,E29*EXP(LN(Params!$D$53+1)/52))</f>
        <v>5.3511139999999999E-2</v>
      </c>
      <c r="F30" s="22">
        <f ca="1">OFFSET(RigCount!M30,-MIN(Production!B30-1,Params!$D$50),0)</f>
        <v>1327</v>
      </c>
      <c r="G30" s="22">
        <f>IF(B30&lt;=62,I30-D30-H29*EXP(LN(Params!$D$51)/52),F30*E30)</f>
        <v>34.442575219512946</v>
      </c>
      <c r="H30" s="22">
        <f>IF(ISBLANK(Historical!D29), H29 * EXP(LN(Params!$D$51)/52)+Production!G30, Historical!D29-Production!D30)</f>
        <v>3251.5</v>
      </c>
      <c r="I30" s="22">
        <f>IF(ISBLANK(Historical!D29), Production!H30+Production!D30, Historical!D29)</f>
        <v>7312</v>
      </c>
      <c r="J30" s="22">
        <f t="shared" si="1"/>
        <v>-14</v>
      </c>
      <c r="K30" s="22"/>
      <c r="L30" s="22"/>
      <c r="M30" s="22"/>
    </row>
    <row r="31" spans="1:13">
      <c r="A31" s="8">
        <v>41397</v>
      </c>
      <c r="B31" s="7">
        <v>27</v>
      </c>
      <c r="C31" s="15"/>
      <c r="D31">
        <f t="shared" si="0"/>
        <v>4060.5</v>
      </c>
      <c r="E31" s="11">
        <f>IF(B31&lt;=62,E30,E30*EXP(LN(Params!$D$53+1)/52))</f>
        <v>5.3511139999999999E-2</v>
      </c>
      <c r="F31" s="22">
        <f ca="1">OFFSET(RigCount!M31,-MIN(Production!B31-1,Params!$D$50),0)</f>
        <v>1318</v>
      </c>
      <c r="G31" s="22">
        <f>IF(B31&lt;=62,I31-D31-H30*EXP(LN(Params!$D$51)/52),F31*E31)</f>
        <v>105.23489000956852</v>
      </c>
      <c r="H31" s="22">
        <f>IF(ISBLANK(Historical!D30), H30 * EXP(LN(Params!$D$51)/52)+Production!G31, Historical!D30-Production!D31)</f>
        <v>3308.5</v>
      </c>
      <c r="I31" s="22">
        <f>IF(ISBLANK(Historical!D30), Production!H31+Production!D31, Historical!D30)</f>
        <v>7369</v>
      </c>
      <c r="J31" s="22">
        <f t="shared" si="1"/>
        <v>57</v>
      </c>
      <c r="K31" s="22"/>
      <c r="L31" s="22"/>
      <c r="M31" s="22"/>
    </row>
    <row r="32" spans="1:13">
      <c r="A32" s="8">
        <v>41404</v>
      </c>
      <c r="B32" s="7">
        <v>28</v>
      </c>
      <c r="C32" s="15"/>
      <c r="D32">
        <f t="shared" si="0"/>
        <v>4060.5</v>
      </c>
      <c r="E32" s="11">
        <f>IF(B32&lt;=62,E31,E31*EXP(LN(Params!$D$53+1)/52))</f>
        <v>5.3511139999999999E-2</v>
      </c>
      <c r="F32" s="22">
        <f ca="1">OFFSET(RigCount!M32,-MIN(Production!B32-1,Params!$D$50),0)</f>
        <v>1323</v>
      </c>
      <c r="G32" s="22">
        <f>IF(B32&lt;=62,I32-D32-H31*EXP(LN(Params!$D$51)/52),F32*E32)</f>
        <v>1.0804655071992784</v>
      </c>
      <c r="H32" s="22">
        <f>IF(ISBLANK(Historical!D31), H31 * EXP(LN(Params!$D$51)/52)+Production!G32, Historical!D31-Production!D32)</f>
        <v>3260.5</v>
      </c>
      <c r="I32" s="22">
        <f>IF(ISBLANK(Historical!D31), Production!H32+Production!D32, Historical!D31)</f>
        <v>7321</v>
      </c>
      <c r="J32" s="22">
        <f t="shared" si="1"/>
        <v>-48</v>
      </c>
      <c r="K32" s="22"/>
      <c r="L32" s="22"/>
      <c r="M32" s="22"/>
    </row>
    <row r="33" spans="1:13">
      <c r="A33" s="8">
        <v>41411</v>
      </c>
      <c r="B33" s="7">
        <v>29</v>
      </c>
      <c r="C33" s="15"/>
      <c r="D33">
        <f t="shared" si="0"/>
        <v>4060.5</v>
      </c>
      <c r="E33" s="11">
        <f>IF(B33&lt;=62,E32,E32*EXP(LN(Params!$D$53+1)/52))</f>
        <v>5.3511139999999999E-2</v>
      </c>
      <c r="F33" s="22">
        <f ca="1">OFFSET(RigCount!M33,-MIN(Production!B33-1,Params!$D$50),0)</f>
        <v>1316</v>
      </c>
      <c r="G33" s="22">
        <f>IF(B33&lt;=62,I33-D33-H32*EXP(LN(Params!$D$51)/52),F33*E33)</f>
        <v>-14.631598069752727</v>
      </c>
      <c r="H33" s="22">
        <f>IF(ISBLANK(Historical!D32), H32 * EXP(LN(Params!$D$51)/52)+Production!G33, Historical!D32-Production!D33)</f>
        <v>3197.5</v>
      </c>
      <c r="I33" s="22">
        <f>IF(ISBLANK(Historical!D32), Production!H33+Production!D33, Historical!D32)</f>
        <v>7258</v>
      </c>
      <c r="J33" s="22">
        <f t="shared" si="1"/>
        <v>-63</v>
      </c>
      <c r="K33" s="22"/>
      <c r="L33" s="22"/>
      <c r="M33" s="22"/>
    </row>
    <row r="34" spans="1:13">
      <c r="A34" s="8">
        <v>41418</v>
      </c>
      <c r="B34" s="7">
        <v>30</v>
      </c>
      <c r="C34" s="15"/>
      <c r="D34">
        <f t="shared" si="0"/>
        <v>4060.5</v>
      </c>
      <c r="E34" s="11">
        <f>IF(B34&lt;=62,E33,E33*EXP(LN(Params!$D$53+1)/52))</f>
        <v>5.3511139999999999E-2</v>
      </c>
      <c r="F34" s="22">
        <f ca="1">OFFSET(RigCount!M34,-MIN(Production!B34-1,Params!$D$50),0)</f>
        <v>1315</v>
      </c>
      <c r="G34" s="22">
        <f>IF(B34&lt;=62,I34-D34-H33*EXP(LN(Params!$D$51)/52),F34*E34)</f>
        <v>81.433818485497795</v>
      </c>
      <c r="H34" s="22">
        <f>IF(ISBLANK(Historical!D33), H33 * EXP(LN(Params!$D$51)/52)+Production!G34, Historical!D33-Production!D34)</f>
        <v>3231.5</v>
      </c>
      <c r="I34" s="22">
        <f>IF(ISBLANK(Historical!D33), Production!H34+Production!D34, Historical!D33)</f>
        <v>7292</v>
      </c>
      <c r="J34" s="22">
        <f t="shared" si="1"/>
        <v>34</v>
      </c>
      <c r="K34" s="22"/>
      <c r="L34" s="22"/>
      <c r="M34" s="22"/>
    </row>
    <row r="35" spans="1:13">
      <c r="A35" s="8">
        <v>41425</v>
      </c>
      <c r="B35" s="7">
        <v>31</v>
      </c>
      <c r="C35" s="15"/>
      <c r="D35">
        <f t="shared" si="0"/>
        <v>4060.5</v>
      </c>
      <c r="E35" s="11">
        <f>IF(B35&lt;=62,E34,E34*EXP(LN(Params!$D$53+1)/52))</f>
        <v>5.3511139999999999E-2</v>
      </c>
      <c r="F35" s="22">
        <f ca="1">OFFSET(RigCount!M35,-MIN(Production!B35-1,Params!$D$50),0)</f>
        <v>1332</v>
      </c>
      <c r="G35" s="22">
        <f>IF(B35&lt;=62,I35-D35-H34*EXP(LN(Params!$D$51)/52),F35*E35)</f>
        <v>55.938196852505371</v>
      </c>
      <c r="H35" s="22">
        <f>IF(ISBLANK(Historical!D34), H34 * EXP(LN(Params!$D$51)/52)+Production!G35, Historical!D34-Production!D35)</f>
        <v>3239.5</v>
      </c>
      <c r="I35" s="22">
        <f>IF(ISBLANK(Historical!D34), Production!H35+Production!D35, Historical!D34)</f>
        <v>7300</v>
      </c>
      <c r="J35" s="22">
        <f t="shared" si="1"/>
        <v>8</v>
      </c>
      <c r="K35" s="22"/>
      <c r="L35" s="22"/>
      <c r="M35" s="22"/>
    </row>
    <row r="36" spans="1:13">
      <c r="A36" s="8">
        <v>41432</v>
      </c>
      <c r="B36" s="7">
        <v>32</v>
      </c>
      <c r="C36" s="15"/>
      <c r="D36">
        <f t="shared" si="0"/>
        <v>4060.5</v>
      </c>
      <c r="E36" s="11">
        <f>IF(B36&lt;=62,E35,E35*EXP(LN(Params!$D$53+1)/52))</f>
        <v>5.3511139999999999E-2</v>
      </c>
      <c r="F36" s="22">
        <f ca="1">OFFSET(RigCount!M36,-MIN(Production!B36-1,Params!$D$50),0)</f>
        <v>1330</v>
      </c>
      <c r="G36" s="22">
        <f>IF(B36&lt;=62,I36-D36-H35*EXP(LN(Params!$D$51)/52),F36*E36)</f>
        <v>-27.943125884669371</v>
      </c>
      <c r="H36" s="22">
        <f>IF(ISBLANK(Historical!D35), H35 * EXP(LN(Params!$D$51)/52)+Production!G36, Historical!D35-Production!D36)</f>
        <v>3163.5</v>
      </c>
      <c r="I36" s="22">
        <f>IF(ISBLANK(Historical!D35), Production!H36+Production!D36, Historical!D35)</f>
        <v>7224</v>
      </c>
      <c r="J36" s="22">
        <f t="shared" si="1"/>
        <v>-76</v>
      </c>
      <c r="K36" s="22"/>
      <c r="L36" s="22"/>
      <c r="M36" s="22"/>
    </row>
    <row r="37" spans="1:13">
      <c r="A37" s="8">
        <v>41439</v>
      </c>
      <c r="B37" s="7">
        <v>33</v>
      </c>
      <c r="C37" s="15"/>
      <c r="D37">
        <f t="shared" si="0"/>
        <v>4060.5</v>
      </c>
      <c r="E37" s="11">
        <f>IF(B37&lt;=62,E36,E36*EXP(LN(Params!$D$53+1)/52))</f>
        <v>5.3511139999999999E-2</v>
      </c>
      <c r="F37" s="22">
        <f ca="1">OFFSET(RigCount!M37,-MIN(Production!B37-1,Params!$D$50),0)</f>
        <v>1337</v>
      </c>
      <c r="G37" s="22">
        <f>IF(B37&lt;=62,I37-D37-H36*EXP(LN(Params!$D$51)/52),F37*E37)</f>
        <v>-48.07055988150978</v>
      </c>
      <c r="H37" s="22">
        <f>IF(ISBLANK(Historical!D36), H36 * EXP(LN(Params!$D$51)/52)+Production!G37, Historical!D36-Production!D37)</f>
        <v>3068.5</v>
      </c>
      <c r="I37" s="22">
        <f>IF(ISBLANK(Historical!D36), Production!H37+Production!D37, Historical!D36)</f>
        <v>7129</v>
      </c>
      <c r="J37" s="22">
        <f t="shared" si="1"/>
        <v>-95</v>
      </c>
      <c r="K37" s="22"/>
      <c r="L37" s="22"/>
      <c r="M37" s="22"/>
    </row>
    <row r="38" spans="1:13">
      <c r="A38" s="8">
        <v>41446</v>
      </c>
      <c r="B38" s="7">
        <v>34</v>
      </c>
      <c r="C38" s="15"/>
      <c r="D38">
        <f t="shared" si="0"/>
        <v>4060.5</v>
      </c>
      <c r="E38" s="11">
        <f>IF(B38&lt;=62,E37,E37*EXP(LN(Params!$D$53+1)/52))</f>
        <v>5.3511139999999999E-2</v>
      </c>
      <c r="F38" s="22">
        <f ca="1">OFFSET(RigCount!M38,-MIN(Production!B38-1,Params!$D$50),0)</f>
        <v>1329</v>
      </c>
      <c r="G38" s="22">
        <f>IF(B38&lt;=62,I38-D38-H37*EXP(LN(Params!$D$51)/52),F38*E38)</f>
        <v>177.52014762243925</v>
      </c>
      <c r="H38" s="22">
        <f>IF(ISBLANK(Historical!D37), H37 * EXP(LN(Params!$D$51)/52)+Production!G38, Historical!D37-Production!D38)</f>
        <v>3200.5</v>
      </c>
      <c r="I38" s="22">
        <f>IF(ISBLANK(Historical!D37), Production!H38+Production!D38, Historical!D37)</f>
        <v>7261</v>
      </c>
      <c r="J38" s="22">
        <f t="shared" si="1"/>
        <v>132</v>
      </c>
      <c r="K38" s="22"/>
      <c r="L38" s="22"/>
      <c r="M38" s="22"/>
    </row>
    <row r="39" spans="1:13">
      <c r="A39" s="8">
        <v>41453</v>
      </c>
      <c r="B39" s="7">
        <v>35</v>
      </c>
      <c r="C39" s="15"/>
      <c r="D39">
        <f t="shared" si="0"/>
        <v>4060.5</v>
      </c>
      <c r="E39" s="11">
        <f>IF(B39&lt;=62,E38,E38*EXP(LN(Params!$D$53+1)/52))</f>
        <v>5.3511139999999999E-2</v>
      </c>
      <c r="F39" s="22">
        <f ca="1">OFFSET(RigCount!M39,-MIN(Production!B39-1,Params!$D$50),0)</f>
        <v>1333</v>
      </c>
      <c r="G39" s="22">
        <f>IF(B39&lt;=62,I39-D39-H38*EXP(LN(Params!$D$51)/52),F39*E39)</f>
        <v>53.478322459057381</v>
      </c>
      <c r="H39" s="22">
        <f>IF(ISBLANK(Historical!D38), H38 * EXP(LN(Params!$D$51)/52)+Production!G39, Historical!D38-Production!D39)</f>
        <v>3206.5</v>
      </c>
      <c r="I39" s="22">
        <f>IF(ISBLANK(Historical!D38), Production!H39+Production!D39, Historical!D38)</f>
        <v>7267</v>
      </c>
      <c r="J39" s="22">
        <f t="shared" si="1"/>
        <v>6</v>
      </c>
      <c r="K39" s="22"/>
      <c r="L39" s="22"/>
      <c r="M39" s="22"/>
    </row>
    <row r="40" spans="1:13">
      <c r="A40" s="8">
        <v>41460</v>
      </c>
      <c r="B40" s="7">
        <v>36</v>
      </c>
      <c r="C40" s="15"/>
      <c r="D40">
        <f t="shared" si="0"/>
        <v>4060.5</v>
      </c>
      <c r="E40" s="11">
        <f>IF(B40&lt;=62,E39,E39*EXP(LN(Params!$D$53+1)/52))</f>
        <v>5.3511139999999999E-2</v>
      </c>
      <c r="F40" s="22">
        <f ca="1">OFFSET(RigCount!M40,-MIN(Production!B40-1,Params!$D$50),0)</f>
        <v>1341</v>
      </c>
      <c r="G40" s="22">
        <f>IF(B40&lt;=62,I40-D40-H39*EXP(LN(Params!$D$51)/52),F40*E40)</f>
        <v>181.5673304061761</v>
      </c>
      <c r="H40" s="22">
        <f>IF(ISBLANK(Historical!D39), H39 * EXP(LN(Params!$D$51)/52)+Production!G40, Historical!D39-Production!D40)</f>
        <v>3340.5</v>
      </c>
      <c r="I40" s="22">
        <f>IF(ISBLANK(Historical!D39), Production!H40+Production!D40, Historical!D39)</f>
        <v>7401</v>
      </c>
      <c r="J40" s="22">
        <f t="shared" si="1"/>
        <v>134</v>
      </c>
      <c r="K40" s="22"/>
      <c r="L40" s="22"/>
      <c r="M40" s="22"/>
    </row>
    <row r="41" spans="1:13">
      <c r="A41" s="8">
        <v>41467</v>
      </c>
      <c r="B41" s="7">
        <v>37</v>
      </c>
      <c r="C41" s="15"/>
      <c r="D41">
        <f t="shared" si="0"/>
        <v>4060.5</v>
      </c>
      <c r="E41" s="11">
        <f>IF(B41&lt;=62,E40,E40*EXP(LN(Params!$D$53+1)/52))</f>
        <v>5.3511139999999999E-2</v>
      </c>
      <c r="F41" s="22">
        <f ca="1">OFFSET(RigCount!M41,-MIN(Production!B41-1,Params!$D$50),0)</f>
        <v>1341</v>
      </c>
      <c r="G41" s="22">
        <f>IF(B41&lt;=62,I41-D41-H40*EXP(LN(Params!$D$51)/52),F41*E41)</f>
        <v>138.55517455850031</v>
      </c>
      <c r="H41" s="22">
        <f>IF(ISBLANK(Historical!D40), H40 * EXP(LN(Params!$D$51)/52)+Production!G41, Historical!D40-Production!D41)</f>
        <v>3429.5</v>
      </c>
      <c r="I41" s="22">
        <f>IF(ISBLANK(Historical!D40), Production!H41+Production!D41, Historical!D40)</f>
        <v>7490</v>
      </c>
      <c r="J41" s="22">
        <f t="shared" si="1"/>
        <v>89</v>
      </c>
      <c r="K41" s="22"/>
      <c r="L41" s="22"/>
      <c r="M41" s="22"/>
    </row>
    <row r="42" spans="1:13">
      <c r="A42" s="8">
        <v>41474</v>
      </c>
      <c r="B42" s="7">
        <v>38</v>
      </c>
      <c r="C42" s="15"/>
      <c r="D42">
        <f t="shared" si="0"/>
        <v>4060.5</v>
      </c>
      <c r="E42" s="11">
        <f>IF(B42&lt;=62,E41,E41*EXP(LN(Params!$D$53+1)/52))</f>
        <v>5.3511139999999999E-2</v>
      </c>
      <c r="F42" s="22">
        <f ca="1">OFFSET(RigCount!M42,-MIN(Production!B42-1,Params!$D$50),0)</f>
        <v>1324</v>
      </c>
      <c r="G42" s="22">
        <f>IF(B42&lt;=62,I42-D42-H41*EXP(LN(Params!$D$51)/52),F42*E42)</f>
        <v>115.87545910743211</v>
      </c>
      <c r="H42" s="22">
        <f>IF(ISBLANK(Historical!D41), H41 * EXP(LN(Params!$D$51)/52)+Production!G42, Historical!D41-Production!D42)</f>
        <v>3494.5</v>
      </c>
      <c r="I42" s="22">
        <f>IF(ISBLANK(Historical!D41), Production!H42+Production!D42, Historical!D41)</f>
        <v>7555</v>
      </c>
      <c r="J42" s="22">
        <f t="shared" si="1"/>
        <v>65</v>
      </c>
      <c r="K42" s="22"/>
      <c r="L42" s="22"/>
      <c r="M42" s="22"/>
    </row>
    <row r="43" spans="1:13">
      <c r="A43" s="8">
        <v>41481</v>
      </c>
      <c r="B43" s="7">
        <v>39</v>
      </c>
      <c r="C43" s="15"/>
      <c r="D43">
        <f t="shared" si="0"/>
        <v>4060.5</v>
      </c>
      <c r="E43" s="11">
        <f>IF(B43&lt;=62,E42,E42*EXP(LN(Params!$D$53+1)/52))</f>
        <v>5.3511139999999999E-2</v>
      </c>
      <c r="F43" s="22">
        <f ca="1">OFFSET(RigCount!M43,-MIN(Production!B43-1,Params!$D$50),0)</f>
        <v>1354</v>
      </c>
      <c r="G43" s="22">
        <f>IF(B43&lt;=62,I43-D43-H42*EXP(LN(Params!$D$51)/52),F43*E43)</f>
        <v>38.839711867888127</v>
      </c>
      <c r="H43" s="22">
        <f>IF(ISBLANK(Historical!D42), H42 * EXP(LN(Params!$D$51)/52)+Production!G43, Historical!D42-Production!D43)</f>
        <v>3481.5</v>
      </c>
      <c r="I43" s="22">
        <f>IF(ISBLANK(Historical!D42), Production!H43+Production!D43, Historical!D42)</f>
        <v>7542</v>
      </c>
      <c r="J43" s="22">
        <f t="shared" si="1"/>
        <v>-13</v>
      </c>
      <c r="K43" s="22"/>
      <c r="L43" s="22"/>
      <c r="M43" s="22"/>
    </row>
    <row r="44" spans="1:13">
      <c r="A44" s="8">
        <v>41488</v>
      </c>
      <c r="B44" s="7">
        <v>40</v>
      </c>
      <c r="C44" s="15"/>
      <c r="D44">
        <f t="shared" si="0"/>
        <v>4060.5</v>
      </c>
      <c r="E44" s="11">
        <f>IF(B44&lt;=62,E43,E43*EXP(LN(Params!$D$53+1)/52))</f>
        <v>5.3511139999999999E-2</v>
      </c>
      <c r="F44" s="22">
        <f ca="1">OFFSET(RigCount!M44,-MIN(Production!B44-1,Params!$D$50),0)</f>
        <v>1357</v>
      </c>
      <c r="G44" s="22">
        <f>IF(B44&lt;=62,I44-D44-H43*EXP(LN(Params!$D$51)/52),F44*E44)</f>
        <v>69.646861315796741</v>
      </c>
      <c r="H44" s="22">
        <f>IF(ISBLANK(Historical!D43), H43 * EXP(LN(Params!$D$51)/52)+Production!G44, Historical!D43-Production!D44)</f>
        <v>3499.5</v>
      </c>
      <c r="I44" s="22">
        <f>IF(ISBLANK(Historical!D43), Production!H44+Production!D44, Historical!D43)</f>
        <v>7560</v>
      </c>
      <c r="J44" s="22">
        <f t="shared" si="1"/>
        <v>18</v>
      </c>
      <c r="K44" s="22"/>
      <c r="L44" s="22"/>
      <c r="M44" s="22"/>
    </row>
    <row r="45" spans="1:13">
      <c r="A45" s="8">
        <v>41495</v>
      </c>
      <c r="B45" s="7">
        <v>41</v>
      </c>
      <c r="C45" s="15"/>
      <c r="D45">
        <f t="shared" si="0"/>
        <v>4060.5</v>
      </c>
      <c r="E45" s="11">
        <f>IF(B45&lt;=62,E44,E44*EXP(LN(Params!$D$53+1)/52))</f>
        <v>5.3511139999999999E-2</v>
      </c>
      <c r="F45" s="22">
        <f ca="1">OFFSET(RigCount!M45,-MIN(Production!B45-1,Params!$D$50),0)</f>
        <v>1387</v>
      </c>
      <c r="G45" s="22">
        <f>IF(B45&lt;=62,I45-D45-H44*EXP(LN(Params!$D$51)/52),F45*E45)</f>
        <v>62.9138851571538</v>
      </c>
      <c r="H45" s="22">
        <f>IF(ISBLANK(Historical!D44), H44 * EXP(LN(Params!$D$51)/52)+Production!G45, Historical!D44-Production!D45)</f>
        <v>3510.5</v>
      </c>
      <c r="I45" s="22">
        <f>IF(ISBLANK(Historical!D44), Production!H45+Production!D45, Historical!D44)</f>
        <v>7571</v>
      </c>
      <c r="J45" s="22">
        <f t="shared" si="1"/>
        <v>11</v>
      </c>
      <c r="K45" s="22"/>
      <c r="L45" s="22"/>
      <c r="M45" s="22"/>
    </row>
    <row r="46" spans="1:13">
      <c r="A46" s="8">
        <v>41502</v>
      </c>
      <c r="B46" s="7">
        <v>42</v>
      </c>
      <c r="C46" s="15"/>
      <c r="D46">
        <f t="shared" si="0"/>
        <v>4060.5</v>
      </c>
      <c r="E46" s="11">
        <f>IF(B46&lt;=62,E45,E45*EXP(LN(Params!$D$53+1)/52))</f>
        <v>5.3511139999999999E-2</v>
      </c>
      <c r="F46" s="22">
        <f ca="1">OFFSET(RigCount!M46,-MIN(Production!B46-1,Params!$D$50),0)</f>
        <v>1371</v>
      </c>
      <c r="G46" s="22">
        <f>IF(B46&lt;=62,I46-D46-H45*EXP(LN(Params!$D$51)/52),F46*E46)</f>
        <v>-0.92293360646135625</v>
      </c>
      <c r="H46" s="22">
        <f>IF(ISBLANK(Historical!D45), H45 * EXP(LN(Params!$D$51)/52)+Production!G46, Historical!D45-Production!D46)</f>
        <v>3457.5</v>
      </c>
      <c r="I46" s="22">
        <f>IF(ISBLANK(Historical!D45), Production!H46+Production!D46, Historical!D45)</f>
        <v>7518</v>
      </c>
      <c r="J46" s="22">
        <f t="shared" si="1"/>
        <v>-53</v>
      </c>
      <c r="K46" s="22"/>
      <c r="L46" s="22"/>
      <c r="M46" s="22"/>
    </row>
    <row r="47" spans="1:13">
      <c r="A47" s="8">
        <v>41509</v>
      </c>
      <c r="B47" s="7">
        <v>43</v>
      </c>
      <c r="C47" s="15"/>
      <c r="D47">
        <f t="shared" si="0"/>
        <v>4060.5</v>
      </c>
      <c r="E47" s="11">
        <f>IF(B47&lt;=62,E46,E46*EXP(LN(Params!$D$53+1)/52))</f>
        <v>5.3511139999999999E-2</v>
      </c>
      <c r="F47" s="22">
        <f ca="1">OFFSET(RigCount!M47,-MIN(Production!B47-1,Params!$D$50),0)</f>
        <v>1381</v>
      </c>
      <c r="G47" s="22">
        <f>IF(B47&lt;=62,I47-D47-H46*EXP(LN(Params!$D$51)/52),F47*E47)</f>
        <v>142.29082952732097</v>
      </c>
      <c r="H47" s="22">
        <f>IF(ISBLANK(Historical!D46), H46 * EXP(LN(Params!$D$51)/52)+Production!G47, Historical!D46-Production!D47)</f>
        <v>3548.5</v>
      </c>
      <c r="I47" s="22">
        <f>IF(ISBLANK(Historical!D46), Production!H47+Production!D47, Historical!D46)</f>
        <v>7609</v>
      </c>
      <c r="J47" s="22">
        <f t="shared" si="1"/>
        <v>91</v>
      </c>
      <c r="K47" s="22"/>
      <c r="L47" s="22"/>
      <c r="M47" s="22"/>
    </row>
    <row r="48" spans="1:13">
      <c r="A48" s="8">
        <v>41516</v>
      </c>
      <c r="B48" s="7">
        <v>44</v>
      </c>
      <c r="C48" s="15"/>
      <c r="D48">
        <f t="shared" si="0"/>
        <v>4060.5</v>
      </c>
      <c r="E48" s="11">
        <f>IF(B48&lt;=62,E47,E47*EXP(LN(Params!$D$53+1)/52))</f>
        <v>5.3511139999999999E-2</v>
      </c>
      <c r="F48" s="22">
        <f ca="1">OFFSET(RigCount!M48,-MIN(Production!B48-1,Params!$D$50),0)</f>
        <v>1403</v>
      </c>
      <c r="G48" s="22">
        <f>IF(B48&lt;=62,I48-D48-H47*EXP(LN(Params!$D$51)/52),F48*E48)</f>
        <v>64.640783391958848</v>
      </c>
      <c r="H48" s="22">
        <f>IF(ISBLANK(Historical!D47), H47 * EXP(LN(Params!$D$51)/52)+Production!G48, Historical!D47-Production!D48)</f>
        <v>3560.5</v>
      </c>
      <c r="I48" s="22">
        <f>IF(ISBLANK(Historical!D47), Production!H48+Production!D48, Historical!D47)</f>
        <v>7621</v>
      </c>
      <c r="J48" s="22">
        <f t="shared" si="1"/>
        <v>12</v>
      </c>
      <c r="K48" s="22"/>
      <c r="L48" s="22"/>
      <c r="M48" s="22"/>
    </row>
    <row r="49" spans="1:13">
      <c r="A49" s="8">
        <v>41523</v>
      </c>
      <c r="B49" s="7">
        <v>45</v>
      </c>
      <c r="C49" s="15"/>
      <c r="D49">
        <f t="shared" si="0"/>
        <v>4060.5</v>
      </c>
      <c r="E49" s="11">
        <f>IF(B49&lt;=62,E48,E48*EXP(LN(Params!$D$53+1)/52))</f>
        <v>5.3511139999999999E-2</v>
      </c>
      <c r="F49" s="22">
        <f ca="1">OFFSET(RigCount!M49,-MIN(Production!B49-1,Params!$D$50),0)</f>
        <v>1412</v>
      </c>
      <c r="G49" s="22">
        <f>IF(B49&lt;=62,I49-D49-H48*EXP(LN(Params!$D$51)/52),F49*E49)</f>
        <v>176.81879928619719</v>
      </c>
      <c r="H49" s="22">
        <f>IF(ISBLANK(Historical!D48), H48 * EXP(LN(Params!$D$51)/52)+Production!G49, Historical!D48-Production!D49)</f>
        <v>3684.5</v>
      </c>
      <c r="I49" s="22">
        <f>IF(ISBLANK(Historical!D48), Production!H49+Production!D49, Historical!D48)</f>
        <v>7745</v>
      </c>
      <c r="J49" s="22">
        <f t="shared" si="1"/>
        <v>124</v>
      </c>
      <c r="K49" s="22"/>
      <c r="L49" s="22"/>
      <c r="M49" s="22"/>
    </row>
    <row r="50" spans="1:13">
      <c r="A50" s="8">
        <v>41530</v>
      </c>
      <c r="B50" s="7">
        <v>46</v>
      </c>
      <c r="C50" s="15"/>
      <c r="D50">
        <f t="shared" si="0"/>
        <v>4060.5</v>
      </c>
      <c r="E50" s="11">
        <f>IF(B50&lt;=62,E49,E49*EXP(LN(Params!$D$53+1)/52))</f>
        <v>5.3511139999999999E-2</v>
      </c>
      <c r="F50" s="22">
        <f ca="1">OFFSET(RigCount!M50,-MIN(Production!B50-1,Params!$D$50),0)</f>
        <v>1408</v>
      </c>
      <c r="G50" s="22">
        <f>IF(B50&lt;=62,I50-D50-H49*EXP(LN(Params!$D$51)/52),F50*E50)</f>
        <v>136.6582968599896</v>
      </c>
      <c r="H50" s="22">
        <f>IF(ISBLANK(Historical!D49), H49 * EXP(LN(Params!$D$51)/52)+Production!G50, Historical!D49-Production!D50)</f>
        <v>3766.5</v>
      </c>
      <c r="I50" s="22">
        <f>IF(ISBLANK(Historical!D49), Production!H50+Production!D50, Historical!D49)</f>
        <v>7827</v>
      </c>
      <c r="J50" s="22">
        <f t="shared" si="1"/>
        <v>82</v>
      </c>
      <c r="K50" s="22"/>
      <c r="L50" s="22"/>
      <c r="M50" s="22"/>
    </row>
    <row r="51" spans="1:13">
      <c r="A51" s="8">
        <v>41537</v>
      </c>
      <c r="B51" s="7">
        <v>47</v>
      </c>
      <c r="C51" s="15"/>
      <c r="D51">
        <f t="shared" si="0"/>
        <v>4060.5</v>
      </c>
      <c r="E51" s="11">
        <f>IF(B51&lt;=62,E50,E50*EXP(LN(Params!$D$53+1)/52))</f>
        <v>5.3511139999999999E-2</v>
      </c>
      <c r="F51" s="22">
        <f ca="1">OFFSET(RigCount!M51,-MIN(Production!B51-1,Params!$D$50),0)</f>
        <v>1402</v>
      </c>
      <c r="G51" s="22">
        <f>IF(B51&lt;=62,I51-D51-H50*EXP(LN(Params!$D$51)/52),F51*E51)</f>
        <v>5.8747388039491852</v>
      </c>
      <c r="H51" s="22">
        <f>IF(ISBLANK(Historical!D50), H50 * EXP(LN(Params!$D$51)/52)+Production!G51, Historical!D50-Production!D51)</f>
        <v>3716.5</v>
      </c>
      <c r="I51" s="22">
        <f>IF(ISBLANK(Historical!D50), Production!H51+Production!D51, Historical!D50)</f>
        <v>7777</v>
      </c>
      <c r="J51" s="22">
        <f t="shared" si="1"/>
        <v>-50</v>
      </c>
      <c r="K51" s="22"/>
      <c r="L51" s="22"/>
      <c r="M51" s="22"/>
    </row>
    <row r="52" spans="1:13">
      <c r="A52" s="8">
        <v>41544</v>
      </c>
      <c r="B52" s="7">
        <v>48</v>
      </c>
      <c r="C52" s="15"/>
      <c r="D52">
        <f t="shared" si="0"/>
        <v>4060.5</v>
      </c>
      <c r="E52" s="11">
        <f>IF(B52&lt;=62,E51,E51*EXP(LN(Params!$D$53+1)/52))</f>
        <v>5.3511139999999999E-2</v>
      </c>
      <c r="F52" s="22">
        <f ca="1">OFFSET(RigCount!M52,-MIN(Production!B52-1,Params!$D$50),0)</f>
        <v>1410</v>
      </c>
      <c r="G52" s="22">
        <f>IF(B52&lt;=62,I52-D52-H51*EXP(LN(Params!$D$51)/52),F52*E52)</f>
        <v>62.133005911290638</v>
      </c>
      <c r="H52" s="22">
        <f>IF(ISBLANK(Historical!D51), H51 * EXP(LN(Params!$D$51)/52)+Production!G52, Historical!D51-Production!D52)</f>
        <v>3723.5</v>
      </c>
      <c r="I52" s="22">
        <f>IF(ISBLANK(Historical!D51), Production!H52+Production!D52, Historical!D51)</f>
        <v>7784</v>
      </c>
      <c r="J52" s="22">
        <f t="shared" si="1"/>
        <v>7</v>
      </c>
      <c r="K52" s="22"/>
      <c r="L52" s="22"/>
      <c r="M52" s="22"/>
    </row>
    <row r="53" spans="1:13">
      <c r="A53" s="8">
        <v>41551</v>
      </c>
      <c r="B53" s="7">
        <v>49</v>
      </c>
      <c r="C53" s="15"/>
      <c r="D53">
        <f t="shared" si="0"/>
        <v>4060.5</v>
      </c>
      <c r="E53" s="11">
        <f>IF(B53&lt;=62,E52,E52*EXP(LN(Params!$D$53+1)/52))</f>
        <v>5.3511139999999999E-2</v>
      </c>
      <c r="F53" s="22">
        <f ca="1">OFFSET(RigCount!M53,-MIN(Production!B53-1,Params!$D$50),0)</f>
        <v>1406</v>
      </c>
      <c r="G53" s="22">
        <f>IF(B53&lt;=62,I53-D53-H52*EXP(LN(Params!$D$51)/52),F53*E53)</f>
        <v>80.236848516262853</v>
      </c>
      <c r="H53" s="22">
        <f>IF(ISBLANK(Historical!D52), H52 * EXP(LN(Params!$D$51)/52)+Production!G53, Historical!D52-Production!D53)</f>
        <v>3748.5</v>
      </c>
      <c r="I53" s="22">
        <f>IF(ISBLANK(Historical!D52), Production!H53+Production!D53, Historical!D52)</f>
        <v>7809</v>
      </c>
      <c r="J53" s="22">
        <f t="shared" si="1"/>
        <v>25</v>
      </c>
      <c r="K53" s="22"/>
      <c r="L53" s="22"/>
      <c r="M53" s="22"/>
    </row>
    <row r="54" spans="1:13">
      <c r="A54" s="8">
        <v>41558</v>
      </c>
      <c r="B54" s="7">
        <v>50</v>
      </c>
      <c r="C54" s="15"/>
      <c r="D54">
        <f t="shared" si="0"/>
        <v>4060.5</v>
      </c>
      <c r="E54" s="11">
        <f>IF(B54&lt;=62,E53,E53*EXP(LN(Params!$D$53+1)/52))</f>
        <v>5.3511139999999999E-2</v>
      </c>
      <c r="F54" s="22">
        <f ca="1">OFFSET(RigCount!M54,-MIN(Production!B54-1,Params!$D$50),0)</f>
        <v>1413</v>
      </c>
      <c r="G54" s="22">
        <f>IF(B54&lt;=62,I54-D54-H53*EXP(LN(Params!$D$51)/52),F54*E54)</f>
        <v>-325.39228503740787</v>
      </c>
      <c r="H54" s="22">
        <f>IF(ISBLANK(Historical!D53), H53 * EXP(LN(Params!$D$51)/52)+Production!G54, Historical!D53-Production!D54)</f>
        <v>3367.5</v>
      </c>
      <c r="I54" s="22">
        <f>IF(ISBLANK(Historical!D53), Production!H54+Production!D54, Historical!D53)</f>
        <v>7428</v>
      </c>
      <c r="J54" s="22">
        <f t="shared" si="1"/>
        <v>-381</v>
      </c>
      <c r="K54" s="22"/>
      <c r="L54" s="22"/>
      <c r="M54" s="22"/>
    </row>
    <row r="55" spans="1:13">
      <c r="A55" s="8">
        <v>41565</v>
      </c>
      <c r="B55" s="7">
        <v>51</v>
      </c>
      <c r="C55" s="15"/>
      <c r="D55">
        <f t="shared" si="0"/>
        <v>4060.5</v>
      </c>
      <c r="E55" s="11">
        <f>IF(B55&lt;=62,E54,E54*EXP(LN(Params!$D$53+1)/52))</f>
        <v>5.3511139999999999E-2</v>
      </c>
      <c r="F55" s="22">
        <f ca="1">OFFSET(RigCount!M55,-MIN(Production!B55-1,Params!$D$50),0)</f>
        <v>1405</v>
      </c>
      <c r="G55" s="22">
        <f>IF(B55&lt;=62,I55-D55-H54*EXP(LN(Params!$D$51)/52),F55*E55)</f>
        <v>517.95571032053613</v>
      </c>
      <c r="H55" s="22">
        <f>IF(ISBLANK(Historical!D54), H54 * EXP(LN(Params!$D$51)/52)+Production!G55, Historical!D54-Production!D55)</f>
        <v>3835.5</v>
      </c>
      <c r="I55" s="22">
        <f>IF(ISBLANK(Historical!D54), Production!H55+Production!D55, Historical!D54)</f>
        <v>7896</v>
      </c>
      <c r="J55" s="22">
        <f t="shared" si="1"/>
        <v>468</v>
      </c>
      <c r="K55" s="22"/>
      <c r="L55" s="22"/>
      <c r="M55" s="22"/>
    </row>
    <row r="56" spans="1:13">
      <c r="A56" s="8">
        <v>41572</v>
      </c>
      <c r="B56" s="7">
        <v>52</v>
      </c>
      <c r="C56" s="15"/>
      <c r="D56">
        <f t="shared" si="0"/>
        <v>4060.5</v>
      </c>
      <c r="E56" s="11">
        <f>IF(B56&lt;=62,E55,E55*EXP(LN(Params!$D$53+1)/52))</f>
        <v>5.3511139999999999E-2</v>
      </c>
      <c r="F56" s="22">
        <f ca="1">OFFSET(RigCount!M56,-MIN(Production!B56-1,Params!$D$50),0)</f>
        <v>1390</v>
      </c>
      <c r="G56" s="22">
        <f>IF(B56&lt;=62,I56-D56-H55*EXP(LN(Params!$D$51)/52),F56*E56)</f>
        <v>13.89833019581738</v>
      </c>
      <c r="H56" s="22">
        <f>IF(ISBLANK(Historical!D55), H55 * EXP(LN(Params!$D$51)/52)+Production!G56, Historical!D55-Production!D56)</f>
        <v>3792.5</v>
      </c>
      <c r="I56" s="22">
        <f>IF(ISBLANK(Historical!D55), Production!H56+Production!D56, Historical!D55)</f>
        <v>7853</v>
      </c>
      <c r="J56" s="22">
        <f t="shared" si="1"/>
        <v>-43</v>
      </c>
      <c r="K56" s="22"/>
      <c r="L56" s="22"/>
      <c r="M56" s="22"/>
    </row>
    <row r="57" spans="1:13">
      <c r="A57" s="8">
        <v>41579</v>
      </c>
      <c r="B57" s="7">
        <v>53</v>
      </c>
      <c r="C57" s="15"/>
      <c r="D57">
        <f t="shared" si="0"/>
        <v>4060.5</v>
      </c>
      <c r="E57" s="11">
        <f>IF(B57&lt;=62,E56,E56*EXP(LN(Params!$D$53+1)/52))</f>
        <v>5.3511139999999999E-2</v>
      </c>
      <c r="F57" s="22">
        <f ca="1">OFFSET(RigCount!M57,-MIN(Production!B57-1,Params!$D$50),0)</f>
        <v>1395</v>
      </c>
      <c r="G57" s="22">
        <f>IF(B57&lt;=62,I57-D57-H56*EXP(LN(Params!$D$51)/52),F57*E57)</f>
        <v>61.260439908131502</v>
      </c>
      <c r="H57" s="22">
        <f>IF(ISBLANK(Historical!D56), H56 * EXP(LN(Params!$D$51)/52)+Production!G57, Historical!D56-Production!D57)</f>
        <v>3797.5</v>
      </c>
      <c r="I57" s="22">
        <f>IF(ISBLANK(Historical!D56), Production!H57+Production!D57, Historical!D56)</f>
        <v>7858</v>
      </c>
      <c r="J57" s="22">
        <f t="shared" si="1"/>
        <v>5</v>
      </c>
      <c r="K57" s="22"/>
      <c r="L57" s="22"/>
      <c r="M57" s="22"/>
    </row>
    <row r="58" spans="1:13">
      <c r="A58" s="8">
        <v>41586</v>
      </c>
      <c r="B58" s="7">
        <v>54</v>
      </c>
      <c r="C58" s="15"/>
      <c r="D58">
        <f t="shared" si="0"/>
        <v>4060.5</v>
      </c>
      <c r="E58" s="11">
        <f>IF(B58&lt;=62,E57,E57*EXP(LN(Params!$D$53+1)/52))</f>
        <v>5.3511139999999999E-2</v>
      </c>
      <c r="F58" s="22">
        <f ca="1">OFFSET(RigCount!M58,-MIN(Production!B58-1,Params!$D$50),0)</f>
        <v>1391</v>
      </c>
      <c r="G58" s="22">
        <f>IF(B58&lt;=62,I58-D58-H57*EXP(LN(Params!$D$51)/52),F58*E58)</f>
        <v>179.33461319739718</v>
      </c>
      <c r="H58" s="22">
        <f>IF(ISBLANK(Historical!D57), H57 * EXP(LN(Params!$D$51)/52)+Production!G58, Historical!D57-Production!D58)</f>
        <v>3920.5</v>
      </c>
      <c r="I58" s="22">
        <f>IF(ISBLANK(Historical!D57), Production!H58+Production!D58, Historical!D57)</f>
        <v>7981</v>
      </c>
      <c r="J58" s="22">
        <f t="shared" si="1"/>
        <v>123</v>
      </c>
      <c r="K58" s="22"/>
      <c r="L58" s="22"/>
      <c r="M58" s="22"/>
    </row>
    <row r="59" spans="1:13">
      <c r="A59" s="8">
        <v>41593</v>
      </c>
      <c r="B59" s="7">
        <v>55</v>
      </c>
      <c r="C59" s="15"/>
      <c r="D59">
        <f t="shared" si="0"/>
        <v>4060.5</v>
      </c>
      <c r="E59" s="11">
        <f>IF(B59&lt;=62,E58,E58*EXP(LN(Params!$D$53+1)/52))</f>
        <v>5.3511139999999999E-2</v>
      </c>
      <c r="F59" s="22">
        <f ca="1">OFFSET(RigCount!M59,-MIN(Production!B59-1,Params!$D$50),0)</f>
        <v>1395</v>
      </c>
      <c r="G59" s="22">
        <f>IF(B59&lt;=62,I59-D59-H58*EXP(LN(Params!$D$51)/52),F59*E59)</f>
        <v>51.159276113336546</v>
      </c>
      <c r="H59" s="22">
        <f>IF(ISBLANK(Historical!D58), H58 * EXP(LN(Params!$D$51)/52)+Production!G59, Historical!D58-Production!D59)</f>
        <v>3913.5</v>
      </c>
      <c r="I59" s="22">
        <f>IF(ISBLANK(Historical!D58), Production!H59+Production!D59, Historical!D58)</f>
        <v>7974</v>
      </c>
      <c r="J59" s="22">
        <f t="shared" si="1"/>
        <v>-7</v>
      </c>
      <c r="K59" s="22"/>
      <c r="L59" s="22"/>
      <c r="M59" s="22"/>
    </row>
    <row r="60" spans="1:13">
      <c r="A60" s="8">
        <v>41600</v>
      </c>
      <c r="B60" s="7">
        <v>56</v>
      </c>
      <c r="C60" s="15"/>
      <c r="D60">
        <f t="shared" si="0"/>
        <v>4060.5</v>
      </c>
      <c r="E60" s="11">
        <f>IF(B60&lt;=62,E59,E59*EXP(LN(Params!$D$53+1)/52))</f>
        <v>5.3511139999999999E-2</v>
      </c>
      <c r="F60" s="22">
        <f ca="1">OFFSET(RigCount!M60,-MIN(Production!B60-1,Params!$D$50),0)</f>
        <v>1401</v>
      </c>
      <c r="G60" s="22">
        <f>IF(B60&lt;=62,I60-D60-H59*EXP(LN(Params!$D$51)/52),F60*E60)</f>
        <v>103.05543350836433</v>
      </c>
      <c r="H60" s="22">
        <f>IF(ISBLANK(Historical!D59), H59 * EXP(LN(Params!$D$51)/52)+Production!G60, Historical!D59-Production!D60)</f>
        <v>3958.5</v>
      </c>
      <c r="I60" s="22">
        <f>IF(ISBLANK(Historical!D59), Production!H60+Production!D60, Historical!D59)</f>
        <v>8019</v>
      </c>
      <c r="J60" s="22">
        <f t="shared" si="1"/>
        <v>45</v>
      </c>
      <c r="K60" s="22"/>
      <c r="L60" s="22"/>
      <c r="M60" s="22"/>
    </row>
    <row r="61" spans="1:13">
      <c r="A61" s="8">
        <v>41607</v>
      </c>
      <c r="B61" s="7">
        <v>57</v>
      </c>
      <c r="C61" s="15"/>
      <c r="D61">
        <f t="shared" si="0"/>
        <v>4060.5</v>
      </c>
      <c r="E61" s="11">
        <f>IF(B61&lt;=62,E60,E60*EXP(LN(Params!$D$53+1)/52))</f>
        <v>5.3511139999999999E-2</v>
      </c>
      <c r="F61" s="22">
        <f ca="1">OFFSET(RigCount!M61,-MIN(Production!B61-1,Params!$D$50),0)</f>
        <v>1388</v>
      </c>
      <c r="G61" s="22">
        <f>IF(B61&lt;=62,I61-D61-H60*EXP(LN(Params!$D$51)/52),F61*E61)</f>
        <v>50.722993111757205</v>
      </c>
      <c r="H61" s="22">
        <f>IF(ISBLANK(Historical!D60), H60 * EXP(LN(Params!$D$51)/52)+Production!G61, Historical!D60-Production!D61)</f>
        <v>3950.5</v>
      </c>
      <c r="I61" s="22">
        <f>IF(ISBLANK(Historical!D60), Production!H61+Production!D61, Historical!D60)</f>
        <v>8011</v>
      </c>
      <c r="J61" s="22">
        <f t="shared" si="1"/>
        <v>-8</v>
      </c>
      <c r="K61" s="22"/>
      <c r="L61" s="22"/>
      <c r="M61" s="22"/>
    </row>
    <row r="62" spans="1:13">
      <c r="A62" s="8">
        <v>41614</v>
      </c>
      <c r="B62" s="7">
        <v>58</v>
      </c>
      <c r="C62" s="15"/>
      <c r="D62">
        <f t="shared" si="0"/>
        <v>4060.5</v>
      </c>
      <c r="E62" s="11">
        <f>IF(B62&lt;=62,E61,E61*EXP(LN(Params!$D$53+1)/52))</f>
        <v>5.3511139999999999E-2</v>
      </c>
      <c r="F62" s="22">
        <f ca="1">OFFSET(RigCount!M62,-MIN(Production!B62-1,Params!$D$50),0)</f>
        <v>1385</v>
      </c>
      <c r="G62" s="22">
        <f>IF(B62&lt;=62,I62-D62-H61*EXP(LN(Params!$D$51)/52),F62*E62)</f>
        <v>122.60431584893149</v>
      </c>
      <c r="H62" s="22">
        <f>IF(ISBLANK(Historical!D61), H61 * EXP(LN(Params!$D$51)/52)+Production!G62, Historical!D61-Production!D62)</f>
        <v>4014.5</v>
      </c>
      <c r="I62" s="22">
        <f>IF(ISBLANK(Historical!D61), Production!H62+Production!D62, Historical!D61)</f>
        <v>8075</v>
      </c>
      <c r="J62" s="22">
        <f t="shared" si="1"/>
        <v>64</v>
      </c>
      <c r="K62" s="22"/>
      <c r="L62" s="22"/>
      <c r="M62" s="22"/>
    </row>
    <row r="63" spans="1:13">
      <c r="A63" s="8">
        <v>41621</v>
      </c>
      <c r="B63" s="7">
        <v>59</v>
      </c>
      <c r="C63" s="15"/>
      <c r="D63">
        <f t="shared" si="0"/>
        <v>4060.5</v>
      </c>
      <c r="E63" s="11">
        <f>IF(B63&lt;=62,E62,E62*EXP(LN(Params!$D$53+1)/52))</f>
        <v>5.3511139999999999E-2</v>
      </c>
      <c r="F63" s="22">
        <f ca="1">OFFSET(RigCount!M63,-MIN(Production!B63-1,Params!$D$50),0)</f>
        <v>1397</v>
      </c>
      <c r="G63" s="22">
        <f>IF(B63&lt;=62,I63-D63-H62*EXP(LN(Params!$D$51)/52),F63*E63)</f>
        <v>42.553733951534468</v>
      </c>
      <c r="H63" s="22">
        <f>IF(ISBLANK(Historical!D62), H62 * EXP(LN(Params!$D$51)/52)+Production!G63, Historical!D62-Production!D63)</f>
        <v>3997.5</v>
      </c>
      <c r="I63" s="22">
        <f>IF(ISBLANK(Historical!D62), Production!H63+Production!D63, Historical!D62)</f>
        <v>8058</v>
      </c>
      <c r="J63" s="22">
        <f t="shared" si="1"/>
        <v>-17</v>
      </c>
      <c r="K63" s="22"/>
      <c r="L63" s="22"/>
      <c r="M63" s="22"/>
    </row>
    <row r="64" spans="1:13">
      <c r="A64" s="8">
        <v>41628</v>
      </c>
      <c r="B64" s="7">
        <v>60</v>
      </c>
      <c r="C64" s="15"/>
      <c r="D64">
        <f t="shared" si="0"/>
        <v>4060.5</v>
      </c>
      <c r="E64" s="11">
        <f>IF(B64&lt;=62,E63,E63*EXP(LN(Params!$D$53+1)/52))</f>
        <v>5.3511139999999999E-2</v>
      </c>
      <c r="F64" s="22">
        <f ca="1">OFFSET(RigCount!M64,-MIN(Production!B64-1,Params!$D$50),0)</f>
        <v>1382</v>
      </c>
      <c r="G64" s="22">
        <f>IF(B64&lt;=62,I64-D64-H63*EXP(LN(Params!$D$51)/52),F64*E64)</f>
        <v>112.30154476803045</v>
      </c>
      <c r="H64" s="22">
        <f>IF(ISBLANK(Historical!D63), H63 * EXP(LN(Params!$D$51)/52)+Production!G64, Historical!D63-Production!D64)</f>
        <v>4050.5</v>
      </c>
      <c r="I64" s="22">
        <f>IF(ISBLANK(Historical!D63), Production!H64+Production!D64, Historical!D63)</f>
        <v>8111</v>
      </c>
      <c r="J64" s="22">
        <f t="shared" si="1"/>
        <v>53</v>
      </c>
      <c r="K64" s="22"/>
      <c r="L64" s="22"/>
      <c r="M64" s="22"/>
    </row>
    <row r="65" spans="1:13">
      <c r="A65" s="8">
        <v>41635</v>
      </c>
      <c r="B65" s="7">
        <v>61</v>
      </c>
      <c r="C65" s="15"/>
      <c r="D65">
        <f t="shared" si="0"/>
        <v>4060.5</v>
      </c>
      <c r="E65" s="11">
        <f>IF(B65&lt;=62,E64,E64*EXP(LN(Params!$D$53+1)/52))</f>
        <v>5.3511139999999999E-2</v>
      </c>
      <c r="F65" s="22">
        <f ca="1">OFFSET(RigCount!M65,-MIN(Production!B65-1,Params!$D$50),0)</f>
        <v>1388</v>
      </c>
      <c r="G65" s="22">
        <f>IF(B65&lt;=62,I65-D65-H64*EXP(LN(Params!$D$51)/52),F65*E65)</f>
        <v>70.087781634248131</v>
      </c>
      <c r="H65" s="22">
        <f>IF(ISBLANK(Historical!D64), H64 * EXP(LN(Params!$D$51)/52)+Production!G65, Historical!D64-Production!D65)</f>
        <v>4060.5</v>
      </c>
      <c r="I65" s="22">
        <f>IF(ISBLANK(Historical!D64), Production!H65+Production!D65, Historical!D64)</f>
        <v>8121</v>
      </c>
      <c r="J65" s="22">
        <f t="shared" si="1"/>
        <v>10</v>
      </c>
      <c r="K65" s="22"/>
      <c r="L65" s="22"/>
      <c r="M65" s="22"/>
    </row>
    <row r="66" spans="1:13">
      <c r="A66" s="8">
        <v>41642</v>
      </c>
      <c r="B66" s="7">
        <v>62</v>
      </c>
      <c r="D66">
        <f t="shared" si="0"/>
        <v>4060.5</v>
      </c>
      <c r="E66" s="11">
        <f>IF(B66&lt;=62,E65,E65*EXP(LN(Params!$D$53+1)/52))</f>
        <v>5.3511139999999999E-2</v>
      </c>
      <c r="F66" s="22">
        <f ca="1">OFFSET(RigCount!M66,-MIN(Production!B66-1,Params!$D$50),0)</f>
        <v>1365</v>
      </c>
      <c r="G66" s="22">
        <f>IF(B66&lt;=62,I66-D66-H65*EXP(LN(Params!$D$51)/52),F66*E66)</f>
        <v>84.236128212779931</v>
      </c>
      <c r="H66" s="22">
        <f>IF(ISBLANK(Historical!D65), H65 * EXP(LN(Params!$D$51)/52)+Production!G66, Historical!D65-Production!D66)</f>
        <v>4084.5</v>
      </c>
      <c r="I66" s="22">
        <f>IF(ISBLANK(Historical!D65), Production!H66+Production!D66, Historical!D65)</f>
        <v>8145</v>
      </c>
      <c r="J66" s="22">
        <f t="shared" si="1"/>
        <v>24</v>
      </c>
      <c r="K66" s="22">
        <f>H66</f>
        <v>4084.5</v>
      </c>
      <c r="L66" s="22">
        <f>K66+D66</f>
        <v>8145</v>
      </c>
      <c r="M66" s="22">
        <f>IF(ISBLANK(Historical!D65), 0, (Historical!D65-Production!L66)^2)</f>
        <v>0</v>
      </c>
    </row>
    <row r="67" spans="1:13">
      <c r="A67" s="8">
        <v>41649</v>
      </c>
      <c r="B67" s="7">
        <v>63</v>
      </c>
      <c r="D67">
        <f t="shared" si="0"/>
        <v>4060.5</v>
      </c>
      <c r="E67" s="11">
        <f>IF(B67&lt;=62,E66,E66*EXP(LN(Params!$D$53+1)/52))</f>
        <v>5.3680159771454995E-2</v>
      </c>
      <c r="F67" s="22">
        <f ca="1">OFFSET(RigCount!M67,-MIN(Production!B67-1,Params!$D$50),0)</f>
        <v>1361</v>
      </c>
      <c r="G67" s="22">
        <f ca="1">IF(B67&lt;=62,I67-D67-H66*EXP(LN(Params!$D$51)/52),F67*E67)</f>
        <v>73.058697448950255</v>
      </c>
      <c r="H67" s="22">
        <f>IF(ISBLANK(Historical!D66), H66 * EXP(LN(Params!$D$51)/52)+Production!G67, Historical!D66-Production!D67)</f>
        <v>4098.5</v>
      </c>
      <c r="I67" s="22">
        <f>IF(ISBLANK(Historical!D66), Production!H67+Production!D67, Historical!D66)</f>
        <v>8159</v>
      </c>
      <c r="J67" s="22">
        <f t="shared" si="1"/>
        <v>14</v>
      </c>
      <c r="K67" s="22">
        <f ca="1">K66 * EXP(LN(Params!$D$51)/52)+Production!G67</f>
        <v>4096.9665374476945</v>
      </c>
      <c r="L67" s="22">
        <f t="shared" ref="L67:L130" ca="1" si="2">K67+D67</f>
        <v>8157.4665374476945</v>
      </c>
      <c r="M67" s="22">
        <f ca="1">IF(ISBLANK(Historical!D66), 0, (Historical!D66-Production!L67)^2)</f>
        <v>2.3515073993234101</v>
      </c>
    </row>
    <row r="68" spans="1:13">
      <c r="A68" s="8">
        <v>41656</v>
      </c>
      <c r="B68" s="7">
        <v>64</v>
      </c>
      <c r="D68">
        <f t="shared" si="0"/>
        <v>4060.5</v>
      </c>
      <c r="E68" s="11">
        <f>IF(B68&lt;=62,E67,E67*EXP(LN(Params!$D$53+1)/52))</f>
        <v>5.3849713407132328E-2</v>
      </c>
      <c r="F68" s="22">
        <f ca="1">OFFSET(RigCount!M68,-MIN(Production!B68-1,Params!$D$50),0)</f>
        <v>1369</v>
      </c>
      <c r="G68" s="22">
        <f ca="1">IF(B68&lt;=62,I68-D68-H67*EXP(LN(Params!$D$51)/52),F68*E68)</f>
        <v>73.720257654364161</v>
      </c>
      <c r="H68" s="22">
        <f>IF(ISBLANK(Historical!D67), H67 * EXP(LN(Params!$D$51)/52)+Production!G68, Historical!D67-Production!D68)</f>
        <v>3991.5</v>
      </c>
      <c r="I68" s="22">
        <f>IF(ISBLANK(Historical!D67), Production!H68+Production!D68, Historical!D67)</f>
        <v>8052</v>
      </c>
      <c r="J68" s="22">
        <f t="shared" si="1"/>
        <v>-107</v>
      </c>
      <c r="K68" s="22">
        <f ca="1">K67 * EXP(LN(Params!$D$51)/52)+Production!G68</f>
        <v>4109.9096982831525</v>
      </c>
      <c r="L68" s="22">
        <f t="shared" ca="1" si="2"/>
        <v>8170.4096982831525</v>
      </c>
      <c r="M68" s="22">
        <f ca="1">IF(ISBLANK(Historical!D67), 0, (Historical!D67-Production!L68)^2)</f>
        <v>14020.8566475072</v>
      </c>
    </row>
    <row r="69" spans="1:13">
      <c r="A69" s="8">
        <v>41663</v>
      </c>
      <c r="B69" s="7">
        <v>65</v>
      </c>
      <c r="D69">
        <f t="shared" si="0"/>
        <v>4060.5</v>
      </c>
      <c r="E69" s="11">
        <f>IF(B69&lt;=62,E68,E68*EXP(LN(Params!$D$53+1)/52))</f>
        <v>5.4019802593290395E-2</v>
      </c>
      <c r="F69" s="22">
        <f ca="1">OFFSET(RigCount!M69,-MIN(Production!B69-1,Params!$D$50),0)</f>
        <v>1362</v>
      </c>
      <c r="G69" s="22">
        <f ca="1">IF(B69&lt;=62,I69-D69-H68*EXP(LN(Params!$D$51)/52),F69*E69)</f>
        <v>73.574971132061521</v>
      </c>
      <c r="H69" s="22">
        <f>IF(ISBLANK(Historical!D68), H68 * EXP(LN(Params!$D$51)/52)+Production!G69, Historical!D68-Production!D69)</f>
        <v>3983.5</v>
      </c>
      <c r="I69" s="22">
        <f>IF(ISBLANK(Historical!D68), Production!H69+Production!D69, Historical!D68)</f>
        <v>8044</v>
      </c>
      <c r="J69" s="22">
        <f t="shared" si="1"/>
        <v>-8</v>
      </c>
      <c r="K69" s="22">
        <f ca="1">K68 * EXP(LN(Params!$D$51)/52)+Production!G69</f>
        <v>4122.5155652337753</v>
      </c>
      <c r="L69" s="22">
        <f t="shared" ca="1" si="2"/>
        <v>8183.0155652337753</v>
      </c>
      <c r="M69" s="22">
        <f ca="1">IF(ISBLANK(Historical!D68), 0, (Historical!D68-Production!L69)^2)</f>
        <v>19325.327377266036</v>
      </c>
    </row>
    <row r="70" spans="1:13">
      <c r="A70" s="8">
        <v>41670</v>
      </c>
      <c r="B70" s="7">
        <v>66</v>
      </c>
      <c r="D70">
        <f t="shared" si="0"/>
        <v>4060.5</v>
      </c>
      <c r="E70" s="11">
        <f>IF(B70&lt;=62,E69,E69*EXP(LN(Params!$D$53+1)/52))</f>
        <v>5.4190429021513789E-2</v>
      </c>
      <c r="F70" s="22">
        <f ca="1">OFFSET(RigCount!M70,-MIN(Production!B70-1,Params!$D$50),0)</f>
        <v>1372</v>
      </c>
      <c r="G70" s="22">
        <f ca="1">IF(B70&lt;=62,I70-D70-H69*EXP(LN(Params!$D$51)/52),F70*E70)</f>
        <v>74.349268617516913</v>
      </c>
      <c r="H70" s="22">
        <f>IF(ISBLANK(Historical!D69), H69 * EXP(LN(Params!$D$51)/52)+Production!G70, Historical!D69-Production!D70)</f>
        <v>3983.5</v>
      </c>
      <c r="I70" s="22">
        <f>IF(ISBLANK(Historical!D69), Production!H70+Production!D70, Historical!D69)</f>
        <v>8044</v>
      </c>
      <c r="J70" s="22">
        <f t="shared" si="1"/>
        <v>0</v>
      </c>
      <c r="K70" s="22">
        <f ca="1">K69 * EXP(LN(Params!$D$51)/52)+Production!G70</f>
        <v>4135.7087259466989</v>
      </c>
      <c r="L70" s="22">
        <f t="shared" ca="1" si="2"/>
        <v>8196.2087259466989</v>
      </c>
      <c r="M70" s="22">
        <f ca="1">IF(ISBLANK(Historical!D69), 0, (Historical!D69-Production!L70)^2)</f>
        <v>23167.496254317291</v>
      </c>
    </row>
    <row r="71" spans="1:13">
      <c r="A71" s="8">
        <v>41677</v>
      </c>
      <c r="B71" s="7">
        <v>67</v>
      </c>
      <c r="D71">
        <f t="shared" ref="D71:D134" si="3">D70+C71</f>
        <v>4060.5</v>
      </c>
      <c r="E71" s="11">
        <f>IF(B71&lt;=62,E70,E70*EXP(LN(Params!$D$53+1)/52))</f>
        <v>5.4361594388730117E-2</v>
      </c>
      <c r="F71" s="22">
        <f ca="1">OFFSET(RigCount!M71,-MIN(Production!B71-1,Params!$D$50),0)</f>
        <v>1367</v>
      </c>
      <c r="G71" s="22">
        <f ca="1">IF(B71&lt;=62,I71-D71-H70*EXP(LN(Params!$D$51)/52),F71*E71)</f>
        <v>74.312299529394068</v>
      </c>
      <c r="H71" s="22">
        <f>IF(ISBLANK(Historical!D70), H70 * EXP(LN(Params!$D$51)/52)+Production!G71, Historical!D70-Production!D71)</f>
        <v>4071.5</v>
      </c>
      <c r="I71" s="22">
        <f>IF(ISBLANK(Historical!D70), Production!H71+Production!D71, Historical!D70)</f>
        <v>8132</v>
      </c>
      <c r="J71" s="22">
        <f t="shared" ref="J71:J134" si="4">I71-I70</f>
        <v>88</v>
      </c>
      <c r="K71" s="22">
        <f ca="1">K70 * EXP(LN(Params!$D$51)/52)+Production!G71</f>
        <v>4148.6692015463213</v>
      </c>
      <c r="L71" s="22">
        <f t="shared" ca="1" si="2"/>
        <v>8209.1692015463213</v>
      </c>
      <c r="M71" s="22">
        <f ca="1">IF(ISBLANK(Historical!D70), 0, (Historical!D70-Production!L71)^2)</f>
        <v>5955.0856672967648</v>
      </c>
    </row>
    <row r="72" spans="1:13">
      <c r="A72" s="8">
        <v>41684</v>
      </c>
      <c r="B72" s="7">
        <v>68</v>
      </c>
      <c r="D72">
        <f t="shared" si="3"/>
        <v>4060.5</v>
      </c>
      <c r="E72" s="11">
        <f>IF(B72&lt;=62,E71,E71*EXP(LN(Params!$D$53+1)/52))</f>
        <v>5.4533300397226897E-2</v>
      </c>
      <c r="F72" s="22">
        <f ca="1">OFFSET(RigCount!M72,-MIN(Production!B72-1,Params!$D$50),0)</f>
        <v>1361</v>
      </c>
      <c r="G72" s="22">
        <f ca="1">IF(B72&lt;=62,I72-D72-H71*EXP(LN(Params!$D$51)/52),F72*E72)</f>
        <v>74.219821840625812</v>
      </c>
      <c r="H72" s="22">
        <f>IF(ISBLANK(Historical!D71), H71 * EXP(LN(Params!$D$51)/52)+Production!G72, Historical!D71-Production!D72)</f>
        <v>4087.5</v>
      </c>
      <c r="I72" s="22">
        <f>IF(ISBLANK(Historical!D71), Production!H72+Production!D72, Historical!D71)</f>
        <v>8148</v>
      </c>
      <c r="J72" s="22">
        <f t="shared" si="4"/>
        <v>16</v>
      </c>
      <c r="K72" s="22">
        <f ca="1">K71 * EXP(LN(Params!$D$51)/52)+Production!G72</f>
        <v>4161.3449352360412</v>
      </c>
      <c r="L72" s="22">
        <f t="shared" ca="1" si="2"/>
        <v>8221.8449352360403</v>
      </c>
      <c r="M72" s="22">
        <f ca="1">IF(ISBLANK(Historical!D71), 0, (Historical!D71-Production!L72)^2)</f>
        <v>5453.0744600149901</v>
      </c>
    </row>
    <row r="73" spans="1:13">
      <c r="A73" s="8">
        <v>41691</v>
      </c>
      <c r="B73" s="7">
        <v>69</v>
      </c>
      <c r="D73">
        <f t="shared" si="3"/>
        <v>4060.5</v>
      </c>
      <c r="E73" s="11">
        <f>IF(B73&lt;=62,E72,E72*EXP(LN(Params!$D$53+1)/52))</f>
        <v>5.4705548754668466E-2</v>
      </c>
      <c r="F73" s="22">
        <f ca="1">OFFSET(RigCount!M73,-MIN(Production!B73-1,Params!$D$50),0)</f>
        <v>1357</v>
      </c>
      <c r="G73" s="22">
        <f ca="1">IF(B73&lt;=62,I73-D73-H72*EXP(LN(Params!$D$51)/52),F73*E73)</f>
        <v>74.235429660085103</v>
      </c>
      <c r="H73" s="22">
        <f>IF(ISBLANK(Historical!D72), H72 * EXP(LN(Params!$D$51)/52)+Production!G73, Historical!D72-Production!D73)</f>
        <v>3998.5</v>
      </c>
      <c r="I73" s="22">
        <f>IF(ISBLANK(Historical!D72), Production!H73+Production!D73, Historical!D72)</f>
        <v>8059</v>
      </c>
      <c r="J73" s="22">
        <f t="shared" si="4"/>
        <v>-89</v>
      </c>
      <c r="K73" s="22">
        <f ca="1">K72 * EXP(LN(Params!$D$51)/52)+Production!G73</f>
        <v>4173.8482365728951</v>
      </c>
      <c r="L73" s="22">
        <f t="shared" ca="1" si="2"/>
        <v>8234.348236572896</v>
      </c>
      <c r="M73" s="22">
        <f ca="1">IF(ISBLANK(Historical!D72), 0, (Historical!D72-Production!L73)^2)</f>
        <v>30747.004069224298</v>
      </c>
    </row>
    <row r="74" spans="1:13">
      <c r="A74" s="8">
        <v>41698</v>
      </c>
      <c r="B74" s="7">
        <v>70</v>
      </c>
      <c r="D74">
        <f t="shared" si="3"/>
        <v>4060.5</v>
      </c>
      <c r="E74" s="11">
        <f>IF(B74&lt;=62,E73,E73*EXP(LN(Params!$D$53+1)/52))</f>
        <v>5.4878341174112978E-2</v>
      </c>
      <c r="F74" s="22">
        <f ca="1">OFFSET(RigCount!M74,-MIN(Production!B74-1,Params!$D$50),0)</f>
        <v>1376</v>
      </c>
      <c r="G74" s="22">
        <f ca="1">IF(B74&lt;=62,I74-D74-H73*EXP(LN(Params!$D$51)/52),F74*E74)</f>
        <v>75.512597455579453</v>
      </c>
      <c r="H74" s="22">
        <f>IF(ISBLANK(Historical!D73), H73 * EXP(LN(Params!$D$51)/52)+Production!G74, Historical!D73-Production!D74)</f>
        <v>4016.5</v>
      </c>
      <c r="I74" s="22">
        <f>IF(ISBLANK(Historical!D73), Production!H74+Production!D74, Historical!D73)</f>
        <v>8077</v>
      </c>
      <c r="J74" s="22">
        <f t="shared" si="4"/>
        <v>18</v>
      </c>
      <c r="K74" s="22">
        <f ca="1">K73 * EXP(LN(Params!$D$51)/52)+Production!G74</f>
        <v>4187.4432235078757</v>
      </c>
      <c r="L74" s="22">
        <f t="shared" ca="1" si="2"/>
        <v>8247.9432235078748</v>
      </c>
      <c r="M74" s="22">
        <f ca="1">IF(ISBLANK(Historical!D73), 0, (Historical!D73-Production!L74)^2)</f>
        <v>29221.585663263235</v>
      </c>
    </row>
    <row r="75" spans="1:13">
      <c r="A75" s="8">
        <v>41705</v>
      </c>
      <c r="B75" s="7">
        <v>71</v>
      </c>
      <c r="D75">
        <f t="shared" si="3"/>
        <v>4060.5</v>
      </c>
      <c r="E75" s="11">
        <f>IF(B75&lt;=62,E74,E74*EXP(LN(Params!$D$53+1)/52))</f>
        <v>5.5051679374029439E-2</v>
      </c>
      <c r="F75" s="22">
        <f ca="1">OFFSET(RigCount!M75,-MIN(Production!B75-1,Params!$D$50),0)</f>
        <v>1383</v>
      </c>
      <c r="G75" s="22">
        <f ca="1">IF(B75&lt;=62,I75-D75-H74*EXP(LN(Params!$D$51)/52),F75*E75)</f>
        <v>76.13647257428272</v>
      </c>
      <c r="H75" s="22">
        <f>IF(ISBLANK(Historical!D74), H74 * EXP(LN(Params!$D$51)/52)+Production!G75, Historical!D74-Production!D75)</f>
        <v>4121.5</v>
      </c>
      <c r="I75" s="22">
        <f>IF(ISBLANK(Historical!D74), Production!H75+Production!D75, Historical!D74)</f>
        <v>8182</v>
      </c>
      <c r="J75" s="22">
        <f t="shared" si="4"/>
        <v>105</v>
      </c>
      <c r="K75" s="22">
        <f ca="1">K74 * EXP(LN(Params!$D$51)/52)+Production!G75</f>
        <v>4201.460408581861</v>
      </c>
      <c r="L75" s="22">
        <f t="shared" ca="1" si="2"/>
        <v>8261.960408581861</v>
      </c>
      <c r="M75" s="22">
        <f ca="1">IF(ISBLANK(Historical!D74), 0, (Historical!D74-Production!L75)^2)</f>
        <v>6393.6669405781458</v>
      </c>
    </row>
    <row r="76" spans="1:13">
      <c r="A76" s="8">
        <v>41712</v>
      </c>
      <c r="B76" s="7">
        <v>72</v>
      </c>
      <c r="D76">
        <f t="shared" si="3"/>
        <v>4060.5</v>
      </c>
      <c r="E76" s="11">
        <f>IF(B76&lt;=62,E75,E75*EXP(LN(Params!$D$53+1)/52))</f>
        <v>5.5225565078314789E-2</v>
      </c>
      <c r="F76" s="22">
        <f ca="1">OFFSET(RigCount!M76,-MIN(Production!B76-1,Params!$D$50),0)</f>
        <v>1385</v>
      </c>
      <c r="G76" s="22">
        <f ca="1">IF(B76&lt;=62,I76-D76-H75*EXP(LN(Params!$D$51)/52),F76*E76)</f>
        <v>76.487407633465978</v>
      </c>
      <c r="H76" s="22">
        <f>IF(ISBLANK(Historical!D75), H75 * EXP(LN(Params!$D$51)/52)+Production!G76, Historical!D75-Production!D76)</f>
        <v>4154.5</v>
      </c>
      <c r="I76" s="22">
        <f>IF(ISBLANK(Historical!D75), Production!H76+Production!D76, Historical!D75)</f>
        <v>8215</v>
      </c>
      <c r="J76" s="22">
        <f t="shared" si="4"/>
        <v>33</v>
      </c>
      <c r="K76" s="22">
        <f ca="1">K75 * EXP(LN(Params!$D$51)/52)+Production!G76</f>
        <v>4215.620588570393</v>
      </c>
      <c r="L76" s="22">
        <f t="shared" ca="1" si="2"/>
        <v>8276.120588570393</v>
      </c>
      <c r="M76" s="22">
        <f ca="1">IF(ISBLANK(Historical!D75), 0, (Historical!D75-Production!L76)^2)</f>
        <v>3735.7263471912565</v>
      </c>
    </row>
    <row r="77" spans="1:13">
      <c r="A77" s="8">
        <v>41719</v>
      </c>
      <c r="B77" s="7">
        <v>73</v>
      </c>
      <c r="D77">
        <f t="shared" si="3"/>
        <v>4060.5</v>
      </c>
      <c r="E77" s="11">
        <f>IF(B77&lt;=62,E76,E76*EXP(LN(Params!$D$53+1)/52))</f>
        <v>5.5400000016311061E-2</v>
      </c>
      <c r="F77" s="22">
        <f ca="1">OFFSET(RigCount!M77,-MIN(Production!B77-1,Params!$D$50),0)</f>
        <v>1387</v>
      </c>
      <c r="G77" s="22">
        <f ca="1">IF(B77&lt;=62,I77-D77-H76*EXP(LN(Params!$D$51)/52),F77*E77)</f>
        <v>76.839800022623436</v>
      </c>
      <c r="H77" s="22">
        <f>IF(ISBLANK(Historical!D76), H76 * EXP(LN(Params!$D$51)/52)+Production!G77, Historical!D76-Production!D77)</f>
        <v>4129.5</v>
      </c>
      <c r="I77" s="22">
        <f>IF(ISBLANK(Historical!D76), Production!H77+Production!D77, Historical!D76)</f>
        <v>8190</v>
      </c>
      <c r="J77" s="22">
        <f t="shared" si="4"/>
        <v>-25</v>
      </c>
      <c r="K77" s="22">
        <f ca="1">K76 * EXP(LN(Params!$D$51)/52)+Production!G77</f>
        <v>4229.9230995228127</v>
      </c>
      <c r="L77" s="22">
        <f t="shared" ca="1" si="2"/>
        <v>8290.4230995228136</v>
      </c>
      <c r="M77" s="22">
        <f ca="1">IF(ISBLANK(Historical!D76), 0, (Historical!D76-Production!L77)^2)</f>
        <v>10084.79891776892</v>
      </c>
    </row>
    <row r="78" spans="1:13">
      <c r="A78" s="8">
        <v>41726</v>
      </c>
      <c r="B78" s="7">
        <v>74</v>
      </c>
      <c r="D78">
        <f t="shared" si="3"/>
        <v>4060.5</v>
      </c>
      <c r="E78" s="11">
        <f>IF(B78&lt;=62,E77,E77*EXP(LN(Params!$D$53+1)/52))</f>
        <v>5.5574985922822555E-2</v>
      </c>
      <c r="F78" s="22">
        <f ca="1">OFFSET(RigCount!M78,-MIN(Production!B78-1,Params!$D$50),0)</f>
        <v>1391</v>
      </c>
      <c r="G78" s="22">
        <f ca="1">IF(B78&lt;=62,I78-D78-H77*EXP(LN(Params!$D$51)/52),F78*E78)</f>
        <v>77.304805418646168</v>
      </c>
      <c r="H78" s="22">
        <f>IF(ISBLANK(Historical!D77), H77 * EXP(LN(Params!$D$51)/52)+Production!G78, Historical!D77-Production!D78)</f>
        <v>4131.5</v>
      </c>
      <c r="I78" s="22">
        <f>IF(ISBLANK(Historical!D77), Production!H78+Production!D78, Historical!D77)</f>
        <v>8192</v>
      </c>
      <c r="J78" s="22">
        <f t="shared" si="4"/>
        <v>2</v>
      </c>
      <c r="K78" s="22">
        <f ca="1">K77 * EXP(LN(Params!$D$51)/52)+Production!G78</f>
        <v>4244.4784430148356</v>
      </c>
      <c r="L78" s="22">
        <f t="shared" ca="1" si="2"/>
        <v>8304.9784430148356</v>
      </c>
      <c r="M78" s="22">
        <f ca="1">IF(ISBLANK(Historical!D77), 0, (Historical!D77-Production!L78)^2)</f>
        <v>12764.128586056466</v>
      </c>
    </row>
    <row r="79" spans="1:13">
      <c r="A79" s="8">
        <v>41733</v>
      </c>
      <c r="B79" s="7">
        <v>75</v>
      </c>
      <c r="D79">
        <f t="shared" si="3"/>
        <v>4060.5</v>
      </c>
      <c r="E79" s="11">
        <f>IF(B79&lt;=62,E78,E78*EXP(LN(Params!$D$53+1)/52))</f>
        <v>5.5750524538133124E-2</v>
      </c>
      <c r="F79" s="22">
        <f ca="1">OFFSET(RigCount!M79,-MIN(Production!B79-1,Params!$D$50),0)</f>
        <v>1397</v>
      </c>
      <c r="G79" s="22">
        <f ca="1">IF(B79&lt;=62,I79-D79-H78*EXP(LN(Params!$D$51)/52),F79*E79)</f>
        <v>77.883482779771981</v>
      </c>
      <c r="H79" s="22">
        <f>IF(ISBLANK(Historical!D78), H78 * EXP(LN(Params!$D$51)/52)+Production!G79, Historical!D78-Production!D79)</f>
        <v>4168.5</v>
      </c>
      <c r="I79" s="22">
        <f>IF(ISBLANK(Historical!D78), Production!H79+Production!D79, Historical!D78)</f>
        <v>8229</v>
      </c>
      <c r="J79" s="22">
        <f t="shared" si="4"/>
        <v>37</v>
      </c>
      <c r="K79" s="22">
        <f ca="1">K78 * EXP(LN(Params!$D$51)/52)+Production!G79</f>
        <v>4259.3965403273442</v>
      </c>
      <c r="L79" s="22">
        <f t="shared" ca="1" si="2"/>
        <v>8319.8965403273432</v>
      </c>
      <c r="M79" s="22">
        <f ca="1">IF(ISBLANK(Historical!D78), 0, (Historical!D78-Production!L79)^2)</f>
        <v>8262.1810434803374</v>
      </c>
    </row>
    <row r="80" spans="1:13">
      <c r="A80" s="8">
        <v>41740</v>
      </c>
      <c r="B80" s="7">
        <v>76</v>
      </c>
      <c r="D80">
        <f t="shared" si="3"/>
        <v>4060.5</v>
      </c>
      <c r="E80" s="11">
        <f>IF(B80&lt;=62,E79,E79*EXP(LN(Params!$D$53+1)/52))</f>
        <v>5.5926617608023456E-2</v>
      </c>
      <c r="F80" s="22">
        <f ca="1">OFFSET(RigCount!M80,-MIN(Production!B80-1,Params!$D$50),0)</f>
        <v>1411</v>
      </c>
      <c r="G80" s="22">
        <f ca="1">IF(B80&lt;=62,I80-D80-H79*EXP(LN(Params!$D$51)/52),F80*E80)</f>
        <v>78.912457444921102</v>
      </c>
      <c r="H80" s="22">
        <f>IF(ISBLANK(Historical!D79), H79 * EXP(LN(Params!$D$51)/52)+Production!G80, Historical!D79-Production!D80)</f>
        <v>4240.5</v>
      </c>
      <c r="I80" s="22">
        <f>IF(ISBLANK(Historical!D79), Production!H80+Production!D80, Historical!D79)</f>
        <v>8301</v>
      </c>
      <c r="J80" s="22">
        <f t="shared" si="4"/>
        <v>72</v>
      </c>
      <c r="K80" s="22">
        <f ca="1">K79 * EXP(LN(Params!$D$51)/52)+Production!G80</f>
        <v>4275.1223074355512</v>
      </c>
      <c r="L80" s="22">
        <f t="shared" ca="1" si="2"/>
        <v>8335.6223074355512</v>
      </c>
      <c r="M80" s="22">
        <f ca="1">IF(ISBLANK(Historical!D79), 0, (Historical!D79-Production!L80)^2)</f>
        <v>1198.7041721618234</v>
      </c>
    </row>
    <row r="81" spans="1:13">
      <c r="A81" s="8">
        <v>41747</v>
      </c>
      <c r="B81" s="7">
        <v>77</v>
      </c>
      <c r="D81">
        <f t="shared" si="3"/>
        <v>4060.5</v>
      </c>
      <c r="E81" s="11">
        <f>IF(B81&lt;=62,E80,E80*EXP(LN(Params!$D$53+1)/52))</f>
        <v>5.6103266883788444E-2</v>
      </c>
      <c r="F81" s="22">
        <f ca="1">OFFSET(RigCount!M81,-MIN(Production!B81-1,Params!$D$50),0)</f>
        <v>1395</v>
      </c>
      <c r="G81" s="22">
        <f ca="1">IF(B81&lt;=62,I81-D81-H80*EXP(LN(Params!$D$51)/52),F81*E81)</f>
        <v>78.264057302884879</v>
      </c>
      <c r="H81" s="22">
        <f>IF(ISBLANK(Historical!D80), H80 * EXP(LN(Params!$D$51)/52)+Production!G81, Historical!D80-Production!D81)</f>
        <v>4299.5</v>
      </c>
      <c r="I81" s="22">
        <f>IF(ISBLANK(Historical!D80), Production!H81+Production!D81, Historical!D80)</f>
        <v>8360</v>
      </c>
      <c r="J81" s="22">
        <f t="shared" si="4"/>
        <v>59</v>
      </c>
      <c r="K81" s="22">
        <f ca="1">K80 * EXP(LN(Params!$D$51)/52)+Production!G81</f>
        <v>4289.9663880271928</v>
      </c>
      <c r="L81" s="22">
        <f t="shared" ca="1" si="2"/>
        <v>8350.4663880271928</v>
      </c>
      <c r="M81" s="22">
        <f ca="1">IF(ISBLANK(Historical!D80), 0, (Historical!D80-Production!L81)^2)</f>
        <v>90.889757248052675</v>
      </c>
    </row>
    <row r="82" spans="1:13">
      <c r="A82" s="8">
        <v>41754</v>
      </c>
      <c r="B82" s="7">
        <v>78</v>
      </c>
      <c r="D82">
        <f t="shared" si="3"/>
        <v>4060.5</v>
      </c>
      <c r="E82" s="11">
        <f>IF(B82&lt;=62,E81,E81*EXP(LN(Params!$D$53+1)/52))</f>
        <v>5.6280474122254613E-2</v>
      </c>
      <c r="F82" s="22">
        <f ca="1">OFFSET(RigCount!M82,-MIN(Production!B82-1,Params!$D$50),0)</f>
        <v>1382</v>
      </c>
      <c r="G82" s="22">
        <f ca="1">IF(B82&lt;=62,I82-D82-H81*EXP(LN(Params!$D$51)/52),F82*E82)</f>
        <v>77.779615236955877</v>
      </c>
      <c r="H82" s="22">
        <f>IF(ISBLANK(Historical!D81), H81 * EXP(LN(Params!$D$51)/52)+Production!G82, Historical!D81-Production!D82)</f>
        <v>4291.5</v>
      </c>
      <c r="I82" s="22">
        <f>IF(ISBLANK(Historical!D81), Production!H82+Production!D82, Historical!D81)</f>
        <v>8352</v>
      </c>
      <c r="J82" s="22">
        <f t="shared" si="4"/>
        <v>-8</v>
      </c>
      <c r="K82" s="22">
        <f ca="1">K81 * EXP(LN(Params!$D$51)/52)+Production!G82</f>
        <v>4304.1058196961831</v>
      </c>
      <c r="L82" s="22">
        <f t="shared" ca="1" si="2"/>
        <v>8364.6058196961822</v>
      </c>
      <c r="M82" s="22">
        <f ca="1">IF(ISBLANK(Historical!D81), 0, (Historical!D81-Production!L82)^2)</f>
        <v>158.9066902126539</v>
      </c>
    </row>
    <row r="83" spans="1:13">
      <c r="A83" s="8">
        <v>41761</v>
      </c>
      <c r="B83" s="7">
        <v>79</v>
      </c>
      <c r="D83">
        <f t="shared" si="3"/>
        <v>4060.5</v>
      </c>
      <c r="E83" s="11">
        <f>IF(B83&lt;=62,E82,E82*EXP(LN(Params!$D$53+1)/52))</f>
        <v>5.645824108579757E-2</v>
      </c>
      <c r="F83" s="22">
        <f ca="1">OFFSET(RigCount!M83,-MIN(Production!B83-1,Params!$D$50),0)</f>
        <v>1378</v>
      </c>
      <c r="G83" s="22">
        <f ca="1">IF(B83&lt;=62,I83-D83-H82*EXP(LN(Params!$D$51)/52),F83*E83)</f>
        <v>77.799456216229046</v>
      </c>
      <c r="H83" s="22">
        <f>IF(ISBLANK(Historical!D82), H82 * EXP(LN(Params!$D$51)/52)+Production!G83, Historical!D82-Production!D83)</f>
        <v>4289.5</v>
      </c>
      <c r="I83" s="22">
        <f>IF(ISBLANK(Historical!D82), Production!H83+Production!D83, Historical!D82)</f>
        <v>8350</v>
      </c>
      <c r="J83" s="22">
        <f t="shared" si="4"/>
        <v>-2</v>
      </c>
      <c r="K83" s="22">
        <f ca="1">K82 * EXP(LN(Params!$D$51)/52)+Production!G83</f>
        <v>4318.0553387133996</v>
      </c>
      <c r="L83" s="22">
        <f t="shared" ca="1" si="2"/>
        <v>8378.5553387133987</v>
      </c>
      <c r="M83" s="22">
        <f ca="1">IF(ISBLANK(Historical!D82), 0, (Historical!D82-Production!L83)^2)</f>
        <v>815.40736903692471</v>
      </c>
    </row>
    <row r="84" spans="1:13">
      <c r="A84" s="8">
        <v>41768</v>
      </c>
      <c r="B84" s="7">
        <v>80</v>
      </c>
      <c r="D84">
        <f t="shared" si="3"/>
        <v>4060.5</v>
      </c>
      <c r="E84" s="11">
        <f>IF(B84&lt;=62,E83,E83*EXP(LN(Params!$D$53+1)/52))</f>
        <v>5.6636569542359558E-2</v>
      </c>
      <c r="F84" s="22">
        <f ca="1">OFFSET(RigCount!M84,-MIN(Production!B84-1,Params!$D$50),0)</f>
        <v>1393</v>
      </c>
      <c r="G84" s="22">
        <f ca="1">IF(B84&lt;=62,I84-D84-H83*EXP(LN(Params!$D$51)/52),F84*E84)</f>
        <v>78.894741372506857</v>
      </c>
      <c r="H84" s="22">
        <f>IF(ISBLANK(Historical!D83), H83 * EXP(LN(Params!$D$51)/52)+Production!G84, Historical!D83-Production!D84)</f>
        <v>4367.5</v>
      </c>
      <c r="I84" s="22">
        <f>IF(ISBLANK(Historical!D83), Production!H84+Production!D84, Historical!D83)</f>
        <v>8428</v>
      </c>
      <c r="J84" s="22">
        <f t="shared" si="4"/>
        <v>78</v>
      </c>
      <c r="K84" s="22">
        <f ca="1">K83 * EXP(LN(Params!$D$51)/52)+Production!G84</f>
        <v>4332.8932065450572</v>
      </c>
      <c r="L84" s="22">
        <f t="shared" ca="1" si="2"/>
        <v>8393.3932065450572</v>
      </c>
      <c r="M84" s="22">
        <f ca="1">IF(ISBLANK(Historical!D83), 0, (Historical!D83-Production!L84)^2)</f>
        <v>1197.6301532330731</v>
      </c>
    </row>
    <row r="85" spans="1:13">
      <c r="A85" s="8">
        <v>41775</v>
      </c>
      <c r="B85" s="7">
        <v>81</v>
      </c>
      <c r="D85">
        <f t="shared" si="3"/>
        <v>4060.5</v>
      </c>
      <c r="E85" s="11">
        <f>IF(B85&lt;=62,E84,E84*EXP(LN(Params!$D$53+1)/52))</f>
        <v>5.6815461265467021E-2</v>
      </c>
      <c r="F85" s="22">
        <f ca="1">OFFSET(RigCount!M85,-MIN(Production!B85-1,Params!$D$50),0)</f>
        <v>1408</v>
      </c>
      <c r="G85" s="22">
        <f ca="1">IF(B85&lt;=62,I85-D85-H84*EXP(LN(Params!$D$51)/52),F85*E85)</f>
        <v>79.996169461777569</v>
      </c>
      <c r="H85" s="22">
        <f>IF(ISBLANK(Historical!D84), H84 * EXP(LN(Params!$D$51)/52)+Production!G85, Historical!D84-Production!D85)</f>
        <v>4373.5</v>
      </c>
      <c r="I85" s="22">
        <f>IF(ISBLANK(Historical!D84), Production!H85+Production!D85, Historical!D84)</f>
        <v>8434</v>
      </c>
      <c r="J85" s="22">
        <f t="shared" si="4"/>
        <v>6</v>
      </c>
      <c r="K85" s="22">
        <f ca="1">K84 * EXP(LN(Params!$D$51)/52)+Production!G85</f>
        <v>4348.6123877734326</v>
      </c>
      <c r="L85" s="22">
        <f t="shared" ca="1" si="2"/>
        <v>8409.1123877734317</v>
      </c>
      <c r="M85" s="22">
        <f ca="1">IF(ISBLANK(Historical!D84), 0, (Historical!D84-Production!L85)^2)</f>
        <v>619.39324234003232</v>
      </c>
    </row>
    <row r="86" spans="1:13">
      <c r="A86" s="8">
        <v>41782</v>
      </c>
      <c r="B86" s="7">
        <v>82</v>
      </c>
      <c r="D86">
        <f t="shared" si="3"/>
        <v>4060.5</v>
      </c>
      <c r="E86" s="11">
        <f>IF(B86&lt;=62,E85,E85*EXP(LN(Params!$D$53+1)/52))</f>
        <v>5.6994918034248235E-2</v>
      </c>
      <c r="F86" s="22">
        <f ca="1">OFFSET(RigCount!M86,-MIN(Production!B86-1,Params!$D$50),0)</f>
        <v>1416</v>
      </c>
      <c r="G86" s="22">
        <f ca="1">IF(B86&lt;=62,I86-D86-H85*EXP(LN(Params!$D$51)/52),F86*E86)</f>
        <v>80.704803936495495</v>
      </c>
      <c r="H86" s="22">
        <f>IF(ISBLANK(Historical!D85), H85 * EXP(LN(Params!$D$51)/52)+Production!G86, Historical!D85-Production!D86)</f>
        <v>4411.5</v>
      </c>
      <c r="I86" s="22">
        <f>IF(ISBLANK(Historical!D85), Production!H86+Production!D86, Historical!D85)</f>
        <v>8472</v>
      </c>
      <c r="J86" s="22">
        <f t="shared" si="4"/>
        <v>38</v>
      </c>
      <c r="K86" s="22">
        <f ca="1">K85 * EXP(LN(Params!$D$51)/52)+Production!G86</f>
        <v>4364.8070148012703</v>
      </c>
      <c r="L86" s="22">
        <f t="shared" ca="1" si="2"/>
        <v>8425.3070148012703</v>
      </c>
      <c r="M86" s="22">
        <f ca="1">IF(ISBLANK(Historical!D85), 0, (Historical!D85-Production!L86)^2)</f>
        <v>2180.2348667687938</v>
      </c>
    </row>
    <row r="87" spans="1:13">
      <c r="A87" s="8">
        <v>41789</v>
      </c>
      <c r="B87" s="7">
        <v>83</v>
      </c>
      <c r="D87">
        <f t="shared" si="3"/>
        <v>4060.5</v>
      </c>
      <c r="E87" s="11">
        <f>IF(B87&lt;=62,E86,E86*EXP(LN(Params!$D$53+1)/52))</f>
        <v>5.7174941633451035E-2</v>
      </c>
      <c r="F87" s="22">
        <f ca="1">OFFSET(RigCount!M87,-MIN(Production!B87-1,Params!$D$50),0)</f>
        <v>1422</v>
      </c>
      <c r="G87" s="22">
        <f ca="1">IF(B87&lt;=62,I87-D87-H86*EXP(LN(Params!$D$51)/52),F87*E87)</f>
        <v>81.302767002767368</v>
      </c>
      <c r="H87" s="22">
        <f>IF(ISBLANK(Historical!D86), H86 * EXP(LN(Params!$D$51)/52)+Production!G87, Historical!D86-Production!D87)</f>
        <v>4322.5</v>
      </c>
      <c r="I87" s="22">
        <f>IF(ISBLANK(Historical!D86), Production!H87+Production!D87, Historical!D86)</f>
        <v>8383</v>
      </c>
      <c r="J87" s="22">
        <f t="shared" si="4"/>
        <v>-89</v>
      </c>
      <c r="K87" s="22">
        <f ca="1">K86 * EXP(LN(Params!$D$51)/52)+Production!G87</f>
        <v>4381.3593631443628</v>
      </c>
      <c r="L87" s="22">
        <f t="shared" ca="1" si="2"/>
        <v>8441.8593631443619</v>
      </c>
      <c r="M87" s="22">
        <f ca="1">IF(ISBLANK(Historical!D86), 0, (Historical!D86-Production!L87)^2)</f>
        <v>3464.424629759862</v>
      </c>
    </row>
    <row r="88" spans="1:13">
      <c r="A88" s="8">
        <v>41796</v>
      </c>
      <c r="B88" s="7">
        <v>84</v>
      </c>
      <c r="D88">
        <f t="shared" si="3"/>
        <v>4060.5</v>
      </c>
      <c r="E88" s="11">
        <f>IF(B88&lt;=62,E87,E87*EXP(LN(Params!$D$53+1)/52))</f>
        <v>5.7355533853460525E-2</v>
      </c>
      <c r="F88" s="22">
        <f ca="1">OFFSET(RigCount!M88,-MIN(Production!B88-1,Params!$D$50),0)</f>
        <v>1416</v>
      </c>
      <c r="G88" s="22">
        <f ca="1">IF(B88&lt;=62,I88-D88-H87*EXP(LN(Params!$D$51)/52),F88*E88)</f>
        <v>81.2154359365001</v>
      </c>
      <c r="H88" s="22">
        <f>IF(ISBLANK(Historical!D87), H87 * EXP(LN(Params!$D$51)/52)+Production!G88, Historical!D87-Production!D88)</f>
        <v>4399.5</v>
      </c>
      <c r="I88" s="22">
        <f>IF(ISBLANK(Historical!D87), Production!H88+Production!D88, Historical!D87)</f>
        <v>8460</v>
      </c>
      <c r="J88" s="22">
        <f t="shared" si="4"/>
        <v>77</v>
      </c>
      <c r="K88" s="22">
        <f ca="1">K87 * EXP(LN(Params!$D$51)/52)+Production!G88</f>
        <v>4397.5788319968524</v>
      </c>
      <c r="L88" s="22">
        <f t="shared" ca="1" si="2"/>
        <v>8458.0788319968524</v>
      </c>
      <c r="M88" s="22">
        <f ca="1">IF(ISBLANK(Historical!D87), 0, (Historical!D87-Production!L88)^2)</f>
        <v>3.6908864963181887</v>
      </c>
    </row>
    <row r="89" spans="1:13">
      <c r="A89" s="8">
        <v>41803</v>
      </c>
      <c r="B89" s="7">
        <v>85</v>
      </c>
      <c r="D89">
        <f t="shared" si="3"/>
        <v>4060.5</v>
      </c>
      <c r="E89" s="11">
        <f>IF(B89&lt;=62,E88,E88*EXP(LN(Params!$D$53+1)/52))</f>
        <v>5.753669649031691E-2</v>
      </c>
      <c r="F89" s="22">
        <f ca="1">OFFSET(RigCount!M89,-MIN(Production!B89-1,Params!$D$50),0)</f>
        <v>1423</v>
      </c>
      <c r="G89" s="22">
        <f ca="1">IF(B89&lt;=62,I89-D89-H88*EXP(LN(Params!$D$51)/52),F89*E89)</f>
        <v>81.87471910572097</v>
      </c>
      <c r="H89" s="22">
        <f>IF(ISBLANK(Historical!D88), H88 * EXP(LN(Params!$D$51)/52)+Production!G89, Historical!D88-Production!D89)</f>
        <v>4416.5</v>
      </c>
      <c r="I89" s="22">
        <f>IF(ISBLANK(Historical!D88), Production!H89+Production!D89, Historical!D88)</f>
        <v>8477</v>
      </c>
      <c r="J89" s="22">
        <f t="shared" si="4"/>
        <v>17</v>
      </c>
      <c r="K89" s="22">
        <f ca="1">K88 * EXP(LN(Params!$D$51)/52)+Production!G89</f>
        <v>4414.2169737475751</v>
      </c>
      <c r="L89" s="22">
        <f t="shared" ca="1" si="2"/>
        <v>8474.7169737475742</v>
      </c>
      <c r="M89" s="22">
        <f ca="1">IF(ISBLANK(Historical!D88), 0, (Historical!D88-Production!L89)^2)</f>
        <v>5.2122088692652584</v>
      </c>
    </row>
    <row r="90" spans="1:13">
      <c r="A90" s="8">
        <v>41810</v>
      </c>
      <c r="B90" s="7">
        <v>86</v>
      </c>
      <c r="D90">
        <f t="shared" si="3"/>
        <v>4060.5</v>
      </c>
      <c r="E90" s="11">
        <f>IF(B90&lt;=62,E89,E89*EXP(LN(Params!$D$53+1)/52))</f>
        <v>5.7718431345733345E-2</v>
      </c>
      <c r="F90" s="22">
        <f ca="1">OFFSET(RigCount!M90,-MIN(Production!B90-1,Params!$D$50),0)</f>
        <v>1425</v>
      </c>
      <c r="G90" s="22">
        <f ca="1">IF(B90&lt;=62,I90-D90-H89*EXP(LN(Params!$D$51)/52),F90*E90)</f>
        <v>82.248764667670017</v>
      </c>
      <c r="H90" s="22">
        <f>IF(ISBLANK(Historical!D89), H89 * EXP(LN(Params!$D$51)/52)+Production!G90, Historical!D89-Production!D90)</f>
        <v>4385.5</v>
      </c>
      <c r="I90" s="22">
        <f>IF(ISBLANK(Historical!D89), Production!H90+Production!D90, Historical!D89)</f>
        <v>8446</v>
      </c>
      <c r="J90" s="22">
        <f t="shared" si="4"/>
        <v>-31</v>
      </c>
      <c r="K90" s="22">
        <f ca="1">K89 * EXP(LN(Params!$D$51)/52)+Production!G90</f>
        <v>4430.9823399200623</v>
      </c>
      <c r="L90" s="22">
        <f t="shared" ca="1" si="2"/>
        <v>8491.4823399200613</v>
      </c>
      <c r="M90" s="22">
        <f ca="1">IF(ISBLANK(Historical!D89), 0, (Historical!D89-Production!L90)^2)</f>
        <v>2068.6432446040062</v>
      </c>
    </row>
    <row r="91" spans="1:13">
      <c r="A91" s="8">
        <v>41817</v>
      </c>
      <c r="B91" s="7">
        <v>87</v>
      </c>
      <c r="D91">
        <f t="shared" si="3"/>
        <v>4060.5</v>
      </c>
      <c r="E91" s="11">
        <f>IF(B91&lt;=62,E90,E90*EXP(LN(Params!$D$53+1)/52))</f>
        <v>5.7900740227113869E-2</v>
      </c>
      <c r="F91" s="22">
        <f ca="1">OFFSET(RigCount!M91,-MIN(Production!B91-1,Params!$D$50),0)</f>
        <v>1430</v>
      </c>
      <c r="G91" s="22">
        <f ca="1">IF(B91&lt;=62,I91-D91-H90*EXP(LN(Params!$D$51)/52),F91*E91)</f>
        <v>82.798058524772827</v>
      </c>
      <c r="H91" s="22">
        <f>IF(ISBLANK(Historical!D90), H90 * EXP(LN(Params!$D$51)/52)+Production!G91, Historical!D90-Production!D91)</f>
        <v>4381.5</v>
      </c>
      <c r="I91" s="22">
        <f>IF(ISBLANK(Historical!D90), Production!H91+Production!D91, Historical!D90)</f>
        <v>8442</v>
      </c>
      <c r="J91" s="22">
        <f t="shared" si="4"/>
        <v>-4</v>
      </c>
      <c r="K91" s="22">
        <f ca="1">K90 * EXP(LN(Params!$D$51)/52)+Production!G91</f>
        <v>4448.0482914787008</v>
      </c>
      <c r="L91" s="22">
        <f t="shared" ca="1" si="2"/>
        <v>8508.5482914787008</v>
      </c>
      <c r="M91" s="22">
        <f ca="1">IF(ISBLANK(Historical!D90), 0, (Historical!D90-Production!L91)^2)</f>
        <v>4428.6750987341184</v>
      </c>
    </row>
    <row r="92" spans="1:13">
      <c r="A92" s="8">
        <v>41824</v>
      </c>
      <c r="B92" s="7">
        <v>88</v>
      </c>
      <c r="D92">
        <f t="shared" si="3"/>
        <v>4060.5</v>
      </c>
      <c r="E92" s="11">
        <f>IF(B92&lt;=62,E91,E91*EXP(LN(Params!$D$53+1)/52))</f>
        <v>5.8083624947571362E-2</v>
      </c>
      <c r="F92" s="22">
        <f ca="1">OFFSET(RigCount!M92,-MIN(Production!B92-1,Params!$D$50),0)</f>
        <v>1443</v>
      </c>
      <c r="G92" s="22">
        <f ca="1">IF(B92&lt;=62,I92-D92-H91*EXP(LN(Params!$D$51)/52),F92*E92)</f>
        <v>83.814670799345478</v>
      </c>
      <c r="H92" s="22">
        <f>IF(ISBLANK(Historical!D91), H91 * EXP(LN(Params!$D$51)/52)+Production!G92, Historical!D91-Production!D92)</f>
        <v>4453.5</v>
      </c>
      <c r="I92" s="22">
        <f>IF(ISBLANK(Historical!D91), Production!H92+Production!D92, Historical!D91)</f>
        <v>8514</v>
      </c>
      <c r="J92" s="22">
        <f t="shared" si="4"/>
        <v>72</v>
      </c>
      <c r="K92" s="22">
        <f ca="1">K91 * EXP(LN(Params!$D$51)/52)+Production!G92</f>
        <v>4465.877687759601</v>
      </c>
      <c r="L92" s="22">
        <f t="shared" ca="1" si="2"/>
        <v>8526.377687759601</v>
      </c>
      <c r="M92" s="22">
        <f ca="1">IF(ISBLANK(Historical!D91), 0, (Historical!D91-Production!L92)^2)</f>
        <v>153.20715427417719</v>
      </c>
    </row>
    <row r="93" spans="1:13">
      <c r="A93" s="8">
        <v>41831</v>
      </c>
      <c r="B93" s="7">
        <v>89</v>
      </c>
      <c r="D93">
        <f t="shared" si="3"/>
        <v>4060.5</v>
      </c>
      <c r="E93" s="11">
        <f>IF(B93&lt;=62,E92,E92*EXP(LN(Params!$D$53+1)/52))</f>
        <v>5.8267087325945585E-2</v>
      </c>
      <c r="F93" s="22">
        <f ca="1">OFFSET(RigCount!M93,-MIN(Production!B93-1,Params!$D$50),0)</f>
        <v>1461</v>
      </c>
      <c r="G93" s="22">
        <f ca="1">IF(B93&lt;=62,I93-D93-H92*EXP(LN(Params!$D$51)/52),F93*E93)</f>
        <v>85.1282145832065</v>
      </c>
      <c r="H93" s="22">
        <f>IF(ISBLANK(Historical!D92), H92 * EXP(LN(Params!$D$51)/52)+Production!G93, Historical!D92-Production!D93)</f>
        <v>4531.5</v>
      </c>
      <c r="I93" s="22">
        <f>IF(ISBLANK(Historical!D92), Production!H93+Production!D93, Historical!D92)</f>
        <v>8592</v>
      </c>
      <c r="J93" s="22">
        <f t="shared" si="4"/>
        <v>78</v>
      </c>
      <c r="K93" s="22">
        <f ca="1">K92 * EXP(LN(Params!$D$51)/52)+Production!G93</f>
        <v>4484.7561348308063</v>
      </c>
      <c r="L93" s="22">
        <f t="shared" ca="1" si="2"/>
        <v>8545.2561348308063</v>
      </c>
      <c r="M93" s="22">
        <f ca="1">IF(ISBLANK(Historical!D92), 0, (Historical!D92-Production!L93)^2)</f>
        <v>2184.988930955757</v>
      </c>
    </row>
    <row r="94" spans="1:13">
      <c r="A94" s="8">
        <v>41838</v>
      </c>
      <c r="B94" s="7">
        <v>90</v>
      </c>
      <c r="D94">
        <f t="shared" si="3"/>
        <v>4060.5</v>
      </c>
      <c r="E94" s="11">
        <f>IF(B94&lt;=62,E93,E93*EXP(LN(Params!$D$53+1)/52))</f>
        <v>5.8451129186821271E-2</v>
      </c>
      <c r="F94" s="22">
        <f ca="1">OFFSET(RigCount!M94,-MIN(Production!B94-1,Params!$D$50),0)</f>
        <v>1473</v>
      </c>
      <c r="G94" s="22">
        <f ca="1">IF(B94&lt;=62,I94-D94-H93*EXP(LN(Params!$D$51)/52),F94*E94)</f>
        <v>86.098513292187732</v>
      </c>
      <c r="H94" s="22">
        <f>IF(ISBLANK(Historical!D93), H93 * EXP(LN(Params!$D$51)/52)+Production!G94, Historical!D93-Production!D94)</f>
        <v>4504.5</v>
      </c>
      <c r="I94" s="22">
        <f>IF(ISBLANK(Historical!D93), Production!H94+Production!D94, Historical!D93)</f>
        <v>8565</v>
      </c>
      <c r="J94" s="22">
        <f t="shared" si="4"/>
        <v>-27</v>
      </c>
      <c r="K94" s="22">
        <f ca="1">K93 * EXP(LN(Params!$D$51)/52)+Production!G94</f>
        <v>4504.3248253078928</v>
      </c>
      <c r="L94" s="22">
        <f t="shared" ca="1" si="2"/>
        <v>8564.8248253078928</v>
      </c>
      <c r="M94" s="22">
        <f ca="1">IF(ISBLANK(Historical!D93), 0, (Historical!D93-Production!L94)^2)</f>
        <v>3.0686172754869175E-2</v>
      </c>
    </row>
    <row r="95" spans="1:13">
      <c r="A95" s="8">
        <v>41845</v>
      </c>
      <c r="B95" s="7">
        <v>91</v>
      </c>
      <c r="D95">
        <f t="shared" si="3"/>
        <v>4060.5</v>
      </c>
      <c r="E95" s="11">
        <f>IF(B95&lt;=62,E94,E94*EXP(LN(Params!$D$53+1)/52))</f>
        <v>5.8635752360546273E-2</v>
      </c>
      <c r="F95" s="22">
        <f ca="1">OFFSET(RigCount!M95,-MIN(Production!B95-1,Params!$D$50),0)</f>
        <v>1487</v>
      </c>
      <c r="G95" s="22">
        <f ca="1">IF(B95&lt;=62,I95-D95-H94*EXP(LN(Params!$D$51)/52),F95*E95)</f>
        <v>87.191363760132305</v>
      </c>
      <c r="H95" s="22">
        <f>IF(ISBLANK(Historical!D94), H94 * EXP(LN(Params!$D$51)/52)+Production!G95, Historical!D94-Production!D95)</f>
        <v>4382.5</v>
      </c>
      <c r="I95" s="22">
        <f>IF(ISBLANK(Historical!D94), Production!H95+Production!D95, Historical!D94)</f>
        <v>8443</v>
      </c>
      <c r="J95" s="22">
        <f t="shared" si="4"/>
        <v>-122</v>
      </c>
      <c r="K95" s="22">
        <f ca="1">K94 * EXP(LN(Params!$D$51)/52)+Production!G95</f>
        <v>4524.6960714250608</v>
      </c>
      <c r="L95" s="22">
        <f t="shared" ca="1" si="2"/>
        <v>8585.1960714250599</v>
      </c>
      <c r="M95" s="22">
        <f ca="1">IF(ISBLANK(Historical!D94), 0, (Historical!D94-Production!L95)^2)</f>
        <v>20219.722728720742</v>
      </c>
    </row>
    <row r="96" spans="1:13">
      <c r="A96" s="8">
        <v>41852</v>
      </c>
      <c r="B96" s="7">
        <v>92</v>
      </c>
      <c r="D96">
        <f t="shared" si="3"/>
        <v>4060.5</v>
      </c>
      <c r="E96" s="11">
        <f>IF(B96&lt;=62,E95,E95*EXP(LN(Params!$D$53+1)/52))</f>
        <v>5.8820958683249755E-2</v>
      </c>
      <c r="F96" s="22">
        <f ca="1">OFFSET(RigCount!M96,-MIN(Production!B96-1,Params!$D$50),0)</f>
        <v>1498</v>
      </c>
      <c r="G96" s="22">
        <f ca="1">IF(B96&lt;=62,I96-D96-H95*EXP(LN(Params!$D$51)/52),F96*E96)</f>
        <v>88.113796107508136</v>
      </c>
      <c r="H96" s="22">
        <f>IF(ISBLANK(Historical!D95), H95 * EXP(LN(Params!$D$51)/52)+Production!G96, Historical!D95-Production!D96)</f>
        <v>4392.5</v>
      </c>
      <c r="I96" s="22">
        <f>IF(ISBLANK(Historical!D95), Production!H96+Production!D96, Historical!D95)</f>
        <v>8453</v>
      </c>
      <c r="J96" s="22">
        <f t="shared" si="4"/>
        <v>10</v>
      </c>
      <c r="K96" s="22">
        <f ca="1">K95 * EXP(LN(Params!$D$51)/52)+Production!G96</f>
        <v>4545.6875494234146</v>
      </c>
      <c r="L96" s="22">
        <f t="shared" ca="1" si="2"/>
        <v>8606.1875494234155</v>
      </c>
      <c r="M96" s="22">
        <f ca="1">IF(ISBLANK(Historical!D95), 0, (Historical!D95-Production!L96)^2)</f>
        <v>23466.425298351358</v>
      </c>
    </row>
    <row r="97" spans="1:13">
      <c r="A97" s="8">
        <v>41859</v>
      </c>
      <c r="B97" s="7">
        <v>93</v>
      </c>
      <c r="D97">
        <f t="shared" si="3"/>
        <v>4060.5</v>
      </c>
      <c r="E97" s="11">
        <f>IF(B97&lt;=62,E96,E96*EXP(LN(Params!$D$53+1)/52))</f>
        <v>5.9006749996860466E-2</v>
      </c>
      <c r="F97" s="22">
        <f ca="1">OFFSET(RigCount!M97,-MIN(Production!B97-1,Params!$D$50),0)</f>
        <v>1517</v>
      </c>
      <c r="G97" s="22">
        <f ca="1">IF(B97&lt;=62,I97-D97-H96*EXP(LN(Params!$D$51)/52),F97*E97)</f>
        <v>89.513239745237328</v>
      </c>
      <c r="H97" s="22">
        <f>IF(ISBLANK(Historical!D96), H96 * EXP(LN(Params!$D$51)/52)+Production!G97, Historical!D96-Production!D97)</f>
        <v>4495.5</v>
      </c>
      <c r="I97" s="22">
        <f>IF(ISBLANK(Historical!D96), Production!H97+Production!D97, Historical!D96)</f>
        <v>8556</v>
      </c>
      <c r="J97" s="22">
        <f t="shared" si="4"/>
        <v>103</v>
      </c>
      <c r="K97" s="22">
        <f ca="1">K96 * EXP(LN(Params!$D$51)/52)+Production!G97</f>
        <v>4567.7670696655596</v>
      </c>
      <c r="L97" s="22">
        <f t="shared" ca="1" si="2"/>
        <v>8628.2670696655587</v>
      </c>
      <c r="M97" s="22">
        <f ca="1">IF(ISBLANK(Historical!D96), 0, (Historical!D96-Production!L97)^2)</f>
        <v>5222.5293580467096</v>
      </c>
    </row>
    <row r="98" spans="1:13">
      <c r="A98" s="8">
        <v>41866</v>
      </c>
      <c r="B98" s="7">
        <v>94</v>
      </c>
      <c r="D98">
        <f t="shared" si="3"/>
        <v>4060.5</v>
      </c>
      <c r="E98" s="11">
        <f>IF(B98&lt;=62,E97,E97*EXP(LN(Params!$D$53+1)/52))</f>
        <v>5.919312814912505E-2</v>
      </c>
      <c r="F98" s="22">
        <f ca="1">OFFSET(RigCount!M98,-MIN(Production!B98-1,Params!$D$50),0)</f>
        <v>1510</v>
      </c>
      <c r="G98" s="22">
        <f ca="1">IF(B98&lt;=62,I98-D98-H97*EXP(LN(Params!$D$51)/52),F98*E98)</f>
        <v>89.381623505178823</v>
      </c>
      <c r="H98" s="22">
        <f>IF(ISBLANK(Historical!D97), H97 * EXP(LN(Params!$D$51)/52)+Production!G98, Historical!D97-Production!D98)</f>
        <v>4516.5</v>
      </c>
      <c r="I98" s="22">
        <f>IF(ISBLANK(Historical!D97), Production!H98+Production!D98, Historical!D97)</f>
        <v>8577</v>
      </c>
      <c r="J98" s="22">
        <f t="shared" si="4"/>
        <v>21</v>
      </c>
      <c r="K98" s="22">
        <f ca="1">K97 * EXP(LN(Params!$D$51)/52)+Production!G98</f>
        <v>4589.3874315392923</v>
      </c>
      <c r="L98" s="22">
        <f t="shared" ca="1" si="2"/>
        <v>8649.8874315392932</v>
      </c>
      <c r="M98" s="22">
        <f ca="1">IF(ISBLANK(Historical!D97), 0, (Historical!D97-Production!L98)^2)</f>
        <v>5312.5776763951499</v>
      </c>
    </row>
    <row r="99" spans="1:13">
      <c r="A99" s="8">
        <v>41873</v>
      </c>
      <c r="B99" s="7">
        <v>95</v>
      </c>
      <c r="D99">
        <f t="shared" si="3"/>
        <v>4060.5</v>
      </c>
      <c r="E99" s="11">
        <f>IF(B99&lt;=62,E98,E98*EXP(LN(Params!$D$53+1)/52))</f>
        <v>5.9380094993626426E-2</v>
      </c>
      <c r="F99" s="22">
        <f ca="1">OFFSET(RigCount!M99,-MIN(Production!B99-1,Params!$D$50),0)</f>
        <v>1534</v>
      </c>
      <c r="G99" s="22">
        <f ca="1">IF(B99&lt;=62,I99-D99-H98*EXP(LN(Params!$D$51)/52),F99*E99)</f>
        <v>91.089065720222933</v>
      </c>
      <c r="H99" s="22">
        <f>IF(ISBLANK(Historical!D98), H98 * EXP(LN(Params!$D$51)/52)+Production!G99, Historical!D98-Production!D99)</f>
        <v>4570.5</v>
      </c>
      <c r="I99" s="22">
        <f>IF(ISBLANK(Historical!D98), Production!H99+Production!D99, Historical!D98)</f>
        <v>8631</v>
      </c>
      <c r="J99" s="22">
        <f t="shared" si="4"/>
        <v>54</v>
      </c>
      <c r="K99" s="22">
        <f ca="1">K98 * EXP(LN(Params!$D$51)/52)+Production!G99</f>
        <v>4612.3945049570102</v>
      </c>
      <c r="L99" s="22">
        <f t="shared" ca="1" si="2"/>
        <v>8672.8945049570102</v>
      </c>
      <c r="M99" s="22">
        <f ca="1">IF(ISBLANK(Historical!D98), 0, (Historical!D98-Production!L99)^2)</f>
        <v>1755.1495455929532</v>
      </c>
    </row>
    <row r="100" spans="1:13">
      <c r="A100" s="8">
        <v>41880</v>
      </c>
      <c r="B100" s="7">
        <v>96</v>
      </c>
      <c r="D100">
        <f t="shared" si="3"/>
        <v>4060.5</v>
      </c>
      <c r="E100" s="11">
        <f>IF(B100&lt;=62,E99,E99*EXP(LN(Params!$D$53+1)/52))</f>
        <v>5.9567652389802224E-2</v>
      </c>
      <c r="F100" s="22">
        <f ca="1">OFFSET(RigCount!M100,-MIN(Production!B100-1,Params!$D$50),0)</f>
        <v>1527</v>
      </c>
      <c r="G100" s="22">
        <f ca="1">IF(B100&lt;=62,I100-D100-H99*EXP(LN(Params!$D$51)/52),F100*E100)</f>
        <v>90.959805199228001</v>
      </c>
      <c r="H100" s="22">
        <f>IF(ISBLANK(Historical!D99), H99 * EXP(LN(Params!$D$51)/52)+Production!G100, Historical!D99-Production!D100)</f>
        <v>4569.5</v>
      </c>
      <c r="I100" s="22">
        <f>IF(ISBLANK(Historical!D99), Production!H100+Production!D100, Historical!D99)</f>
        <v>8630</v>
      </c>
      <c r="J100" s="22">
        <f t="shared" si="4"/>
        <v>-1</v>
      </c>
      <c r="K100" s="22">
        <f ca="1">K99 * EXP(LN(Params!$D$51)/52)+Production!G100</f>
        <v>4634.9310157913787</v>
      </c>
      <c r="L100" s="22">
        <f t="shared" ca="1" si="2"/>
        <v>8695.4310157913787</v>
      </c>
      <c r="M100" s="22">
        <f ca="1">IF(ISBLANK(Historical!D99), 0, (Historical!D99-Production!L100)^2)</f>
        <v>4281.2178274916541</v>
      </c>
    </row>
    <row r="101" spans="1:13">
      <c r="A101" s="8">
        <v>41887</v>
      </c>
      <c r="B101" s="7">
        <v>97</v>
      </c>
      <c r="D101">
        <f t="shared" si="3"/>
        <v>4060.5</v>
      </c>
      <c r="E101" s="11">
        <f>IF(B101&lt;=62,E100,E100*EXP(LN(Params!$D$53+1)/52))</f>
        <v>5.9755802202963275E-2</v>
      </c>
      <c r="F101" s="22">
        <f ca="1">OFFSET(RigCount!M101,-MIN(Production!B101-1,Params!$D$50),0)</f>
        <v>1528</v>
      </c>
      <c r="G101" s="22">
        <f ca="1">IF(B101&lt;=62,I101-D101-H100*EXP(LN(Params!$D$51)/52),F101*E101)</f>
        <v>91.306865766127885</v>
      </c>
      <c r="H101" s="22">
        <f>IF(ISBLANK(Historical!D100), H100 * EXP(LN(Params!$D$51)/52)+Production!G101, Historical!D100-Production!D101)</f>
        <v>4529.5</v>
      </c>
      <c r="I101" s="22">
        <f>IF(ISBLANK(Historical!D100), Production!H101+Production!D101, Historical!D100)</f>
        <v>8590</v>
      </c>
      <c r="J101" s="22">
        <f t="shared" si="4"/>
        <v>-40</v>
      </c>
      <c r="K101" s="22">
        <f ca="1">K100 * EXP(LN(Params!$D$51)/52)+Production!G101</f>
        <v>4657.4802657652153</v>
      </c>
      <c r="L101" s="22">
        <f t="shared" ca="1" si="2"/>
        <v>8717.9802657652144</v>
      </c>
      <c r="M101" s="22">
        <f ca="1">IF(ISBLANK(Historical!D100), 0, (Historical!D100-Production!L101)^2)</f>
        <v>16378.948425334916</v>
      </c>
    </row>
    <row r="102" spans="1:13">
      <c r="A102" s="8">
        <v>41894</v>
      </c>
      <c r="B102" s="7">
        <v>98</v>
      </c>
      <c r="D102">
        <f t="shared" si="3"/>
        <v>4060.5</v>
      </c>
      <c r="E102" s="11">
        <f>IF(B102&lt;=62,E101,E101*EXP(LN(Params!$D$53+1)/52))</f>
        <v>5.9944546304312167E-2</v>
      </c>
      <c r="F102" s="22">
        <f ca="1">OFFSET(RigCount!M102,-MIN(Production!B102-1,Params!$D$50),0)</f>
        <v>1531</v>
      </c>
      <c r="G102" s="22">
        <f ca="1">IF(B102&lt;=62,I102-D102-H101*EXP(LN(Params!$D$51)/52),F102*E102)</f>
        <v>91.77510039190193</v>
      </c>
      <c r="H102" s="22">
        <f>IF(ISBLANK(Historical!D101), H101 * EXP(LN(Params!$D$51)/52)+Production!G102, Historical!D101-Production!D102)</f>
        <v>4777.5</v>
      </c>
      <c r="I102" s="22">
        <f>IF(ISBLANK(Historical!D101), Production!H102+Production!D102, Historical!D101)</f>
        <v>8838</v>
      </c>
      <c r="J102" s="22">
        <f t="shared" si="4"/>
        <v>248</v>
      </c>
      <c r="K102" s="22">
        <f ca="1">K101 * EXP(LN(Params!$D$51)/52)+Production!G102</f>
        <v>4680.1632399566188</v>
      </c>
      <c r="L102" s="22">
        <f t="shared" ca="1" si="2"/>
        <v>8740.6632399566188</v>
      </c>
      <c r="M102" s="22">
        <f ca="1">IF(ISBLANK(Historical!D101), 0, (Historical!D101-Production!L102)^2)</f>
        <v>9474.444855742775</v>
      </c>
    </row>
    <row r="103" spans="1:13">
      <c r="A103" s="8">
        <v>41901</v>
      </c>
      <c r="B103" s="7">
        <v>99</v>
      </c>
      <c r="D103">
        <f t="shared" si="3"/>
        <v>4060.5</v>
      </c>
      <c r="E103" s="11">
        <f>IF(B103&lt;=62,E102,E102*EXP(LN(Params!$D$53+1)/52))</f>
        <v>6.0133886570961845E-2</v>
      </c>
      <c r="F103" s="22">
        <f ca="1">OFFSET(RigCount!M103,-MIN(Production!B103-1,Params!$D$50),0)</f>
        <v>1528</v>
      </c>
      <c r="G103" s="22">
        <f ca="1">IF(B103&lt;=62,I103-D103-H102*EXP(LN(Params!$D$51)/52),F103*E103)</f>
        <v>91.884578680429698</v>
      </c>
      <c r="H103" s="22">
        <f>IF(ISBLANK(Historical!D102), H102 * EXP(LN(Params!$D$51)/52)+Production!G103, Historical!D102-Production!D103)</f>
        <v>4806.5</v>
      </c>
      <c r="I103" s="22">
        <f>IF(ISBLANK(Historical!D102), Production!H103+Production!D103, Historical!D102)</f>
        <v>8867</v>
      </c>
      <c r="J103" s="22">
        <f t="shared" si="4"/>
        <v>29</v>
      </c>
      <c r="K103" s="22">
        <f ca="1">K102 * EXP(LN(Params!$D$51)/52)+Production!G103</f>
        <v>4702.619198275328</v>
      </c>
      <c r="L103" s="22">
        <f t="shared" ca="1" si="2"/>
        <v>8763.119198275328</v>
      </c>
      <c r="M103" s="22">
        <f ca="1">IF(ISBLANK(Historical!D102), 0, (Historical!D102-Production!L103)^2)</f>
        <v>10791.220966960613</v>
      </c>
    </row>
    <row r="104" spans="1:13">
      <c r="A104" s="8">
        <v>41908</v>
      </c>
      <c r="B104" s="7">
        <v>100</v>
      </c>
      <c r="D104">
        <f t="shared" si="3"/>
        <v>4060.5</v>
      </c>
      <c r="E104" s="11">
        <f>IF(B104&lt;=62,E103,E103*EXP(LN(Params!$D$53+1)/52))</f>
        <v>6.0323824885954287E-2</v>
      </c>
      <c r="F104" s="22">
        <f ca="1">OFFSET(RigCount!M104,-MIN(Production!B104-1,Params!$D$50),0)</f>
        <v>1536</v>
      </c>
      <c r="G104" s="22">
        <f ca="1">IF(B104&lt;=62,I104-D104-H103*EXP(LN(Params!$D$51)/52),F104*E104)</f>
        <v>92.657395024825789</v>
      </c>
      <c r="H104" s="22">
        <f>IF(ISBLANK(Historical!D103), H103 * EXP(LN(Params!$D$51)/52)+Production!G104, Historical!D103-Production!D104)</f>
        <v>4776.5</v>
      </c>
      <c r="I104" s="22">
        <f>IF(ISBLANK(Historical!D103), Production!H104+Production!D104, Historical!D103)</f>
        <v>8837</v>
      </c>
      <c r="J104" s="22">
        <f t="shared" si="4"/>
        <v>-30</v>
      </c>
      <c r="K104" s="22">
        <f ca="1">K103 * EXP(LN(Params!$D$51)/52)+Production!G104</f>
        <v>4725.5148464800104</v>
      </c>
      <c r="L104" s="22">
        <f t="shared" ca="1" si="2"/>
        <v>8786.0148464800113</v>
      </c>
      <c r="M104" s="22">
        <f ca="1">IF(ISBLANK(Historical!D103), 0, (Historical!D103-Production!L104)^2)</f>
        <v>2599.4858794568131</v>
      </c>
    </row>
    <row r="105" spans="1:13">
      <c r="A105" s="8">
        <v>41915</v>
      </c>
      <c r="B105" s="7">
        <v>101</v>
      </c>
      <c r="D105">
        <f t="shared" si="3"/>
        <v>4060.5</v>
      </c>
      <c r="E105" s="11">
        <f>IF(B105&lt;=62,E104,E104*EXP(LN(Params!$D$53+1)/52))</f>
        <v>6.0514363138279223E-2</v>
      </c>
      <c r="F105" s="22">
        <f ca="1">OFFSET(RigCount!M105,-MIN(Production!B105-1,Params!$D$50),0)</f>
        <v>1536</v>
      </c>
      <c r="G105" s="22">
        <f ca="1">IF(B105&lt;=62,I105-D105-H104*EXP(LN(Params!$D$51)/52),F105*E105)</f>
        <v>92.950061780396879</v>
      </c>
      <c r="H105" s="22">
        <f>IF(ISBLANK(Historical!D104), H104 * EXP(LN(Params!$D$51)/52)+Production!G105, Historical!D104-Production!D105)</f>
        <v>4814.5</v>
      </c>
      <c r="I105" s="22">
        <f>IF(ISBLANK(Historical!D104), Production!H105+Production!D105, Historical!D104)</f>
        <v>8875</v>
      </c>
      <c r="J105" s="22">
        <f t="shared" si="4"/>
        <v>38</v>
      </c>
      <c r="K105" s="22">
        <f ca="1">K104 * EXP(LN(Params!$D$51)/52)+Production!G105</f>
        <v>4748.3635123328213</v>
      </c>
      <c r="L105" s="22">
        <f t="shared" ca="1" si="2"/>
        <v>8808.8635123328204</v>
      </c>
      <c r="M105" s="22">
        <f ca="1">IF(ISBLANK(Historical!D104), 0, (Historical!D104-Production!L105)^2)</f>
        <v>4374.0350009510003</v>
      </c>
    </row>
    <row r="106" spans="1:13">
      <c r="A106" s="8">
        <v>41922</v>
      </c>
      <c r="B106" s="7">
        <v>102</v>
      </c>
      <c r="D106">
        <f t="shared" si="3"/>
        <v>4060.5</v>
      </c>
      <c r="E106" s="11">
        <f>IF(B106&lt;=62,E105,E105*EXP(LN(Params!$D$53+1)/52))</f>
        <v>6.0705503222892941E-2</v>
      </c>
      <c r="F106" s="22">
        <f ca="1">OFFSET(RigCount!M106,-MIN(Production!B106-1,Params!$D$50),0)</f>
        <v>1542</v>
      </c>
      <c r="G106" s="22">
        <f ca="1">IF(B106&lt;=62,I106-D106-H105*EXP(LN(Params!$D$51)/52),F106*E106)</f>
        <v>93.607885969700916</v>
      </c>
      <c r="H106" s="22">
        <f>IF(ISBLANK(Historical!D105), H105 * EXP(LN(Params!$D$51)/52)+Production!G106, Historical!D105-Production!D106)</f>
        <v>4890.5</v>
      </c>
      <c r="I106" s="22">
        <f>IF(ISBLANK(Historical!D105), Production!H106+Production!D106, Historical!D105)</f>
        <v>8951</v>
      </c>
      <c r="J106" s="22">
        <f t="shared" si="4"/>
        <v>76</v>
      </c>
      <c r="K106" s="22">
        <f ca="1">K105 * EXP(LN(Params!$D$51)/52)+Production!G106</f>
        <v>4771.5310502346083</v>
      </c>
      <c r="L106" s="22">
        <f t="shared" ca="1" si="2"/>
        <v>8832.0310502346074</v>
      </c>
      <c r="M106" s="22">
        <f ca="1">IF(ISBLANK(Historical!D105), 0, (Historical!D105-Production!L106)^2)</f>
        <v>14153.61100828051</v>
      </c>
    </row>
    <row r="107" spans="1:13">
      <c r="A107" s="8">
        <v>41929</v>
      </c>
      <c r="B107" s="7">
        <v>103</v>
      </c>
      <c r="D107">
        <f t="shared" si="3"/>
        <v>4060.5</v>
      </c>
      <c r="E107" s="11">
        <f>IF(B107&lt;=62,E106,E106*EXP(LN(Params!$D$53+1)/52))</f>
        <v>6.089724704073711E-2</v>
      </c>
      <c r="F107" s="22">
        <f ca="1">OFFSET(RigCount!M107,-MIN(Production!B107-1,Params!$D$50),0)</f>
        <v>1545</v>
      </c>
      <c r="G107" s="22">
        <f ca="1">IF(B107&lt;=62,I107-D107-H106*EXP(LN(Params!$D$51)/52),F107*E107)</f>
        <v>94.086246677938831</v>
      </c>
      <c r="H107" s="22">
        <f>IF(ISBLANK(Historical!D106), H106 * EXP(LN(Params!$D$51)/52)+Production!G107, Historical!D106-Production!D107)</f>
        <v>4873.5</v>
      </c>
      <c r="I107" s="22">
        <f>IF(ISBLANK(Historical!D106), Production!H107+Production!D107, Historical!D106)</f>
        <v>8934</v>
      </c>
      <c r="J107" s="22">
        <f t="shared" si="4"/>
        <v>-17</v>
      </c>
      <c r="K107" s="22">
        <f ca="1">K106 * EXP(LN(Params!$D$51)/52)+Production!G107</f>
        <v>4794.8332663465599</v>
      </c>
      <c r="L107" s="22">
        <f t="shared" ca="1" si="2"/>
        <v>8855.333266346559</v>
      </c>
      <c r="M107" s="22">
        <f ca="1">IF(ISBLANK(Historical!D106), 0, (Historical!D106-Production!L107)^2)</f>
        <v>6188.4549837014338</v>
      </c>
    </row>
    <row r="108" spans="1:13">
      <c r="A108" s="8">
        <v>41936</v>
      </c>
      <c r="B108" s="7">
        <v>104</v>
      </c>
      <c r="D108">
        <f t="shared" si="3"/>
        <v>4060.5</v>
      </c>
      <c r="E108" s="11">
        <f>IF(B108&lt;=62,E107,E107*EXP(LN(Params!$D$53+1)/52))</f>
        <v>6.1089596498757698E-2</v>
      </c>
      <c r="F108" s="22">
        <f ca="1">OFFSET(RigCount!M108,-MIN(Production!B108-1,Params!$D$50),0)</f>
        <v>1558</v>
      </c>
      <c r="G108" s="22">
        <f ca="1">IF(B108&lt;=62,I108-D108-H107*EXP(LN(Params!$D$51)/52),F108*E108)</f>
        <v>95.177591345064499</v>
      </c>
      <c r="H108" s="22">
        <f>IF(ISBLANK(Historical!D107), H107 * EXP(LN(Params!$D$51)/52)+Production!G108, Historical!D107-Production!D108)</f>
        <v>4909.5</v>
      </c>
      <c r="I108" s="22">
        <f>IF(ISBLANK(Historical!D107), Production!H108+Production!D108, Historical!D107)</f>
        <v>8970</v>
      </c>
      <c r="J108" s="22">
        <f t="shared" si="4"/>
        <v>36</v>
      </c>
      <c r="K108" s="22">
        <f ca="1">K107 * EXP(LN(Params!$D$51)/52)+Production!G108</f>
        <v>4818.8811467223959</v>
      </c>
      <c r="L108" s="22">
        <f t="shared" ca="1" si="2"/>
        <v>8879.3811467223968</v>
      </c>
      <c r="M108" s="22">
        <f ca="1">IF(ISBLANK(Historical!D107), 0, (Historical!D107-Production!L108)^2)</f>
        <v>8211.7765693477759</v>
      </c>
    </row>
    <row r="109" spans="1:13">
      <c r="A109" s="8">
        <v>41943</v>
      </c>
      <c r="B109" s="7">
        <v>105</v>
      </c>
      <c r="D109">
        <f t="shared" si="3"/>
        <v>4060.5</v>
      </c>
      <c r="E109" s="11">
        <f>IF(B109&lt;=62,E108,E108*EXP(LN(Params!$D$53+1)/52))</f>
        <v>6.1282553509923933E-2</v>
      </c>
      <c r="F109" s="22">
        <f ca="1">OFFSET(RigCount!M109,-MIN(Production!B109-1,Params!$D$50),0)</f>
        <v>1562</v>
      </c>
      <c r="G109" s="22">
        <f ca="1">IF(B109&lt;=62,I109-D109-H108*EXP(LN(Params!$D$51)/52),F109*E109)</f>
        <v>95.723348582501188</v>
      </c>
      <c r="H109" s="22">
        <f>IF(ISBLANK(Historical!D108), H108 * EXP(LN(Params!$D$51)/52)+Production!G109, Historical!D108-Production!D109)</f>
        <v>4911.5</v>
      </c>
      <c r="I109" s="22">
        <f>IF(ISBLANK(Historical!D108), Production!H109+Production!D109, Historical!D108)</f>
        <v>8972</v>
      </c>
      <c r="J109" s="22">
        <f t="shared" si="4"/>
        <v>2</v>
      </c>
      <c r="K109" s="22">
        <f ca="1">K108 * EXP(LN(Params!$D$51)/52)+Production!G109</f>
        <v>4843.1180422581983</v>
      </c>
      <c r="L109" s="22">
        <f t="shared" ca="1" si="2"/>
        <v>8903.6180422581983</v>
      </c>
      <c r="M109" s="22">
        <f ca="1">IF(ISBLANK(Historical!D108), 0, (Historical!D108-Production!L109)^2)</f>
        <v>4676.0921446015491</v>
      </c>
    </row>
    <row r="110" spans="1:13">
      <c r="A110" s="8">
        <v>41950</v>
      </c>
      <c r="B110" s="7">
        <v>106</v>
      </c>
      <c r="D110">
        <f t="shared" si="3"/>
        <v>4060.5</v>
      </c>
      <c r="E110" s="11">
        <f>IF(B110&lt;=62,E109,E109*EXP(LN(Params!$D$53+1)/52))</f>
        <v>6.1476119993247327E-2</v>
      </c>
      <c r="F110" s="22">
        <f ca="1">OFFSET(RigCount!M110,-MIN(Production!B110-1,Params!$D$50),0)</f>
        <v>1563</v>
      </c>
      <c r="G110" s="22">
        <f ca="1">IF(B110&lt;=62,I110-D110-H109*EXP(LN(Params!$D$51)/52),F110*E110)</f>
        <v>96.087175549445575</v>
      </c>
      <c r="H110" s="22">
        <f>IF(ISBLANK(Historical!D109), H109 * EXP(LN(Params!$D$51)/52)+Production!G110, Historical!D109-Production!D110)</f>
        <v>5002.5</v>
      </c>
      <c r="I110" s="22">
        <f>IF(ISBLANK(Historical!D109), Production!H110+Production!D110, Historical!D109)</f>
        <v>9063</v>
      </c>
      <c r="J110" s="22">
        <f t="shared" si="4"/>
        <v>91</v>
      </c>
      <c r="K110" s="22">
        <f ca="1">K109 * EXP(LN(Params!$D$51)/52)+Production!G110</f>
        <v>4867.3592187082486</v>
      </c>
      <c r="L110" s="22">
        <f t="shared" ca="1" si="2"/>
        <v>8927.8592187082486</v>
      </c>
      <c r="M110" s="22">
        <f ca="1">IF(ISBLANK(Historical!D109), 0, (Historical!D109-Production!L110)^2)</f>
        <v>18263.030768144989</v>
      </c>
    </row>
    <row r="111" spans="1:13">
      <c r="A111" s="8">
        <v>41957</v>
      </c>
      <c r="B111" s="7">
        <v>107</v>
      </c>
      <c r="D111">
        <f t="shared" si="3"/>
        <v>4060.5</v>
      </c>
      <c r="E111" s="11">
        <f>IF(B111&lt;=62,E110,E110*EXP(LN(Params!$D$53+1)/52))</f>
        <v>6.1670297873800767E-2</v>
      </c>
      <c r="F111" s="22">
        <f ca="1">OFFSET(RigCount!M111,-MIN(Production!B111-1,Params!$D$50),0)</f>
        <v>1554</v>
      </c>
      <c r="G111" s="22">
        <f ca="1">IF(B111&lt;=62,I111-D111-H110*EXP(LN(Params!$D$51)/52),F111*E111)</f>
        <v>95.835642895886394</v>
      </c>
      <c r="H111" s="22">
        <f>IF(ISBLANK(Historical!D110), H110 * EXP(LN(Params!$D$51)/52)+Production!G111, Historical!D110-Production!D111)</f>
        <v>4943.5</v>
      </c>
      <c r="I111" s="22">
        <f>IF(ISBLANK(Historical!D110), Production!H111+Production!D111, Historical!D110)</f>
        <v>9004</v>
      </c>
      <c r="J111" s="22">
        <f t="shared" si="4"/>
        <v>-59</v>
      </c>
      <c r="K111" s="22">
        <f ca="1">K110 * EXP(LN(Params!$D$51)/52)+Production!G111</f>
        <v>4890.9892529461449</v>
      </c>
      <c r="L111" s="22">
        <f t="shared" ca="1" si="2"/>
        <v>8951.4892529461449</v>
      </c>
      <c r="M111" s="22">
        <f ca="1">IF(ISBLANK(Historical!D110), 0, (Historical!D110-Production!L111)^2)</f>
        <v>2757.3785561539503</v>
      </c>
    </row>
    <row r="112" spans="1:13">
      <c r="A112" s="8">
        <v>41964</v>
      </c>
      <c r="B112" s="7">
        <v>108</v>
      </c>
      <c r="D112">
        <f t="shared" si="3"/>
        <v>4060.5</v>
      </c>
      <c r="E112" s="11">
        <f>IF(B112&lt;=62,E111,E111*EXP(LN(Params!$D$53+1)/52))</f>
        <v>6.1865089082737655E-2</v>
      </c>
      <c r="F112" s="22">
        <f ca="1">OFFSET(RigCount!M112,-MIN(Production!B112-1,Params!$D$50),0)</f>
        <v>1562</v>
      </c>
      <c r="G112" s="22">
        <f ca="1">IF(B112&lt;=62,I112-D112-H111*EXP(LN(Params!$D$51)/52),F112*E112)</f>
        <v>96.63326914723622</v>
      </c>
      <c r="H112" s="22">
        <f>IF(ISBLANK(Historical!D111), H111 * EXP(LN(Params!$D$51)/52)+Production!G112, Historical!D111-Production!D112)</f>
        <v>5016.5</v>
      </c>
      <c r="I112" s="22">
        <f>IF(ISBLANK(Historical!D111), Production!H112+Production!D112, Historical!D111)</f>
        <v>9077</v>
      </c>
      <c r="J112" s="22">
        <f t="shared" si="4"/>
        <v>73</v>
      </c>
      <c r="K112" s="22">
        <f ca="1">K111 * EXP(LN(Params!$D$51)/52)+Production!G112</f>
        <v>4915.0663699624138</v>
      </c>
      <c r="L112" s="22">
        <f t="shared" ca="1" si="2"/>
        <v>8975.5663699624129</v>
      </c>
      <c r="M112" s="22">
        <f ca="1">IF(ISBLANK(Historical!D111), 0, (Historical!D111-Production!L112)^2)</f>
        <v>10288.781302602099</v>
      </c>
    </row>
    <row r="113" spans="1:13">
      <c r="A113" s="8">
        <v>41971</v>
      </c>
      <c r="B113" s="7">
        <v>109</v>
      </c>
      <c r="D113">
        <f t="shared" si="3"/>
        <v>4060.5</v>
      </c>
      <c r="E113" s="11">
        <f>IF(B113&lt;=62,E112,E112*EXP(LN(Params!$D$53+1)/52))</f>
        <v>6.2060495557311121E-2</v>
      </c>
      <c r="F113" s="22">
        <f ca="1">OFFSET(RigCount!M113,-MIN(Production!B113-1,Params!$D$50),0)</f>
        <v>1573</v>
      </c>
      <c r="G113" s="22">
        <f ca="1">IF(B113&lt;=62,I113-D113-H112*EXP(LN(Params!$D$51)/52),F113*E113)</f>
        <v>97.62115951165039</v>
      </c>
      <c r="H113" s="22">
        <f>IF(ISBLANK(Historical!D112), H112 * EXP(LN(Params!$D$51)/52)+Production!G113, Historical!D112-Production!D113)</f>
        <v>5022.5</v>
      </c>
      <c r="I113" s="22">
        <f>IF(ISBLANK(Historical!D112), Production!H113+Production!D113, Historical!D112)</f>
        <v>9083</v>
      </c>
      <c r="J113" s="22">
        <f t="shared" si="4"/>
        <v>6</v>
      </c>
      <c r="K113" s="22">
        <f ca="1">K112 * EXP(LN(Params!$D$51)/52)+Production!G113</f>
        <v>4939.7742015500698</v>
      </c>
      <c r="L113" s="22">
        <f t="shared" ca="1" si="2"/>
        <v>9000.2742015500698</v>
      </c>
      <c r="M113" s="22">
        <f ca="1">IF(ISBLANK(Historical!D112), 0, (Historical!D112-Production!L113)^2)</f>
        <v>6843.5577291784657</v>
      </c>
    </row>
    <row r="114" spans="1:13">
      <c r="A114" s="8">
        <v>41978</v>
      </c>
      <c r="B114" s="7">
        <v>110</v>
      </c>
      <c r="D114">
        <f t="shared" si="3"/>
        <v>4060.5</v>
      </c>
      <c r="E114" s="11">
        <f>IF(B114&lt;=62,E113,E113*EXP(LN(Params!$D$53+1)/52))</f>
        <v>6.2256519240893274E-2</v>
      </c>
      <c r="F114" s="22">
        <f ca="1">OFFSET(RigCount!M114,-MIN(Production!B114-1,Params!$D$50),0)</f>
        <v>1588</v>
      </c>
      <c r="G114" s="22">
        <f ca="1">IF(B114&lt;=62,I114-D114-H113*EXP(LN(Params!$D$51)/52),F114*E114)</f>
        <v>98.863352554538523</v>
      </c>
      <c r="H114" s="22">
        <f>IF(ISBLANK(Historical!D113), H113 * EXP(LN(Params!$D$51)/52)+Production!G114, Historical!D113-Production!D114)</f>
        <v>5057.5</v>
      </c>
      <c r="I114" s="22">
        <f>IF(ISBLANK(Historical!D113), Production!H114+Production!D114, Historical!D113)</f>
        <v>9118</v>
      </c>
      <c r="J114" s="22">
        <f t="shared" si="4"/>
        <v>35</v>
      </c>
      <c r="K114" s="22">
        <f ca="1">K113 * EXP(LN(Params!$D$51)/52)+Production!G114</f>
        <v>4965.3576939527175</v>
      </c>
      <c r="L114" s="22">
        <f t="shared" ca="1" si="2"/>
        <v>9025.8576939527175</v>
      </c>
      <c r="M114" s="22">
        <f ca="1">IF(ISBLANK(Historical!D113), 0, (Historical!D113-Production!L114)^2)</f>
        <v>8490.2045637110823</v>
      </c>
    </row>
    <row r="115" spans="1:13">
      <c r="A115" s="8">
        <v>41985</v>
      </c>
      <c r="B115" s="7">
        <v>111</v>
      </c>
      <c r="D115">
        <f t="shared" si="3"/>
        <v>4060.5</v>
      </c>
      <c r="E115" s="11">
        <f>IF(B115&lt;=62,E114,E114*EXP(LN(Params!$D$53+1)/52))</f>
        <v>6.2453162082994548E-2</v>
      </c>
      <c r="F115" s="22">
        <f ca="1">OFFSET(RigCount!M115,-MIN(Production!B115-1,Params!$D$50),0)</f>
        <v>1589</v>
      </c>
      <c r="G115" s="22">
        <f ca="1">IF(B115&lt;=62,I115-D115-H114*EXP(LN(Params!$D$51)/52),F115*E115)</f>
        <v>99.238074549878334</v>
      </c>
      <c r="H115" s="22">
        <f>IF(ISBLANK(Historical!D114), H114 * EXP(LN(Params!$D$51)/52)+Production!G115, Historical!D114-Production!D115)</f>
        <v>5076.5</v>
      </c>
      <c r="I115" s="22">
        <f>IF(ISBLANK(Historical!D114), Production!H115+Production!D115, Historical!D114)</f>
        <v>9137</v>
      </c>
      <c r="J115" s="22">
        <f t="shared" si="4"/>
        <v>19</v>
      </c>
      <c r="K115" s="22">
        <f ca="1">K114 * EXP(LN(Params!$D$51)/52)+Production!G115</f>
        <v>4990.9363859942232</v>
      </c>
      <c r="L115" s="22">
        <f t="shared" ca="1" si="2"/>
        <v>9051.4363859942241</v>
      </c>
      <c r="M115" s="22">
        <f ca="1">IF(ISBLANK(Historical!D114), 0, (Historical!D114-Production!L115)^2)</f>
        <v>7321.1320417294082</v>
      </c>
    </row>
    <row r="116" spans="1:13">
      <c r="A116" s="8">
        <v>41992</v>
      </c>
      <c r="B116" s="7">
        <v>112</v>
      </c>
      <c r="D116">
        <f t="shared" si="3"/>
        <v>4060.5</v>
      </c>
      <c r="E116" s="11">
        <f>IF(B116&lt;=62,E115,E115*EXP(LN(Params!$D$53+1)/52))</f>
        <v>6.2650426039283086E-2</v>
      </c>
      <c r="F116" s="22">
        <f ca="1">OFFSET(RigCount!M116,-MIN(Production!B116-1,Params!$D$50),0)</f>
        <v>1564</v>
      </c>
      <c r="G116" s="22">
        <f ca="1">IF(B116&lt;=62,I116-D116-H115*EXP(LN(Params!$D$51)/52),F116*E116)</f>
        <v>97.985266325438744</v>
      </c>
      <c r="H116" s="22">
        <f>IF(ISBLANK(Historical!D115), H115 * EXP(LN(Params!$D$51)/52)+Production!G116, Historical!D115-Production!D116)</f>
        <v>5066.5</v>
      </c>
      <c r="I116" s="22">
        <f>IF(ISBLANK(Historical!D115), Production!H116+Production!D116, Historical!D115)</f>
        <v>9127</v>
      </c>
      <c r="J116" s="22">
        <f t="shared" si="4"/>
        <v>-10</v>
      </c>
      <c r="K116" s="22">
        <f ca="1">K115 * EXP(LN(Params!$D$51)/52)+Production!G116</f>
        <v>5014.8828186665214</v>
      </c>
      <c r="L116" s="22">
        <f t="shared" ca="1" si="2"/>
        <v>9075.3828186665214</v>
      </c>
      <c r="M116" s="22">
        <f ca="1">IF(ISBLANK(Historical!D115), 0, (Historical!D115-Production!L116)^2)</f>
        <v>2664.3334088132101</v>
      </c>
    </row>
    <row r="117" spans="1:13">
      <c r="A117" s="8">
        <v>41999</v>
      </c>
      <c r="B117" s="7">
        <v>113</v>
      </c>
      <c r="D117">
        <f t="shared" si="3"/>
        <v>4060.5</v>
      </c>
      <c r="E117" s="11">
        <f>IF(B117&lt;=62,E116,E116*EXP(LN(Params!$D$53+1)/52))</f>
        <v>6.2848313071604156E-2</v>
      </c>
      <c r="F117" s="22">
        <f ca="1">OFFSET(RigCount!M117,-MIN(Production!B117-1,Params!$D$50),0)</f>
        <v>1575</v>
      </c>
      <c r="G117" s="22">
        <f ca="1">IF(B117&lt;=62,I117-D117-H116*EXP(LN(Params!$D$51)/52),F117*E117)</f>
        <v>98.986093087776553</v>
      </c>
      <c r="H117" s="22">
        <f>IF(ISBLANK(Historical!D116), H116 * EXP(LN(Params!$D$51)/52)+Production!G117, Historical!D116-Production!D117)</f>
        <v>5060.5</v>
      </c>
      <c r="I117" s="22">
        <f>IF(ISBLANK(Historical!D116), Production!H117+Production!D117, Historical!D116)</f>
        <v>9121</v>
      </c>
      <c r="J117" s="22">
        <f t="shared" si="4"/>
        <v>-6</v>
      </c>
      <c r="K117" s="22">
        <f ca="1">K116 * EXP(LN(Params!$D$51)/52)+Production!G117</f>
        <v>5039.4748409656604</v>
      </c>
      <c r="L117" s="22">
        <f t="shared" ca="1" si="2"/>
        <v>9099.9748409656604</v>
      </c>
      <c r="M117" s="22">
        <f ca="1">IF(ISBLANK(Historical!D116), 0, (Historical!D116-Production!L117)^2)</f>
        <v>442.05731241927185</v>
      </c>
    </row>
    <row r="118" spans="1:13">
      <c r="A118" s="8">
        <v>42006</v>
      </c>
      <c r="B118" s="7">
        <v>114</v>
      </c>
      <c r="D118">
        <f t="shared" si="3"/>
        <v>4060.5</v>
      </c>
      <c r="E118" s="11">
        <f>IF(B118&lt;=62,E117,E117*EXP(LN(Params!$D$53+1)/52))</f>
        <v>6.3046825147999738E-2</v>
      </c>
      <c r="F118" s="22">
        <f ca="1">OFFSET(RigCount!M118,-MIN(Production!B118-1,Params!$D$50),0)</f>
        <v>1584</v>
      </c>
      <c r="G118" s="22">
        <f ca="1">IF(B118&lt;=62,I118-D118-H117*EXP(LN(Params!$D$51)/52),F118*E118)</f>
        <v>99.866171034431588</v>
      </c>
      <c r="H118" s="22">
        <f>IF(ISBLANK(Historical!D117), H117 * EXP(LN(Params!$D$51)/52)+Production!G118, Historical!D117-Production!D118)</f>
        <v>5071.5</v>
      </c>
      <c r="I118" s="22">
        <f>IF(ISBLANK(Historical!D117), Production!H118+Production!D118, Historical!D117)</f>
        <v>9132</v>
      </c>
      <c r="J118" s="22">
        <f t="shared" si="4"/>
        <v>11</v>
      </c>
      <c r="K118" s="22">
        <f ca="1">K117 * EXP(LN(Params!$D$51)/52)+Production!G118</f>
        <v>5064.5821269747285</v>
      </c>
      <c r="L118" s="22">
        <f t="shared" ca="1" si="2"/>
        <v>9125.0821269747285</v>
      </c>
      <c r="M118" s="22">
        <f ca="1">IF(ISBLANK(Historical!D117), 0, (Historical!D117-Production!L118)^2)</f>
        <v>47.856967193779703</v>
      </c>
    </row>
    <row r="119" spans="1:13">
      <c r="A119" s="8">
        <v>42013</v>
      </c>
      <c r="B119" s="7">
        <v>115</v>
      </c>
      <c r="D119">
        <f t="shared" si="3"/>
        <v>4060.5</v>
      </c>
      <c r="E119" s="11">
        <f>IF(B119&lt;=62,E118,E118*EXP(LN(Params!$D$53+1)/52))</f>
        <v>6.3245964242728006E-2</v>
      </c>
      <c r="F119" s="22">
        <f ca="1">OFFSET(RigCount!M119,-MIN(Production!B119-1,Params!$D$50),0)</f>
        <v>1592</v>
      </c>
      <c r="G119" s="22">
        <f ca="1">IF(B119&lt;=62,I119-D119-H118*EXP(LN(Params!$D$51)/52),F119*E119)</f>
        <v>100.68757507442298</v>
      </c>
      <c r="H119" s="22">
        <f>IF(ISBLANK(Historical!D118), H118 * EXP(LN(Params!$D$51)/52)+Production!G119, Historical!D118-Production!D119)</f>
        <v>5131.5</v>
      </c>
      <c r="I119" s="22">
        <f>IF(ISBLANK(Historical!D118), Production!H119+Production!D119, Historical!D118)</f>
        <v>9192</v>
      </c>
      <c r="J119" s="22">
        <f t="shared" si="4"/>
        <v>60</v>
      </c>
      <c r="K119" s="22">
        <f ca="1">K118 * EXP(LN(Params!$D$51)/52)+Production!G119</f>
        <v>5090.1383590262221</v>
      </c>
      <c r="L119" s="22">
        <f t="shared" ca="1" si="2"/>
        <v>9150.638359026223</v>
      </c>
      <c r="M119" s="22">
        <f ca="1">IF(ISBLANK(Historical!D118), 0, (Historical!D118-Production!L119)^2)</f>
        <v>1710.7853440436249</v>
      </c>
    </row>
    <row r="120" spans="1:13">
      <c r="A120" s="8">
        <v>42020</v>
      </c>
      <c r="B120" s="7">
        <v>116</v>
      </c>
      <c r="D120">
        <f t="shared" si="3"/>
        <v>4060.5</v>
      </c>
      <c r="E120" s="11">
        <f>IF(B120&lt;=62,E119,E119*EXP(LN(Params!$D$53+1)/52))</f>
        <v>6.3445732336283048E-2</v>
      </c>
      <c r="F120" s="22">
        <f ca="1">OFFSET(RigCount!M120,-MIN(Production!B120-1,Params!$D$50),0)</f>
        <v>1601</v>
      </c>
      <c r="G120" s="22">
        <f ca="1">IF(B120&lt;=62,I120-D120-H119*EXP(LN(Params!$D$51)/52),F120*E120)</f>
        <v>101.57661747038917</v>
      </c>
      <c r="H120" s="22">
        <f>IF(ISBLANK(Historical!D119), H119 * EXP(LN(Params!$D$51)/52)+Production!G120, Historical!D119-Production!D120)</f>
        <v>5125.5</v>
      </c>
      <c r="I120" s="22">
        <f>IF(ISBLANK(Historical!D119), Production!H120+Production!D120, Historical!D119)</f>
        <v>9186</v>
      </c>
      <c r="J120" s="22">
        <f t="shared" si="4"/>
        <v>-6</v>
      </c>
      <c r="K120" s="22">
        <f ca="1">K119 * EXP(LN(Params!$D$51)/52)+Production!G120</f>
        <v>5116.2045155151827</v>
      </c>
      <c r="L120" s="22">
        <f t="shared" ca="1" si="2"/>
        <v>9176.7045155151827</v>
      </c>
      <c r="M120" s="22">
        <f ca="1">IF(ISBLANK(Historical!D119), 0, (Historical!D119-Production!L120)^2)</f>
        <v>86.406031807478769</v>
      </c>
    </row>
    <row r="121" spans="1:13">
      <c r="A121" s="8">
        <v>42027</v>
      </c>
      <c r="B121" s="7">
        <v>117</v>
      </c>
      <c r="D121">
        <f t="shared" si="3"/>
        <v>4060.5</v>
      </c>
      <c r="E121" s="11">
        <f>IF(B121&lt;=62,E120,E120*EXP(LN(Params!$D$53+1)/52))</f>
        <v>6.3646131415414489E-2</v>
      </c>
      <c r="F121" s="22">
        <f ca="1">OFFSET(RigCount!M121,-MIN(Production!B121-1,Params!$D$50),0)</f>
        <v>1592</v>
      </c>
      <c r="G121" s="22">
        <f ca="1">IF(B121&lt;=62,I121-D121-H120*EXP(LN(Params!$D$51)/52),F121*E121)</f>
        <v>101.32464121333987</v>
      </c>
      <c r="H121" s="22">
        <f>IF(ISBLANK(Historical!D120), H120 * EXP(LN(Params!$D$51)/52)+Production!G121, Historical!D120-Production!D121)</f>
        <v>5152.5</v>
      </c>
      <c r="I121" s="22">
        <f>IF(ISBLANK(Historical!D120), Production!H121+Production!D121, Historical!D120)</f>
        <v>9213</v>
      </c>
      <c r="J121" s="22">
        <f t="shared" si="4"/>
        <v>27</v>
      </c>
      <c r="K121" s="22">
        <f ca="1">K120 * EXP(LN(Params!$D$51)/52)+Production!G121</f>
        <v>5141.6320132340334</v>
      </c>
      <c r="L121" s="22">
        <f t="shared" ca="1" si="2"/>
        <v>9202.1320132340334</v>
      </c>
      <c r="M121" s="22">
        <f ca="1">IF(ISBLANK(Historical!D120), 0, (Historical!D120-Production!L121)^2)</f>
        <v>118.1131363452259</v>
      </c>
    </row>
    <row r="122" spans="1:13">
      <c r="A122" s="8">
        <v>42034</v>
      </c>
      <c r="B122" s="7">
        <v>118</v>
      </c>
      <c r="D122">
        <f t="shared" si="3"/>
        <v>4060.5</v>
      </c>
      <c r="E122" s="11">
        <f>IF(B122&lt;=62,E121,E121*EXP(LN(Params!$D$53+1)/52))</f>
        <v>6.3847163473147284E-2</v>
      </c>
      <c r="F122" s="22">
        <f ca="1">OFFSET(RigCount!M122,-MIN(Production!B122-1,Params!$D$50),0)</f>
        <v>1591</v>
      </c>
      <c r="G122" s="22">
        <f ca="1">IF(B122&lt;=62,I122-D122-H121*EXP(LN(Params!$D$51)/52),F122*E122)</f>
        <v>101.58083708577733</v>
      </c>
      <c r="H122" s="22">
        <f>IF(ISBLANK(Historical!D121), H121 * EXP(LN(Params!$D$51)/52)+Production!G122, Historical!D121-Production!D122)</f>
        <v>5116.5</v>
      </c>
      <c r="I122" s="22">
        <f>IF(ISBLANK(Historical!D121), Production!H122+Production!D122, Historical!D121)</f>
        <v>9177</v>
      </c>
      <c r="J122" s="22">
        <f t="shared" si="4"/>
        <v>-36</v>
      </c>
      <c r="K122" s="22">
        <f ca="1">K121 * EXP(LN(Params!$D$51)/52)+Production!G122</f>
        <v>5166.9384985965999</v>
      </c>
      <c r="L122" s="22">
        <f t="shared" ca="1" si="2"/>
        <v>9227.4384985965989</v>
      </c>
      <c r="M122" s="22">
        <f ca="1">IF(ISBLANK(Historical!D121), 0, (Historical!D121-Production!L122)^2)</f>
        <v>2544.0421406791138</v>
      </c>
    </row>
    <row r="123" spans="1:13">
      <c r="A123" s="8">
        <v>42041</v>
      </c>
      <c r="B123" s="7">
        <v>119</v>
      </c>
      <c r="D123">
        <f t="shared" si="3"/>
        <v>4060.5</v>
      </c>
      <c r="E123" s="11">
        <f>IF(B123&lt;=62,E122,E122*EXP(LN(Params!$D$53+1)/52))</f>
        <v>6.4048830508801557E-2</v>
      </c>
      <c r="F123" s="22">
        <f ca="1">OFFSET(RigCount!M123,-MIN(Production!B123-1,Params!$D$50),0)</f>
        <v>1609</v>
      </c>
      <c r="G123" s="22">
        <f ca="1">IF(B123&lt;=62,I123-D123-H122*EXP(LN(Params!$D$51)/52),F123*E123)</f>
        <v>103.05456828866171</v>
      </c>
      <c r="H123" s="22">
        <f>IF(ISBLANK(Historical!D122), H122 * EXP(LN(Params!$D$51)/52)+Production!G123, Historical!D122-Production!D123)</f>
        <v>5165.5</v>
      </c>
      <c r="I123" s="22">
        <f>IF(ISBLANK(Historical!D122), Production!H123+Production!D123, Historical!D122)</f>
        <v>9226</v>
      </c>
      <c r="J123" s="22">
        <f t="shared" si="4"/>
        <v>49</v>
      </c>
      <c r="K123" s="22">
        <f ca="1">K122 * EXP(LN(Params!$D$51)/52)+Production!G123</f>
        <v>5193.3433021102301</v>
      </c>
      <c r="L123" s="22">
        <f t="shared" ca="1" si="2"/>
        <v>9253.8433021102301</v>
      </c>
      <c r="M123" s="22">
        <f ca="1">IF(ISBLANK(Historical!D122), 0, (Historical!D122-Production!L123)^2)</f>
        <v>775.24947240154222</v>
      </c>
    </row>
    <row r="124" spans="1:13">
      <c r="A124" s="8">
        <v>42048</v>
      </c>
      <c r="B124" s="7">
        <v>120</v>
      </c>
      <c r="D124">
        <f t="shared" si="3"/>
        <v>4060.5</v>
      </c>
      <c r="E124" s="11">
        <f>IF(B124&lt;=62,E123,E123*EXP(LN(Params!$D$53+1)/52))</f>
        <v>6.4251134528012455E-2</v>
      </c>
      <c r="F124" s="22">
        <f ca="1">OFFSET(RigCount!M124,-MIN(Production!B124-1,Params!$D$50),0)</f>
        <v>1590</v>
      </c>
      <c r="G124" s="22">
        <f ca="1">IF(B124&lt;=62,I124-D124-H123*EXP(LN(Params!$D$51)/52),F124*E124)</f>
        <v>102.15930389953981</v>
      </c>
      <c r="H124" s="22">
        <f>IF(ISBLANK(Historical!D123), H123 * EXP(LN(Params!$D$51)/52)+Production!G124, Historical!D123-Production!D124)</f>
        <v>5219.5</v>
      </c>
      <c r="I124" s="22">
        <f>IF(ISBLANK(Historical!D123), Production!H124+Production!D124, Historical!D123)</f>
        <v>9280</v>
      </c>
      <c r="J124" s="22">
        <f t="shared" si="4"/>
        <v>54</v>
      </c>
      <c r="K124" s="22">
        <f ca="1">K123 * EXP(LN(Params!$D$51)/52)+Production!G124</f>
        <v>5218.4611350089344</v>
      </c>
      <c r="L124" s="22">
        <f t="shared" ca="1" si="2"/>
        <v>9278.9611350089344</v>
      </c>
      <c r="M124" s="22">
        <f ca="1">IF(ISBLANK(Historical!D123), 0, (Historical!D123-Production!L124)^2)</f>
        <v>1.0792404696616582</v>
      </c>
    </row>
    <row r="125" spans="1:13">
      <c r="A125" s="8">
        <v>42055</v>
      </c>
      <c r="B125" s="7">
        <v>121</v>
      </c>
      <c r="D125">
        <f t="shared" si="3"/>
        <v>4060.5</v>
      </c>
      <c r="E125" s="11">
        <f>IF(B125&lt;=62,E124,E124*EXP(LN(Params!$D$53+1)/52))</f>
        <v>6.4454077542750107E-2</v>
      </c>
      <c r="F125" s="22">
        <f ca="1">OFFSET(RigCount!M125,-MIN(Production!B125-1,Params!$D$50),0)</f>
        <v>1595</v>
      </c>
      <c r="G125" s="22">
        <f ca="1">IF(B125&lt;=62,I125-D125-H124*EXP(LN(Params!$D$51)/52),F125*E125)</f>
        <v>102.80425368068641</v>
      </c>
      <c r="H125" s="22">
        <f>IF(ISBLANK(Historical!D124), H124 * EXP(LN(Params!$D$51)/52)+Production!G125, Historical!D124-Production!D125)</f>
        <v>5224.5</v>
      </c>
      <c r="I125" s="22">
        <f>IF(ISBLANK(Historical!D124), Production!H125+Production!D125, Historical!D124)</f>
        <v>9285</v>
      </c>
      <c r="J125" s="22">
        <f t="shared" si="4"/>
        <v>5</v>
      </c>
      <c r="K125" s="22">
        <f ca="1">K124 * EXP(LN(Params!$D$51)/52)+Production!G125</f>
        <v>5243.8513032317196</v>
      </c>
      <c r="L125" s="22">
        <f t="shared" ca="1" si="2"/>
        <v>9304.3513032317205</v>
      </c>
      <c r="M125" s="22">
        <f ca="1">IF(ISBLANK(Historical!D124), 0, (Historical!D124-Production!L125)^2)</f>
        <v>374.47293676599708</v>
      </c>
    </row>
    <row r="126" spans="1:13">
      <c r="A126" s="8">
        <v>42062</v>
      </c>
      <c r="B126" s="7">
        <v>122</v>
      </c>
      <c r="D126">
        <f t="shared" si="3"/>
        <v>4060.5</v>
      </c>
      <c r="E126" s="11">
        <f>IF(B126&lt;=62,E125,E125*EXP(LN(Params!$D$53+1)/52))</f>
        <v>6.4657661571339634E-2</v>
      </c>
      <c r="F126" s="22">
        <f ca="1">OFFSET(RigCount!M126,-MIN(Production!B126-1,Params!$D$50),0)</f>
        <v>1582</v>
      </c>
      <c r="G126" s="22">
        <f ca="1">IF(B126&lt;=62,I126-D126-H125*EXP(LN(Params!$D$51)/52),F126*E126)</f>
        <v>102.2884206058593</v>
      </c>
      <c r="H126" s="22">
        <f>IF(ISBLANK(Historical!D125), H125 * EXP(LN(Params!$D$51)/52)+Production!G126, Historical!D125-Production!D126)</f>
        <v>5263.5</v>
      </c>
      <c r="I126" s="22">
        <f>IF(ISBLANK(Historical!D125), Production!H126+Production!D126, Historical!D125)</f>
        <v>9324</v>
      </c>
      <c r="J126" s="22">
        <f t="shared" si="4"/>
        <v>39</v>
      </c>
      <c r="K126" s="22">
        <f ca="1">K125 * EXP(LN(Params!$D$51)/52)+Production!G126</f>
        <v>5268.348983921258</v>
      </c>
      <c r="L126" s="22">
        <f t="shared" ca="1" si="2"/>
        <v>9328.848983921258</v>
      </c>
      <c r="M126" s="22">
        <f ca="1">IF(ISBLANK(Historical!D125), 0, (Historical!D125-Production!L126)^2)</f>
        <v>23.512645068618301</v>
      </c>
    </row>
    <row r="127" spans="1:13">
      <c r="A127" s="8">
        <v>42069</v>
      </c>
      <c r="B127" s="7">
        <v>123</v>
      </c>
      <c r="D127">
        <f t="shared" si="3"/>
        <v>4060.5</v>
      </c>
      <c r="E127" s="11">
        <f>IF(B127&lt;=62,E126,E126*EXP(LN(Params!$D$53+1)/52))</f>
        <v>6.4861888638481205E-2</v>
      </c>
      <c r="F127" s="22">
        <f ca="1">OFFSET(RigCount!M127,-MIN(Production!B127-1,Params!$D$50),0)</f>
        <v>1568</v>
      </c>
      <c r="G127" s="22">
        <f ca="1">IF(B127&lt;=62,I127-D127-H126*EXP(LN(Params!$D$51)/52),F127*E127)</f>
        <v>101.70344138513853</v>
      </c>
      <c r="H127" s="22">
        <f>IF(ISBLANK(Historical!D126), H126 * EXP(LN(Params!$D$51)/52)+Production!G127, Historical!D126-Production!D127)</f>
        <v>5305.5</v>
      </c>
      <c r="I127" s="22">
        <f>IF(ISBLANK(Historical!D126), Production!H127+Production!D127, Historical!D126)</f>
        <v>9366</v>
      </c>
      <c r="J127" s="22">
        <f t="shared" si="4"/>
        <v>42</v>
      </c>
      <c r="K127" s="22">
        <f ca="1">K126 * EXP(LN(Params!$D$51)/52)+Production!G127</f>
        <v>5291.8982706788511</v>
      </c>
      <c r="L127" s="22">
        <f t="shared" ca="1" si="2"/>
        <v>9352.398270678852</v>
      </c>
      <c r="M127" s="22">
        <f ca="1">IF(ISBLANK(Historical!D126), 0, (Historical!D126-Production!L127)^2)</f>
        <v>185.0070405257776</v>
      </c>
    </row>
    <row r="128" spans="1:13">
      <c r="A128" s="8">
        <v>42076</v>
      </c>
      <c r="B128" s="7">
        <v>124</v>
      </c>
      <c r="D128">
        <f t="shared" si="3"/>
        <v>4060.5</v>
      </c>
      <c r="E128" s="11">
        <f>IF(B128&lt;=62,E127,E127*EXP(LN(Params!$D$53+1)/52))</f>
        <v>6.506676077527021E-2</v>
      </c>
      <c r="F128" s="22">
        <f ca="1">OFFSET(RigCount!M128,-MIN(Production!B128-1,Params!$D$50),0)</f>
        <v>1578</v>
      </c>
      <c r="G128" s="22">
        <f ca="1">IF(B128&lt;=62,I128-D128-H127*EXP(LN(Params!$D$51)/52),F128*E128)</f>
        <v>102.6753485033764</v>
      </c>
      <c r="H128" s="22">
        <f>IF(ISBLANK(Historical!D127), H127 * EXP(LN(Params!$D$51)/52)+Production!G128, Historical!D127-Production!D128)</f>
        <v>5358.5</v>
      </c>
      <c r="I128" s="22">
        <f>IF(ISBLANK(Historical!D127), Production!H128+Production!D128, Historical!D127)</f>
        <v>9419</v>
      </c>
      <c r="J128" s="22">
        <f t="shared" si="4"/>
        <v>53</v>
      </c>
      <c r="K128" s="22">
        <f ca="1">K127 * EXP(LN(Params!$D$51)/52)+Production!G128</f>
        <v>5316.0701189429465</v>
      </c>
      <c r="L128" s="22">
        <f t="shared" ca="1" si="2"/>
        <v>9376.5701189429456</v>
      </c>
      <c r="M128" s="22">
        <f ca="1">IF(ISBLANK(Historical!D127), 0, (Historical!D127-Production!L128)^2)</f>
        <v>1800.2948065157875</v>
      </c>
    </row>
    <row r="129" spans="1:13">
      <c r="A129" s="8">
        <v>42083</v>
      </c>
      <c r="B129" s="7">
        <v>125</v>
      </c>
      <c r="D129">
        <f t="shared" si="3"/>
        <v>4060.5</v>
      </c>
      <c r="E129" s="11">
        <f>IF(B129&lt;=62,E128,E128*EXP(LN(Params!$D$53+1)/52))</f>
        <v>6.5272280019217407E-2</v>
      </c>
      <c r="F129" s="22">
        <f ca="1">OFFSET(RigCount!M129,-MIN(Production!B129-1,Params!$D$50),0)</f>
        <v>1574</v>
      </c>
      <c r="G129" s="22">
        <f ca="1">IF(B129&lt;=62,I129-D129-H128*EXP(LN(Params!$D$51)/52),F129*E129)</f>
        <v>102.73856875024821</v>
      </c>
      <c r="H129" s="22">
        <f>IF(ISBLANK(Historical!D128), H128 * EXP(LN(Params!$D$51)/52)+Production!G129, Historical!D128-Production!D129)</f>
        <v>5361.5</v>
      </c>
      <c r="I129" s="22">
        <f>IF(ISBLANK(Historical!D128), Production!H129+Production!D129, Historical!D128)</f>
        <v>9422</v>
      </c>
      <c r="J129" s="22">
        <f t="shared" si="4"/>
        <v>3</v>
      </c>
      <c r="K129" s="22">
        <f ca="1">K128 * EXP(LN(Params!$D$51)/52)+Production!G129</f>
        <v>5339.9466063552372</v>
      </c>
      <c r="L129" s="22">
        <f t="shared" ca="1" si="2"/>
        <v>9400.4466063552372</v>
      </c>
      <c r="M129" s="22">
        <f ca="1">IF(ISBLANK(Historical!D128), 0, (Historical!D128-Production!L129)^2)</f>
        <v>464.54877760609992</v>
      </c>
    </row>
    <row r="130" spans="1:13">
      <c r="A130" s="8">
        <v>42090</v>
      </c>
      <c r="B130" s="7">
        <v>126</v>
      </c>
      <c r="D130">
        <f t="shared" si="3"/>
        <v>4060.5</v>
      </c>
      <c r="E130" s="11">
        <f>IF(B130&lt;=62,E129,E129*EXP(LN(Params!$D$53+1)/52))</f>
        <v>6.5478448414269252E-2</v>
      </c>
      <c r="F130" s="22">
        <f ca="1">OFFSET(RigCount!M130,-MIN(Production!B130-1,Params!$D$50),0)</f>
        <v>1572</v>
      </c>
      <c r="G130" s="22">
        <f ca="1">IF(B130&lt;=62,I130-D130-H129*EXP(LN(Params!$D$51)/52),F130*E130)</f>
        <v>102.93212090723127</v>
      </c>
      <c r="H130" s="22">
        <f>IF(ISBLANK(Historical!D129), H129 * EXP(LN(Params!$D$51)/52)+Production!G130, Historical!D129-Production!D130)</f>
        <v>5325.5</v>
      </c>
      <c r="I130" s="22">
        <f>IF(ISBLANK(Historical!D129), Production!H130+Production!D130, Historical!D129)</f>
        <v>9386</v>
      </c>
      <c r="J130" s="22">
        <f t="shared" si="4"/>
        <v>-36</v>
      </c>
      <c r="K130" s="22">
        <f ca="1">K129 * EXP(LN(Params!$D$51)/52)+Production!G130</f>
        <v>5363.6624464030147</v>
      </c>
      <c r="L130" s="22">
        <f t="shared" ca="1" si="2"/>
        <v>9424.1624464030137</v>
      </c>
      <c r="M130" s="22">
        <f ca="1">IF(ISBLANK(Historical!D129), 0, (Historical!D129-Production!L130)^2)</f>
        <v>1456.3723154628967</v>
      </c>
    </row>
    <row r="131" spans="1:13">
      <c r="A131" s="8">
        <v>42097</v>
      </c>
      <c r="B131" s="7">
        <v>127</v>
      </c>
      <c r="D131">
        <f t="shared" si="3"/>
        <v>4060.5</v>
      </c>
      <c r="E131" s="11">
        <f>IF(B131&lt;=62,E130,E130*EXP(LN(Params!$D$53+1)/52))</f>
        <v>6.5685268010828163E-2</v>
      </c>
      <c r="F131" s="22">
        <f ca="1">OFFSET(RigCount!M131,-MIN(Production!B131-1,Params!$D$50),0)</f>
        <v>1575</v>
      </c>
      <c r="G131" s="22">
        <f ca="1">IF(B131&lt;=62,I131-D131-H130*EXP(LN(Params!$D$51)/52),F131*E131)</f>
        <v>103.45429711705435</v>
      </c>
      <c r="H131" s="22">
        <f>IF(ISBLANK(Historical!D130), H130 * EXP(LN(Params!$D$51)/52)+Production!G131, Historical!D130-Production!D131)</f>
        <v>5343.5</v>
      </c>
      <c r="I131" s="22">
        <f>IF(ISBLANK(Historical!D130), Production!H131+Production!D131, Historical!D130)</f>
        <v>9404</v>
      </c>
      <c r="J131" s="22">
        <f t="shared" si="4"/>
        <v>18</v>
      </c>
      <c r="K131" s="22">
        <f ca="1">K130 * EXP(LN(Params!$D$51)/52)+Production!G131</f>
        <v>5387.5486462878052</v>
      </c>
      <c r="L131" s="22">
        <f t="shared" ref="L131:L194" ca="1" si="5">K131+D131</f>
        <v>9448.0486462878052</v>
      </c>
      <c r="M131" s="22">
        <f ca="1">IF(ISBLANK(Historical!D130), 0, (Historical!D130-Production!L131)^2)</f>
        <v>1940.2832397881784</v>
      </c>
    </row>
    <row r="132" spans="1:13">
      <c r="A132" s="8">
        <v>42104</v>
      </c>
      <c r="B132" s="7">
        <v>128</v>
      </c>
      <c r="D132">
        <f t="shared" si="3"/>
        <v>4060.5</v>
      </c>
      <c r="E132" s="11">
        <f>IF(B132&lt;=62,E131,E131*EXP(LN(Params!$D$53+1)/52))</f>
        <v>6.5892740865772945E-2</v>
      </c>
      <c r="F132" s="22">
        <f ca="1">OFFSET(RigCount!M132,-MIN(Production!B132-1,Params!$D$50),0)</f>
        <v>1546</v>
      </c>
      <c r="G132" s="22">
        <f ca="1">IF(B132&lt;=62,I132-D132-H131*EXP(LN(Params!$D$51)/52),F132*E132)</f>
        <v>101.87017737848497</v>
      </c>
      <c r="H132" s="22">
        <f>IF(ISBLANK(Historical!D131), H131 * EXP(LN(Params!$D$51)/52)+Production!G132, Historical!D131-Production!D132)</f>
        <v>5323.5</v>
      </c>
      <c r="I132" s="22">
        <f>IF(ISBLANK(Historical!D131), Production!H132+Production!D132, Historical!D131)</f>
        <v>9384</v>
      </c>
      <c r="J132" s="22">
        <f t="shared" si="4"/>
        <v>-20</v>
      </c>
      <c r="K132" s="22">
        <f ca="1">K131 * EXP(LN(Params!$D$51)/52)+Production!G132</f>
        <v>5409.4963828313239</v>
      </c>
      <c r="L132" s="22">
        <f t="shared" ca="1" si="5"/>
        <v>9469.996382831323</v>
      </c>
      <c r="M132" s="22">
        <f ca="1">IF(ISBLANK(Historical!D131), 0, (Historical!D131-Production!L132)^2)</f>
        <v>7395.3778600714631</v>
      </c>
    </row>
    <row r="133" spans="1:13">
      <c r="A133" s="8">
        <v>42111</v>
      </c>
      <c r="B133" s="7">
        <v>129</v>
      </c>
      <c r="D133">
        <f t="shared" si="3"/>
        <v>4060.5</v>
      </c>
      <c r="E133" s="11">
        <f>IF(B133&lt;=62,E132,E132*EXP(LN(Params!$D$53+1)/52))</f>
        <v>6.6100869042479249E-2</v>
      </c>
      <c r="F133" s="22">
        <f ca="1">OFFSET(RigCount!M133,-MIN(Production!B133-1,Params!$D$50),0)</f>
        <v>1536</v>
      </c>
      <c r="G133" s="22">
        <f ca="1">IF(B133&lt;=62,I133-D133-H132*EXP(LN(Params!$D$51)/52),F133*E133)</f>
        <v>101.53093484924813</v>
      </c>
      <c r="H133" s="22">
        <f>IF(ISBLANK(Historical!D132), H132 * EXP(LN(Params!$D$51)/52)+Production!G133, Historical!D132-Production!D133)</f>
        <v>5305.5</v>
      </c>
      <c r="I133" s="22">
        <f>IF(ISBLANK(Historical!D132), Production!H133+Production!D133, Historical!D132)</f>
        <v>9366</v>
      </c>
      <c r="J133" s="22">
        <f t="shared" si="4"/>
        <v>-18</v>
      </c>
      <c r="K133" s="22">
        <f ca="1">K132 * EXP(LN(Params!$D$51)/52)+Production!G133</f>
        <v>5430.7792896833316</v>
      </c>
      <c r="L133" s="22">
        <f t="shared" ca="1" si="5"/>
        <v>9491.2792896833307</v>
      </c>
      <c r="M133" s="22">
        <f ca="1">IF(ISBLANK(Historical!D132), 0, (Historical!D132-Production!L133)^2)</f>
        <v>15694.900423559895</v>
      </c>
    </row>
    <row r="134" spans="1:13">
      <c r="A134" s="8">
        <v>42118</v>
      </c>
      <c r="B134" s="7">
        <v>130</v>
      </c>
      <c r="D134">
        <f t="shared" si="3"/>
        <v>4060.5</v>
      </c>
      <c r="E134" s="11">
        <f>IF(B134&lt;=62,E133,E133*EXP(LN(Params!$D$53+1)/52))</f>
        <v>6.6309654610840083E-2</v>
      </c>
      <c r="F134" s="22">
        <f ca="1">OFFSET(RigCount!M134,-MIN(Production!B134-1,Params!$D$50),0)</f>
        <v>1499</v>
      </c>
      <c r="G134" s="22">
        <f ca="1">IF(B134&lt;=62,I134-D134-H133*EXP(LN(Params!$D$51)/52),F134*E134)</f>
        <v>99.398172261649279</v>
      </c>
      <c r="H134" s="22">
        <f>IF(ISBLANK(Historical!D133), H133 * EXP(LN(Params!$D$51)/52)+Production!G134, Historical!D133-Production!D134)</f>
        <v>5312.5</v>
      </c>
      <c r="I134" s="22">
        <f>IF(ISBLANK(Historical!D133), Production!H134+Production!D134, Historical!D133)</f>
        <v>9373</v>
      </c>
      <c r="J134" s="22">
        <f t="shared" si="4"/>
        <v>7</v>
      </c>
      <c r="K134" s="22">
        <f ca="1">K133 * EXP(LN(Params!$D$51)/52)+Production!G134</f>
        <v>5449.613709306469</v>
      </c>
      <c r="L134" s="22">
        <f t="shared" ca="1" si="5"/>
        <v>9510.1137093064681</v>
      </c>
      <c r="M134" s="22">
        <f ca="1">IF(ISBLANK(Historical!D133), 0, (Historical!D133-Production!L134)^2)</f>
        <v>18800.169279778631</v>
      </c>
    </row>
    <row r="135" spans="1:13">
      <c r="A135" s="8">
        <v>42125</v>
      </c>
      <c r="B135" s="7">
        <v>131</v>
      </c>
      <c r="D135">
        <f t="shared" ref="D135:D198" si="6">D134+C135</f>
        <v>4060.5</v>
      </c>
      <c r="E135" s="11">
        <f>IF(B135&lt;=62,E134,E134*EXP(LN(Params!$D$53+1)/52))</f>
        <v>6.6519099647286403E-2</v>
      </c>
      <c r="F135" s="22">
        <f ca="1">OFFSET(RigCount!M135,-MIN(Production!B135-1,Params!$D$50),0)</f>
        <v>1482</v>
      </c>
      <c r="G135" s="22">
        <f ca="1">IF(B135&lt;=62,I135-D135-H134*EXP(LN(Params!$D$51)/52),F135*E135)</f>
        <v>98.581305677278451</v>
      </c>
      <c r="H135" s="22">
        <f>IF(ISBLANK(Historical!D134), H134 * EXP(LN(Params!$D$51)/52)+Production!G135, Historical!D134-Production!D135)</f>
        <v>5308.5</v>
      </c>
      <c r="I135" s="22">
        <f>IF(ISBLANK(Historical!D134), Production!H135+Production!D135, Historical!D134)</f>
        <v>9369</v>
      </c>
      <c r="J135" s="22">
        <f t="shared" ref="J135:J198" si="7">I135-I134</f>
        <v>-4</v>
      </c>
      <c r="K135" s="22">
        <f ca="1">K134 * EXP(LN(Params!$D$51)/52)+Production!G135</f>
        <v>5467.3518601742644</v>
      </c>
      <c r="L135" s="22">
        <f t="shared" ca="1" si="5"/>
        <v>9527.8518601742653</v>
      </c>
      <c r="M135" s="22">
        <f ca="1">IF(ISBLANK(Historical!D134), 0, (Historical!D134-Production!L135)^2)</f>
        <v>25233.913480824336</v>
      </c>
    </row>
    <row r="136" spans="1:13">
      <c r="A136" s="8">
        <v>42132</v>
      </c>
      <c r="B136" s="7">
        <v>132</v>
      </c>
      <c r="D136">
        <f t="shared" si="6"/>
        <v>4060.5</v>
      </c>
      <c r="E136" s="11">
        <f>IF(B136&lt;=62,E135,E135*EXP(LN(Params!$D$53+1)/52))</f>
        <v>6.6729206234807742E-2</v>
      </c>
      <c r="F136" s="22">
        <f ca="1">OFFSET(RigCount!M136,-MIN(Production!B136-1,Params!$D$50),0)</f>
        <v>1421</v>
      </c>
      <c r="G136" s="22">
        <f ca="1">IF(B136&lt;=62,I136-D136-H135*EXP(LN(Params!$D$51)/52),F136*E136)</f>
        <v>94.822202059661805</v>
      </c>
      <c r="H136" s="22">
        <f>IF(ISBLANK(Historical!D135), H135 * EXP(LN(Params!$D$51)/52)+Production!G136, Historical!D135-Production!D136)</f>
        <v>5313.5</v>
      </c>
      <c r="I136" s="22">
        <f>IF(ISBLANK(Historical!D135), Production!H136+Production!D136, Historical!D135)</f>
        <v>9374</v>
      </c>
      <c r="J136" s="22">
        <f t="shared" si="7"/>
        <v>5</v>
      </c>
      <c r="K136" s="22">
        <f ca="1">K135 * EXP(LN(Params!$D$51)/52)+Production!G136</f>
        <v>5481.0677680253712</v>
      </c>
      <c r="L136" s="22">
        <f t="shared" ca="1" si="5"/>
        <v>9541.5677680253721</v>
      </c>
      <c r="M136" s="22">
        <f ca="1">IF(ISBLANK(Historical!D135), 0, (Historical!D135-Production!L136)^2)</f>
        <v>28078.956881004902</v>
      </c>
    </row>
    <row r="137" spans="1:13">
      <c r="A137" s="8">
        <v>42139</v>
      </c>
      <c r="B137" s="7">
        <v>133</v>
      </c>
      <c r="D137">
        <f t="shared" si="6"/>
        <v>4060.5</v>
      </c>
      <c r="E137" s="11">
        <f>IF(B137&lt;=62,E136,E136*EXP(LN(Params!$D$53+1)/52))</f>
        <v>6.693997646297295E-2</v>
      </c>
      <c r="F137" s="22">
        <f ca="1">OFFSET(RigCount!M137,-MIN(Production!B137-1,Params!$D$50),0)</f>
        <v>1366</v>
      </c>
      <c r="G137" s="22">
        <f ca="1">IF(B137&lt;=62,I137-D137-H136*EXP(LN(Params!$D$51)/52),F137*E137)</f>
        <v>91.440007848421047</v>
      </c>
      <c r="H137" s="22">
        <f>IF(ISBLANK(Historical!D136), H136 * EXP(LN(Params!$D$51)/52)+Production!G137, Historical!D136-Production!D137)</f>
        <v>5201.5</v>
      </c>
      <c r="I137" s="22">
        <f>IF(ISBLANK(Historical!D136), Production!H137+Production!D137, Historical!D136)</f>
        <v>9262</v>
      </c>
      <c r="J137" s="22">
        <f t="shared" si="7"/>
        <v>-112</v>
      </c>
      <c r="K137" s="22">
        <f ca="1">K136 * EXP(LN(Params!$D$51)/52)+Production!G137</f>
        <v>5491.1980108651205</v>
      </c>
      <c r="L137" s="22">
        <f t="shared" ca="1" si="5"/>
        <v>9551.6980108651205</v>
      </c>
      <c r="M137" s="22">
        <f ca="1">IF(ISBLANK(Historical!D136), 0, (Historical!D136-Production!L137)^2)</f>
        <v>83924.937499207488</v>
      </c>
    </row>
    <row r="138" spans="1:13">
      <c r="A138" s="8">
        <v>42146</v>
      </c>
      <c r="B138" s="7">
        <v>134</v>
      </c>
      <c r="D138">
        <f t="shared" si="6"/>
        <v>4060.5</v>
      </c>
      <c r="E138" s="11">
        <f>IF(B138&lt;=62,E137,E137*EXP(LN(Params!$D$53+1)/52))</f>
        <v>6.7151412427950974E-2</v>
      </c>
      <c r="F138" s="22">
        <f ca="1">OFFSET(RigCount!M138,-MIN(Production!B138-1,Params!$D$50),0)</f>
        <v>1317</v>
      </c>
      <c r="G138" s="22">
        <f ca="1">IF(B138&lt;=62,I138-D138-H137*EXP(LN(Params!$D$51)/52),F138*E138)</f>
        <v>88.438410167611437</v>
      </c>
      <c r="H138" s="22">
        <f>IF(ISBLANK(Historical!D137), H137 * EXP(LN(Params!$D$51)/52)+Production!G138, Historical!D137-Production!D138)</f>
        <v>5505.5</v>
      </c>
      <c r="I138" s="22">
        <f>IF(ISBLANK(Historical!D137), Production!H138+Production!D138, Historical!D137)</f>
        <v>9566</v>
      </c>
      <c r="J138" s="22">
        <f t="shared" si="7"/>
        <v>304</v>
      </c>
      <c r="K138" s="22">
        <f ca="1">K137 * EXP(LN(Params!$D$51)/52)+Production!G138</f>
        <v>5498.1763773375633</v>
      </c>
      <c r="L138" s="22">
        <f t="shared" ca="1" si="5"/>
        <v>9558.6763773375642</v>
      </c>
      <c r="M138" s="22">
        <f ca="1">IF(ISBLANK(Historical!D137), 0, (Historical!D137-Production!L138)^2)</f>
        <v>53.635448901743374</v>
      </c>
    </row>
    <row r="139" spans="1:13">
      <c r="A139" s="8">
        <v>42153</v>
      </c>
      <c r="B139" s="7">
        <v>135</v>
      </c>
      <c r="D139">
        <f t="shared" si="6"/>
        <v>4060.5</v>
      </c>
      <c r="E139" s="11">
        <f>IF(B139&lt;=62,E138,E138*EXP(LN(Params!$D$53+1)/52))</f>
        <v>6.7363516232531714E-2</v>
      </c>
      <c r="F139" s="22">
        <f ca="1">OFFSET(RigCount!M139,-MIN(Production!B139-1,Params!$D$50),0)</f>
        <v>1223</v>
      </c>
      <c r="G139" s="22">
        <f ca="1">IF(B139&lt;=62,I139-D139-H138*EXP(LN(Params!$D$51)/52),F139*E139)</f>
        <v>82.385580352386285</v>
      </c>
      <c r="H139" s="22">
        <f>IF(ISBLANK(Historical!D138), H138 * EXP(LN(Params!$D$51)/52)+Production!G139, Historical!D138-Production!D139)</f>
        <v>5525.5</v>
      </c>
      <c r="I139" s="22">
        <f>IF(ISBLANK(Historical!D138), Production!H139+Production!D139, Historical!D138)</f>
        <v>9586</v>
      </c>
      <c r="J139" s="22">
        <f t="shared" si="7"/>
        <v>20</v>
      </c>
      <c r="K139" s="22">
        <f ca="1">K138 * EXP(LN(Params!$D$51)/52)+Production!G139</f>
        <v>5498.9983923157879</v>
      </c>
      <c r="L139" s="22">
        <f t="shared" ca="1" si="5"/>
        <v>9559.4983923157888</v>
      </c>
      <c r="M139" s="22">
        <f ca="1">IF(ISBLANK(Historical!D138), 0, (Historical!D138-Production!L139)^2)</f>
        <v>702.33520984784184</v>
      </c>
    </row>
    <row r="140" spans="1:13">
      <c r="A140" s="8">
        <v>42160</v>
      </c>
      <c r="B140" s="7">
        <v>136</v>
      </c>
      <c r="D140">
        <f t="shared" si="6"/>
        <v>4060.5</v>
      </c>
      <c r="E140" s="11">
        <f>IF(B140&lt;=62,E139,E139*EXP(LN(Params!$D$53+1)/52))</f>
        <v>6.7576289986146898E-2</v>
      </c>
      <c r="F140" s="22">
        <f ca="1">OFFSET(RigCount!M140,-MIN(Production!B140-1,Params!$D$50),0)</f>
        <v>1140</v>
      </c>
      <c r="G140" s="22">
        <f ca="1">IF(B140&lt;=62,I140-D140-H139*EXP(LN(Params!$D$51)/52),F140*E140)</f>
        <v>77.036970584207467</v>
      </c>
      <c r="H140" s="22">
        <f>IF(ISBLANK(Historical!D139), H139 * EXP(LN(Params!$D$51)/52)+Production!G140, Historical!D139-Production!D140)</f>
        <v>5549.5</v>
      </c>
      <c r="I140" s="22">
        <f>IF(ISBLANK(Historical!D139), Production!H140+Production!D140, Historical!D139)</f>
        <v>9610</v>
      </c>
      <c r="J140" s="22">
        <f t="shared" si="7"/>
        <v>24</v>
      </c>
      <c r="K140" s="22">
        <f ca="1">K139 * EXP(LN(Params!$D$51)/52)+Production!G140</f>
        <v>5494.459603214882</v>
      </c>
      <c r="L140" s="22">
        <f t="shared" ca="1" si="5"/>
        <v>9554.959603214882</v>
      </c>
      <c r="M140" s="22">
        <f ca="1">IF(ISBLANK(Historical!D139), 0, (Historical!D139-Production!L140)^2)</f>
        <v>3029.445278263227</v>
      </c>
    </row>
    <row r="141" spans="1:13">
      <c r="A141" s="8">
        <v>42167</v>
      </c>
      <c r="B141" s="7">
        <v>137</v>
      </c>
      <c r="D141">
        <f t="shared" si="6"/>
        <v>4060.5</v>
      </c>
      <c r="E141" s="11">
        <f>IF(B141&lt;=62,E140,E140*EXP(LN(Params!$D$53+1)/52))</f>
        <v>6.7789735804891088E-2</v>
      </c>
      <c r="F141" s="22">
        <f ca="1">OFFSET(RigCount!M141,-MIN(Production!B141-1,Params!$D$50),0)</f>
        <v>1056</v>
      </c>
      <c r="G141" s="22">
        <f ca="1">IF(B141&lt;=62,I141-D141-H140*EXP(LN(Params!$D$51)/52),F141*E141)</f>
        <v>71.58596100996499</v>
      </c>
      <c r="H141" s="22">
        <f>IF(ISBLANK(Historical!D140), H140 * EXP(LN(Params!$D$51)/52)+Production!G141, Historical!D140-Production!D141)</f>
        <v>5528.5</v>
      </c>
      <c r="I141" s="22">
        <f>IF(ISBLANK(Historical!D140), Production!H141+Production!D141, Historical!D140)</f>
        <v>9589</v>
      </c>
      <c r="J141" s="22">
        <f t="shared" si="7"/>
        <v>-21</v>
      </c>
      <c r="K141" s="22">
        <f ca="1">K140 * EXP(LN(Params!$D$51)/52)+Production!G141</f>
        <v>5484.5371359231131</v>
      </c>
      <c r="L141" s="22">
        <f t="shared" ca="1" si="5"/>
        <v>9545.037135923114</v>
      </c>
      <c r="M141" s="22">
        <f ca="1">IF(ISBLANK(Historical!D140), 0, (Historical!D140-Production!L141)^2)</f>
        <v>1932.7334178427566</v>
      </c>
    </row>
    <row r="142" spans="1:13">
      <c r="A142" s="8">
        <v>42174</v>
      </c>
      <c r="B142" s="7">
        <v>138</v>
      </c>
      <c r="D142">
        <f t="shared" si="6"/>
        <v>4060.5</v>
      </c>
      <c r="E142" s="11">
        <f>IF(B142&lt;=62,E141,E141*EXP(LN(Params!$D$53+1)/52))</f>
        <v>6.8003855811542738E-2</v>
      </c>
      <c r="F142" s="22">
        <f ca="1">OFFSET(RigCount!M142,-MIN(Production!B142-1,Params!$D$50),0)</f>
        <v>1019</v>
      </c>
      <c r="G142" s="22">
        <f ca="1">IF(B142&lt;=62,I142-D142-H141*EXP(LN(Params!$D$51)/52),F142*E142)</f>
        <v>69.29592907196205</v>
      </c>
      <c r="H142" s="22">
        <f>IF(ISBLANK(Historical!D141), H141 * EXP(LN(Params!$D$51)/52)+Production!G142, Historical!D141-Production!D142)</f>
        <v>5543.5</v>
      </c>
      <c r="I142" s="22">
        <f>IF(ISBLANK(Historical!D141), Production!H142+Production!D142, Historical!D141)</f>
        <v>9604</v>
      </c>
      <c r="J142" s="22">
        <f t="shared" si="7"/>
        <v>15</v>
      </c>
      <c r="K142" s="22">
        <f ca="1">K141 * EXP(LN(Params!$D$51)/52)+Production!G142</f>
        <v>5472.4718331006734</v>
      </c>
      <c r="L142" s="22">
        <f t="shared" ca="1" si="5"/>
        <v>9532.9718331006734</v>
      </c>
      <c r="M142" s="22">
        <f ca="1">IF(ISBLANK(Historical!D141), 0, (Historical!D141-Production!L142)^2)</f>
        <v>5045.0004930785963</v>
      </c>
    </row>
    <row r="143" spans="1:13">
      <c r="A143" s="8">
        <v>42181</v>
      </c>
      <c r="B143" s="7">
        <v>139</v>
      </c>
      <c r="D143">
        <f t="shared" si="6"/>
        <v>4060.5</v>
      </c>
      <c r="E143" s="11">
        <f>IF(B143&lt;=62,E142,E142*EXP(LN(Params!$D$53+1)/52))</f>
        <v>6.821865213558527E-2</v>
      </c>
      <c r="F143" s="22">
        <f ca="1">OFFSET(RigCount!M143,-MIN(Production!B143-1,Params!$D$50),0)</f>
        <v>986</v>
      </c>
      <c r="G143" s="22">
        <f ca="1">IF(B143&lt;=62,I143-D143-H142*EXP(LN(Params!$D$51)/52),F143*E143)</f>
        <v>67.263591005687076</v>
      </c>
      <c r="H143" s="22">
        <f>IF(ISBLANK(Historical!D142), H142 * EXP(LN(Params!$D$51)/52)+Production!G143, Historical!D142-Production!D143)</f>
        <v>5534.5</v>
      </c>
      <c r="I143" s="22">
        <f>IF(ISBLANK(Historical!D142), Production!H143+Production!D143, Historical!D142)</f>
        <v>9595</v>
      </c>
      <c r="J143" s="22">
        <f t="shared" si="7"/>
        <v>-9</v>
      </c>
      <c r="K143" s="22">
        <f ca="1">K142 * EXP(LN(Params!$D$51)/52)+Production!G143</f>
        <v>5458.5531768512246</v>
      </c>
      <c r="L143" s="22">
        <f t="shared" ca="1" si="5"/>
        <v>9519.0531768512246</v>
      </c>
      <c r="M143" s="22">
        <f ca="1">IF(ISBLANK(Historical!D142), 0, (Historical!D142-Production!L143)^2)</f>
        <v>5767.9199463913619</v>
      </c>
    </row>
    <row r="144" spans="1:13">
      <c r="A144" s="8">
        <v>42188</v>
      </c>
      <c r="B144" s="7">
        <v>140</v>
      </c>
      <c r="D144">
        <f t="shared" si="6"/>
        <v>4060.5</v>
      </c>
      <c r="E144" s="11">
        <f>IF(B144&lt;=62,E143,E143*EXP(LN(Params!$D$53+1)/52))</f>
        <v>6.8434126913228283E-2</v>
      </c>
      <c r="F144" s="22">
        <f ca="1">OFFSET(RigCount!M144,-MIN(Production!B144-1,Params!$D$50),0)</f>
        <v>922</v>
      </c>
      <c r="G144" s="22">
        <f ca="1">IF(B144&lt;=62,I144-D144-H143*EXP(LN(Params!$D$51)/52),F144*E144)</f>
        <v>63.096265013996479</v>
      </c>
      <c r="H144" s="22">
        <f>IF(ISBLANK(Historical!D143), H143 * EXP(LN(Params!$D$51)/52)+Production!G144, Historical!D143-Production!D144)</f>
        <v>5543.5</v>
      </c>
      <c r="I144" s="22">
        <f>IF(ISBLANK(Historical!D143), Production!H144+Production!D144, Historical!D143)</f>
        <v>9604</v>
      </c>
      <c r="J144" s="22">
        <f t="shared" si="7"/>
        <v>9</v>
      </c>
      <c r="K144" s="22">
        <f ca="1">K143 * EXP(LN(Params!$D$51)/52)+Production!G144</f>
        <v>5440.6736731133215</v>
      </c>
      <c r="L144" s="22">
        <f t="shared" ca="1" si="5"/>
        <v>9501.1736731133205</v>
      </c>
      <c r="M144" s="22">
        <f ca="1">IF(ISBLANK(Historical!D143), 0, (Historical!D143-Production!L144)^2)</f>
        <v>10573.253501006258</v>
      </c>
    </row>
    <row r="145" spans="1:13">
      <c r="A145" s="8">
        <v>42195</v>
      </c>
      <c r="B145" s="7">
        <v>141</v>
      </c>
      <c r="D145">
        <f t="shared" si="6"/>
        <v>4060.5</v>
      </c>
      <c r="E145" s="11">
        <f>IF(B145&lt;=62,E144,E144*EXP(LN(Params!$D$53+1)/52))</f>
        <v>6.8650282287428796E-2</v>
      </c>
      <c r="F145" s="22">
        <f ca="1">OFFSET(RigCount!M145,-MIN(Production!B145-1,Params!$D$50),0)</f>
        <v>866</v>
      </c>
      <c r="G145" s="22">
        <f ca="1">IF(B145&lt;=62,I145-D145-H144*EXP(LN(Params!$D$51)/52),F145*E145)</f>
        <v>59.451144460913341</v>
      </c>
      <c r="H145" s="22">
        <f>IF(ISBLANK(Historical!D144), H144 * EXP(LN(Params!$D$51)/52)+Production!G145, Historical!D144-Production!D145)</f>
        <v>5501.5</v>
      </c>
      <c r="I145" s="22">
        <f>IF(ISBLANK(Historical!D144), Production!H145+Production!D145, Historical!D144)</f>
        <v>9562</v>
      </c>
      <c r="J145" s="22">
        <f t="shared" si="7"/>
        <v>-42</v>
      </c>
      <c r="K145" s="22">
        <f ca="1">K144 * EXP(LN(Params!$D$51)/52)+Production!G145</f>
        <v>5419.4142851428714</v>
      </c>
      <c r="L145" s="22">
        <f t="shared" ca="1" si="5"/>
        <v>9479.9142851428714</v>
      </c>
      <c r="M145" s="22">
        <f ca="1">IF(ISBLANK(Historical!D144), 0, (Historical!D144-Production!L145)^2)</f>
        <v>6738.0645836058147</v>
      </c>
    </row>
    <row r="146" spans="1:13">
      <c r="A146" s="8">
        <v>42202</v>
      </c>
      <c r="B146" s="7">
        <v>142</v>
      </c>
      <c r="D146">
        <f t="shared" si="6"/>
        <v>4060.5</v>
      </c>
      <c r="E146" s="11">
        <f>IF(B146&lt;=62,E145,E145*EXP(LN(Params!$D$53+1)/52))</f>
        <v>6.8867120407912527E-2</v>
      </c>
      <c r="F146" s="22">
        <f ca="1">OFFSET(RigCount!M146,-MIN(Production!B146-1,Params!$D$50),0)</f>
        <v>825</v>
      </c>
      <c r="G146" s="22">
        <f ca="1">IF(B146&lt;=62,I146-D146-H145*EXP(LN(Params!$D$51)/52),F146*E146)</f>
        <v>56.815374336527832</v>
      </c>
      <c r="H146" s="22">
        <f>IF(ISBLANK(Historical!D145), H145 * EXP(LN(Params!$D$51)/52)+Production!G146, Historical!D145-Production!D146)</f>
        <v>5497.5</v>
      </c>
      <c r="I146" s="22">
        <f>IF(ISBLANK(Historical!D145), Production!H146+Production!D146, Historical!D145)</f>
        <v>9558</v>
      </c>
      <c r="J146" s="22">
        <f t="shared" si="7"/>
        <v>-4</v>
      </c>
      <c r="K146" s="22">
        <f ca="1">K145 * EXP(LN(Params!$D$51)/52)+Production!G146</f>
        <v>5395.8345027947453</v>
      </c>
      <c r="L146" s="22">
        <f t="shared" ca="1" si="5"/>
        <v>9456.3345027947453</v>
      </c>
      <c r="M146" s="22">
        <f ca="1">IF(ISBLANK(Historical!D145), 0, (Historical!D145-Production!L146)^2)</f>
        <v>10335.873321991656</v>
      </c>
    </row>
    <row r="147" spans="1:13">
      <c r="A147" s="8">
        <v>42209</v>
      </c>
      <c r="B147" s="7">
        <v>143</v>
      </c>
      <c r="D147">
        <f t="shared" si="6"/>
        <v>4060.5</v>
      </c>
      <c r="E147" s="11">
        <f>IF(B147&lt;=62,E146,E146*EXP(LN(Params!$D$53+1)/52))</f>
        <v>6.9084643431195317E-2</v>
      </c>
      <c r="F147" s="22">
        <f ca="1">OFFSET(RigCount!M147,-MIN(Production!B147-1,Params!$D$50),0)</f>
        <v>813</v>
      </c>
      <c r="G147" s="22">
        <f ca="1">IF(B147&lt;=62,I147-D147-H146*EXP(LN(Params!$D$51)/52),F147*E147)</f>
        <v>56.165815109561791</v>
      </c>
      <c r="H147" s="22">
        <f>IF(ISBLANK(Historical!D146), H146 * EXP(LN(Params!$D$51)/52)+Production!G147, Historical!D146-Production!D147)</f>
        <v>5352.5</v>
      </c>
      <c r="I147" s="22">
        <f>IF(ISBLANK(Historical!D146), Production!H147+Production!D147, Historical!D146)</f>
        <v>9413</v>
      </c>
      <c r="J147" s="22">
        <f t="shared" si="7"/>
        <v>-145</v>
      </c>
      <c r="K147" s="22">
        <f ca="1">K146 * EXP(LN(Params!$D$51)/52)+Production!G147</f>
        <v>5371.9549592230396</v>
      </c>
      <c r="L147" s="22">
        <f t="shared" ca="1" si="5"/>
        <v>9432.4549592230396</v>
      </c>
      <c r="M147" s="22">
        <f ca="1">IF(ISBLANK(Historical!D146), 0, (Historical!D146-Production!L147)^2)</f>
        <v>378.49543837013448</v>
      </c>
    </row>
    <row r="148" spans="1:13">
      <c r="A148" s="8">
        <v>42216</v>
      </c>
      <c r="B148" s="7">
        <v>144</v>
      </c>
      <c r="D148">
        <f t="shared" si="6"/>
        <v>4060.5</v>
      </c>
      <c r="E148" s="11">
        <f>IF(B148&lt;=62,E147,E147*EXP(LN(Params!$D$53+1)/52))</f>
        <v>6.9302853520604557E-2</v>
      </c>
      <c r="F148" s="22">
        <f ca="1">OFFSET(RigCount!M148,-MIN(Production!B148-1,Params!$D$50),0)</f>
        <v>802</v>
      </c>
      <c r="G148" s="22">
        <f ca="1">IF(B148&lt;=62,I148-D148-H147*EXP(LN(Params!$D$51)/52),F148*E148)</f>
        <v>55.580888523524855</v>
      </c>
      <c r="H148" s="22">
        <f>IF(ISBLANK(Historical!D147), H147 * EXP(LN(Params!$D$51)/52)+Production!G148, Historical!D147-Production!D148)</f>
        <v>5404.5</v>
      </c>
      <c r="I148" s="22">
        <f>IF(ISBLANK(Historical!D147), Production!H148+Production!D148, Historical!D147)</f>
        <v>9465</v>
      </c>
      <c r="J148" s="22">
        <f t="shared" si="7"/>
        <v>52</v>
      </c>
      <c r="K148" s="22">
        <f ca="1">K147 * EXP(LN(Params!$D$51)/52)+Production!G148</f>
        <v>5347.8447339238728</v>
      </c>
      <c r="L148" s="22">
        <f t="shared" ca="1" si="5"/>
        <v>9408.3447339238737</v>
      </c>
      <c r="M148" s="22">
        <f ca="1">IF(ISBLANK(Historical!D147), 0, (Historical!D147-Production!L148)^2)</f>
        <v>3209.8191741566657</v>
      </c>
    </row>
    <row r="149" spans="1:13">
      <c r="A149" s="8">
        <v>42223</v>
      </c>
      <c r="B149" s="7">
        <v>145</v>
      </c>
      <c r="C149">
        <v>25</v>
      </c>
      <c r="D149">
        <f t="shared" si="6"/>
        <v>4085.5</v>
      </c>
      <c r="E149" s="11">
        <f>IF(B149&lt;=62,E148,E148*EXP(LN(Params!$D$53+1)/52))</f>
        <v>6.9521752846300688E-2</v>
      </c>
      <c r="F149" s="22">
        <f ca="1">OFFSET(RigCount!M149,-MIN(Production!B149-1,Params!$D$50),0)</f>
        <v>760</v>
      </c>
      <c r="G149" s="22">
        <f ca="1">IF(B149&lt;=62,I149-D149-H148*EXP(LN(Params!$D$51)/52),F149*E149)</f>
        <v>52.836532163188522</v>
      </c>
      <c r="H149" s="22">
        <f>IF(ISBLANK(Historical!D148), H148 * EXP(LN(Params!$D$51)/52)+Production!G149, Historical!D148-Production!D149)</f>
        <v>5309.5</v>
      </c>
      <c r="I149" s="22">
        <f>IF(ISBLANK(Historical!D148), Production!H149+Production!D149, Historical!D148)</f>
        <v>9395</v>
      </c>
      <c r="J149" s="22">
        <f t="shared" si="7"/>
        <v>-70</v>
      </c>
      <c r="K149" s="22">
        <f ca="1">K148 * EXP(LN(Params!$D$51)/52)+Production!G149</f>
        <v>5321.3478192074454</v>
      </c>
      <c r="L149" s="22">
        <f t="shared" ca="1" si="5"/>
        <v>9406.8478192074454</v>
      </c>
      <c r="M149" s="22">
        <f ca="1">IF(ISBLANK(Historical!D148), 0, (Historical!D148-Production!L149)^2)</f>
        <v>140.37081997231107</v>
      </c>
    </row>
    <row r="150" spans="1:13">
      <c r="A150" s="8">
        <v>42230</v>
      </c>
      <c r="B150" s="7">
        <v>146</v>
      </c>
      <c r="C150">
        <v>25</v>
      </c>
      <c r="D150">
        <f t="shared" si="6"/>
        <v>4110.5</v>
      </c>
      <c r="E150" s="11">
        <f>IF(B150&lt;=62,E149,E149*EXP(LN(Params!$D$53+1)/52))</f>
        <v>6.9741343585298821E-2</v>
      </c>
      <c r="F150" s="22">
        <f ca="1">OFFSET(RigCount!M150,-MIN(Production!B150-1,Params!$D$50),0)</f>
        <v>734</v>
      </c>
      <c r="G150" s="22">
        <f ca="1">IF(B150&lt;=62,I150-D150-H149*EXP(LN(Params!$D$51)/52),F150*E150)</f>
        <v>51.190146191609337</v>
      </c>
      <c r="H150" s="22">
        <f>IF(ISBLANK(Historical!D149), H149 * EXP(LN(Params!$D$51)/52)+Production!G150, Historical!D149-Production!D150)</f>
        <v>5237.5</v>
      </c>
      <c r="I150" s="22">
        <f>IF(ISBLANK(Historical!D149), Production!H150+Production!D150, Historical!D149)</f>
        <v>9348</v>
      </c>
      <c r="J150" s="22">
        <f t="shared" si="7"/>
        <v>-47</v>
      </c>
      <c r="K150" s="22">
        <f ca="1">K149 * EXP(LN(Params!$D$51)/52)+Production!G150</f>
        <v>5293.5975911834221</v>
      </c>
      <c r="L150" s="22">
        <f t="shared" ca="1" si="5"/>
        <v>9404.0975911834212</v>
      </c>
      <c r="M150" s="22">
        <f ca="1">IF(ISBLANK(Historical!D149), 0, (Historical!D149-Production!L150)^2)</f>
        <v>3146.9397365822529</v>
      </c>
    </row>
    <row r="151" spans="1:13">
      <c r="A151" s="8">
        <v>42237</v>
      </c>
      <c r="B151" s="7">
        <v>147</v>
      </c>
      <c r="C151">
        <v>25</v>
      </c>
      <c r="D151">
        <f t="shared" si="6"/>
        <v>4135.5</v>
      </c>
      <c r="E151" s="11">
        <f>IF(B151&lt;=62,E150,E150*EXP(LN(Params!$D$53+1)/52))</f>
        <v>6.9961627921490341E-2</v>
      </c>
      <c r="F151" s="22">
        <f ca="1">OFFSET(RigCount!M151,-MIN(Production!B151-1,Params!$D$50),0)</f>
        <v>703</v>
      </c>
      <c r="G151" s="22">
        <f ca="1">IF(B151&lt;=62,I151-D151-H150*EXP(LN(Params!$D$51)/52),F151*E151)</f>
        <v>49.183024428807713</v>
      </c>
      <c r="H151" s="22">
        <f>IF(ISBLANK(Historical!D150), H150 * EXP(LN(Params!$D$51)/52)+Production!G151, Historical!D150-Production!D151)</f>
        <v>5201.5</v>
      </c>
      <c r="I151" s="22">
        <f>IF(ISBLANK(Historical!D150), Production!H151+Production!D151, Historical!D150)</f>
        <v>9337</v>
      </c>
      <c r="J151" s="22">
        <f t="shared" si="7"/>
        <v>-11</v>
      </c>
      <c r="K151" s="22">
        <f ca="1">K150 * EXP(LN(Params!$D$51)/52)+Production!G151</f>
        <v>5264.2519065346805</v>
      </c>
      <c r="L151" s="22">
        <f t="shared" ca="1" si="5"/>
        <v>9399.7519065346805</v>
      </c>
      <c r="M151" s="22">
        <f ca="1">IF(ISBLANK(Historical!D150), 0, (Historical!D150-Production!L151)^2)</f>
        <v>3937.8017737372811</v>
      </c>
    </row>
    <row r="152" spans="1:13">
      <c r="A152" s="8">
        <v>42244</v>
      </c>
      <c r="B152" s="7">
        <v>148</v>
      </c>
      <c r="C152">
        <v>25</v>
      </c>
      <c r="D152">
        <f t="shared" si="6"/>
        <v>4160.5</v>
      </c>
      <c r="E152" s="11">
        <f>IF(B152&lt;=62,E151,E151*EXP(LN(Params!$D$53+1)/52))</f>
        <v>7.018260804566466E-2</v>
      </c>
      <c r="F152" s="22">
        <f ca="1">OFFSET(RigCount!M152,-MIN(Production!B152-1,Params!$D$50),0)</f>
        <v>679</v>
      </c>
      <c r="G152" s="22">
        <f ca="1">IF(B152&lt;=62,I152-D152-H151*EXP(LN(Params!$D$51)/52),F152*E152)</f>
        <v>47.653990863006307</v>
      </c>
      <c r="H152" s="22">
        <f>IF(ISBLANK(Historical!D151), H151 * EXP(LN(Params!$D$51)/52)+Production!G152, Historical!D151-Production!D152)</f>
        <v>5057.5</v>
      </c>
      <c r="I152" s="22">
        <f>IF(ISBLANK(Historical!D151), Production!H152+Production!D152, Historical!D151)</f>
        <v>9218</v>
      </c>
      <c r="J152" s="22">
        <f t="shared" si="7"/>
        <v>-119</v>
      </c>
      <c r="K152" s="22">
        <f ca="1">K151 * EXP(LN(Params!$D$51)/52)+Production!G152</f>
        <v>5233.8125215113696</v>
      </c>
      <c r="L152" s="22">
        <f t="shared" ca="1" si="5"/>
        <v>9394.3125215113687</v>
      </c>
      <c r="M152" s="22">
        <f ca="1">IF(ISBLANK(Historical!D151), 0, (Historical!D151-Production!L152)^2)</f>
        <v>31086.105241696845</v>
      </c>
    </row>
    <row r="153" spans="1:13">
      <c r="A153" s="8">
        <v>42251</v>
      </c>
      <c r="B153" s="7">
        <v>149</v>
      </c>
      <c r="C153">
        <v>25</v>
      </c>
      <c r="D153">
        <f t="shared" si="6"/>
        <v>4185.5</v>
      </c>
      <c r="E153" s="11">
        <f>IF(B153&lt;=62,E152,E152*EXP(LN(Params!$D$53+1)/52))</f>
        <v>7.0404286155531015E-2</v>
      </c>
      <c r="F153" s="22">
        <f ca="1">OFFSET(RigCount!M153,-MIN(Production!B153-1,Params!$D$50),0)</f>
        <v>668</v>
      </c>
      <c r="G153" s="22">
        <f ca="1">IF(B153&lt;=62,I153-D153-H152*EXP(LN(Params!$D$51)/52),F153*E153)</f>
        <v>47.030063151894716</v>
      </c>
      <c r="H153" s="22">
        <f>IF(ISBLANK(Historical!D152), H152 * EXP(LN(Params!$D$51)/52)+Production!G153, Historical!D152-Production!D153)</f>
        <v>4949.5</v>
      </c>
      <c r="I153" s="22">
        <f>IF(ISBLANK(Historical!D152), Production!H153+Production!D153, Historical!D152)</f>
        <v>9135</v>
      </c>
      <c r="J153" s="22">
        <f t="shared" si="7"/>
        <v>-83</v>
      </c>
      <c r="K153" s="22">
        <f ca="1">K152 * EXP(LN(Params!$D$51)/52)+Production!G153</f>
        <v>5203.2007666390282</v>
      </c>
      <c r="L153" s="22">
        <f t="shared" ca="1" si="5"/>
        <v>9388.7007666390273</v>
      </c>
      <c r="M153" s="22">
        <f ca="1">IF(ISBLANK(Historical!D152), 0, (Historical!D152-Production!L153)^2)</f>
        <v>64364.078993230178</v>
      </c>
    </row>
    <row r="154" spans="1:13">
      <c r="A154" s="8">
        <v>42258</v>
      </c>
      <c r="B154" s="7">
        <v>150</v>
      </c>
      <c r="C154">
        <v>25</v>
      </c>
      <c r="D154">
        <f t="shared" si="6"/>
        <v>4210.5</v>
      </c>
      <c r="E154" s="11">
        <f>IF(B154&lt;=62,E153,E153*EXP(LN(Params!$D$53+1)/52))</f>
        <v>7.0626664455740285E-2</v>
      </c>
      <c r="F154" s="22">
        <f ca="1">OFFSET(RigCount!M154,-MIN(Production!B154-1,Params!$D$50),0)</f>
        <v>660</v>
      </c>
      <c r="G154" s="22">
        <f ca="1">IF(B154&lt;=62,I154-D154-H153*EXP(LN(Params!$D$51)/52),F154*E154)</f>
        <v>46.613598540788587</v>
      </c>
      <c r="H154" s="22">
        <f>IF(ISBLANK(Historical!D153), H153 * EXP(LN(Params!$D$51)/52)+Production!G154, Historical!D153-Production!D154)</f>
        <v>4906.5</v>
      </c>
      <c r="I154" s="22">
        <f>IF(ISBLANK(Historical!D153), Production!H154+Production!D154, Historical!D153)</f>
        <v>9117</v>
      </c>
      <c r="J154" s="22">
        <f t="shared" si="7"/>
        <v>-18</v>
      </c>
      <c r="K154" s="22">
        <f ca="1">K153 * EXP(LN(Params!$D$51)/52)+Production!G154</f>
        <v>5172.626662065396</v>
      </c>
      <c r="L154" s="22">
        <f t="shared" ca="1" si="5"/>
        <v>9383.1266620653951</v>
      </c>
      <c r="M154" s="22">
        <f ca="1">IF(ISBLANK(Historical!D153), 0, (Historical!D153-Production!L154)^2)</f>
        <v>70823.400262068986</v>
      </c>
    </row>
    <row r="155" spans="1:13">
      <c r="A155" s="8">
        <v>42265</v>
      </c>
      <c r="B155" s="7">
        <v>151</v>
      </c>
      <c r="C155">
        <v>25</v>
      </c>
      <c r="D155">
        <f t="shared" si="6"/>
        <v>4235.5</v>
      </c>
      <c r="E155" s="11">
        <f>IF(B155&lt;=62,E154,E154*EXP(LN(Params!$D$53+1)/52))</f>
        <v>7.0849745157906929E-2</v>
      </c>
      <c r="F155" s="22">
        <f ca="1">OFFSET(RigCount!M155,-MIN(Production!B155-1,Params!$D$50),0)</f>
        <v>659</v>
      </c>
      <c r="G155" s="22">
        <f ca="1">IF(B155&lt;=62,I155-D155-H154*EXP(LN(Params!$D$51)/52),F155*E155)</f>
        <v>46.689982059060668</v>
      </c>
      <c r="H155" s="22">
        <f>IF(ISBLANK(Historical!D154), H154 * EXP(LN(Params!$D$51)/52)+Production!G155, Historical!D154-Production!D155)</f>
        <v>4900.5</v>
      </c>
      <c r="I155" s="22">
        <f>IF(ISBLANK(Historical!D154), Production!H155+Production!D155, Historical!D154)</f>
        <v>9136</v>
      </c>
      <c r="J155" s="22">
        <f t="shared" si="7"/>
        <v>19</v>
      </c>
      <c r="K155" s="22">
        <f ca="1">K154 * EXP(LN(Params!$D$51)/52)+Production!G155</f>
        <v>5142.5824973905528</v>
      </c>
      <c r="L155" s="22">
        <f t="shared" ca="1" si="5"/>
        <v>9378.0824973905528</v>
      </c>
      <c r="M155" s="22">
        <f ca="1">IF(ISBLANK(Historical!D154), 0, (Historical!D154-Production!L155)^2)</f>
        <v>58603.935542847008</v>
      </c>
    </row>
    <row r="156" spans="1:13">
      <c r="A156" s="8">
        <v>42272</v>
      </c>
      <c r="B156" s="7">
        <v>152</v>
      </c>
      <c r="C156">
        <v>25</v>
      </c>
      <c r="D156">
        <f t="shared" si="6"/>
        <v>4260.5</v>
      </c>
      <c r="E156" s="11">
        <f>IF(B156&lt;=62,E155,E155*EXP(LN(Params!$D$53+1)/52))</f>
        <v>7.1073530480631017E-2</v>
      </c>
      <c r="F156" s="22">
        <f ca="1">OFFSET(RigCount!M156,-MIN(Production!B156-1,Params!$D$50),0)</f>
        <v>646</v>
      </c>
      <c r="G156" s="22">
        <f ca="1">IF(B156&lt;=62,I156-D156-H155*EXP(LN(Params!$D$51)/52),F156*E156)</f>
        <v>45.913500690487638</v>
      </c>
      <c r="H156" s="22">
        <f>IF(ISBLANK(Historical!D155), H155 * EXP(LN(Params!$D$51)/52)+Production!G156, Historical!D155-Production!D156)</f>
        <v>4835.5</v>
      </c>
      <c r="I156" s="22">
        <f>IF(ISBLANK(Historical!D155), Production!H156+Production!D156, Historical!D155)</f>
        <v>9096</v>
      </c>
      <c r="J156" s="22">
        <f t="shared" si="7"/>
        <v>-40</v>
      </c>
      <c r="K156" s="22">
        <f ca="1">K155 * EXP(LN(Params!$D$51)/52)+Production!G156</f>
        <v>5112.2075462505727</v>
      </c>
      <c r="L156" s="22">
        <f t="shared" ca="1" si="5"/>
        <v>9372.7075462505727</v>
      </c>
      <c r="M156" s="22">
        <f ca="1">IF(ISBLANK(Historical!D155), 0, (Historical!D155-Production!L156)^2)</f>
        <v>76567.066152012834</v>
      </c>
    </row>
    <row r="157" spans="1:13">
      <c r="A157" s="8">
        <v>42279</v>
      </c>
      <c r="B157" s="7">
        <v>153</v>
      </c>
      <c r="C157">
        <v>25</v>
      </c>
      <c r="D157">
        <f t="shared" si="6"/>
        <v>4285.5</v>
      </c>
      <c r="E157" s="11">
        <f>IF(B157&lt;=62,E156,E156*EXP(LN(Params!$D$53+1)/52))</f>
        <v>7.129802264952026E-2</v>
      </c>
      <c r="F157" s="22">
        <f ca="1">OFFSET(RigCount!M157,-MIN(Production!B157-1,Params!$D$50),0)</f>
        <v>642</v>
      </c>
      <c r="G157" s="22">
        <f ca="1">IF(B157&lt;=62,I157-D157-H156*EXP(LN(Params!$D$51)/52),F157*E157)</f>
        <v>45.773330540992006</v>
      </c>
      <c r="H157" s="22">
        <f>IF(ISBLANK(Historical!D156), H156 * EXP(LN(Params!$D$51)/52)+Production!G157, Historical!D156-Production!D157)</f>
        <v>4886.5</v>
      </c>
      <c r="I157" s="22">
        <f>IF(ISBLANK(Historical!D156), Production!H157+Production!D157, Historical!D156)</f>
        <v>9172</v>
      </c>
      <c r="J157" s="22">
        <f t="shared" si="7"/>
        <v>76</v>
      </c>
      <c r="K157" s="22">
        <f ca="1">K156 * EXP(LN(Params!$D$51)/52)+Production!G157</f>
        <v>5082.1430269685652</v>
      </c>
      <c r="L157" s="22">
        <f t="shared" ca="1" si="5"/>
        <v>9367.6430269685661</v>
      </c>
      <c r="M157" s="22">
        <f ca="1">IF(ISBLANK(Historical!D156), 0, (Historical!D156-Production!L157)^2)</f>
        <v>38276.194001423093</v>
      </c>
    </row>
    <row r="158" spans="1:13">
      <c r="A158" s="8">
        <v>42286</v>
      </c>
      <c r="B158" s="7">
        <v>154</v>
      </c>
      <c r="C158">
        <v>25</v>
      </c>
      <c r="D158">
        <f t="shared" si="6"/>
        <v>4310.5</v>
      </c>
      <c r="E158" s="11">
        <f>IF(B158&lt;=62,E157,E157*EXP(LN(Params!$D$53+1)/52))</f>
        <v>7.1523223897212135E-2</v>
      </c>
      <c r="F158" s="22">
        <f ca="1">OFFSET(RigCount!M158,-MIN(Production!B158-1,Params!$D$50),0)</f>
        <v>635</v>
      </c>
      <c r="G158" s="22">
        <f ca="1">IF(B158&lt;=62,I158-D158-H157*EXP(LN(Params!$D$51)/52),F158*E158)</f>
        <v>45.417247174729702</v>
      </c>
      <c r="H158" s="22">
        <f>IF(ISBLANK(Historical!D157), H157 * EXP(LN(Params!$D$51)/52)+Production!G158, Historical!D157-Production!D158)</f>
        <v>4785.5</v>
      </c>
      <c r="I158" s="22">
        <f>IF(ISBLANK(Historical!D157), Production!H158+Production!D158, Historical!D157)</f>
        <v>9096</v>
      </c>
      <c r="J158" s="22">
        <f t="shared" si="7"/>
        <v>-76</v>
      </c>
      <c r="K158" s="22">
        <f ca="1">K157 * EXP(LN(Params!$D$51)/52)+Production!G158</f>
        <v>5052.1684211773636</v>
      </c>
      <c r="L158" s="22">
        <f t="shared" ca="1" si="5"/>
        <v>9362.6684211773645</v>
      </c>
      <c r="M158" s="22">
        <f ca="1">IF(ISBLANK(Historical!D157), 0, (Historical!D157-Production!L158)^2)</f>
        <v>71112.046853228268</v>
      </c>
    </row>
    <row r="159" spans="1:13">
      <c r="A159" s="8">
        <v>42293</v>
      </c>
      <c r="B159" s="7">
        <v>155</v>
      </c>
      <c r="D159">
        <f t="shared" si="6"/>
        <v>4310.5</v>
      </c>
      <c r="E159" s="11">
        <f>IF(B159&lt;=62,E158,E158*EXP(LN(Params!$D$53+1)/52))</f>
        <v>7.1749136463396132E-2</v>
      </c>
      <c r="F159" s="22">
        <f ca="1">OFFSET(RigCount!M159,-MIN(Production!B159-1,Params!$D$50),0)</f>
        <v>631</v>
      </c>
      <c r="G159" s="22">
        <f ca="1">IF(B159&lt;=62,I159-D159-H158*EXP(LN(Params!$D$51)/52),F159*E159)</f>
        <v>45.273705108402957</v>
      </c>
      <c r="H159" s="22">
        <f>IF(ISBLANK(Historical!D158), H158 * EXP(LN(Params!$D$51)/52)+Production!G159, Historical!D158-Production!D159)</f>
        <v>4785.5</v>
      </c>
      <c r="I159" s="22">
        <f>IF(ISBLANK(Historical!D158), Production!H159+Production!D159, Historical!D158)</f>
        <v>9096</v>
      </c>
      <c r="J159" s="22">
        <f t="shared" si="7"/>
        <v>0</v>
      </c>
      <c r="K159" s="22">
        <f ca="1">K158 * EXP(LN(Params!$D$51)/52)+Production!G159</f>
        <v>5022.4949363410315</v>
      </c>
      <c r="L159" s="22">
        <f t="shared" ca="1" si="5"/>
        <v>9332.9949363410306</v>
      </c>
      <c r="M159" s="22">
        <f ca="1">IF(ISBLANK(Historical!D158), 0, (Historical!D158-Production!L159)^2)</f>
        <v>56166.599851289124</v>
      </c>
    </row>
    <row r="160" spans="1:13">
      <c r="A160" s="8">
        <v>42300</v>
      </c>
      <c r="B160" s="7">
        <v>156</v>
      </c>
      <c r="D160">
        <f t="shared" si="6"/>
        <v>4310.5</v>
      </c>
      <c r="E160" s="11">
        <f>IF(B160&lt;=62,E159,E159*EXP(LN(Params!$D$53+1)/52))</f>
        <v>7.1975762594835985E-2</v>
      </c>
      <c r="F160" s="22">
        <f ca="1">OFFSET(RigCount!M160,-MIN(Production!B160-1,Params!$D$50),0)</f>
        <v>628</v>
      </c>
      <c r="G160" s="22">
        <f ca="1">IF(B160&lt;=62,I160-D160-H159*EXP(LN(Params!$D$51)/52),F160*E160)</f>
        <v>45.200778909557002</v>
      </c>
      <c r="H160" s="22">
        <f>IF(ISBLANK(Historical!D159), H159 * EXP(LN(Params!$D$51)/52)+Production!G160, Historical!D159-Production!D160)</f>
        <v>4801.5</v>
      </c>
      <c r="I160" s="22">
        <f>IF(ISBLANK(Historical!D159), Production!H160+Production!D160, Historical!D159)</f>
        <v>9112</v>
      </c>
      <c r="J160" s="22">
        <f t="shared" si="7"/>
        <v>16</v>
      </c>
      <c r="K160" s="22">
        <f ca="1">K159 * EXP(LN(Params!$D$51)/52)+Production!G160</f>
        <v>4993.1887213007112</v>
      </c>
      <c r="L160" s="22">
        <f t="shared" ca="1" si="5"/>
        <v>9303.6887213007103</v>
      </c>
      <c r="M160" s="22">
        <f ca="1">IF(ISBLANK(Historical!D159), 0, (Historical!D159-Production!L160)^2)</f>
        <v>36744.565873901389</v>
      </c>
    </row>
    <row r="161" spans="1:13">
      <c r="A161" s="8">
        <v>42307</v>
      </c>
      <c r="B161" s="7">
        <v>157</v>
      </c>
      <c r="D161">
        <f t="shared" si="6"/>
        <v>4310.5</v>
      </c>
      <c r="E161" s="11">
        <f>IF(B161&lt;=62,E160,E160*EXP(LN(Params!$D$53+1)/52))</f>
        <v>7.2203104545392041E-2</v>
      </c>
      <c r="F161" s="22">
        <f ca="1">OFFSET(RigCount!M161,-MIN(Production!B161-1,Params!$D$50),0)</f>
        <v>640</v>
      </c>
      <c r="G161" s="22">
        <f ca="1">IF(B161&lt;=62,I161-D161-H160*EXP(LN(Params!$D$51)/52),F161*E161)</f>
        <v>46.209986909050905</v>
      </c>
      <c r="H161" s="22">
        <f>IF(ISBLANK(Historical!D160), H160 * EXP(LN(Params!$D$51)/52)+Production!G161, Historical!D160-Production!D161)</f>
        <v>4849.5</v>
      </c>
      <c r="I161" s="22">
        <f>IF(ISBLANK(Historical!D160), Production!H161+Production!D161, Historical!D160)</f>
        <v>9160</v>
      </c>
      <c r="J161" s="22">
        <f t="shared" si="7"/>
        <v>48</v>
      </c>
      <c r="K161" s="22">
        <f ca="1">K160 * EXP(LN(Params!$D$51)/52)+Production!G161</f>
        <v>4965.3264619329793</v>
      </c>
      <c r="L161" s="22">
        <f t="shared" ca="1" si="5"/>
        <v>9275.8264619329784</v>
      </c>
      <c r="M161" s="22">
        <f ca="1">IF(ISBLANK(Historical!D160), 0, (Historical!D160-Production!L161)^2)</f>
        <v>13415.769283911699</v>
      </c>
    </row>
    <row r="162" spans="1:13">
      <c r="A162" s="8">
        <v>42314</v>
      </c>
      <c r="B162" s="7">
        <v>158</v>
      </c>
      <c r="D162">
        <f t="shared" si="6"/>
        <v>4310.5</v>
      </c>
      <c r="E162" s="11">
        <f>IF(B162&lt;=62,E161,E161*EXP(LN(Params!$D$53+1)/52))</f>
        <v>7.2431164576043663E-2</v>
      </c>
      <c r="F162" s="22">
        <f ca="1">OFFSET(RigCount!M162,-MIN(Production!B162-1,Params!$D$50),0)</f>
        <v>645</v>
      </c>
      <c r="G162" s="22">
        <f ca="1">IF(B162&lt;=62,I162-D162-H161*EXP(LN(Params!$D$51)/52),F162*E162)</f>
        <v>46.718101151548161</v>
      </c>
      <c r="H162" s="22">
        <f>IF(ISBLANK(Historical!D161), H161 * EXP(LN(Params!$D$51)/52)+Production!G162, Historical!D161-Production!D162)</f>
        <v>4874.5</v>
      </c>
      <c r="I162" s="22">
        <f>IF(ISBLANK(Historical!D161), Production!H162+Production!D162, Historical!D161)</f>
        <v>9185</v>
      </c>
      <c r="J162" s="22">
        <f t="shared" si="7"/>
        <v>25</v>
      </c>
      <c r="K162" s="22">
        <f ca="1">K161 * EXP(LN(Params!$D$51)/52)+Production!G162</f>
        <v>4938.3856438924813</v>
      </c>
      <c r="L162" s="22">
        <f t="shared" ca="1" si="5"/>
        <v>9248.8856438924813</v>
      </c>
      <c r="M162" s="22">
        <f ca="1">IF(ISBLANK(Historical!D161), 0, (Historical!D161-Production!L162)^2)</f>
        <v>4081.3754955569348</v>
      </c>
    </row>
    <row r="163" spans="1:13">
      <c r="A163" s="8">
        <v>42321</v>
      </c>
      <c r="B163" s="7">
        <v>159</v>
      </c>
      <c r="D163">
        <f t="shared" si="6"/>
        <v>4310.5</v>
      </c>
      <c r="E163" s="11">
        <f>IF(B163&lt;=62,E162,E162*EXP(LN(Params!$D$53+1)/52))</f>
        <v>7.2659944954911723E-2</v>
      </c>
      <c r="F163" s="22">
        <f ca="1">OFFSET(RigCount!M163,-MIN(Production!B163-1,Params!$D$50),0)</f>
        <v>638</v>
      </c>
      <c r="G163" s="22">
        <f ca="1">IF(B163&lt;=62,I163-D163-H162*EXP(LN(Params!$D$51)/52),F163*E163)</f>
        <v>46.357044881233676</v>
      </c>
      <c r="H163" s="22">
        <f>IF(ISBLANK(Historical!D162), H162 * EXP(LN(Params!$D$51)/52)+Production!G163, Historical!D162-Production!D163)</f>
        <v>4871.5</v>
      </c>
      <c r="I163" s="22">
        <f>IF(ISBLANK(Historical!D162), Production!H163+Production!D163, Historical!D162)</f>
        <v>9182</v>
      </c>
      <c r="J163" s="22">
        <f t="shared" si="7"/>
        <v>-3</v>
      </c>
      <c r="K163" s="22">
        <f ca="1">K162 * EXP(LN(Params!$D$51)/52)+Production!G163</f>
        <v>4911.4834273995839</v>
      </c>
      <c r="L163" s="22">
        <f t="shared" ca="1" si="5"/>
        <v>9221.9834273995839</v>
      </c>
      <c r="M163" s="22">
        <f ca="1">IF(ISBLANK(Historical!D162), 0, (Historical!D162-Production!L163)^2)</f>
        <v>1598.6744666177956</v>
      </c>
    </row>
    <row r="164" spans="1:13">
      <c r="A164" s="8">
        <v>42328</v>
      </c>
      <c r="B164" s="12">
        <v>160</v>
      </c>
      <c r="D164">
        <f t="shared" si="6"/>
        <v>4310.5</v>
      </c>
      <c r="E164" s="11">
        <f>IF(B164&lt;=62,E163,E163*EXP(LN(Params!$D$53+1)/52))</f>
        <v>7.2889447957281167E-2</v>
      </c>
      <c r="F164" s="22">
        <f ca="1">OFFSET(RigCount!M164,-MIN(Production!B164-1,Params!$D$50),0)</f>
        <v>659</v>
      </c>
      <c r="G164" s="22">
        <f ca="1">IF(B164&lt;=62,I164-D164-H163*EXP(LN(Params!$D$51)/52),F164*E164)</f>
        <v>48.034146203848287</v>
      </c>
      <c r="H164" s="22">
        <f>IF(ISBLANK(Historical!D163), H163 * EXP(LN(Params!$D$51)/52)+Production!G164, Historical!D163-Production!D164)</f>
        <v>4854.5</v>
      </c>
      <c r="I164" s="22">
        <f>IF(ISBLANK(Historical!D163), Production!H164+Production!D164, Historical!D163)</f>
        <v>9165</v>
      </c>
      <c r="J164" s="22">
        <f t="shared" si="7"/>
        <v>-17</v>
      </c>
      <c r="K164" s="22">
        <f ca="1">K163 * EXP(LN(Params!$D$51)/52)+Production!G164</f>
        <v>4886.657397406465</v>
      </c>
      <c r="L164" s="22">
        <f t="shared" ca="1" si="5"/>
        <v>9197.157397406465</v>
      </c>
      <c r="M164" s="22">
        <f ca="1">IF(ISBLANK(Historical!D163), 0, (Historical!D163-Production!L164)^2)</f>
        <v>1034.0982079573189</v>
      </c>
    </row>
    <row r="165" spans="1:13">
      <c r="A165" s="8">
        <v>42335</v>
      </c>
      <c r="B165" s="12">
        <v>161</v>
      </c>
      <c r="D165">
        <f t="shared" si="6"/>
        <v>4310.5</v>
      </c>
      <c r="E165" s="11">
        <f>IF(B165&lt;=62,E164,E164*EXP(LN(Params!$D$53+1)/52))</f>
        <v>7.3119675865623623E-2</v>
      </c>
      <c r="F165" s="22">
        <f ca="1">OFFSET(RigCount!M165,-MIN(Production!B165-1,Params!$D$50),0)</f>
        <v>664</v>
      </c>
      <c r="G165" s="22">
        <f ca="1">IF(B165&lt;=62,I165-D165-H164*EXP(LN(Params!$D$51)/52),F165*E165)</f>
        <v>48.55146477477409</v>
      </c>
      <c r="H165" s="22">
        <f ca="1">IF(ISBLANK(Historical!D164), H164 * EXP(LN(Params!$D$51)/52)+Production!G165, Historical!D164-Production!D165)</f>
        <v>4831.0366182265807</v>
      </c>
      <c r="I165" s="22">
        <f ca="1">IF(ISBLANK(Historical!D164), Production!H165+Production!D165, Historical!D164)</f>
        <v>9141.5366182265807</v>
      </c>
      <c r="J165" s="22">
        <f t="shared" ca="1" si="7"/>
        <v>-23.463381773419314</v>
      </c>
      <c r="K165" s="22">
        <f ca="1">K164 * EXP(LN(Params!$D$51)/52)+Production!G165</f>
        <v>4862.7169716450726</v>
      </c>
      <c r="L165" s="22">
        <f t="shared" ca="1" si="5"/>
        <v>9173.2169716450735</v>
      </c>
      <c r="M165" s="22">
        <f>IF(ISBLANK(Historical!D164), 0, (Historical!D164-Production!L165)^2)</f>
        <v>0</v>
      </c>
    </row>
    <row r="166" spans="1:13">
      <c r="A166" s="8">
        <v>42342</v>
      </c>
      <c r="B166" s="12">
        <v>162</v>
      </c>
      <c r="D166">
        <f t="shared" si="6"/>
        <v>4310.5</v>
      </c>
      <c r="E166" s="11">
        <f>IF(B166&lt;=62,E165,E165*EXP(LN(Params!$D$53+1)/52))</f>
        <v>7.335063096962012E-2</v>
      </c>
      <c r="F166" s="22">
        <f ca="1">OFFSET(RigCount!M166,-MIN(Production!B166-1,Params!$D$50),0)</f>
        <v>670</v>
      </c>
      <c r="G166" s="22">
        <f ca="1">IF(B166&lt;=62,I166-D166-H165*EXP(LN(Params!$D$51)/52),F166*E166)</f>
        <v>49.144922749645481</v>
      </c>
      <c r="H166" s="22">
        <f ca="1">IF(ISBLANK(Historical!D165), H165 * EXP(LN(Params!$D$51)/52)+Production!G166, Historical!D165-Production!D166)</f>
        <v>4808.5147656687186</v>
      </c>
      <c r="I166" s="22">
        <f ca="1">IF(ISBLANK(Historical!D165), Production!H166+Production!D166, Historical!D165)</f>
        <v>9119.0147656687186</v>
      </c>
      <c r="J166" s="22">
        <f t="shared" ca="1" si="7"/>
        <v>-22.521852557862076</v>
      </c>
      <c r="K166" s="22">
        <f ca="1">K165 * EXP(LN(Params!$D$51)/52)+Production!G166</f>
        <v>4839.7251518835801</v>
      </c>
      <c r="L166" s="22">
        <f t="shared" ca="1" si="5"/>
        <v>9150.2251518835801</v>
      </c>
      <c r="M166" s="22">
        <f>IF(ISBLANK(Historical!D165), 0, (Historical!D165-Production!L166)^2)</f>
        <v>0</v>
      </c>
    </row>
    <row r="167" spans="1:13">
      <c r="A167" s="8">
        <v>42349</v>
      </c>
      <c r="B167" s="12">
        <v>163</v>
      </c>
      <c r="D167">
        <f t="shared" si="6"/>
        <v>4310.5</v>
      </c>
      <c r="E167" s="11">
        <f>IF(B167&lt;=62,E166,E166*EXP(LN(Params!$D$53+1)/52))</f>
        <v>7.3582315566183845E-2</v>
      </c>
      <c r="F167" s="22">
        <f ca="1">OFFSET(RigCount!M167,-MIN(Production!B167-1,Params!$D$50),0)</f>
        <v>672</v>
      </c>
      <c r="G167" s="22">
        <f ca="1">IF(B167&lt;=62,I167-D167-H166*EXP(LN(Params!$D$51)/52),F167*E167)</f>
        <v>49.447316060475544</v>
      </c>
      <c r="H167" s="22">
        <f ca="1">IF(ISBLANK(Historical!D166), H166 * EXP(LN(Params!$D$51)/52)+Production!G167, Historical!D166-Production!D167)</f>
        <v>4786.6294103986029</v>
      </c>
      <c r="I167" s="22">
        <f ca="1">IF(ISBLANK(Historical!D166), Production!H167+Production!D167, Historical!D166)</f>
        <v>9097.1294103986038</v>
      </c>
      <c r="J167" s="22">
        <f t="shared" ca="1" si="7"/>
        <v>-21.885355270114815</v>
      </c>
      <c r="K167" s="22">
        <f ca="1">K166 * EXP(LN(Params!$D$51)/52)+Production!G167</f>
        <v>4817.376801212502</v>
      </c>
      <c r="L167" s="22">
        <f t="shared" ca="1" si="5"/>
        <v>9127.876801212502</v>
      </c>
      <c r="M167" s="22">
        <f>IF(ISBLANK(Historical!D166), 0, (Historical!D166-Production!L167)^2)</f>
        <v>0</v>
      </c>
    </row>
    <row r="168" spans="1:13">
      <c r="A168" s="8">
        <v>42356</v>
      </c>
      <c r="B168" s="12">
        <v>164</v>
      </c>
      <c r="D168">
        <f t="shared" si="6"/>
        <v>4310.5</v>
      </c>
      <c r="E168" s="11">
        <f>IF(B168&lt;=62,E167,E167*EXP(LN(Params!$D$53+1)/52))</f>
        <v>7.3814731959482988E-2</v>
      </c>
      <c r="F168" s="22">
        <f ca="1">OFFSET(RigCount!M168,-MIN(Production!B168-1,Params!$D$50),0)</f>
        <v>674</v>
      </c>
      <c r="G168" s="22">
        <f ca="1">IF(B168&lt;=62,I168-D168-H167*EXP(LN(Params!$D$51)/52),F168*E168)</f>
        <v>49.751129340691534</v>
      </c>
      <c r="H168" s="22">
        <f ca="1">IF(ISBLANK(Historical!D167), H167 * EXP(LN(Params!$D$51)/52)+Production!G168, Historical!D167-Production!D168)</f>
        <v>4765.3725301661298</v>
      </c>
      <c r="I168" s="22">
        <f ca="1">IF(ISBLANK(Historical!D167), Production!H168+Production!D168, Historical!D167)</f>
        <v>9075.8725301661289</v>
      </c>
      <c r="J168" s="22">
        <f t="shared" ca="1" si="7"/>
        <v>-21.256880232474941</v>
      </c>
      <c r="K168" s="22">
        <f ca="1">K167 * EXP(LN(Params!$D$51)/52)+Production!G168</f>
        <v>4795.6637939574275</v>
      </c>
      <c r="L168" s="22">
        <f t="shared" ca="1" si="5"/>
        <v>9106.1637939574284</v>
      </c>
      <c r="M168" s="22">
        <f>IF(ISBLANK(Historical!D167), 0, (Historical!D167-Production!L168)^2)</f>
        <v>0</v>
      </c>
    </row>
    <row r="169" spans="1:13">
      <c r="A169" s="8">
        <v>42363</v>
      </c>
      <c r="B169" s="12">
        <v>165</v>
      </c>
      <c r="D169">
        <f t="shared" si="6"/>
        <v>4310.5</v>
      </c>
      <c r="E169" s="11">
        <f>IF(B169&lt;=62,E168,E168*EXP(LN(Params!$D$53+1)/52))</f>
        <v>7.4047882460963679E-2</v>
      </c>
      <c r="F169" s="22">
        <f ca="1">OFFSET(RigCount!M169,-MIN(Production!B169-1,Params!$D$50),0)</f>
        <v>675</v>
      </c>
      <c r="G169" s="22">
        <f ca="1">IF(B169&lt;=62,I169-D169-H168*EXP(LN(Params!$D$51)/52),F169*E169)</f>
        <v>49.982320661150482</v>
      </c>
      <c r="H169" s="22">
        <f ca="1">IF(ISBLANK(Historical!D168), H168 * EXP(LN(Params!$D$51)/52)+Production!G169, Historical!D168-Production!D169)</f>
        <v>4744.6621797993912</v>
      </c>
      <c r="I169" s="22">
        <f ca="1">IF(ISBLANK(Historical!D168), Production!H169+Production!D169, Historical!D168)</f>
        <v>9055.1621797993903</v>
      </c>
      <c r="J169" s="22">
        <f t="shared" ca="1" si="7"/>
        <v>-20.710350366738567</v>
      </c>
      <c r="K169" s="22">
        <f ca="1">K168 * EXP(LN(Params!$D$51)/52)+Production!G169</f>
        <v>4774.5040830564049</v>
      </c>
      <c r="L169" s="22">
        <f t="shared" ca="1" si="5"/>
        <v>9085.0040830564049</v>
      </c>
      <c r="M169" s="22">
        <f>IF(ISBLANK(Historical!D168), 0, (Historical!D168-Production!L169)^2)</f>
        <v>0</v>
      </c>
    </row>
    <row r="170" spans="1:13">
      <c r="A170" s="8">
        <v>42370</v>
      </c>
      <c r="B170" s="12">
        <v>166</v>
      </c>
      <c r="D170">
        <f t="shared" si="6"/>
        <v>4310.5</v>
      </c>
      <c r="E170" s="11">
        <f>IF(B170&lt;=62,E169,E169*EXP(LN(Params!$D$53+1)/52))</f>
        <v>7.4281769389372948E-2</v>
      </c>
      <c r="F170" s="22">
        <f ca="1">OFFSET(RigCount!M170,-MIN(Production!B170-1,Params!$D$50),0)</f>
        <v>662</v>
      </c>
      <c r="G170" s="22">
        <f ca="1">IF(B170&lt;=62,I170-D170-H169*EXP(LN(Params!$D$51)/52),F170*E170)</f>
        <v>49.17453133576489</v>
      </c>
      <c r="H170" s="22">
        <f ca="1">IF(ISBLANK(Historical!D169), H169 * EXP(LN(Params!$D$51)/52)+Production!G170, Historical!D169-Production!D170)</f>
        <v>4723.451271068976</v>
      </c>
      <c r="I170" s="22">
        <f ca="1">IF(ISBLANK(Historical!D169), Production!H170+Production!D170, Historical!D169)</f>
        <v>9033.951271068976</v>
      </c>
      <c r="J170" s="22">
        <f t="shared" ca="1" si="7"/>
        <v>-21.210908730414303</v>
      </c>
      <c r="K170" s="22">
        <f ca="1">K169 * EXP(LN(Params!$D$51)/52)+Production!G170</f>
        <v>4752.8504799014845</v>
      </c>
      <c r="L170" s="22">
        <f t="shared" ca="1" si="5"/>
        <v>9063.3504799014845</v>
      </c>
      <c r="M170" s="22">
        <f>IF(ISBLANK(Historical!D169), 0, (Historical!D169-Production!L170)^2)</f>
        <v>0</v>
      </c>
    </row>
    <row r="171" spans="1:13">
      <c r="A171" s="8">
        <v>42377</v>
      </c>
      <c r="B171" s="12">
        <v>167</v>
      </c>
      <c r="D171">
        <f t="shared" si="6"/>
        <v>4310.5</v>
      </c>
      <c r="E171" s="11">
        <f>IF(B171&lt;=62,E170,E170*EXP(LN(Params!$D$53+1)/52))</f>
        <v>7.4516395070781796E-2</v>
      </c>
      <c r="F171" s="22">
        <f ca="1">OFFSET(RigCount!M171,-MIN(Production!B171-1,Params!$D$50),0)</f>
        <v>652</v>
      </c>
      <c r="G171" s="22">
        <f ca="1">IF(B171&lt;=62,I171-D171-H170*EXP(LN(Params!$D$51)/52),F171*E171)</f>
        <v>48.584689586149729</v>
      </c>
      <c r="H171" s="22">
        <f ca="1">IF(ISBLANK(Historical!D170), H170 * EXP(LN(Params!$D$51)/52)+Production!G171, Historical!D170-Production!D171)</f>
        <v>4701.9651771627159</v>
      </c>
      <c r="I171" s="22">
        <f ca="1">IF(ISBLANK(Historical!D170), Production!H171+Production!D171, Historical!D170)</f>
        <v>9012.4651771627159</v>
      </c>
      <c r="J171" s="22">
        <f t="shared" ca="1" si="7"/>
        <v>-21.486093906260066</v>
      </c>
      <c r="K171" s="22">
        <f ca="1">K170 * EXP(LN(Params!$D$51)/52)+Production!G171</f>
        <v>4730.9282587910402</v>
      </c>
      <c r="L171" s="22">
        <f t="shared" ca="1" si="5"/>
        <v>9041.4282587910402</v>
      </c>
      <c r="M171" s="22">
        <f>IF(ISBLANK(Historical!D170), 0, (Historical!D170-Production!L171)^2)</f>
        <v>0</v>
      </c>
    </row>
    <row r="172" spans="1:13">
      <c r="A172" s="8">
        <v>42384</v>
      </c>
      <c r="B172" s="12">
        <v>168</v>
      </c>
      <c r="D172">
        <f t="shared" si="6"/>
        <v>4310.5</v>
      </c>
      <c r="E172" s="11">
        <f>IF(B172&lt;=62,E171,E171*EXP(LN(Params!$D$53+1)/52))</f>
        <v>7.4751761838608335E-2</v>
      </c>
      <c r="F172" s="22">
        <f ca="1">OFFSET(RigCount!M172,-MIN(Production!B172-1,Params!$D$50),0)</f>
        <v>644</v>
      </c>
      <c r="G172" s="22">
        <f ca="1">IF(B172&lt;=62,I172-D172-H171*EXP(LN(Params!$D$51)/52),F172*E172)</f>
        <v>48.140134624063769</v>
      </c>
      <c r="H172" s="22">
        <f ca="1">IF(ISBLANK(Historical!D171), H171 * EXP(LN(Params!$D$51)/52)+Production!G172, Historical!D171-Production!D172)</f>
        <v>4680.3532671460707</v>
      </c>
      <c r="I172" s="22">
        <f ca="1">IF(ISBLANK(Historical!D171), Production!H172+Production!D172, Historical!D171)</f>
        <v>8990.8532671460707</v>
      </c>
      <c r="J172" s="22">
        <f t="shared" ca="1" si="7"/>
        <v>-21.611910016645197</v>
      </c>
      <c r="K172" s="22">
        <f ca="1">K171 * EXP(LN(Params!$D$51)/52)+Production!G172</f>
        <v>4708.8866913680649</v>
      </c>
      <c r="L172" s="22">
        <f t="shared" ca="1" si="5"/>
        <v>9019.3866913680649</v>
      </c>
      <c r="M172" s="22">
        <f>IF(ISBLANK(Historical!D171), 0, (Historical!D171-Production!L172)^2)</f>
        <v>0</v>
      </c>
    </row>
    <row r="173" spans="1:13">
      <c r="A173" s="8">
        <v>42391</v>
      </c>
      <c r="B173" s="12">
        <v>169</v>
      </c>
      <c r="D173">
        <f t="shared" si="6"/>
        <v>4310.5</v>
      </c>
      <c r="E173" s="11">
        <f>IF(B173&lt;=62,E172,E172*EXP(LN(Params!$D$53+1)/52))</f>
        <v>7.498787203364099E-2</v>
      </c>
      <c r="F173" s="22">
        <f ca="1">OFFSET(RigCount!M173,-MIN(Production!B173-1,Params!$D$50),0)</f>
        <v>641</v>
      </c>
      <c r="G173" s="22">
        <f ca="1">IF(B173&lt;=62,I173-D173-H172*EXP(LN(Params!$D$51)/52),F173*E173)</f>
        <v>48.067225973563872</v>
      </c>
      <c r="H173" s="22">
        <f ca="1">IF(ISBLANK(Historical!D172), H172 * EXP(LN(Params!$D$51)/52)+Production!G173, Historical!D172-Production!D173)</f>
        <v>4658.9890537695755</v>
      </c>
      <c r="I173" s="22">
        <f ca="1">IF(ISBLANK(Historical!D172), Production!H173+Production!D173, Historical!D172)</f>
        <v>8969.4890537695755</v>
      </c>
      <c r="J173" s="22">
        <f t="shared" ca="1" si="7"/>
        <v>-21.364213376495172</v>
      </c>
      <c r="K173" s="22">
        <f ca="1">K172 * EXP(LN(Params!$D$51)/52)+Production!G173</f>
        <v>4687.0991944058578</v>
      </c>
      <c r="L173" s="22">
        <f t="shared" ca="1" si="5"/>
        <v>8997.5991944058587</v>
      </c>
      <c r="M173" s="22">
        <f>IF(ISBLANK(Historical!D172), 0, (Historical!D172-Production!L173)^2)</f>
        <v>0</v>
      </c>
    </row>
    <row r="174" spans="1:13">
      <c r="A174" s="8">
        <v>42398</v>
      </c>
      <c r="B174" s="12">
        <v>170</v>
      </c>
      <c r="D174">
        <f t="shared" si="6"/>
        <v>4310.5</v>
      </c>
      <c r="E174" s="11">
        <f>IF(B174&lt;=62,E173,E173*EXP(LN(Params!$D$53+1)/52))</f>
        <v>7.5224728004061769E-2</v>
      </c>
      <c r="F174" s="22">
        <f ca="1">OFFSET(RigCount!M174,-MIN(Production!B174-1,Params!$D$50),0)</f>
        <v>614</v>
      </c>
      <c r="G174" s="22">
        <f ca="1">IF(B174&lt;=62,I174-D174-H173*EXP(LN(Params!$D$51)/52),F174*E174)</f>
        <v>46.187982994493929</v>
      </c>
      <c r="H174" s="22">
        <f ca="1">IF(ISBLANK(Historical!D173), H173 * EXP(LN(Params!$D$51)/52)+Production!G174, Historical!D173-Production!D174)</f>
        <v>4636.0625282097526</v>
      </c>
      <c r="I174" s="22">
        <f ca="1">IF(ISBLANK(Historical!D173), Production!H174+Production!D174, Historical!D173)</f>
        <v>8946.5625282097535</v>
      </c>
      <c r="J174" s="22">
        <f t="shared" ca="1" si="7"/>
        <v>-22.926525559822039</v>
      </c>
      <c r="K174" s="22">
        <f ca="1">K173 * EXP(LN(Params!$D$51)/52)+Production!G174</f>
        <v>4663.7556645274917</v>
      </c>
      <c r="L174" s="22">
        <f t="shared" ca="1" si="5"/>
        <v>8974.2556645274926</v>
      </c>
      <c r="M174" s="22">
        <f>IF(ISBLANK(Historical!D173), 0, (Historical!D173-Production!L174)^2)</f>
        <v>0</v>
      </c>
    </row>
    <row r="175" spans="1:13">
      <c r="A175" s="8">
        <v>42405</v>
      </c>
      <c r="B175" s="12">
        <v>171</v>
      </c>
      <c r="D175">
        <f t="shared" si="6"/>
        <v>4310.5</v>
      </c>
      <c r="E175" s="11">
        <f>IF(B175&lt;=62,E174,E174*EXP(LN(Params!$D$53+1)/52))</f>
        <v>7.546233210546964E-2</v>
      </c>
      <c r="F175" s="22">
        <f ca="1">OFFSET(RigCount!M175,-MIN(Production!B175-1,Params!$D$50),0)</f>
        <v>605</v>
      </c>
      <c r="G175" s="22">
        <f ca="1">IF(B175&lt;=62,I175-D175-H174*EXP(LN(Params!$D$51)/52),F175*E175)</f>
        <v>45.654710923809134</v>
      </c>
      <c r="H175" s="22">
        <f ca="1">IF(ISBLANK(Historical!D174), H174 * EXP(LN(Params!$D$51)/52)+Production!G175, Historical!D174-Production!D175)</f>
        <v>4612.9428377416871</v>
      </c>
      <c r="I175" s="22">
        <f ca="1">IF(ISBLANK(Historical!D174), Production!H175+Production!D175, Historical!D174)</f>
        <v>8923.442837741688</v>
      </c>
      <c r="J175" s="22">
        <f t="shared" ca="1" si="7"/>
        <v>-23.119690468065528</v>
      </c>
      <c r="K175" s="22">
        <f ca="1">K174 * EXP(LN(Params!$D$51)/52)+Production!G175</f>
        <v>4640.2251558572716</v>
      </c>
      <c r="L175" s="22">
        <f t="shared" ca="1" si="5"/>
        <v>8950.7251558572716</v>
      </c>
      <c r="M175" s="22">
        <f>IF(ISBLANK(Historical!D174), 0, (Historical!D174-Production!L175)^2)</f>
        <v>0</v>
      </c>
    </row>
    <row r="176" spans="1:13">
      <c r="A176" s="8">
        <v>42412</v>
      </c>
      <c r="B176" s="12">
        <v>172</v>
      </c>
      <c r="D176">
        <f t="shared" si="6"/>
        <v>4310.5</v>
      </c>
      <c r="E176" s="11">
        <f>IF(B176&lt;=62,E175,E175*EXP(LN(Params!$D$53+1)/52))</f>
        <v>7.5700686700903921E-2</v>
      </c>
      <c r="F176" s="22">
        <f ca="1">OFFSET(RigCount!M176,-MIN(Production!B176-1,Params!$D$50),0)</f>
        <v>595</v>
      </c>
      <c r="G176" s="22">
        <f ca="1">IF(B176&lt;=62,I176-D176-H175*EXP(LN(Params!$D$51)/52),F176*E176)</f>
        <v>45.041908587037831</v>
      </c>
      <c r="H176" s="22">
        <f ca="1">IF(ISBLANK(Historical!D175), H175 * EXP(LN(Params!$D$51)/52)+Production!G176, Historical!D175-Production!D176)</f>
        <v>4589.5533176346153</v>
      </c>
      <c r="I176" s="22">
        <f ca="1">IF(ISBLANK(Historical!D175), Production!H176+Production!D176, Historical!D175)</f>
        <v>8900.0533176346144</v>
      </c>
      <c r="J176" s="22">
        <f t="shared" ca="1" si="7"/>
        <v>-23.389520107073622</v>
      </c>
      <c r="K176" s="22">
        <f ca="1">K175 * EXP(LN(Params!$D$51)/52)+Production!G176</f>
        <v>4616.4309118955143</v>
      </c>
      <c r="L176" s="22">
        <f t="shared" ca="1" si="5"/>
        <v>8926.9309118955134</v>
      </c>
      <c r="M176" s="22">
        <f>IF(ISBLANK(Historical!D175), 0, (Historical!D175-Production!L176)^2)</f>
        <v>0</v>
      </c>
    </row>
    <row r="177" spans="1:13">
      <c r="A177" s="8">
        <v>42419</v>
      </c>
      <c r="B177" s="12">
        <v>173</v>
      </c>
      <c r="D177">
        <f t="shared" si="6"/>
        <v>4310.5</v>
      </c>
      <c r="E177" s="11">
        <f>IF(B177&lt;=62,E176,E176*EXP(LN(Params!$D$53+1)/52))</f>
        <v>7.5939794160867824E-2</v>
      </c>
      <c r="F177" s="22">
        <f ca="1">OFFSET(RigCount!M177,-MIN(Production!B177-1,Params!$D$50),0)</f>
        <v>594</v>
      </c>
      <c r="G177" s="22">
        <f ca="1">IF(B177&lt;=62,I177-D177-H176*EXP(LN(Params!$D$51)/52),F177*E177)</f>
        <v>45.108237731555491</v>
      </c>
      <c r="H177" s="22">
        <f ca="1">IF(ISBLANK(Historical!D176), H176 * EXP(LN(Params!$D$51)/52)+Production!G177, Historical!D176-Production!D177)</f>
        <v>4566.5771022001991</v>
      </c>
      <c r="I177" s="22">
        <f ca="1">IF(ISBLANK(Historical!D176), Production!H177+Production!D177, Historical!D176)</f>
        <v>8877.0771022001991</v>
      </c>
      <c r="J177" s="22">
        <f t="shared" ca="1" si="7"/>
        <v>-22.97621543441528</v>
      </c>
      <c r="K177" s="22">
        <f ca="1">K176 * EXP(LN(Params!$D$51)/52)+Production!G177</f>
        <v>4593.0559765463213</v>
      </c>
      <c r="L177" s="22">
        <f t="shared" ca="1" si="5"/>
        <v>8903.5559765463222</v>
      </c>
      <c r="M177" s="22">
        <f>IF(ISBLANK(Historical!D176), 0, (Historical!D176-Production!L177)^2)</f>
        <v>0</v>
      </c>
    </row>
    <row r="178" spans="1:13">
      <c r="A178" s="8">
        <v>42426</v>
      </c>
      <c r="B178" s="12">
        <v>174</v>
      </c>
      <c r="D178">
        <f t="shared" si="6"/>
        <v>4310.5</v>
      </c>
      <c r="E178" s="11">
        <f>IF(B178&lt;=62,E177,E177*EXP(LN(Params!$D$53+1)/52))</f>
        <v>7.6179656863351999E-2</v>
      </c>
      <c r="F178" s="22">
        <f ca="1">OFFSET(RigCount!M178,-MIN(Production!B178-1,Params!$D$50),0)</f>
        <v>578</v>
      </c>
      <c r="G178" s="22">
        <f ca="1">IF(B178&lt;=62,I178-D178-H177*EXP(LN(Params!$D$51)/52),F178*E178)</f>
        <v>44.031841667017453</v>
      </c>
      <c r="H178" s="22">
        <f ca="1">IF(ISBLANK(Historical!D177), H177 * EXP(LN(Params!$D$51)/52)+Production!G178, Historical!D177-Production!D178)</f>
        <v>4542.865334995975</v>
      </c>
      <c r="I178" s="22">
        <f ca="1">IF(ISBLANK(Historical!D177), Production!H178+Production!D178, Historical!D177)</f>
        <v>8853.365334995975</v>
      </c>
      <c r="J178" s="22">
        <f t="shared" ca="1" si="7"/>
        <v>-23.711767204224088</v>
      </c>
      <c r="K178" s="22">
        <f ca="1">K177 * EXP(LN(Params!$D$51)/52)+Production!G178</f>
        <v>4568.9514043008348</v>
      </c>
      <c r="L178" s="22">
        <f t="shared" ca="1" si="5"/>
        <v>8879.4514043008348</v>
      </c>
      <c r="M178" s="22">
        <f>IF(ISBLANK(Historical!D177), 0, (Historical!D177-Production!L178)^2)</f>
        <v>0</v>
      </c>
    </row>
    <row r="179" spans="1:13">
      <c r="A179" s="8">
        <v>42433</v>
      </c>
      <c r="B179" s="12">
        <v>175</v>
      </c>
      <c r="D179">
        <f t="shared" si="6"/>
        <v>4310.5</v>
      </c>
      <c r="E179" s="11">
        <f>IF(B179&lt;=62,E178,E178*EXP(LN(Params!$D$53+1)/52))</f>
        <v>7.6420277193858202E-2</v>
      </c>
      <c r="F179" s="22">
        <f ca="1">OFFSET(RigCount!M179,-MIN(Production!B179-1,Params!$D$50),0)</f>
        <v>572</v>
      </c>
      <c r="G179" s="22">
        <f ca="1">IF(B179&lt;=62,I179-D179-H178*EXP(LN(Params!$D$51)/52),F179*E179)</f>
        <v>43.712398554886889</v>
      </c>
      <c r="H179" s="22">
        <f ca="1">IF(ISBLANK(Historical!D178), H178 * EXP(LN(Params!$D$51)/52)+Production!G179, Historical!D178-Production!D179)</f>
        <v>4519.1858806331893</v>
      </c>
      <c r="I179" s="22">
        <f ca="1">IF(ISBLANK(Historical!D178), Production!H179+Production!D179, Historical!D178)</f>
        <v>8829.6858806331893</v>
      </c>
      <c r="J179" s="22">
        <f t="shared" ca="1" si="7"/>
        <v>-23.679454362785691</v>
      </c>
      <c r="K179" s="22">
        <f ca="1">K178 * EXP(LN(Params!$D$51)/52)+Production!G179</f>
        <v>4544.8849720251774</v>
      </c>
      <c r="L179" s="22">
        <f t="shared" ca="1" si="5"/>
        <v>8855.3849720251783</v>
      </c>
      <c r="M179" s="22">
        <f>IF(ISBLANK(Historical!D178), 0, (Historical!D178-Production!L179)^2)</f>
        <v>0</v>
      </c>
    </row>
    <row r="180" spans="1:13">
      <c r="A180" s="8">
        <v>42440</v>
      </c>
      <c r="B180" s="12">
        <v>176</v>
      </c>
      <c r="D180">
        <f t="shared" si="6"/>
        <v>4310.5</v>
      </c>
      <c r="E180" s="11">
        <f>IF(B180&lt;=62,E179,E179*EXP(LN(Params!$D$53+1)/52))</f>
        <v>7.6661657545423006E-2</v>
      </c>
      <c r="F180" s="22">
        <f ca="1">OFFSET(RigCount!M180,-MIN(Production!B180-1,Params!$D$50),0)</f>
        <v>574</v>
      </c>
      <c r="G180" s="22">
        <f ca="1">IF(B180&lt;=62,I180-D180-H179*EXP(LN(Params!$D$51)/52),F180*E180)</f>
        <v>44.003791431072806</v>
      </c>
      <c r="H180" s="22">
        <f ca="1">IF(ISBLANK(Historical!D179), H179 * EXP(LN(Params!$D$51)/52)+Production!G180, Historical!D179-Production!D180)</f>
        <v>4496.1490957502101</v>
      </c>
      <c r="I180" s="22">
        <f ca="1">IF(ISBLANK(Historical!D179), Production!H180+Production!D180, Historical!D179)</f>
        <v>8806.6490957502101</v>
      </c>
      <c r="J180" s="22">
        <f t="shared" ca="1" si="7"/>
        <v>-23.036784882979191</v>
      </c>
      <c r="K180" s="22">
        <f ca="1">K179 * EXP(LN(Params!$D$51)/52)+Production!G180</f>
        <v>4521.466949914261</v>
      </c>
      <c r="L180" s="22">
        <f t="shared" ca="1" si="5"/>
        <v>8831.9669499142619</v>
      </c>
      <c r="M180" s="22">
        <f>IF(ISBLANK(Historical!D179), 0, (Historical!D179-Production!L180)^2)</f>
        <v>0</v>
      </c>
    </row>
    <row r="181" spans="1:13">
      <c r="A181" s="8">
        <v>42447</v>
      </c>
      <c r="B181" s="12">
        <v>177</v>
      </c>
      <c r="D181">
        <f t="shared" si="6"/>
        <v>4310.5</v>
      </c>
      <c r="E181" s="11">
        <f>IF(B181&lt;=62,E180,E180*EXP(LN(Params!$D$53+1)/52))</f>
        <v>7.6903800318641607E-2</v>
      </c>
      <c r="F181" s="22">
        <f ca="1">OFFSET(RigCount!M181,-MIN(Production!B181-1,Params!$D$50),0)</f>
        <v>564</v>
      </c>
      <c r="G181" s="22">
        <f ca="1">IF(B181&lt;=62,I181-D181-H180*EXP(LN(Params!$D$51)/52),F181*E181)</f>
        <v>43.373743379713865</v>
      </c>
      <c r="H181" s="22">
        <f ca="1">IF(ISBLANK(Historical!D180), H180 * EXP(LN(Params!$D$51)/52)+Production!G181, Historical!D180-Production!D181)</f>
        <v>4472.824005637649</v>
      </c>
      <c r="I181" s="22">
        <f ca="1">IF(ISBLANK(Historical!D180), Production!H181+Production!D181, Historical!D180)</f>
        <v>8783.324005637649</v>
      </c>
      <c r="J181" s="22">
        <f t="shared" ca="1" si="7"/>
        <v>-23.325090112561156</v>
      </c>
      <c r="K181" s="22">
        <f ca="1">K180 * EXP(LN(Params!$D$51)/52)+Production!G181</f>
        <v>4497.7662780975998</v>
      </c>
      <c r="L181" s="22">
        <f t="shared" ca="1" si="5"/>
        <v>8808.2662780975988</v>
      </c>
      <c r="M181" s="22">
        <f>IF(ISBLANK(Historical!D180), 0, (Historical!D180-Production!L181)^2)</f>
        <v>0</v>
      </c>
    </row>
    <row r="182" spans="1:13">
      <c r="A182" s="8">
        <v>42454</v>
      </c>
      <c r="B182" s="12">
        <v>178</v>
      </c>
      <c r="D182">
        <f t="shared" si="6"/>
        <v>4310.5</v>
      </c>
      <c r="E182" s="11">
        <f>IF(B182&lt;=62,E181,E181*EXP(LN(Params!$D$53+1)/52))</f>
        <v>7.714670792169169E-2</v>
      </c>
      <c r="F182" s="22">
        <f ca="1">OFFSET(RigCount!M182,-MIN(Production!B182-1,Params!$D$50),0)</f>
        <v>555</v>
      </c>
      <c r="G182" s="22">
        <f ca="1">IF(B182&lt;=62,I182-D182-H181*EXP(LN(Params!$D$51)/52),F182*E182)</f>
        <v>42.816422896538889</v>
      </c>
      <c r="H182" s="22">
        <f ca="1">IF(ISBLANK(Historical!D181), H181 * EXP(LN(Params!$D$51)/52)+Production!G182, Historical!D181-Production!D182)</f>
        <v>4449.2876147731267</v>
      </c>
      <c r="I182" s="22">
        <f ca="1">IF(ISBLANK(Historical!D181), Production!H182+Production!D182, Historical!D181)</f>
        <v>8759.7876147731258</v>
      </c>
      <c r="J182" s="22">
        <f t="shared" ca="1" si="7"/>
        <v>-23.536390864523128</v>
      </c>
      <c r="K182" s="22">
        <f ca="1">K181 * EXP(LN(Params!$D$51)/52)+Production!G182</f>
        <v>4473.8598771550533</v>
      </c>
      <c r="L182" s="22">
        <f t="shared" ca="1" si="5"/>
        <v>8784.3598771550533</v>
      </c>
      <c r="M182" s="22">
        <f>IF(ISBLANK(Historical!D181), 0, (Historical!D181-Production!L182)^2)</f>
        <v>0</v>
      </c>
    </row>
    <row r="183" spans="1:13">
      <c r="A183" s="8">
        <v>42461</v>
      </c>
      <c r="B183" s="12">
        <v>179</v>
      </c>
      <c r="D183">
        <f t="shared" si="6"/>
        <v>4310.5</v>
      </c>
      <c r="E183" s="11">
        <f>IF(B183&lt;=62,E182,E182*EXP(LN(Params!$D$53+1)/52))</f>
        <v>7.7390382770357397E-2</v>
      </c>
      <c r="F183" s="22">
        <f ca="1">OFFSET(RigCount!M183,-MIN(Production!B183-1,Params!$D$50),0)</f>
        <v>530</v>
      </c>
      <c r="G183" s="22">
        <f ca="1">IF(B183&lt;=62,I183-D183-H182*EXP(LN(Params!$D$51)/52),F183*E183)</f>
        <v>41.016902868289421</v>
      </c>
      <c r="H183" s="22">
        <f ca="1">IF(ISBLANK(Historical!D182), H182 * EXP(LN(Params!$D$51)/52)+Production!G183, Historical!D182-Production!D183)</f>
        <v>4424.3008581859285</v>
      </c>
      <c r="I183" s="22">
        <f ca="1">IF(ISBLANK(Historical!D182), Production!H183+Production!D183, Historical!D182)</f>
        <v>8734.8008581859285</v>
      </c>
      <c r="J183" s="22">
        <f t="shared" ca="1" si="7"/>
        <v>-24.986756587197306</v>
      </c>
      <c r="K183" s="22">
        <f ca="1">K182 * EXP(LN(Params!$D$51)/52)+Production!G183</f>
        <v>4448.5085994627407</v>
      </c>
      <c r="L183" s="22">
        <f t="shared" ca="1" si="5"/>
        <v>8759.0085994627407</v>
      </c>
      <c r="M183" s="22">
        <f>IF(ISBLANK(Historical!D182), 0, (Historical!D182-Production!L183)^2)</f>
        <v>0</v>
      </c>
    </row>
    <row r="184" spans="1:13">
      <c r="A184" s="8">
        <v>42468</v>
      </c>
      <c r="B184" s="12">
        <v>180</v>
      </c>
      <c r="D184">
        <f t="shared" si="6"/>
        <v>4310.5</v>
      </c>
      <c r="E184" s="11">
        <f>IF(B184&lt;=62,E183,E183*EXP(LN(Params!$D$53+1)/52))</f>
        <v>7.7634827288053349E-2</v>
      </c>
      <c r="F184" s="22">
        <f ca="1">OFFSET(RigCount!M184,-MIN(Production!B184-1,Params!$D$50),0)</f>
        <v>555</v>
      </c>
      <c r="G184" s="22">
        <f ca="1">IF(B184&lt;=62,I184-D184-H183*EXP(LN(Params!$D$51)/52),F184*E184)</f>
        <v>43.087329144869607</v>
      </c>
      <c r="H184" s="22">
        <f ca="1">IF(ISBLANK(Historical!D183), H183 * EXP(LN(Params!$D$51)/52)+Production!G184, Historical!D183-Production!D184)</f>
        <v>4401.7551978601423</v>
      </c>
      <c r="I184" s="22">
        <f ca="1">IF(ISBLANK(Historical!D183), Production!H184+Production!D184, Historical!D183)</f>
        <v>8712.2551978601423</v>
      </c>
      <c r="J184" s="22">
        <f t="shared" ca="1" si="7"/>
        <v>-22.54566032578623</v>
      </c>
      <c r="K184" s="22">
        <f ca="1">K183 * EXP(LN(Params!$D$51)/52)+Production!G184</f>
        <v>4425.6038255777148</v>
      </c>
      <c r="L184" s="22">
        <f t="shared" ca="1" si="5"/>
        <v>8736.1038255777148</v>
      </c>
      <c r="M184" s="22">
        <f>IF(ISBLANK(Historical!D183), 0, (Historical!D183-Production!L184)^2)</f>
        <v>0</v>
      </c>
    </row>
    <row r="185" spans="1:13">
      <c r="A185" s="8">
        <v>42475</v>
      </c>
      <c r="B185" s="12">
        <v>181</v>
      </c>
      <c r="D185">
        <f t="shared" si="6"/>
        <v>4310.5</v>
      </c>
      <c r="E185" s="11">
        <f>IF(B185&lt;=62,E184,E184*EXP(LN(Params!$D$53+1)/52))</f>
        <v>7.7880043905848725E-2</v>
      </c>
      <c r="F185" s="22">
        <f ca="1">OFFSET(RigCount!M185,-MIN(Production!B185-1,Params!$D$50),0)</f>
        <v>580</v>
      </c>
      <c r="G185" s="22">
        <f ca="1">IF(B185&lt;=62,I185-D185-H184*EXP(LN(Params!$D$51)/52),F185*E185)</f>
        <v>45.170425465392263</v>
      </c>
      <c r="H185" s="22">
        <f ca="1">IF(ISBLANK(Historical!D184), H184 * EXP(LN(Params!$D$51)/52)+Production!G185, Historical!D184-Production!D185)</f>
        <v>4381.6270910118847</v>
      </c>
      <c r="I185" s="22">
        <f ca="1">IF(ISBLANK(Historical!D184), Production!H185+Production!D185, Historical!D184)</f>
        <v>8692.1270910118837</v>
      </c>
      <c r="J185" s="22">
        <f t="shared" ca="1" si="7"/>
        <v>-20.12810684825854</v>
      </c>
      <c r="K185" s="22">
        <f ca="1">K184 * EXP(LN(Params!$D$51)/52)+Production!G185</f>
        <v>4405.1219324969998</v>
      </c>
      <c r="L185" s="22">
        <f t="shared" ca="1" si="5"/>
        <v>8715.6219324970007</v>
      </c>
      <c r="M185" s="22">
        <f>IF(ISBLANK(Historical!D184), 0, (Historical!D184-Production!L185)^2)</f>
        <v>0</v>
      </c>
    </row>
    <row r="186" spans="1:13">
      <c r="A186" s="8">
        <v>42482</v>
      </c>
      <c r="B186" s="12">
        <v>182</v>
      </c>
      <c r="D186">
        <f t="shared" si="6"/>
        <v>4310.5</v>
      </c>
      <c r="E186" s="11">
        <f>IF(B186&lt;=62,E185,E185*EXP(LN(Params!$D$53+1)/52))</f>
        <v>7.8126035062491467E-2</v>
      </c>
      <c r="F186" s="22">
        <f ca="1">OFFSET(RigCount!M186,-MIN(Production!B186-1,Params!$D$50),0)</f>
        <v>605</v>
      </c>
      <c r="G186" s="22">
        <f ca="1">IF(B186&lt;=62,I186-D186-H185*EXP(LN(Params!$D$51)/52),F186*E186)</f>
        <v>47.26625121280734</v>
      </c>
      <c r="H186" s="22">
        <f ca="1">IF(ISBLANK(Historical!D185), H185 * EXP(LN(Params!$D$51)/52)+Production!G186, Historical!D185-Production!D186)</f>
        <v>4363.8934034893682</v>
      </c>
      <c r="I186" s="22">
        <f ca="1">IF(ISBLANK(Historical!D185), Production!H186+Production!D186, Historical!D185)</f>
        <v>8674.3934034893682</v>
      </c>
      <c r="J186" s="22">
        <f t="shared" ca="1" si="7"/>
        <v>-17.733687522515538</v>
      </c>
      <c r="K186" s="22">
        <f ca="1">K185 * EXP(LN(Params!$D$51)/52)+Production!G186</f>
        <v>4387.0397070397376</v>
      </c>
      <c r="L186" s="22">
        <f t="shared" ca="1" si="5"/>
        <v>8697.5397070397376</v>
      </c>
      <c r="M186" s="22">
        <f>IF(ISBLANK(Historical!D185), 0, (Historical!D185-Production!L186)^2)</f>
        <v>0</v>
      </c>
    </row>
    <row r="187" spans="1:13">
      <c r="A187" s="8">
        <v>42489</v>
      </c>
      <c r="B187" s="12">
        <v>183</v>
      </c>
      <c r="D187">
        <f t="shared" si="6"/>
        <v>4310.5</v>
      </c>
      <c r="E187" s="11">
        <f>IF(B187&lt;=62,E186,E186*EXP(LN(Params!$D$53+1)/52))</f>
        <v>7.8372803204432517E-2</v>
      </c>
      <c r="F187" s="22">
        <f ca="1">OFFSET(RigCount!M187,-MIN(Production!B187-1,Params!$D$50),0)</f>
        <v>630</v>
      </c>
      <c r="G187" s="22">
        <f ca="1">IF(B187&lt;=62,I187-D187-H186*EXP(LN(Params!$D$51)/52),F187*E187)</f>
        <v>49.374866018792488</v>
      </c>
      <c r="H187" s="22">
        <f ca="1">IF(ISBLANK(Historical!D186), H186 * EXP(LN(Params!$D$51)/52)+Production!G187, Historical!D186-Production!D187)</f>
        <v>4348.5314039597079</v>
      </c>
      <c r="I187" s="22">
        <f ca="1">IF(ISBLANK(Historical!D186), Production!H187+Production!D187, Historical!D186)</f>
        <v>8659.0314039597069</v>
      </c>
      <c r="J187" s="22">
        <f t="shared" ca="1" si="7"/>
        <v>-15.361999529661261</v>
      </c>
      <c r="K187" s="22">
        <f ca="1">K186 * EXP(LN(Params!$D$51)/52)+Production!G187</f>
        <v>4371.3343400163421</v>
      </c>
      <c r="L187" s="22">
        <f t="shared" ca="1" si="5"/>
        <v>8681.834340016343</v>
      </c>
      <c r="M187" s="22">
        <f>IF(ISBLANK(Historical!D186), 0, (Historical!D186-Production!L187)^2)</f>
        <v>0</v>
      </c>
    </row>
    <row r="188" spans="1:13">
      <c r="A188" s="8">
        <v>42496</v>
      </c>
      <c r="B188" s="12">
        <v>184</v>
      </c>
      <c r="D188">
        <f t="shared" si="6"/>
        <v>4310.5</v>
      </c>
      <c r="E188" s="11">
        <f>IF(B188&lt;=62,E187,E187*EXP(LN(Params!$D$53+1)/52))</f>
        <v>7.8620350785850154E-2</v>
      </c>
      <c r="F188" s="22">
        <f ca="1">OFFSET(RigCount!M188,-MIN(Production!B188-1,Params!$D$50),0)</f>
        <v>655</v>
      </c>
      <c r="G188" s="22">
        <f ca="1">IF(B188&lt;=62,I188-D188-H187*EXP(LN(Params!$D$51)/52),F188*E188)</f>
        <v>51.496329764731854</v>
      </c>
      <c r="H188" s="22">
        <f ca="1">IF(ISBLANK(Historical!D187), H187 * EXP(LN(Params!$D$51)/52)+Production!G188, Historical!D187-Production!D188)</f>
        <v>4335.5187581829505</v>
      </c>
      <c r="I188" s="22">
        <f ca="1">IF(ISBLANK(Historical!D187), Production!H188+Production!D188, Historical!D187)</f>
        <v>8646.0187581829505</v>
      </c>
      <c r="J188" s="22">
        <f t="shared" ca="1" si="7"/>
        <v>-13.012645776756472</v>
      </c>
      <c r="K188" s="22">
        <f ca="1">K187 * EXP(LN(Params!$D$51)/52)+Production!G188</f>
        <v>4357.9834204851368</v>
      </c>
      <c r="L188" s="22">
        <f t="shared" ca="1" si="5"/>
        <v>8668.4834204851359</v>
      </c>
      <c r="M188" s="22">
        <f>IF(ISBLANK(Historical!D187), 0, (Historical!D187-Production!L188)^2)</f>
        <v>0</v>
      </c>
    </row>
    <row r="189" spans="1:13">
      <c r="A189" s="8">
        <v>42503</v>
      </c>
      <c r="B189" s="12">
        <v>185</v>
      </c>
      <c r="D189">
        <f t="shared" si="6"/>
        <v>4310.5</v>
      </c>
      <c r="E189" s="11">
        <f>IF(B189&lt;=62,E188,E188*EXP(LN(Params!$D$53+1)/52))</f>
        <v>7.8868680268674399E-2</v>
      </c>
      <c r="F189" s="22">
        <f ca="1">OFFSET(RigCount!M189,-MIN(Production!B189-1,Params!$D$50),0)</f>
        <v>680</v>
      </c>
      <c r="G189" s="22">
        <f ca="1">IF(B189&lt;=62,I189-D189-H188*EXP(LN(Params!$D$51)/52),F189*E189)</f>
        <v>53.630702582698589</v>
      </c>
      <c r="H189" s="22">
        <f ca="1">IF(ISBLANK(Historical!D188), H188 * EXP(LN(Params!$D$51)/52)+Production!G189, Historical!D188-Production!D189)</f>
        <v>4324.8335233720218</v>
      </c>
      <c r="I189" s="22">
        <f ca="1">IF(ISBLANK(Historical!D188), Production!H189+Production!D189, Historical!D188)</f>
        <v>8635.3335233720209</v>
      </c>
      <c r="J189" s="22">
        <f t="shared" ca="1" si="7"/>
        <v>-10.685234810929614</v>
      </c>
      <c r="K189" s="22">
        <f ca="1">K188 * EXP(LN(Params!$D$51)/52)+Production!G189</f>
        <v>4346.9649300951687</v>
      </c>
      <c r="L189" s="22">
        <f t="shared" ca="1" si="5"/>
        <v>8657.4649300951678</v>
      </c>
      <c r="M189" s="22">
        <f>IF(ISBLANK(Historical!D188), 0, (Historical!D188-Production!L189)^2)</f>
        <v>0</v>
      </c>
    </row>
    <row r="190" spans="1:13">
      <c r="A190" s="8">
        <v>42510</v>
      </c>
      <c r="B190" s="12">
        <v>186</v>
      </c>
      <c r="D190">
        <f t="shared" si="6"/>
        <v>4310.5</v>
      </c>
      <c r="E190" s="11">
        <f>IF(B190&lt;=62,E189,E189*EXP(LN(Params!$D$53+1)/52))</f>
        <v>7.9117794122611509E-2</v>
      </c>
      <c r="F190" s="22">
        <f ca="1">OFFSET(RigCount!M190,-MIN(Production!B190-1,Params!$D$50),0)</f>
        <v>705</v>
      </c>
      <c r="G190" s="22">
        <f ca="1">IF(B190&lt;=62,I190-D190-H189*EXP(LN(Params!$D$51)/52),F190*E190)</f>
        <v>55.778044856441113</v>
      </c>
      <c r="H190" s="22">
        <f ca="1">IF(ISBLANK(Historical!D189), H189 * EXP(LN(Params!$D$51)/52)+Production!G190, Historical!D189-Production!D190)</f>
        <v>4316.4541426373371</v>
      </c>
      <c r="I190" s="22">
        <f ca="1">IF(ISBLANK(Historical!D189), Production!H190+Production!D190, Historical!D189)</f>
        <v>8626.9541426373362</v>
      </c>
      <c r="J190" s="22">
        <f t="shared" ca="1" si="7"/>
        <v>-8.3793807346846734</v>
      </c>
      <c r="K190" s="22">
        <f ca="1">K189 * EXP(LN(Params!$D$51)/52)+Production!G190</f>
        <v>4338.2572375139371</v>
      </c>
      <c r="L190" s="22">
        <f t="shared" ca="1" si="5"/>
        <v>8648.7572375139371</v>
      </c>
      <c r="M190" s="22">
        <f>IF(ISBLANK(Historical!D189), 0, (Historical!D189-Production!L190)^2)</f>
        <v>0</v>
      </c>
    </row>
    <row r="191" spans="1:13">
      <c r="A191" s="8">
        <v>42517</v>
      </c>
      <c r="B191" s="12">
        <v>187</v>
      </c>
      <c r="D191">
        <f t="shared" si="6"/>
        <v>4310.5</v>
      </c>
      <c r="E191" s="11">
        <f>IF(B191&lt;=62,E190,E190*EXP(LN(Params!$D$53+1)/52))</f>
        <v>7.9367694825168533E-2</v>
      </c>
      <c r="F191" s="22">
        <f ca="1">OFFSET(RigCount!M191,-MIN(Production!B191-1,Params!$D$50),0)</f>
        <v>730</v>
      </c>
      <c r="G191" s="22">
        <f ca="1">IF(B191&lt;=62,I191-D191-H190*EXP(LN(Params!$D$51)/52),F191*E191)</f>
        <v>57.938417222373026</v>
      </c>
      <c r="H191" s="22">
        <f ca="1">IF(ISBLANK(Historical!D190), H190 * EXP(LN(Params!$D$51)/52)+Production!G191, Historical!D190-Production!D191)</f>
        <v>4310.3594395148048</v>
      </c>
      <c r="I191" s="22">
        <f ca="1">IF(ISBLANK(Historical!D190), Production!H191+Production!D191, Historical!D190)</f>
        <v>8620.8594395148048</v>
      </c>
      <c r="J191" s="22">
        <f t="shared" ca="1" si="7"/>
        <v>-6.0947031225314277</v>
      </c>
      <c r="K191" s="22">
        <f ca="1">K190 * EXP(LN(Params!$D$51)/52)+Production!G191</f>
        <v>4331.8390929387697</v>
      </c>
      <c r="L191" s="22">
        <f t="shared" ca="1" si="5"/>
        <v>8642.3390929387697</v>
      </c>
      <c r="M191" s="22">
        <f>IF(ISBLANK(Historical!D190), 0, (Historical!D190-Production!L191)^2)</f>
        <v>0</v>
      </c>
    </row>
    <row r="192" spans="1:13">
      <c r="A192" s="8">
        <v>42524</v>
      </c>
      <c r="B192" s="12">
        <v>188</v>
      </c>
      <c r="D192">
        <f t="shared" si="6"/>
        <v>4310.5</v>
      </c>
      <c r="E192" s="11">
        <f>IF(B192&lt;=62,E191,E191*EXP(LN(Params!$D$53+1)/52))</f>
        <v>7.9618384861677938E-2</v>
      </c>
      <c r="F192" s="22">
        <f ca="1">OFFSET(RigCount!M192,-MIN(Production!B192-1,Params!$D$50),0)</f>
        <v>755</v>
      </c>
      <c r="G192" s="22">
        <f ca="1">IF(B192&lt;=62,I192-D192-H191*EXP(LN(Params!$D$51)/52),F192*E192)</f>
        <v>60.111880570566846</v>
      </c>
      <c r="H192" s="22">
        <f ca="1">IF(ISBLANK(Historical!D191), H191 * EXP(LN(Params!$D$51)/52)+Production!G192, Historical!D191-Production!D192)</f>
        <v>4306.5286125760058</v>
      </c>
      <c r="I192" s="22">
        <f ca="1">IF(ISBLANK(Historical!D191), Production!H192+Production!D192, Historical!D191)</f>
        <v>8617.0286125760067</v>
      </c>
      <c r="J192" s="22">
        <f t="shared" ca="1" si="7"/>
        <v>-3.8308269387980545</v>
      </c>
      <c r="K192" s="22">
        <f ca="1">K191 * EXP(LN(Params!$D$51)/52)+Production!G192</f>
        <v>4327.689622690621</v>
      </c>
      <c r="L192" s="22">
        <f t="shared" ca="1" si="5"/>
        <v>8638.189622690621</v>
      </c>
      <c r="M192" s="22">
        <f>IF(ISBLANK(Historical!D191), 0, (Historical!D191-Production!L192)^2)</f>
        <v>0</v>
      </c>
    </row>
    <row r="193" spans="1:13">
      <c r="A193" s="8">
        <v>42531</v>
      </c>
      <c r="B193" s="12">
        <v>189</v>
      </c>
      <c r="D193">
        <f t="shared" si="6"/>
        <v>4310.5</v>
      </c>
      <c r="E193" s="11">
        <f>IF(B193&lt;=62,E192,E192*EXP(LN(Params!$D$53+1)/52))</f>
        <v>7.9869866725322342E-2</v>
      </c>
      <c r="F193" s="22">
        <f ca="1">OFFSET(RigCount!M193,-MIN(Production!B193-1,Params!$D$50),0)</f>
        <v>730</v>
      </c>
      <c r="G193" s="22">
        <f ca="1">IF(B193&lt;=62,I193-D193-H192*EXP(LN(Params!$D$51)/52),F193*E193)</f>
        <v>58.305002709485308</v>
      </c>
      <c r="H193" s="22">
        <f ca="1">IF(ISBLANK(Historical!D192), H192 * EXP(LN(Params!$D$51)/52)+Production!G193, Historical!D192-Production!D193)</f>
        <v>4300.9477367830568</v>
      </c>
      <c r="I193" s="22">
        <f ca="1">IF(ISBLANK(Historical!D192), Production!H193+Production!D193, Historical!D192)</f>
        <v>8611.4477367830568</v>
      </c>
      <c r="J193" s="22">
        <f t="shared" ca="1" si="7"/>
        <v>-5.5808757929498825</v>
      </c>
      <c r="K193" s="22">
        <f ca="1">K192 * EXP(LN(Params!$D$51)/52)+Production!G193</f>
        <v>4321.7948305527943</v>
      </c>
      <c r="L193" s="22">
        <f t="shared" ca="1" si="5"/>
        <v>8632.2948305527934</v>
      </c>
      <c r="M193" s="22">
        <f>IF(ISBLANK(Historical!D192), 0, (Historical!D192-Production!L193)^2)</f>
        <v>0</v>
      </c>
    </row>
    <row r="194" spans="1:13">
      <c r="A194" s="8">
        <v>42538</v>
      </c>
      <c r="B194" s="12">
        <v>190</v>
      </c>
      <c r="D194">
        <f t="shared" si="6"/>
        <v>4310.5</v>
      </c>
      <c r="E194" s="11">
        <f>IF(B194&lt;=62,E193,E193*EXP(LN(Params!$D$53+1)/52))</f>
        <v>8.0122142917159314E-2</v>
      </c>
      <c r="F194" s="22">
        <f ca="1">OFFSET(RigCount!M194,-MIN(Production!B194-1,Params!$D$50),0)</f>
        <v>755</v>
      </c>
      <c r="G194" s="22">
        <f ca="1">IF(B194&lt;=62,I194-D194-H193*EXP(LN(Params!$D$51)/52),F194*E194)</f>
        <v>60.49221790245528</v>
      </c>
      <c r="H194" s="22">
        <f ca="1">IF(ISBLANK(Historical!D193), H193 * EXP(LN(Params!$D$51)/52)+Production!G194, Historical!D193-Production!D194)</f>
        <v>4297.6368665659875</v>
      </c>
      <c r="I194" s="22">
        <f ca="1">IF(ISBLANK(Historical!D193), Production!H194+Production!D194, Historical!D193)</f>
        <v>8608.1368665659866</v>
      </c>
      <c r="J194" s="22">
        <f t="shared" ca="1" si="7"/>
        <v>-3.31087021707026</v>
      </c>
      <c r="K194" s="22">
        <f ca="1">K193 * EXP(LN(Params!$D$51)/52)+Production!G194</f>
        <v>4318.1747008324182</v>
      </c>
      <c r="L194" s="22">
        <f t="shared" ca="1" si="5"/>
        <v>8628.6747008324182</v>
      </c>
      <c r="M194" s="22">
        <f>IF(ISBLANK(Historical!D193), 0, (Historical!D193-Production!L194)^2)</f>
        <v>0</v>
      </c>
    </row>
    <row r="195" spans="1:13">
      <c r="A195" s="8">
        <v>42545</v>
      </c>
      <c r="B195" s="12">
        <v>191</v>
      </c>
      <c r="D195">
        <f t="shared" si="6"/>
        <v>4310.5</v>
      </c>
      <c r="E195" s="11">
        <f>IF(B195&lt;=62,E194,E194*EXP(LN(Params!$D$53+1)/52))</f>
        <v>8.0375215946146231E-2</v>
      </c>
      <c r="F195" s="22">
        <f ca="1">OFFSET(RigCount!M195,-MIN(Production!B195-1,Params!$D$50),0)</f>
        <v>780</v>
      </c>
      <c r="G195" s="22">
        <f ca="1">IF(B195&lt;=62,I195-D195-H194*EXP(LN(Params!$D$51)/52),F195*E195)</f>
        <v>62.692668437994058</v>
      </c>
      <c r="H195" s="22">
        <f ca="1">IF(ISBLANK(Historical!D194), H194 * EXP(LN(Params!$D$51)/52)+Production!G195, Historical!D194-Production!D195)</f>
        <v>4296.5755625113234</v>
      </c>
      <c r="I195" s="22">
        <f ca="1">IF(ISBLANK(Historical!D194), Production!H195+Production!D195, Historical!D194)</f>
        <v>8607.0755625113234</v>
      </c>
      <c r="J195" s="22">
        <f t="shared" ca="1" si="7"/>
        <v>-1.0613040546631964</v>
      </c>
      <c r="K195" s="22">
        <f ca="1">K194 * EXP(LN(Params!$D$51)/52)+Production!G195</f>
        <v>4316.8087250333665</v>
      </c>
      <c r="L195" s="22">
        <f t="shared" ref="L195:L222" ca="1" si="8">K195+D195</f>
        <v>8627.3087250333665</v>
      </c>
      <c r="M195" s="22">
        <f>IF(ISBLANK(Historical!D194), 0, (Historical!D194-Production!L195)^2)</f>
        <v>0</v>
      </c>
    </row>
    <row r="196" spans="1:13">
      <c r="A196" s="8">
        <v>42552</v>
      </c>
      <c r="B196" s="12">
        <v>192</v>
      </c>
      <c r="D196">
        <f t="shared" si="6"/>
        <v>4310.5</v>
      </c>
      <c r="E196" s="11">
        <f>IF(B196&lt;=62,E195,E195*EXP(LN(Params!$D$53+1)/52))</f>
        <v>8.0629088329165238E-2</v>
      </c>
      <c r="F196" s="22">
        <f ca="1">OFFSET(RigCount!M196,-MIN(Production!B196-1,Params!$D$50),0)</f>
        <v>805</v>
      </c>
      <c r="G196" s="22">
        <f ca="1">IF(B196&lt;=62,I196-D196-H195*EXP(LN(Params!$D$51)/52),F196*E196)</f>
        <v>64.906416104978021</v>
      </c>
      <c r="H196" s="22">
        <f ca="1">IF(ISBLANK(Historical!D195), H195 * EXP(LN(Params!$D$51)/52)+Production!G196, Historical!D195-Production!D196)</f>
        <v>4297.743750206173</v>
      </c>
      <c r="I196" s="22">
        <f ca="1">IF(ISBLANK(Historical!D195), Production!H196+Production!D196, Historical!D195)</f>
        <v>8608.243750206173</v>
      </c>
      <c r="J196" s="22">
        <f t="shared" ca="1" si="7"/>
        <v>1.168187694849621</v>
      </c>
      <c r="K196" s="22">
        <f ca="1">K195 * EXP(LN(Params!$D$51)/52)+Production!G196</f>
        <v>4317.6767606849135</v>
      </c>
      <c r="L196" s="22">
        <f t="shared" ca="1" si="8"/>
        <v>8628.1767606849135</v>
      </c>
      <c r="M196" s="22">
        <f>IF(ISBLANK(Historical!D195), 0, (Historical!D195-Production!L196)^2)</f>
        <v>0</v>
      </c>
    </row>
    <row r="197" spans="1:13">
      <c r="A197" s="8">
        <v>42559</v>
      </c>
      <c r="B197" s="12">
        <v>193</v>
      </c>
      <c r="D197">
        <f t="shared" si="6"/>
        <v>4310.5</v>
      </c>
      <c r="E197" s="11">
        <f>IF(B197&lt;=62,E196,E196*EXP(LN(Params!$D$53+1)/52))</f>
        <v>8.0883762591048278E-2</v>
      </c>
      <c r="F197" s="22">
        <f ca="1">OFFSET(RigCount!M197,-MIN(Production!B197-1,Params!$D$50),0)</f>
        <v>830</v>
      </c>
      <c r="G197" s="22">
        <f ca="1">IF(B197&lt;=62,I197-D197-H196*EXP(LN(Params!$D$51)/52),F197*E197)</f>
        <v>67.133522950570068</v>
      </c>
      <c r="H197" s="22">
        <f ca="1">IF(ISBLANK(Historical!D196), H196 * EXP(LN(Params!$D$51)/52)+Production!G197, Historical!D196-Production!D197)</f>
        <v>4301.1217150818529</v>
      </c>
      <c r="I197" s="22">
        <f ca="1">IF(ISBLANK(Historical!D196), Production!H197+Production!D197, Historical!D196)</f>
        <v>8611.621715081852</v>
      </c>
      <c r="J197" s="22">
        <f t="shared" ca="1" si="7"/>
        <v>3.3779648756790266</v>
      </c>
      <c r="K197" s="22">
        <f ca="1">K196 * EXP(LN(Params!$D$51)/52)+Production!G197</f>
        <v>4320.759026170158</v>
      </c>
      <c r="L197" s="22">
        <f t="shared" ca="1" si="8"/>
        <v>8631.2590261701589</v>
      </c>
      <c r="M197" s="22">
        <f>IF(ISBLANK(Historical!D196), 0, (Historical!D196-Production!L197)^2)</f>
        <v>0</v>
      </c>
    </row>
    <row r="198" spans="1:13">
      <c r="A198" s="8">
        <v>42566</v>
      </c>
      <c r="B198" s="12">
        <v>194</v>
      </c>
      <c r="D198">
        <f t="shared" si="6"/>
        <v>4310.5</v>
      </c>
      <c r="E198" s="11">
        <f>IF(B198&lt;=62,E197,E197*EXP(LN(Params!$D$53+1)/52))</f>
        <v>8.1139241264602216E-2</v>
      </c>
      <c r="F198" s="22">
        <f ca="1">OFFSET(RigCount!M198,-MIN(Production!B198-1,Params!$D$50),0)</f>
        <v>855</v>
      </c>
      <c r="G198" s="22">
        <f ca="1">IF(B198&lt;=62,I198-D198-H197*EXP(LN(Params!$D$51)/52),F198*E198)</f>
        <v>69.374051281234898</v>
      </c>
      <c r="H198" s="22">
        <f ca="1">IF(ISBLANK(Historical!D197), H197 * EXP(LN(Params!$D$51)/52)+Production!G198, Historical!D197-Production!D198)</f>
        <v>4306.6900973350266</v>
      </c>
      <c r="I198" s="22">
        <f ca="1">IF(ISBLANK(Historical!D197), Production!H198+Production!D198, Historical!D197)</f>
        <v>8617.1900973350275</v>
      </c>
      <c r="J198" s="22">
        <f t="shared" ca="1" si="7"/>
        <v>5.5683822531755141</v>
      </c>
      <c r="K198" s="22">
        <f ca="1">K197 * EXP(LN(Params!$D$51)/52)+Production!G198</f>
        <v>4326.0360956321801</v>
      </c>
      <c r="L198" s="22">
        <f t="shared" ca="1" si="8"/>
        <v>8636.5360956321801</v>
      </c>
      <c r="M198" s="22">
        <f>IF(ISBLANK(Historical!D197), 0, (Historical!D197-Production!L198)^2)</f>
        <v>0</v>
      </c>
    </row>
    <row r="199" spans="1:13">
      <c r="A199" s="8">
        <v>42573</v>
      </c>
      <c r="B199" s="12">
        <v>195</v>
      </c>
      <c r="D199">
        <f t="shared" ref="D199:D222" si="9">D198+C199</f>
        <v>4310.5</v>
      </c>
      <c r="E199" s="11">
        <f>IF(B199&lt;=62,E198,E198*EXP(LN(Params!$D$53+1)/52))</f>
        <v>8.1395526890634007E-2</v>
      </c>
      <c r="F199" s="22">
        <f ca="1">OFFSET(RigCount!M199,-MIN(Production!B199-1,Params!$D$50),0)</f>
        <v>880</v>
      </c>
      <c r="G199" s="22">
        <f ca="1">IF(B199&lt;=62,I199-D199-H198*EXP(LN(Params!$D$51)/52),F199*E199)</f>
        <v>71.628063663757928</v>
      </c>
      <c r="H199" s="22">
        <f ca="1">IF(ISBLANK(Historical!D198), H198 * EXP(LN(Params!$D$51)/52)+Production!G199, Historical!D198-Production!D199)</f>
        <v>4314.4298869252016</v>
      </c>
      <c r="I199" s="22">
        <f ca="1">IF(ISBLANK(Historical!D198), Production!H199+Production!D199, Historical!D198)</f>
        <v>8624.9298869252016</v>
      </c>
      <c r="J199" s="22">
        <f t="shared" ref="J199:J222" ca="1" si="10">I199-I198</f>
        <v>7.7397895901740412</v>
      </c>
      <c r="K199" s="22">
        <f ca="1">K198 * EXP(LN(Params!$D$51)/52)+Production!G199</f>
        <v>4333.4888939567891</v>
      </c>
      <c r="L199" s="22">
        <f t="shared" ca="1" si="8"/>
        <v>8643.98889395679</v>
      </c>
      <c r="M199" s="22">
        <f>IF(ISBLANK(Historical!D198), 0, (Historical!D198-Production!L199)^2)</f>
        <v>0</v>
      </c>
    </row>
    <row r="200" spans="1:13">
      <c r="A200" s="8">
        <v>42580</v>
      </c>
      <c r="B200" s="12">
        <v>196</v>
      </c>
      <c r="D200">
        <f t="shared" si="9"/>
        <v>4310.5</v>
      </c>
      <c r="E200" s="11">
        <f>IF(B200&lt;=62,E199,E199*EXP(LN(Params!$D$53+1)/52))</f>
        <v>8.1652622017975976E-2</v>
      </c>
      <c r="F200" s="22">
        <f ca="1">OFFSET(RigCount!M200,-MIN(Production!B200-1,Params!$D$50),0)</f>
        <v>905</v>
      </c>
      <c r="G200" s="22">
        <f ca="1">IF(B200&lt;=62,I200-D200-H199*EXP(LN(Params!$D$51)/52),F200*E200)</f>
        <v>73.89562292626826</v>
      </c>
      <c r="H200" s="22">
        <f ca="1">IF(ISBLANK(Historical!D199), H199 * EXP(LN(Params!$D$51)/52)+Production!G200, Historical!D199-Production!D200)</f>
        <v>4324.3224186474617</v>
      </c>
      <c r="I200" s="22">
        <f ca="1">IF(ISBLANK(Historical!D199), Production!H200+Production!D200, Historical!D199)</f>
        <v>8634.8224186474617</v>
      </c>
      <c r="J200" s="22">
        <f t="shared" ca="1" si="10"/>
        <v>9.8925317222601734</v>
      </c>
      <c r="K200" s="22">
        <f ca="1">K199 * EXP(LN(Params!$D$51)/52)+Production!G200</f>
        <v>4343.0986918307144</v>
      </c>
      <c r="L200" s="22">
        <f t="shared" ca="1" si="8"/>
        <v>8653.5986918307135</v>
      </c>
      <c r="M200" s="22">
        <f>IF(ISBLANK(Historical!D199), 0, (Historical!D199-Production!L200)^2)</f>
        <v>0</v>
      </c>
    </row>
    <row r="201" spans="1:13">
      <c r="A201" s="8">
        <v>42587</v>
      </c>
      <c r="B201" s="12">
        <v>197</v>
      </c>
      <c r="D201">
        <f t="shared" si="9"/>
        <v>4310.5</v>
      </c>
      <c r="E201" s="11">
        <f>IF(B201&lt;=62,E200,E200*EXP(LN(Params!$D$53+1)/52))</f>
        <v>8.1910529203511162E-2</v>
      </c>
      <c r="F201" s="22">
        <f ca="1">OFFSET(RigCount!M201,-MIN(Production!B201-1,Params!$D$50),0)</f>
        <v>930</v>
      </c>
      <c r="G201" s="22">
        <f ca="1">IF(B201&lt;=62,I201-D201-H200*EXP(LN(Params!$D$51)/52),F201*E201)</f>
        <v>76.176792159265375</v>
      </c>
      <c r="H201" s="22">
        <f ca="1">IF(ISBLANK(Historical!D200), H200 * EXP(LN(Params!$D$51)/52)+Production!G201, Historical!D200-Production!D201)</f>
        <v>4336.3493672793174</v>
      </c>
      <c r="I201" s="22">
        <f ca="1">IF(ISBLANK(Historical!D200), Production!H201+Production!D201, Historical!D200)</f>
        <v>8646.8493672793174</v>
      </c>
      <c r="J201" s="22">
        <f t="shared" ca="1" si="10"/>
        <v>12.026948631855703</v>
      </c>
      <c r="K201" s="22">
        <f ca="1">K200 * EXP(LN(Params!$D$51)/52)+Production!G201</f>
        <v>4354.847100874139</v>
      </c>
      <c r="L201" s="22">
        <f t="shared" ca="1" si="8"/>
        <v>8665.3471008741399</v>
      </c>
      <c r="M201" s="22">
        <f>IF(ISBLANK(Historical!D200), 0, (Historical!D200-Production!L201)^2)</f>
        <v>0</v>
      </c>
    </row>
    <row r="202" spans="1:13">
      <c r="A202" s="8">
        <v>42594</v>
      </c>
      <c r="B202" s="12">
        <v>198</v>
      </c>
      <c r="D202">
        <f t="shared" si="9"/>
        <v>4310.5</v>
      </c>
      <c r="E202" s="11">
        <f>IF(B202&lt;=62,E201,E201*EXP(LN(Params!$D$53+1)/52))</f>
        <v>8.2169251012198755E-2</v>
      </c>
      <c r="F202" s="22">
        <f ca="1">OFFSET(RigCount!M202,-MIN(Production!B202-1,Params!$D$50),0)</f>
        <v>955</v>
      </c>
      <c r="G202" s="22">
        <f ca="1">IF(B202&lt;=62,I202-D202-H201*EXP(LN(Params!$D$51)/52),F202*E202)</f>
        <v>78.471634716649817</v>
      </c>
      <c r="H202" s="22">
        <f ca="1">IF(ISBLANK(Historical!D201), H201 * EXP(LN(Params!$D$51)/52)+Production!G202, Historical!D201-Production!D202)</f>
        <v>4350.4927428005858</v>
      </c>
      <c r="I202" s="22">
        <f ca="1">IF(ISBLANK(Historical!D201), Production!H202+Production!D202, Historical!D201)</f>
        <v>8660.9927428005867</v>
      </c>
      <c r="J202" s="22">
        <f t="shared" ca="1" si="10"/>
        <v>14.143375521269263</v>
      </c>
      <c r="K202" s="22">
        <f ca="1">K201 * EXP(LN(Params!$D$51)/52)+Production!G202</f>
        <v>4368.7160688464692</v>
      </c>
      <c r="L202" s="22">
        <f t="shared" ca="1" si="8"/>
        <v>8679.2160688464683</v>
      </c>
      <c r="M202" s="22">
        <f>IF(ISBLANK(Historical!D201), 0, (Historical!D201-Production!L202)^2)</f>
        <v>0</v>
      </c>
    </row>
    <row r="203" spans="1:13">
      <c r="A203" s="8">
        <v>42601</v>
      </c>
      <c r="B203" s="12">
        <v>199</v>
      </c>
      <c r="D203">
        <f t="shared" si="9"/>
        <v>4310.5</v>
      </c>
      <c r="E203" s="11">
        <f>IF(B203&lt;=62,E202,E202*EXP(LN(Params!$D$53+1)/52))</f>
        <v>8.2428790017099601E-2</v>
      </c>
      <c r="F203" s="22">
        <f ca="1">OFFSET(RigCount!M203,-MIN(Production!B203-1,Params!$D$50),0)</f>
        <v>980</v>
      </c>
      <c r="G203" s="22">
        <f ca="1">IF(B203&lt;=62,I203-D203-H202*EXP(LN(Params!$D$51)/52),F203*E203)</f>
        <v>80.780214216757614</v>
      </c>
      <c r="H203" s="22">
        <f ca="1">IF(ISBLANK(Historical!D202), H202 * EXP(LN(Params!$D$51)/52)+Production!G203, Historical!D202-Production!D203)</f>
        <v>4366.7348856852159</v>
      </c>
      <c r="I203" s="22">
        <f ca="1">IF(ISBLANK(Historical!D202), Production!H203+Production!D203, Historical!D202)</f>
        <v>8677.234885685215</v>
      </c>
      <c r="J203" s="22">
        <f t="shared" ca="1" si="10"/>
        <v>16.242142884628265</v>
      </c>
      <c r="K203" s="22">
        <f ca="1">K202 * EXP(LN(Params!$D$51)/52)+Production!G203</f>
        <v>4384.6878749242615</v>
      </c>
      <c r="L203" s="22">
        <f t="shared" ca="1" si="8"/>
        <v>8695.1878749242605</v>
      </c>
      <c r="M203" s="22">
        <f>IF(ISBLANK(Historical!D202), 0, (Historical!D202-Production!L203)^2)</f>
        <v>0</v>
      </c>
    </row>
    <row r="204" spans="1:13">
      <c r="A204" s="8">
        <v>42608</v>
      </c>
      <c r="B204" s="12">
        <v>200</v>
      </c>
      <c r="D204">
        <f t="shared" si="9"/>
        <v>4310.5</v>
      </c>
      <c r="E204" s="11">
        <f>IF(B204&lt;=62,E203,E203*EXP(LN(Params!$D$53+1)/52))</f>
        <v>8.2689148799401785E-2</v>
      </c>
      <c r="F204" s="22">
        <f ca="1">OFFSET(RigCount!M204,-MIN(Production!B204-1,Params!$D$50),0)</f>
        <v>1005</v>
      </c>
      <c r="G204" s="22">
        <f ca="1">IF(B204&lt;=62,I204-D204-H203*EXP(LN(Params!$D$51)/52),F204*E204)</f>
        <v>83.102594543398794</v>
      </c>
      <c r="H204" s="22">
        <f ca="1">IF(ISBLANK(Historical!D203), H203 * EXP(LN(Params!$D$51)/52)+Production!G204, Historical!D203-Production!D204)</f>
        <v>4385.0584622639908</v>
      </c>
      <c r="I204" s="22">
        <f ca="1">IF(ISBLANK(Historical!D203), Production!H204+Production!D204, Historical!D203)</f>
        <v>8695.5584622639908</v>
      </c>
      <c r="J204" s="22">
        <f t="shared" ca="1" si="10"/>
        <v>18.323576578775828</v>
      </c>
      <c r="K204" s="22">
        <f ca="1">K203 * EXP(LN(Params!$D$51)/52)+Production!G204</f>
        <v>4402.7451250502336</v>
      </c>
      <c r="L204" s="22">
        <f t="shared" ca="1" si="8"/>
        <v>8713.2451250502345</v>
      </c>
      <c r="M204" s="22">
        <f>IF(ISBLANK(Historical!D203), 0, (Historical!D203-Production!L204)^2)</f>
        <v>0</v>
      </c>
    </row>
    <row r="205" spans="1:13">
      <c r="A205" s="8">
        <v>42615</v>
      </c>
      <c r="B205" s="12">
        <v>201</v>
      </c>
      <c r="D205">
        <f t="shared" si="9"/>
        <v>4310.5</v>
      </c>
      <c r="E205" s="11">
        <f>IF(B205&lt;=62,E204,E204*EXP(LN(Params!$D$53+1)/52))</f>
        <v>8.2950329948446325E-2</v>
      </c>
      <c r="F205" s="22">
        <f ca="1">OFFSET(RigCount!M205,-MIN(Production!B205-1,Params!$D$50),0)</f>
        <v>1030</v>
      </c>
      <c r="G205" s="22">
        <f ca="1">IF(B205&lt;=62,I205-D205-H204*EXP(LN(Params!$D$51)/52),F205*E205)</f>
        <v>85.438839846899711</v>
      </c>
      <c r="H205" s="22">
        <f ca="1">IF(ISBLANK(Historical!D204), H204 * EXP(LN(Params!$D$51)/52)+Production!G205, Historical!D204-Production!D205)</f>
        <v>4405.4464601570753</v>
      </c>
      <c r="I205" s="22">
        <f ca="1">IF(ISBLANK(Historical!D204), Production!H205+Production!D205, Historical!D204)</f>
        <v>8715.9464601570762</v>
      </c>
      <c r="J205" s="22">
        <f t="shared" ca="1" si="10"/>
        <v>20.387997893085412</v>
      </c>
      <c r="K205" s="22">
        <f ca="1">K204 * EXP(LN(Params!$D$51)/52)+Production!G205</f>
        <v>4422.8707473523191</v>
      </c>
      <c r="L205" s="22">
        <f t="shared" ca="1" si="8"/>
        <v>8733.3707473523191</v>
      </c>
      <c r="M205" s="22">
        <f>IF(ISBLANK(Historical!D204), 0, (Historical!D204-Production!L205)^2)</f>
        <v>0</v>
      </c>
    </row>
    <row r="206" spans="1:13">
      <c r="A206" s="8">
        <v>42622</v>
      </c>
      <c r="B206" s="12">
        <v>202</v>
      </c>
      <c r="D206">
        <f t="shared" si="9"/>
        <v>4310.5</v>
      </c>
      <c r="E206" s="11">
        <f>IF(B206&lt;=62,E205,E205*EXP(LN(Params!$D$53+1)/52))</f>
        <v>8.3212336061752878E-2</v>
      </c>
      <c r="F206" s="22">
        <f ca="1">OFFSET(RigCount!M206,-MIN(Production!B206-1,Params!$D$50),0)</f>
        <v>1055</v>
      </c>
      <c r="G206" s="22">
        <f ca="1">IF(B206&lt;=62,I206-D206-H205*EXP(LN(Params!$D$51)/52),F206*E206)</f>
        <v>87.789014545149286</v>
      </c>
      <c r="H206" s="22">
        <f ca="1">IF(ISBLANK(Historical!D205), H205 * EXP(LN(Params!$D$51)/52)+Production!G206, Historical!D205-Production!D206)</f>
        <v>4427.882183775354</v>
      </c>
      <c r="I206" s="22">
        <f ca="1">IF(ISBLANK(Historical!D205), Production!H206+Production!D206, Historical!D205)</f>
        <v>8738.382183775353</v>
      </c>
      <c r="J206" s="22">
        <f t="shared" ca="1" si="10"/>
        <v>22.435723618276825</v>
      </c>
      <c r="K206" s="22">
        <f ca="1">K205 * EXP(LN(Params!$D$51)/52)+Production!G206</f>
        <v>4445.0479876317204</v>
      </c>
      <c r="L206" s="22">
        <f t="shared" ca="1" si="8"/>
        <v>8755.5479876317204</v>
      </c>
      <c r="M206" s="22">
        <f>IF(ISBLANK(Historical!D205), 0, (Historical!D205-Production!L206)^2)</f>
        <v>0</v>
      </c>
    </row>
    <row r="207" spans="1:13">
      <c r="A207" s="8">
        <v>42629</v>
      </c>
      <c r="B207" s="12">
        <v>203</v>
      </c>
      <c r="D207">
        <f t="shared" si="9"/>
        <v>4310.5</v>
      </c>
      <c r="E207" s="11">
        <f>IF(B207&lt;=62,E206,E206*EXP(LN(Params!$D$53+1)/52))</f>
        <v>8.3475169745045624E-2</v>
      </c>
      <c r="F207" s="22">
        <f ca="1">OFFSET(RigCount!M207,-MIN(Production!B207-1,Params!$D$50),0)</f>
        <v>1080</v>
      </c>
      <c r="G207" s="22">
        <f ca="1">IF(B207&lt;=62,I207-D207-H206*EXP(LN(Params!$D$51)/52),F207*E207)</f>
        <v>90.153183324649277</v>
      </c>
      <c r="H207" s="22">
        <f ca="1">IF(ISBLANK(Historical!D206), H206 * EXP(LN(Params!$D$51)/52)+Production!G207, Historical!D206-Production!D207)</f>
        <v>4452.3492498895666</v>
      </c>
      <c r="I207" s="22">
        <f ca="1">IF(ISBLANK(Historical!D206), Production!H207+Production!D207, Historical!D206)</f>
        <v>8762.8492498895666</v>
      </c>
      <c r="J207" s="22">
        <f t="shared" ca="1" si="10"/>
        <v>24.467066114213594</v>
      </c>
      <c r="K207" s="22">
        <f ca="1">K206 * EXP(LN(Params!$D$51)/52)+Production!G207</f>
        <v>4469.2604049189495</v>
      </c>
      <c r="L207" s="22">
        <f t="shared" ca="1" si="8"/>
        <v>8779.7604049189504</v>
      </c>
      <c r="M207" s="22">
        <f>IF(ISBLANK(Historical!D206), 0, (Historical!D206-Production!L207)^2)</f>
        <v>0</v>
      </c>
    </row>
    <row r="208" spans="1:13">
      <c r="A208" s="8">
        <v>42636</v>
      </c>
      <c r="B208" s="12">
        <v>204</v>
      </c>
      <c r="D208">
        <f t="shared" si="9"/>
        <v>4310.5</v>
      </c>
      <c r="E208" s="11">
        <f>IF(B208&lt;=62,E207,E207*EXP(LN(Params!$D$53+1)/52))</f>
        <v>8.3738833612279143E-2</v>
      </c>
      <c r="F208" s="22">
        <f ca="1">OFFSET(RigCount!M208,-MIN(Production!B208-1,Params!$D$50),0)</f>
        <v>1105</v>
      </c>
      <c r="G208" s="22">
        <f ca="1">IF(B208&lt;=62,I208-D208-H207*EXP(LN(Params!$D$51)/52),F208*E208)</f>
        <v>92.531411141568455</v>
      </c>
      <c r="H208" s="22">
        <f ca="1">IF(ISBLANK(Historical!D207), H207 * EXP(LN(Params!$D$51)/52)+Production!G208, Historical!D207-Production!D208)</f>
        <v>4478.8315832662238</v>
      </c>
      <c r="I208" s="22">
        <f ca="1">IF(ISBLANK(Historical!D207), Production!H208+Production!D208, Historical!D207)</f>
        <v>8789.3315832662229</v>
      </c>
      <c r="J208" s="22">
        <f t="shared" ca="1" si="10"/>
        <v>26.482333376656243</v>
      </c>
      <c r="K208" s="22">
        <f ca="1">K207 * EXP(LN(Params!$D$51)/52)+Production!G208</f>
        <v>4495.4918670968436</v>
      </c>
      <c r="L208" s="22">
        <f t="shared" ca="1" si="8"/>
        <v>8805.9918670968436</v>
      </c>
      <c r="M208" s="22">
        <f>IF(ISBLANK(Historical!D207), 0, (Historical!D207-Production!L208)^2)</f>
        <v>0</v>
      </c>
    </row>
    <row r="209" spans="1:13">
      <c r="A209" s="8">
        <v>42643</v>
      </c>
      <c r="B209" s="12">
        <v>205</v>
      </c>
      <c r="D209">
        <f t="shared" si="9"/>
        <v>4310.5</v>
      </c>
      <c r="E209" s="11">
        <f>IF(B209&lt;=62,E208,E208*EXP(LN(Params!$D$53+1)/52))</f>
        <v>8.4003330285664451E-2</v>
      </c>
      <c r="F209" s="22">
        <f ca="1">OFFSET(RigCount!M209,-MIN(Production!B209-1,Params!$D$50),0)</f>
        <v>1130</v>
      </c>
      <c r="G209" s="22">
        <f ca="1">IF(B209&lt;=62,I209-D209-H208*EXP(LN(Params!$D$51)/52),F209*E209)</f>
        <v>94.923763222800829</v>
      </c>
      <c r="H209" s="22">
        <f ca="1">IF(ISBLANK(Historical!D208), H208 * EXP(LN(Params!$D$51)/52)+Production!G209, Historical!D208-Production!D209)</f>
        <v>4507.3134123693171</v>
      </c>
      <c r="I209" s="22">
        <f ca="1">IF(ISBLANK(Historical!D208), Production!H209+Production!D209, Historical!D208)</f>
        <v>8817.8134123693162</v>
      </c>
      <c r="J209" s="22">
        <f t="shared" ca="1" si="10"/>
        <v>28.481829103093332</v>
      </c>
      <c r="K209" s="22">
        <f ca="1">K208 * EXP(LN(Params!$D$51)/52)+Production!G209</f>
        <v>4523.7265465895725</v>
      </c>
      <c r="L209" s="22">
        <f t="shared" ca="1" si="8"/>
        <v>8834.2265465895725</v>
      </c>
      <c r="M209" s="22">
        <f>IF(ISBLANK(Historical!D208), 0, (Historical!D208-Production!L209)^2)</f>
        <v>0</v>
      </c>
    </row>
    <row r="210" spans="1:13">
      <c r="A210" s="8">
        <v>42650</v>
      </c>
      <c r="B210" s="12">
        <v>206</v>
      </c>
      <c r="D210">
        <f t="shared" si="9"/>
        <v>4310.5</v>
      </c>
      <c r="E210" s="11">
        <f>IF(B210&lt;=62,E209,E209*EXP(LN(Params!$D$53+1)/52))</f>
        <v>8.4268662395695026E-2</v>
      </c>
      <c r="F210" s="22">
        <f ca="1">OFFSET(RigCount!M210,-MIN(Production!B210-1,Params!$D$50),0)</f>
        <v>1155</v>
      </c>
      <c r="G210" s="22">
        <f ca="1">IF(B210&lt;=62,I210-D210-H209*EXP(LN(Params!$D$51)/52),F210*E210)</f>
        <v>97.330305067027751</v>
      </c>
      <c r="H210" s="22">
        <f ca="1">IF(ISBLANK(Historical!D209), H209 * EXP(LN(Params!$D$51)/52)+Production!G210, Historical!D209-Production!D210)</f>
        <v>4537.7792651268601</v>
      </c>
      <c r="I210" s="22">
        <f ca="1">IF(ISBLANK(Historical!D209), Production!H210+Production!D210, Historical!D209)</f>
        <v>8848.279265126861</v>
      </c>
      <c r="J210" s="22">
        <f t="shared" ca="1" si="10"/>
        <v>30.465852757544781</v>
      </c>
      <c r="K210" s="22">
        <f ca="1">K209 * EXP(LN(Params!$D$51)/52)+Production!G210</f>
        <v>4553.9489161166603</v>
      </c>
      <c r="L210" s="22">
        <f t="shared" ca="1" si="8"/>
        <v>8864.4489161166603</v>
      </c>
      <c r="M210" s="22">
        <f>IF(ISBLANK(Historical!D209), 0, (Historical!D209-Production!L210)^2)</f>
        <v>0</v>
      </c>
    </row>
    <row r="211" spans="1:13">
      <c r="A211" s="8">
        <v>42657</v>
      </c>
      <c r="B211" s="12">
        <v>207</v>
      </c>
      <c r="D211">
        <f t="shared" si="9"/>
        <v>4310.5</v>
      </c>
      <c r="E211" s="11">
        <f>IF(B211&lt;=62,E210,E210*EXP(LN(Params!$D$53+1)/52))</f>
        <v>8.4534832581173017E-2</v>
      </c>
      <c r="F211" s="22">
        <f ca="1">OFFSET(RigCount!M211,-MIN(Production!B211-1,Params!$D$50),0)</f>
        <v>1180</v>
      </c>
      <c r="G211" s="22">
        <f ca="1">IF(B211&lt;=62,I211-D211-H210*EXP(LN(Params!$D$51)/52),F211*E211)</f>
        <v>99.751102445784156</v>
      </c>
      <c r="H211" s="22">
        <f ca="1">IF(ISBLANK(Historical!D210), H210 * EXP(LN(Params!$D$51)/52)+Production!G211, Historical!D210-Production!D211)</f>
        <v>4570.2139647612976</v>
      </c>
      <c r="I211" s="22">
        <f ca="1">IF(ISBLANK(Historical!D210), Production!H211+Production!D211, Historical!D210)</f>
        <v>8880.7139647612967</v>
      </c>
      <c r="J211" s="22">
        <f t="shared" ca="1" si="10"/>
        <v>32.434699634435674</v>
      </c>
      <c r="K211" s="22">
        <f ca="1">K210 * EXP(LN(Params!$D$51)/52)+Production!G211</f>
        <v>4586.1437445110587</v>
      </c>
      <c r="L211" s="22">
        <f t="shared" ca="1" si="8"/>
        <v>8896.6437445110587</v>
      </c>
      <c r="M211" s="22">
        <f>IF(ISBLANK(Historical!D210), 0, (Historical!D210-Production!L211)^2)</f>
        <v>0</v>
      </c>
    </row>
    <row r="212" spans="1:13">
      <c r="A212" s="8">
        <v>42664</v>
      </c>
      <c r="B212" s="12">
        <v>208</v>
      </c>
      <c r="D212">
        <f t="shared" si="9"/>
        <v>4310.5</v>
      </c>
      <c r="E212" s="11">
        <f>IF(B212&lt;=62,E211,E211*EXP(LN(Params!$D$53+1)/52))</f>
        <v>8.4801843489235446E-2</v>
      </c>
      <c r="F212" s="22">
        <f ca="1">OFFSET(RigCount!M212,-MIN(Production!B212-1,Params!$D$50),0)</f>
        <v>1205</v>
      </c>
      <c r="G212" s="22">
        <f ca="1">IF(B212&lt;=62,I212-D212-H211*EXP(LN(Params!$D$51)/52),F212*E212)</f>
        <v>102.18622140452871</v>
      </c>
      <c r="H212" s="22">
        <f ca="1">IF(ISBLANK(Historical!D211), H211 * EXP(LN(Params!$D$51)/52)+Production!G212, Historical!D211-Production!D212)</f>
        <v>4604.6026256828318</v>
      </c>
      <c r="I212" s="22">
        <f ca="1">IF(ISBLANK(Historical!D211), Production!H212+Production!D212, Historical!D211)</f>
        <v>8915.1026256828318</v>
      </c>
      <c r="J212" s="22">
        <f t="shared" ca="1" si="10"/>
        <v>34.38866092153512</v>
      </c>
      <c r="K212" s="22">
        <f ca="1">K211 * EXP(LN(Params!$D$51)/52)+Production!G212</f>
        <v>4620.2960926003288</v>
      </c>
      <c r="L212" s="22">
        <f t="shared" ca="1" si="8"/>
        <v>8930.7960926003288</v>
      </c>
      <c r="M212" s="22">
        <f>IF(ISBLANK(Historical!D211), 0, (Historical!D211-Production!L212)^2)</f>
        <v>0</v>
      </c>
    </row>
    <row r="213" spans="1:13">
      <c r="A213" s="8">
        <v>42671</v>
      </c>
      <c r="B213" s="12">
        <v>209</v>
      </c>
      <c r="D213">
        <f t="shared" si="9"/>
        <v>4310.5</v>
      </c>
      <c r="E213" s="11">
        <f>IF(B213&lt;=62,E212,E212*EXP(LN(Params!$D$53+1)/52))</f>
        <v>8.5069697775380593E-2</v>
      </c>
      <c r="F213" s="22">
        <f ca="1">OFFSET(RigCount!M213,-MIN(Production!B213-1,Params!$D$50),0)</f>
        <v>1230</v>
      </c>
      <c r="G213" s="22">
        <f ca="1">IF(B213&lt;=62,I213-D213-H212*EXP(LN(Params!$D$51)/52),F213*E213)</f>
        <v>104.63572826371814</v>
      </c>
      <c r="H213" s="22">
        <f ca="1">IF(ISBLANK(Historical!D212), H212 * EXP(LN(Params!$D$51)/52)+Production!G213, Historical!D212-Production!D213)</f>
        <v>4640.9306494447565</v>
      </c>
      <c r="I213" s="22">
        <f ca="1">IF(ISBLANK(Historical!D212), Production!H213+Production!D213, Historical!D212)</f>
        <v>8951.4306494447555</v>
      </c>
      <c r="J213" s="22">
        <f t="shared" ca="1" si="10"/>
        <v>36.32802376192376</v>
      </c>
      <c r="K213" s="22">
        <f ca="1">K212 * EXP(LN(Params!$D$51)/52)+Production!G213</f>
        <v>4656.3913091500017</v>
      </c>
      <c r="L213" s="22">
        <f t="shared" ca="1" si="8"/>
        <v>8966.8913091500017</v>
      </c>
      <c r="M213" s="22">
        <f>IF(ISBLANK(Historical!D212), 0, (Historical!D212-Production!L213)^2)</f>
        <v>0</v>
      </c>
    </row>
    <row r="214" spans="1:13">
      <c r="A214" s="8">
        <v>42678</v>
      </c>
      <c r="B214" s="12">
        <v>210</v>
      </c>
      <c r="D214">
        <f t="shared" si="9"/>
        <v>4310.5</v>
      </c>
      <c r="E214" s="11">
        <f>IF(B214&lt;=62,E213,E213*EXP(LN(Params!$D$53+1)/52))</f>
        <v>8.5338398103494334E-2</v>
      </c>
      <c r="F214" s="22">
        <f ca="1">OFFSET(RigCount!M214,-MIN(Production!B214-1,Params!$D$50),0)</f>
        <v>1255</v>
      </c>
      <c r="G214" s="22">
        <f ca="1">IF(B214&lt;=62,I214-D214-H213*EXP(LN(Params!$D$51)/52),F214*E214)</f>
        <v>107.0996896198854</v>
      </c>
      <c r="H214" s="22">
        <f ca="1">IF(ISBLANK(Historical!D213), H213 * EXP(LN(Params!$D$51)/52)+Production!G214, Historical!D213-Production!D214)</f>
        <v>4679.1837207598583</v>
      </c>
      <c r="I214" s="22">
        <f ca="1">IF(ISBLANK(Historical!D213), Production!H214+Production!D214, Historical!D213)</f>
        <v>8989.6837207598583</v>
      </c>
      <c r="J214" s="22">
        <f t="shared" ca="1" si="10"/>
        <v>38.253071315102716</v>
      </c>
      <c r="K214" s="22">
        <f ca="1">K213 * EXP(LN(Params!$D$51)/52)+Production!G214</f>
        <v>4694.4150268681924</v>
      </c>
      <c r="L214" s="22">
        <f t="shared" ca="1" si="8"/>
        <v>9004.9150268681915</v>
      </c>
      <c r="M214" s="22">
        <f>IF(ISBLANK(Historical!D213), 0, (Historical!D213-Production!L214)^2)</f>
        <v>0</v>
      </c>
    </row>
    <row r="215" spans="1:13">
      <c r="A215" s="8">
        <v>42685</v>
      </c>
      <c r="B215" s="12">
        <v>211</v>
      </c>
      <c r="D215">
        <f t="shared" si="9"/>
        <v>4310.5</v>
      </c>
      <c r="E215" s="11">
        <f>IF(B215&lt;=62,E214,E214*EXP(LN(Params!$D$53+1)/52))</f>
        <v>8.5607947145876689E-2</v>
      </c>
      <c r="F215" s="22">
        <f ca="1">OFFSET(RigCount!M215,-MIN(Production!B215-1,Params!$D$50),0)</f>
        <v>1280</v>
      </c>
      <c r="G215" s="22">
        <f ca="1">IF(B215&lt;=62,I215-D215-H214*EXP(LN(Params!$D$51)/52),F215*E215)</f>
        <v>109.57817234672217</v>
      </c>
      <c r="H215" s="22">
        <f ca="1">IF(ISBLANK(Historical!D214), H214 * EXP(LN(Params!$D$51)/52)+Production!G215, Historical!D214-Production!D215)</f>
        <v>4719.3478035770049</v>
      </c>
      <c r="I215" s="22">
        <f ca="1">IF(ISBLANK(Historical!D214), Production!H215+Production!D215, Historical!D214)</f>
        <v>9029.8478035770058</v>
      </c>
      <c r="J215" s="22">
        <f t="shared" ca="1" si="10"/>
        <v>40.164082817147573</v>
      </c>
      <c r="K215" s="22">
        <f ca="1">K214 * EXP(LN(Params!$D$51)/52)+Production!G215</f>
        <v>4734.3531584705652</v>
      </c>
      <c r="L215" s="22">
        <f t="shared" ca="1" si="8"/>
        <v>9044.8531584705652</v>
      </c>
      <c r="M215" s="22">
        <f>IF(ISBLANK(Historical!D214), 0, (Historical!D214-Production!L215)^2)</f>
        <v>0</v>
      </c>
    </row>
    <row r="216" spans="1:13">
      <c r="A216" s="8">
        <v>42692</v>
      </c>
      <c r="B216" s="12">
        <v>212</v>
      </c>
      <c r="D216">
        <f t="shared" si="9"/>
        <v>4310.5</v>
      </c>
      <c r="E216" s="11">
        <f>IF(B216&lt;=62,E215,E215*EXP(LN(Params!$D$53+1)/52))</f>
        <v>8.5878347583268372E-2</v>
      </c>
      <c r="F216" s="22">
        <f ca="1">OFFSET(RigCount!M216,-MIN(Production!B216-1,Params!$D$50),0)</f>
        <v>1305</v>
      </c>
      <c r="G216" s="22">
        <f ca="1">IF(B216&lt;=62,I216-D216-H215*EXP(LN(Params!$D$51)/52),F216*E216)</f>
        <v>112.07124359616523</v>
      </c>
      <c r="H216" s="22">
        <f ca="1">IF(ISBLANK(Historical!D215), H215 * EXP(LN(Params!$D$51)/52)+Production!G216, Historical!D215-Production!D216)</f>
        <v>4761.4091372170151</v>
      </c>
      <c r="I216" s="22">
        <f ca="1">IF(ISBLANK(Historical!D215), Production!H216+Production!D216, Historical!D215)</f>
        <v>9071.9091372170151</v>
      </c>
      <c r="J216" s="22">
        <f t="shared" ca="1" si="10"/>
        <v>42.061333640009252</v>
      </c>
      <c r="K216" s="22">
        <f ca="1">K215 * EXP(LN(Params!$D$51)/52)+Production!G216</f>
        <v>4776.1918928047644</v>
      </c>
      <c r="L216" s="22">
        <f t="shared" ca="1" si="8"/>
        <v>9086.6918928047635</v>
      </c>
      <c r="M216" s="22">
        <f>IF(ISBLANK(Historical!D215), 0, (Historical!D215-Production!L216)^2)</f>
        <v>0</v>
      </c>
    </row>
    <row r="217" spans="1:13">
      <c r="A217" s="8">
        <v>42699</v>
      </c>
      <c r="B217" s="12">
        <v>213</v>
      </c>
      <c r="D217">
        <f t="shared" si="9"/>
        <v>4310.5</v>
      </c>
      <c r="E217" s="11">
        <f>IF(B217&lt;=62,E216,E216*EXP(LN(Params!$D$53+1)/52))</f>
        <v>8.614960210487746E-2</v>
      </c>
      <c r="F217" s="22">
        <f ca="1">OFFSET(RigCount!M217,-MIN(Production!B217-1,Params!$D$50),0)</f>
        <v>1330</v>
      </c>
      <c r="G217" s="22">
        <f ca="1">IF(B217&lt;=62,I217-D217-H216*EXP(LN(Params!$D$51)/52),F217*E217)</f>
        <v>114.57897079948702</v>
      </c>
      <c r="H217" s="22">
        <f ca="1">IF(ISBLANK(Historical!D216), H216 * EXP(LN(Params!$D$51)/52)+Production!G217, Historical!D216-Production!D217)</f>
        <v>4805.3542325669505</v>
      </c>
      <c r="I217" s="22">
        <f ca="1">IF(ISBLANK(Historical!D216), Production!H217+Production!D217, Historical!D216)</f>
        <v>9115.8542325669514</v>
      </c>
      <c r="J217" s="22">
        <f t="shared" ca="1" si="10"/>
        <v>43.94509534993631</v>
      </c>
      <c r="K217" s="22">
        <f ca="1">K216 * EXP(LN(Params!$D$51)/52)+Production!G217</f>
        <v>4819.9176910334281</v>
      </c>
      <c r="L217" s="22">
        <f t="shared" ca="1" si="8"/>
        <v>9130.4176910334281</v>
      </c>
      <c r="M217" s="22">
        <f>IF(ISBLANK(Historical!D216), 0, (Historical!D216-Production!L217)^2)</f>
        <v>0</v>
      </c>
    </row>
    <row r="218" spans="1:13">
      <c r="A218" s="8">
        <v>42706</v>
      </c>
      <c r="B218" s="12">
        <v>214</v>
      </c>
      <c r="D218">
        <f t="shared" si="9"/>
        <v>4310.5</v>
      </c>
      <c r="E218" s="11">
        <f>IF(B218&lt;=62,E217,E217*EXP(LN(Params!$D$53+1)/52))</f>
        <v>8.6421713408406126E-2</v>
      </c>
      <c r="F218" s="22">
        <f ca="1">OFFSET(RigCount!M218,-MIN(Production!B218-1,Params!$D$50),0)</f>
        <v>1355</v>
      </c>
      <c r="G218" s="22">
        <f ca="1">IF(B218&lt;=62,I218-D218-H217*EXP(LN(Params!$D$51)/52),F218*E218)</f>
        <v>117.1014216683903</v>
      </c>
      <c r="H218" s="22">
        <f ca="1">IF(ISBLANK(Historical!D217), H217 * EXP(LN(Params!$D$51)/52)+Production!G218, Historical!D217-Production!D218)</f>
        <v>4851.1698683319482</v>
      </c>
      <c r="I218" s="22">
        <f ca="1">IF(ISBLANK(Historical!D217), Production!H218+Production!D218, Historical!D217)</f>
        <v>9161.6698683319482</v>
      </c>
      <c r="J218" s="22">
        <f t="shared" ca="1" si="10"/>
        <v>45.815635764996841</v>
      </c>
      <c r="K218" s="22">
        <f ca="1">K217 * EXP(LN(Params!$D$51)/52)+Production!G218</f>
        <v>4865.5172828749164</v>
      </c>
      <c r="L218" s="22">
        <f t="shared" ca="1" si="8"/>
        <v>9176.0172828749164</v>
      </c>
      <c r="M218" s="22">
        <f>IF(ISBLANK(Historical!D217), 0, (Historical!D217-Production!L218)^2)</f>
        <v>0</v>
      </c>
    </row>
    <row r="219" spans="1:13">
      <c r="A219" s="8">
        <v>42713</v>
      </c>
      <c r="B219" s="12">
        <v>215</v>
      </c>
      <c r="D219">
        <f t="shared" si="9"/>
        <v>4310.5</v>
      </c>
      <c r="E219" s="11">
        <f>IF(B219&lt;=62,E218,E218*EXP(LN(Params!$D$53+1)/52))</f>
        <v>8.6694684200077504E-2</v>
      </c>
      <c r="F219" s="22">
        <f ca="1">OFFSET(RigCount!M219,-MIN(Production!B219-1,Params!$D$50),0)</f>
        <v>1380</v>
      </c>
      <c r="G219" s="22">
        <f ca="1">IF(B219&lt;=62,I219-D219-H218*EXP(LN(Params!$D$51)/52),F219*E219)</f>
        <v>119.63866419610696</v>
      </c>
      <c r="H219" s="22">
        <f ca="1">IF(ISBLANK(Historical!D218), H218 * EXP(LN(Params!$D$51)/52)+Production!G219, Historical!D218-Production!D219)</f>
        <v>4898.8430873437637</v>
      </c>
      <c r="I219" s="22">
        <f ca="1">IF(ISBLANK(Historical!D218), Production!H219+Production!D219, Historical!D218)</f>
        <v>9209.3430873437646</v>
      </c>
      <c r="J219" s="22">
        <f t="shared" ca="1" si="10"/>
        <v>47.6732190118164</v>
      </c>
      <c r="K219" s="22">
        <f ca="1">K218 * EXP(LN(Params!$D$51)/52)+Production!G219</f>
        <v>4912.9776629009093</v>
      </c>
      <c r="L219" s="22">
        <f t="shared" ca="1" si="8"/>
        <v>9223.4776629009102</v>
      </c>
      <c r="M219" s="22">
        <f>IF(ISBLANK(Historical!D218), 0, (Historical!D218-Production!L219)^2)</f>
        <v>0</v>
      </c>
    </row>
    <row r="220" spans="1:13">
      <c r="A220" s="8">
        <v>42720</v>
      </c>
      <c r="B220" s="12">
        <v>216</v>
      </c>
      <c r="D220">
        <f t="shared" si="9"/>
        <v>4310.5</v>
      </c>
      <c r="E220" s="11">
        <f>IF(B220&lt;=62,E219,E219*EXP(LN(Params!$D$53+1)/52))</f>
        <v>8.6968517194662559E-2</v>
      </c>
      <c r="F220" s="22">
        <f ca="1">OFFSET(RigCount!M220,-MIN(Production!B220-1,Params!$D$50),0)</f>
        <v>1405</v>
      </c>
      <c r="G220" s="22">
        <f ca="1">IF(B220&lt;=62,I220-D220-H219*EXP(LN(Params!$D$51)/52),F220*E220)</f>
        <v>122.19076665850089</v>
      </c>
      <c r="H220" s="22">
        <f ca="1">IF(ISBLANK(Historical!D219), H219 * EXP(LN(Params!$D$51)/52)+Production!G220, Historical!D219-Production!D220)</f>
        <v>4948.3611929251738</v>
      </c>
      <c r="I220" s="22">
        <f ca="1">IF(ISBLANK(Historical!D219), Production!H220+Production!D220, Historical!D219)</f>
        <v>9258.8611929251747</v>
      </c>
      <c r="J220" s="22">
        <f t="shared" ca="1" si="10"/>
        <v>49.518105581410055</v>
      </c>
      <c r="K220" s="22">
        <f ca="1">K219 * EXP(LN(Params!$D$51)/52)+Production!G220</f>
        <v>4962.2860868900289</v>
      </c>
      <c r="L220" s="22">
        <f t="shared" ca="1" si="8"/>
        <v>9272.7860868900279</v>
      </c>
      <c r="M220" s="22">
        <f>IF(ISBLANK(Historical!D219), 0, (Historical!D219-Production!L220)^2)</f>
        <v>0</v>
      </c>
    </row>
    <row r="221" spans="1:13">
      <c r="A221" s="8">
        <v>42727</v>
      </c>
      <c r="B221" s="12">
        <v>217</v>
      </c>
      <c r="D221">
        <f t="shared" si="9"/>
        <v>4310.5</v>
      </c>
      <c r="E221" s="11">
        <f>IF(B221&lt;=62,E220,E220*EXP(LN(Params!$D$53+1)/52))</f>
        <v>8.7243215115507103E-2</v>
      </c>
      <c r="F221" s="22">
        <f ca="1">OFFSET(RigCount!M221,-MIN(Production!B221-1,Params!$D$50),0)</f>
        <v>1430</v>
      </c>
      <c r="G221" s="22">
        <f ca="1">IF(B221&lt;=62,I221-D221-H220*EXP(LN(Params!$D$51)/52),F221*E221)</f>
        <v>124.75779761517515</v>
      </c>
      <c r="H221" s="22">
        <f ca="1">IF(ISBLANK(Historical!D220), H220 * EXP(LN(Params!$D$51)/52)+Production!G221, Historical!D220-Production!D221)</f>
        <v>4999.7117453094206</v>
      </c>
      <c r="I221" s="22">
        <f ca="1">IF(ISBLANK(Historical!D220), Production!H221+Production!D221, Historical!D220)</f>
        <v>9310.2117453094215</v>
      </c>
      <c r="J221" s="22">
        <f t="shared" ca="1" si="10"/>
        <v>51.350552384246839</v>
      </c>
      <c r="K221" s="22">
        <f ca="1">K220 * EXP(LN(Params!$D$51)/52)+Production!G221</f>
        <v>5013.4300682366656</v>
      </c>
      <c r="L221" s="22">
        <f t="shared" ca="1" si="8"/>
        <v>9323.9300682366666</v>
      </c>
      <c r="M221" s="22">
        <f>IF(ISBLANK(Historical!D220), 0, (Historical!D220-Production!L221)^2)</f>
        <v>0</v>
      </c>
    </row>
    <row r="222" spans="1:13">
      <c r="A222" s="8">
        <v>42734</v>
      </c>
      <c r="B222" s="12">
        <v>218</v>
      </c>
      <c r="D222">
        <f t="shared" si="9"/>
        <v>4310.5</v>
      </c>
      <c r="E222" s="11">
        <f>IF(B222&lt;=62,E221,E221*EXP(LN(Params!$D$53+1)/52))</f>
        <v>8.7518780694558901E-2</v>
      </c>
      <c r="F222" s="22">
        <f ca="1">OFFSET(RigCount!M222,-MIN(Production!B222-1,Params!$D$50),0)</f>
        <v>1455</v>
      </c>
      <c r="G222" s="22">
        <f ca="1">IF(B222&lt;=62,I222-D222-H221*EXP(LN(Params!$D$51)/52),F222*E222)</f>
        <v>127.3398259105832</v>
      </c>
      <c r="H222" s="22">
        <f ca="1">IF(ISBLANK(Historical!D221), H221 * EXP(LN(Params!$D$51)/52)+Production!G222, Historical!D221-Production!D222)</f>
        <v>5052.8825581138844</v>
      </c>
      <c r="I222" s="22">
        <f ca="1">IF(ISBLANK(Historical!D221), Production!H222+Production!D222, Historical!D221)</f>
        <v>9363.3825581138844</v>
      </c>
      <c r="J222" s="22">
        <f t="shared" ca="1" si="10"/>
        <v>53.170812804462912</v>
      </c>
      <c r="K222" s="22">
        <f ca="1">K221 * EXP(LN(Params!$D$51)/52)+Production!G222</f>
        <v>5066.397374414184</v>
      </c>
      <c r="L222" s="22">
        <f t="shared" ca="1" si="8"/>
        <v>9376.897374414184</v>
      </c>
      <c r="M222" s="22">
        <f>IF(ISBLANK(Historical!D221), 0, (Historical!D221-Production!L222)^2)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workbookViewId="0">
      <pane ySplit="4" topLeftCell="A21" activePane="bottomLeft" state="frozen"/>
      <selection pane="bottomLeft" activeCell="G9" sqref="G9"/>
    </sheetView>
  </sheetViews>
  <sheetFormatPr baseColWidth="10" defaultRowHeight="15" x14ac:dyDescent="0"/>
  <cols>
    <col min="5" max="5" width="10.83203125" style="22"/>
    <col min="11" max="11" width="10.83203125" style="22"/>
  </cols>
  <sheetData>
    <row r="1" spans="1:13">
      <c r="H1" s="1" t="s">
        <v>57</v>
      </c>
      <c r="I1" s="1" t="s">
        <v>57</v>
      </c>
    </row>
    <row r="2" spans="1:13" s="1" customFormat="1">
      <c r="C2" s="1" t="s">
        <v>77</v>
      </c>
      <c r="D2" s="1" t="s">
        <v>77</v>
      </c>
      <c r="E2" s="23"/>
      <c r="F2" s="1" t="s">
        <v>80</v>
      </c>
      <c r="G2" s="1" t="s">
        <v>80</v>
      </c>
      <c r="H2" s="1" t="s">
        <v>80</v>
      </c>
      <c r="I2" s="1" t="s">
        <v>80</v>
      </c>
      <c r="J2" s="1" t="s">
        <v>57</v>
      </c>
      <c r="K2" s="23"/>
      <c r="L2" s="1" t="s">
        <v>83</v>
      </c>
    </row>
    <row r="3" spans="1:13" s="1" customFormat="1">
      <c r="B3" s="1" t="s">
        <v>49</v>
      </c>
      <c r="C3" s="1" t="s">
        <v>8</v>
      </c>
      <c r="D3" s="1" t="s">
        <v>96</v>
      </c>
      <c r="E3" s="23" t="s">
        <v>78</v>
      </c>
      <c r="F3" s="1" t="s">
        <v>81</v>
      </c>
      <c r="G3" s="1" t="s">
        <v>49</v>
      </c>
      <c r="H3" s="1" t="s">
        <v>81</v>
      </c>
      <c r="I3" s="1" t="s">
        <v>49</v>
      </c>
      <c r="J3" s="1" t="s">
        <v>8</v>
      </c>
      <c r="K3" s="23" t="s">
        <v>63</v>
      </c>
      <c r="L3" s="1" t="s">
        <v>84</v>
      </c>
      <c r="M3" s="1" t="s">
        <v>94</v>
      </c>
    </row>
    <row r="4" spans="1:13" s="2" customFormat="1">
      <c r="A4" s="2" t="s">
        <v>0</v>
      </c>
      <c r="B4" s="2" t="s">
        <v>50</v>
      </c>
      <c r="C4" s="2" t="s">
        <v>9</v>
      </c>
      <c r="D4" s="2" t="s">
        <v>105</v>
      </c>
      <c r="E4" s="24" t="s">
        <v>79</v>
      </c>
      <c r="F4" s="2" t="s">
        <v>82</v>
      </c>
      <c r="G4" s="2" t="s">
        <v>82</v>
      </c>
      <c r="H4" s="2" t="s">
        <v>82</v>
      </c>
      <c r="I4" s="2" t="s">
        <v>82</v>
      </c>
      <c r="J4" s="2" t="s">
        <v>9</v>
      </c>
      <c r="K4" s="24" t="s">
        <v>76</v>
      </c>
      <c r="L4" s="2" t="s">
        <v>85</v>
      </c>
      <c r="M4" s="1" t="s">
        <v>95</v>
      </c>
    </row>
    <row r="5" spans="1:13">
      <c r="A5" s="8">
        <v>41215</v>
      </c>
      <c r="B5" s="7">
        <v>1</v>
      </c>
      <c r="C5">
        <f>Historical!E4</f>
        <v>7970</v>
      </c>
      <c r="D5">
        <f>IF(ISBLANK(Historical!E4),0,1)</f>
        <v>1</v>
      </c>
      <c r="E5" s="22">
        <f ca="1">IF(ISBLANK(Historical!E4), NA(), IF(Params!$D$58&lt;=B5, AVERAGE(OFFSET(C5,-Params!$D$58+1,0,Params!$D$58,1)), C5))</f>
        <v>7970</v>
      </c>
      <c r="F5" s="22" t="e">
        <f ca="1">IF(B5&lt;=52,NA(),IF(OFFSET(D5,-52,0)=0, NA(), OFFSET(E5,-52,0)))</f>
        <v>#N/A</v>
      </c>
      <c r="G5" s="22" t="e">
        <f ca="1">IF(B5&lt;=1,NA(),IF(OFFSET(D5,-1,0)=0, NA(), OFFSET(E5,-1,0)))</f>
        <v>#N/A</v>
      </c>
      <c r="H5" s="22" t="e">
        <f ca="1">IF(B5&lt;=52, NA(), IF(ISNA(F5), OFFSET(J5,-52,0), F5))</f>
        <v>#N/A</v>
      </c>
      <c r="I5" s="22" t="e">
        <f ca="1">IF(B5&lt;=1, NA(), IF(ISNA(G5), OFFSET(J5,-1,0), G5))</f>
        <v>#N/A</v>
      </c>
      <c r="J5" s="22" t="e">
        <f ca="1">H5*(1+Params!$D$59)*(1-Params!$D$60)+I5*Params!$D$60</f>
        <v>#N/A</v>
      </c>
      <c r="K5" s="22">
        <f>IF(L5=0,0,(C5-J5)^2)</f>
        <v>0</v>
      </c>
      <c r="L5">
        <f>IF(B5&lt;=52,0,IF(ISBLANK(Historical!E4),0,1))</f>
        <v>0</v>
      </c>
      <c r="M5" s="22">
        <f>IF(D5=1,C5,J5)</f>
        <v>7970</v>
      </c>
    </row>
    <row r="6" spans="1:13">
      <c r="A6" s="8">
        <v>41222</v>
      </c>
      <c r="B6" s="7">
        <v>2</v>
      </c>
      <c r="C6">
        <f>Historical!E5</f>
        <v>7828</v>
      </c>
      <c r="D6">
        <f>IF(ISBLANK(Historical!E5),0,1)</f>
        <v>1</v>
      </c>
      <c r="E6" s="22">
        <f ca="1">IF(ISBLANK(Historical!E5), NA(), IF(Params!$D$58&lt;=B6, AVERAGE(OFFSET(C6,-Params!$D$58+1,0,Params!$D$58,1)), C6))</f>
        <v>7828</v>
      </c>
      <c r="F6" s="22" t="e">
        <f t="shared" ref="F6:F69" ca="1" si="0">IF(B6&lt;=52,NA(),IF(OFFSET(D6,-52,0)=0, NA(), OFFSET(E6,-52,0)))</f>
        <v>#N/A</v>
      </c>
      <c r="G6" s="22">
        <f t="shared" ref="G6:G69" ca="1" si="1">IF(B6&lt;=1,NA(),IF(OFFSET(D6,-1,0)=0, NA(), OFFSET(E6,-1,0)))</f>
        <v>7970</v>
      </c>
      <c r="H6" s="22" t="e">
        <f t="shared" ref="H6:H69" ca="1" si="2">IF(B6&lt;=52, NA(), IF(ISNA(F6), OFFSET(J6,-52,0), F6))</f>
        <v>#N/A</v>
      </c>
      <c r="I6" s="22">
        <f t="shared" ref="I6:I69" ca="1" si="3">IF(B6&lt;=1, NA(), IF(ISNA(G6), OFFSET(J6,-1,0), G6))</f>
        <v>7970</v>
      </c>
      <c r="J6" s="22" t="e">
        <f ca="1">H6*(1+Params!$D$59)*(1-Params!$D$60)+I6*Params!$D$60</f>
        <v>#N/A</v>
      </c>
      <c r="K6" s="22">
        <f t="shared" ref="K6:K69" si="4">IF(L6=0,0,(C6-J6)^2)</f>
        <v>0</v>
      </c>
      <c r="L6">
        <f>IF(B6&lt;=52,0,IF(ISBLANK(Historical!E5),0,1))</f>
        <v>0</v>
      </c>
      <c r="M6" s="22">
        <f t="shared" ref="M6:M69" si="5">IF(D6=1,C6,J6)</f>
        <v>7828</v>
      </c>
    </row>
    <row r="7" spans="1:13">
      <c r="A7" s="8">
        <v>41229</v>
      </c>
      <c r="B7" s="7">
        <v>3</v>
      </c>
      <c r="C7">
        <f>Historical!E6</f>
        <v>7726</v>
      </c>
      <c r="D7">
        <f>IF(ISBLANK(Historical!E6),0,1)</f>
        <v>1</v>
      </c>
      <c r="E7" s="22">
        <f ca="1">IF(ISBLANK(Historical!E6), NA(), IF(Params!$D$58&lt;=B7, AVERAGE(OFFSET(C7,-Params!$D$58+1,0,Params!$D$58,1)), C7))</f>
        <v>7726</v>
      </c>
      <c r="F7" s="22" t="e">
        <f t="shared" ca="1" si="0"/>
        <v>#N/A</v>
      </c>
      <c r="G7" s="22">
        <f t="shared" ca="1" si="1"/>
        <v>7828</v>
      </c>
      <c r="H7" s="22" t="e">
        <f t="shared" ca="1" si="2"/>
        <v>#N/A</v>
      </c>
      <c r="I7" s="22">
        <f t="shared" ca="1" si="3"/>
        <v>7828</v>
      </c>
      <c r="J7" s="22" t="e">
        <f ca="1">H7*(1+Params!$D$59)*(1-Params!$D$60)+I7*Params!$D$60</f>
        <v>#N/A</v>
      </c>
      <c r="K7" s="22">
        <f t="shared" si="4"/>
        <v>0</v>
      </c>
      <c r="L7">
        <f>IF(B7&lt;=52,0,IF(ISBLANK(Historical!E6),0,1))</f>
        <v>0</v>
      </c>
      <c r="M7" s="22">
        <f t="shared" si="5"/>
        <v>7726</v>
      </c>
    </row>
    <row r="8" spans="1:13">
      <c r="A8" s="8">
        <v>41236</v>
      </c>
      <c r="B8" s="7">
        <v>4</v>
      </c>
      <c r="C8">
        <f>Historical!E7</f>
        <v>8076</v>
      </c>
      <c r="D8">
        <f>IF(ISBLANK(Historical!E7),0,1)</f>
        <v>1</v>
      </c>
      <c r="E8" s="22">
        <f ca="1">IF(ISBLANK(Historical!E7), NA(), IF(Params!$D$58&lt;=B8, AVERAGE(OFFSET(C8,-Params!$D$58+1,0,Params!$D$58,1)), C8))</f>
        <v>8076</v>
      </c>
      <c r="F8" s="22" t="e">
        <f t="shared" ca="1" si="0"/>
        <v>#N/A</v>
      </c>
      <c r="G8" s="22">
        <f t="shared" ca="1" si="1"/>
        <v>7726</v>
      </c>
      <c r="H8" s="22" t="e">
        <f t="shared" ca="1" si="2"/>
        <v>#N/A</v>
      </c>
      <c r="I8" s="22">
        <f t="shared" ca="1" si="3"/>
        <v>7726</v>
      </c>
      <c r="J8" s="22" t="e">
        <f ca="1">H8*(1+Params!$D$59)*(1-Params!$D$60)+I8*Params!$D$60</f>
        <v>#N/A</v>
      </c>
      <c r="K8" s="22">
        <f t="shared" si="4"/>
        <v>0</v>
      </c>
      <c r="L8">
        <f>IF(B8&lt;=52,0,IF(ISBLANK(Historical!E7),0,1))</f>
        <v>0</v>
      </c>
      <c r="M8" s="22">
        <f t="shared" si="5"/>
        <v>8076</v>
      </c>
    </row>
    <row r="9" spans="1:13">
      <c r="A9" s="8">
        <v>41243</v>
      </c>
      <c r="B9" s="7">
        <v>5</v>
      </c>
      <c r="C9">
        <f>Historical!E8</f>
        <v>8188</v>
      </c>
      <c r="D9">
        <f>IF(ISBLANK(Historical!E8),0,1)</f>
        <v>1</v>
      </c>
      <c r="E9" s="22">
        <f ca="1">IF(ISBLANK(Historical!E8), NA(), IF(Params!$D$58&lt;=B9, AVERAGE(OFFSET(C9,-Params!$D$58+1,0,Params!$D$58,1)), C9))</f>
        <v>8188</v>
      </c>
      <c r="F9" s="22" t="e">
        <f t="shared" ca="1" si="0"/>
        <v>#N/A</v>
      </c>
      <c r="G9" s="22">
        <f t="shared" ca="1" si="1"/>
        <v>8076</v>
      </c>
      <c r="H9" s="22" t="e">
        <f t="shared" ca="1" si="2"/>
        <v>#N/A</v>
      </c>
      <c r="I9" s="22">
        <f t="shared" ca="1" si="3"/>
        <v>8076</v>
      </c>
      <c r="J9" s="22" t="e">
        <f ca="1">H9*(1+Params!$D$59)*(1-Params!$D$60)+I9*Params!$D$60</f>
        <v>#N/A</v>
      </c>
      <c r="K9" s="22">
        <f t="shared" si="4"/>
        <v>0</v>
      </c>
      <c r="L9">
        <f>IF(B9&lt;=52,0,IF(ISBLANK(Historical!E8),0,1))</f>
        <v>0</v>
      </c>
      <c r="M9" s="22">
        <f t="shared" si="5"/>
        <v>8188</v>
      </c>
    </row>
    <row r="10" spans="1:13">
      <c r="A10" s="8">
        <v>41250</v>
      </c>
      <c r="B10" s="7">
        <v>6</v>
      </c>
      <c r="C10">
        <f>Historical!E9</f>
        <v>8457</v>
      </c>
      <c r="D10">
        <f>IF(ISBLANK(Historical!E9),0,1)</f>
        <v>1</v>
      </c>
      <c r="E10" s="22">
        <f ca="1">IF(ISBLANK(Historical!E9), NA(), IF(Params!$D$58&lt;=B10, AVERAGE(OFFSET(C10,-Params!$D$58+1,0,Params!$D$58,1)), C10))</f>
        <v>8040.833333333333</v>
      </c>
      <c r="F10" s="22" t="e">
        <f t="shared" ca="1" si="0"/>
        <v>#N/A</v>
      </c>
      <c r="G10" s="22">
        <f t="shared" ca="1" si="1"/>
        <v>8188</v>
      </c>
      <c r="H10" s="22" t="e">
        <f t="shared" ca="1" si="2"/>
        <v>#N/A</v>
      </c>
      <c r="I10" s="22">
        <f t="shared" ca="1" si="3"/>
        <v>8188</v>
      </c>
      <c r="J10" s="22" t="e">
        <f ca="1">H10*(1+Params!$D$59)*(1-Params!$D$60)+I10*Params!$D$60</f>
        <v>#N/A</v>
      </c>
      <c r="K10" s="22">
        <f t="shared" si="4"/>
        <v>0</v>
      </c>
      <c r="L10">
        <f>IF(B10&lt;=52,0,IF(ISBLANK(Historical!E9),0,1))</f>
        <v>0</v>
      </c>
      <c r="M10" s="22">
        <f t="shared" si="5"/>
        <v>8457</v>
      </c>
    </row>
    <row r="11" spans="1:13">
      <c r="A11" s="8">
        <v>41257</v>
      </c>
      <c r="B11" s="7">
        <v>7</v>
      </c>
      <c r="C11">
        <f>Historical!E10</f>
        <v>8356</v>
      </c>
      <c r="D11">
        <f>IF(ISBLANK(Historical!E10),0,1)</f>
        <v>1</v>
      </c>
      <c r="E11" s="22">
        <f ca="1">IF(ISBLANK(Historical!E10), NA(), IF(Params!$D$58&lt;=B11, AVERAGE(OFFSET(C11,-Params!$D$58+1,0,Params!$D$58,1)), C11))</f>
        <v>8105.166666666667</v>
      </c>
      <c r="F11" s="22" t="e">
        <f t="shared" ca="1" si="0"/>
        <v>#N/A</v>
      </c>
      <c r="G11" s="22">
        <f t="shared" ca="1" si="1"/>
        <v>8040.833333333333</v>
      </c>
      <c r="H11" s="22" t="e">
        <f t="shared" ca="1" si="2"/>
        <v>#N/A</v>
      </c>
      <c r="I11" s="22">
        <f t="shared" ca="1" si="3"/>
        <v>8040.833333333333</v>
      </c>
      <c r="J11" s="22" t="e">
        <f ca="1">H11*(1+Params!$D$59)*(1-Params!$D$60)+I11*Params!$D$60</f>
        <v>#N/A</v>
      </c>
      <c r="K11" s="22">
        <f t="shared" si="4"/>
        <v>0</v>
      </c>
      <c r="L11">
        <f>IF(B11&lt;=52,0,IF(ISBLANK(Historical!E10),0,1))</f>
        <v>0</v>
      </c>
      <c r="M11" s="22">
        <f t="shared" si="5"/>
        <v>8356</v>
      </c>
    </row>
    <row r="12" spans="1:13">
      <c r="A12" s="8">
        <v>41264</v>
      </c>
      <c r="B12" s="7">
        <v>8</v>
      </c>
      <c r="C12">
        <f>Historical!E11</f>
        <v>7982</v>
      </c>
      <c r="D12">
        <f>IF(ISBLANK(Historical!E11),0,1)</f>
        <v>1</v>
      </c>
      <c r="E12" s="22">
        <f ca="1">IF(ISBLANK(Historical!E11), NA(), IF(Params!$D$58&lt;=B12, AVERAGE(OFFSET(C12,-Params!$D$58+1,0,Params!$D$58,1)), C12))</f>
        <v>8130.833333333333</v>
      </c>
      <c r="F12" s="22" t="e">
        <f t="shared" ca="1" si="0"/>
        <v>#N/A</v>
      </c>
      <c r="G12" s="22">
        <f t="shared" ca="1" si="1"/>
        <v>8105.166666666667</v>
      </c>
      <c r="H12" s="22" t="e">
        <f t="shared" ca="1" si="2"/>
        <v>#N/A</v>
      </c>
      <c r="I12" s="22">
        <f t="shared" ca="1" si="3"/>
        <v>8105.166666666667</v>
      </c>
      <c r="J12" s="22" t="e">
        <f ca="1">H12*(1+Params!$D$59)*(1-Params!$D$60)+I12*Params!$D$60</f>
        <v>#N/A</v>
      </c>
      <c r="K12" s="22">
        <f t="shared" si="4"/>
        <v>0</v>
      </c>
      <c r="L12">
        <f>IF(B12&lt;=52,0,IF(ISBLANK(Historical!E11),0,1))</f>
        <v>0</v>
      </c>
      <c r="M12" s="22">
        <f t="shared" si="5"/>
        <v>7982</v>
      </c>
    </row>
    <row r="13" spans="1:13">
      <c r="A13" s="8">
        <v>41271</v>
      </c>
      <c r="B13" s="7">
        <v>9</v>
      </c>
      <c r="C13">
        <f>Historical!E12</f>
        <v>7051</v>
      </c>
      <c r="D13">
        <f>IF(ISBLANK(Historical!E12),0,1)</f>
        <v>1</v>
      </c>
      <c r="E13" s="22">
        <f ca="1">IF(ISBLANK(Historical!E12), NA(), IF(Params!$D$58&lt;=B13, AVERAGE(OFFSET(C13,-Params!$D$58+1,0,Params!$D$58,1)), C13))</f>
        <v>8018.333333333333</v>
      </c>
      <c r="F13" s="22" t="e">
        <f t="shared" ca="1" si="0"/>
        <v>#N/A</v>
      </c>
      <c r="G13" s="22">
        <f t="shared" ca="1" si="1"/>
        <v>8130.833333333333</v>
      </c>
      <c r="H13" s="22" t="e">
        <f t="shared" ca="1" si="2"/>
        <v>#N/A</v>
      </c>
      <c r="I13" s="22">
        <f t="shared" ca="1" si="3"/>
        <v>8130.833333333333</v>
      </c>
      <c r="J13" s="22" t="e">
        <f ca="1">H13*(1+Params!$D$59)*(1-Params!$D$60)+I13*Params!$D$60</f>
        <v>#N/A</v>
      </c>
      <c r="K13" s="22">
        <f t="shared" si="4"/>
        <v>0</v>
      </c>
      <c r="L13">
        <f>IF(B13&lt;=52,0,IF(ISBLANK(Historical!E12),0,1))</f>
        <v>0</v>
      </c>
      <c r="M13" s="22">
        <f t="shared" si="5"/>
        <v>7051</v>
      </c>
    </row>
    <row r="14" spans="1:13">
      <c r="A14" s="8">
        <v>41278</v>
      </c>
      <c r="B14" s="7">
        <v>10</v>
      </c>
      <c r="C14">
        <f>Historical!E13</f>
        <v>8299</v>
      </c>
      <c r="D14">
        <f>IF(ISBLANK(Historical!E13),0,1)</f>
        <v>1</v>
      </c>
      <c r="E14" s="22">
        <f ca="1">IF(ISBLANK(Historical!E13), NA(), IF(Params!$D$58&lt;=B14, AVERAGE(OFFSET(C14,-Params!$D$58+1,0,Params!$D$58,1)), C14))</f>
        <v>8055.5</v>
      </c>
      <c r="F14" s="22" t="e">
        <f t="shared" ca="1" si="0"/>
        <v>#N/A</v>
      </c>
      <c r="G14" s="22">
        <f t="shared" ca="1" si="1"/>
        <v>8018.333333333333</v>
      </c>
      <c r="H14" s="22" t="e">
        <f t="shared" ca="1" si="2"/>
        <v>#N/A</v>
      </c>
      <c r="I14" s="22">
        <f t="shared" ca="1" si="3"/>
        <v>8018.333333333333</v>
      </c>
      <c r="J14" s="22" t="e">
        <f ca="1">H14*(1+Params!$D$59)*(1-Params!$D$60)+I14*Params!$D$60</f>
        <v>#N/A</v>
      </c>
      <c r="K14" s="22">
        <f t="shared" si="4"/>
        <v>0</v>
      </c>
      <c r="L14">
        <f>IF(B14&lt;=52,0,IF(ISBLANK(Historical!E13),0,1))</f>
        <v>0</v>
      </c>
      <c r="M14" s="22">
        <f t="shared" si="5"/>
        <v>8299</v>
      </c>
    </row>
    <row r="15" spans="1:13">
      <c r="A15" s="8">
        <v>41285</v>
      </c>
      <c r="B15" s="7">
        <v>11</v>
      </c>
      <c r="C15">
        <f>Historical!E14</f>
        <v>7987</v>
      </c>
      <c r="D15">
        <f>IF(ISBLANK(Historical!E14),0,1)</f>
        <v>1</v>
      </c>
      <c r="E15" s="22">
        <f ca="1">IF(ISBLANK(Historical!E14), NA(), IF(Params!$D$58&lt;=B15, AVERAGE(OFFSET(C15,-Params!$D$58+1,0,Params!$D$58,1)), C15))</f>
        <v>8022</v>
      </c>
      <c r="F15" s="22" t="e">
        <f t="shared" ca="1" si="0"/>
        <v>#N/A</v>
      </c>
      <c r="G15" s="22">
        <f t="shared" ca="1" si="1"/>
        <v>8055.5</v>
      </c>
      <c r="H15" s="22" t="e">
        <f t="shared" ca="1" si="2"/>
        <v>#N/A</v>
      </c>
      <c r="I15" s="22">
        <f t="shared" ca="1" si="3"/>
        <v>8055.5</v>
      </c>
      <c r="J15" s="22" t="e">
        <f ca="1">H15*(1+Params!$D$59)*(1-Params!$D$60)+I15*Params!$D$60</f>
        <v>#N/A</v>
      </c>
      <c r="K15" s="22">
        <f t="shared" si="4"/>
        <v>0</v>
      </c>
      <c r="L15">
        <f>IF(B15&lt;=52,0,IF(ISBLANK(Historical!E14),0,1))</f>
        <v>0</v>
      </c>
      <c r="M15" s="22">
        <f t="shared" si="5"/>
        <v>7987</v>
      </c>
    </row>
    <row r="16" spans="1:13">
      <c r="A16" s="8">
        <v>41292</v>
      </c>
      <c r="B16" s="7">
        <v>12</v>
      </c>
      <c r="C16">
        <f>Historical!E15</f>
        <v>7686</v>
      </c>
      <c r="D16">
        <f>IF(ISBLANK(Historical!E15),0,1)</f>
        <v>1</v>
      </c>
      <c r="E16" s="22">
        <f ca="1">IF(ISBLANK(Historical!E15), NA(), IF(Params!$D$58&lt;=B16, AVERAGE(OFFSET(C16,-Params!$D$58+1,0,Params!$D$58,1)), C16))</f>
        <v>7893.5</v>
      </c>
      <c r="F16" s="22" t="e">
        <f t="shared" ca="1" si="0"/>
        <v>#N/A</v>
      </c>
      <c r="G16" s="22">
        <f t="shared" ca="1" si="1"/>
        <v>8022</v>
      </c>
      <c r="H16" s="22" t="e">
        <f t="shared" ca="1" si="2"/>
        <v>#N/A</v>
      </c>
      <c r="I16" s="22">
        <f t="shared" ca="1" si="3"/>
        <v>8022</v>
      </c>
      <c r="J16" s="22" t="e">
        <f ca="1">H16*(1+Params!$D$59)*(1-Params!$D$60)+I16*Params!$D$60</f>
        <v>#N/A</v>
      </c>
      <c r="K16" s="22">
        <f t="shared" si="4"/>
        <v>0</v>
      </c>
      <c r="L16">
        <f>IF(B16&lt;=52,0,IF(ISBLANK(Historical!E15),0,1))</f>
        <v>0</v>
      </c>
      <c r="M16" s="22">
        <f t="shared" si="5"/>
        <v>7686</v>
      </c>
    </row>
    <row r="17" spans="1:13">
      <c r="A17" s="8">
        <v>41299</v>
      </c>
      <c r="B17" s="7">
        <v>13</v>
      </c>
      <c r="C17">
        <f>Historical!E16</f>
        <v>8024</v>
      </c>
      <c r="D17">
        <f>IF(ISBLANK(Historical!E16),0,1)</f>
        <v>1</v>
      </c>
      <c r="E17" s="22">
        <f ca="1">IF(ISBLANK(Historical!E16), NA(), IF(Params!$D$58&lt;=B17, AVERAGE(OFFSET(C17,-Params!$D$58+1,0,Params!$D$58,1)), C17))</f>
        <v>7838.166666666667</v>
      </c>
      <c r="F17" s="22" t="e">
        <f t="shared" ca="1" si="0"/>
        <v>#N/A</v>
      </c>
      <c r="G17" s="22">
        <f t="shared" ca="1" si="1"/>
        <v>7893.5</v>
      </c>
      <c r="H17" s="22" t="e">
        <f t="shared" ca="1" si="2"/>
        <v>#N/A</v>
      </c>
      <c r="I17" s="22">
        <f t="shared" ca="1" si="3"/>
        <v>7893.5</v>
      </c>
      <c r="J17" s="22" t="e">
        <f ca="1">H17*(1+Params!$D$59)*(1-Params!$D$60)+I17*Params!$D$60</f>
        <v>#N/A</v>
      </c>
      <c r="K17" s="22">
        <f t="shared" si="4"/>
        <v>0</v>
      </c>
      <c r="L17">
        <f>IF(B17&lt;=52,0,IF(ISBLANK(Historical!E16),0,1))</f>
        <v>0</v>
      </c>
      <c r="M17" s="22">
        <f t="shared" si="5"/>
        <v>8024</v>
      </c>
    </row>
    <row r="18" spans="1:13">
      <c r="A18" s="8">
        <v>41306</v>
      </c>
      <c r="B18" s="7">
        <v>14</v>
      </c>
      <c r="C18">
        <f>Historical!E17</f>
        <v>7525</v>
      </c>
      <c r="D18">
        <f>IF(ISBLANK(Historical!E17),0,1)</f>
        <v>1</v>
      </c>
      <c r="E18" s="22">
        <f ca="1">IF(ISBLANK(Historical!E17), NA(), IF(Params!$D$58&lt;=B18, AVERAGE(OFFSET(C18,-Params!$D$58+1,0,Params!$D$58,1)), C18))</f>
        <v>7762</v>
      </c>
      <c r="F18" s="22" t="e">
        <f t="shared" ca="1" si="0"/>
        <v>#N/A</v>
      </c>
      <c r="G18" s="22">
        <f t="shared" ca="1" si="1"/>
        <v>7838.166666666667</v>
      </c>
      <c r="H18" s="22" t="e">
        <f t="shared" ca="1" si="2"/>
        <v>#N/A</v>
      </c>
      <c r="I18" s="22">
        <f t="shared" ca="1" si="3"/>
        <v>7838.166666666667</v>
      </c>
      <c r="J18" s="22" t="e">
        <f ca="1">H18*(1+Params!$D$59)*(1-Params!$D$60)+I18*Params!$D$60</f>
        <v>#N/A</v>
      </c>
      <c r="K18" s="22">
        <f t="shared" si="4"/>
        <v>0</v>
      </c>
      <c r="L18">
        <f>IF(B18&lt;=52,0,IF(ISBLANK(Historical!E17),0,1))</f>
        <v>0</v>
      </c>
      <c r="M18" s="22">
        <f t="shared" si="5"/>
        <v>7525</v>
      </c>
    </row>
    <row r="19" spans="1:13">
      <c r="A19" s="8">
        <v>41313</v>
      </c>
      <c r="B19" s="7">
        <v>15</v>
      </c>
      <c r="C19">
        <f>Historical!E18</f>
        <v>7469</v>
      </c>
      <c r="D19">
        <f>IF(ISBLANK(Historical!E18),0,1)</f>
        <v>1</v>
      </c>
      <c r="E19" s="22">
        <f ca="1">IF(ISBLANK(Historical!E18), NA(), IF(Params!$D$58&lt;=B19, AVERAGE(OFFSET(C19,-Params!$D$58+1,0,Params!$D$58,1)), C19))</f>
        <v>7831.666666666667</v>
      </c>
      <c r="F19" s="22" t="e">
        <f t="shared" ca="1" si="0"/>
        <v>#N/A</v>
      </c>
      <c r="G19" s="22">
        <f t="shared" ca="1" si="1"/>
        <v>7762</v>
      </c>
      <c r="H19" s="22" t="e">
        <f t="shared" ca="1" si="2"/>
        <v>#N/A</v>
      </c>
      <c r="I19" s="22">
        <f t="shared" ca="1" si="3"/>
        <v>7762</v>
      </c>
      <c r="J19" s="22" t="e">
        <f ca="1">H19*(1+Params!$D$59)*(1-Params!$D$60)+I19*Params!$D$60</f>
        <v>#N/A</v>
      </c>
      <c r="K19" s="22">
        <f t="shared" si="4"/>
        <v>0</v>
      </c>
      <c r="L19">
        <f>IF(B19&lt;=52,0,IF(ISBLANK(Historical!E18),0,1))</f>
        <v>0</v>
      </c>
      <c r="M19" s="22">
        <f t="shared" si="5"/>
        <v>7469</v>
      </c>
    </row>
    <row r="20" spans="1:13">
      <c r="A20" s="8">
        <v>41320</v>
      </c>
      <c r="B20" s="7">
        <v>16</v>
      </c>
      <c r="C20">
        <f>Historical!E19</f>
        <v>7645</v>
      </c>
      <c r="D20">
        <f>IF(ISBLANK(Historical!E19),0,1)</f>
        <v>1</v>
      </c>
      <c r="E20" s="22">
        <f ca="1">IF(ISBLANK(Historical!E19), NA(), IF(Params!$D$58&lt;=B20, AVERAGE(OFFSET(C20,-Params!$D$58+1,0,Params!$D$58,1)), C20))</f>
        <v>7722.666666666667</v>
      </c>
      <c r="F20" s="22" t="e">
        <f t="shared" ca="1" si="0"/>
        <v>#N/A</v>
      </c>
      <c r="G20" s="22">
        <f t="shared" ca="1" si="1"/>
        <v>7831.666666666667</v>
      </c>
      <c r="H20" s="22" t="e">
        <f t="shared" ca="1" si="2"/>
        <v>#N/A</v>
      </c>
      <c r="I20" s="22">
        <f t="shared" ca="1" si="3"/>
        <v>7831.666666666667</v>
      </c>
      <c r="J20" s="22" t="e">
        <f ca="1">H20*(1+Params!$D$59)*(1-Params!$D$60)+I20*Params!$D$60</f>
        <v>#N/A</v>
      </c>
      <c r="K20" s="22">
        <f t="shared" si="4"/>
        <v>0</v>
      </c>
      <c r="L20">
        <f>IF(B20&lt;=52,0,IF(ISBLANK(Historical!E19),0,1))</f>
        <v>0</v>
      </c>
      <c r="M20" s="22">
        <f t="shared" si="5"/>
        <v>7645</v>
      </c>
    </row>
    <row r="21" spans="1:13">
      <c r="A21" s="8">
        <v>41327</v>
      </c>
      <c r="B21" s="7">
        <v>17</v>
      </c>
      <c r="C21">
        <f>Historical!E20</f>
        <v>7914</v>
      </c>
      <c r="D21">
        <f>IF(ISBLANK(Historical!E20),0,1)</f>
        <v>1</v>
      </c>
      <c r="E21" s="22">
        <f ca="1">IF(ISBLANK(Historical!E20), NA(), IF(Params!$D$58&lt;=B21, AVERAGE(OFFSET(C21,-Params!$D$58+1,0,Params!$D$58,1)), C21))</f>
        <v>7710.5</v>
      </c>
      <c r="F21" s="22" t="e">
        <f t="shared" ca="1" si="0"/>
        <v>#N/A</v>
      </c>
      <c r="G21" s="22">
        <f t="shared" ca="1" si="1"/>
        <v>7722.666666666667</v>
      </c>
      <c r="H21" s="22" t="e">
        <f t="shared" ca="1" si="2"/>
        <v>#N/A</v>
      </c>
      <c r="I21" s="22">
        <f t="shared" ca="1" si="3"/>
        <v>7722.666666666667</v>
      </c>
      <c r="J21" s="22" t="e">
        <f ca="1">H21*(1+Params!$D$59)*(1-Params!$D$60)+I21*Params!$D$60</f>
        <v>#N/A</v>
      </c>
      <c r="K21" s="22">
        <f t="shared" si="4"/>
        <v>0</v>
      </c>
      <c r="L21">
        <f>IF(B21&lt;=52,0,IF(ISBLANK(Historical!E20),0,1))</f>
        <v>0</v>
      </c>
      <c r="M21" s="22">
        <f t="shared" si="5"/>
        <v>7914</v>
      </c>
    </row>
    <row r="22" spans="1:13">
      <c r="A22" s="8">
        <v>41334</v>
      </c>
      <c r="B22" s="7">
        <v>18</v>
      </c>
      <c r="C22">
        <f>Historical!E21</f>
        <v>7264</v>
      </c>
      <c r="D22">
        <f>IF(ISBLANK(Historical!E21),0,1)</f>
        <v>1</v>
      </c>
      <c r="E22" s="22">
        <f ca="1">IF(ISBLANK(Historical!E21), NA(), IF(Params!$D$58&lt;=B22, AVERAGE(OFFSET(C22,-Params!$D$58+1,0,Params!$D$58,1)), C22))</f>
        <v>7640.166666666667</v>
      </c>
      <c r="F22" s="22" t="e">
        <f t="shared" ca="1" si="0"/>
        <v>#N/A</v>
      </c>
      <c r="G22" s="22">
        <f t="shared" ca="1" si="1"/>
        <v>7710.5</v>
      </c>
      <c r="H22" s="22" t="e">
        <f t="shared" ca="1" si="2"/>
        <v>#N/A</v>
      </c>
      <c r="I22" s="22">
        <f t="shared" ca="1" si="3"/>
        <v>7710.5</v>
      </c>
      <c r="J22" s="22" t="e">
        <f ca="1">H22*(1+Params!$D$59)*(1-Params!$D$60)+I22*Params!$D$60</f>
        <v>#N/A</v>
      </c>
      <c r="K22" s="22">
        <f t="shared" si="4"/>
        <v>0</v>
      </c>
      <c r="L22">
        <f>IF(B22&lt;=52,0,IF(ISBLANK(Historical!E21),0,1))</f>
        <v>0</v>
      </c>
      <c r="M22" s="22">
        <f t="shared" si="5"/>
        <v>7264</v>
      </c>
    </row>
    <row r="23" spans="1:13">
      <c r="A23" s="8">
        <v>41341</v>
      </c>
      <c r="B23" s="7">
        <v>19</v>
      </c>
      <c r="C23">
        <f>Historical!E22</f>
        <v>7491</v>
      </c>
      <c r="D23">
        <f>IF(ISBLANK(Historical!E22),0,1)</f>
        <v>1</v>
      </c>
      <c r="E23" s="22">
        <f ca="1">IF(ISBLANK(Historical!E22), NA(), IF(Params!$D$58&lt;=B23, AVERAGE(OFFSET(C23,-Params!$D$58+1,0,Params!$D$58,1)), C23))</f>
        <v>7551.333333333333</v>
      </c>
      <c r="F23" s="22" t="e">
        <f t="shared" ca="1" si="0"/>
        <v>#N/A</v>
      </c>
      <c r="G23" s="22">
        <f t="shared" ca="1" si="1"/>
        <v>7640.166666666667</v>
      </c>
      <c r="H23" s="22" t="e">
        <f t="shared" ca="1" si="2"/>
        <v>#N/A</v>
      </c>
      <c r="I23" s="22">
        <f t="shared" ca="1" si="3"/>
        <v>7640.166666666667</v>
      </c>
      <c r="J23" s="22" t="e">
        <f ca="1">H23*(1+Params!$D$59)*(1-Params!$D$60)+I23*Params!$D$60</f>
        <v>#N/A</v>
      </c>
      <c r="K23" s="22">
        <f t="shared" si="4"/>
        <v>0</v>
      </c>
      <c r="L23">
        <f>IF(B23&lt;=52,0,IF(ISBLANK(Historical!E22),0,1))</f>
        <v>0</v>
      </c>
      <c r="M23" s="22">
        <f t="shared" si="5"/>
        <v>7491</v>
      </c>
    </row>
    <row r="24" spans="1:13">
      <c r="A24" s="8">
        <v>41348</v>
      </c>
      <c r="B24" s="7">
        <v>20</v>
      </c>
      <c r="C24">
        <f>Historical!E23</f>
        <v>7272</v>
      </c>
      <c r="D24">
        <f>IF(ISBLANK(Historical!E23),0,1)</f>
        <v>1</v>
      </c>
      <c r="E24" s="22">
        <f ca="1">IF(ISBLANK(Historical!E23), NA(), IF(Params!$D$58&lt;=B24, AVERAGE(OFFSET(C24,-Params!$D$58+1,0,Params!$D$58,1)), C24))</f>
        <v>7509.166666666667</v>
      </c>
      <c r="F24" s="22" t="e">
        <f t="shared" ca="1" si="0"/>
        <v>#N/A</v>
      </c>
      <c r="G24" s="22">
        <f t="shared" ca="1" si="1"/>
        <v>7551.333333333333</v>
      </c>
      <c r="H24" s="22" t="e">
        <f t="shared" ca="1" si="2"/>
        <v>#N/A</v>
      </c>
      <c r="I24" s="22">
        <f t="shared" ca="1" si="3"/>
        <v>7551.333333333333</v>
      </c>
      <c r="J24" s="22" t="e">
        <f ca="1">H24*(1+Params!$D$59)*(1-Params!$D$60)+I24*Params!$D$60</f>
        <v>#N/A</v>
      </c>
      <c r="K24" s="22">
        <f t="shared" si="4"/>
        <v>0</v>
      </c>
      <c r="L24">
        <f>IF(B24&lt;=52,0,IF(ISBLANK(Historical!E23),0,1))</f>
        <v>0</v>
      </c>
      <c r="M24" s="22">
        <f t="shared" si="5"/>
        <v>7272</v>
      </c>
    </row>
    <row r="25" spans="1:13">
      <c r="A25" s="8">
        <v>41355</v>
      </c>
      <c r="B25" s="7">
        <v>21</v>
      </c>
      <c r="C25">
        <f>Historical!E24</f>
        <v>8113</v>
      </c>
      <c r="D25">
        <f>IF(ISBLANK(Historical!E24),0,1)</f>
        <v>1</v>
      </c>
      <c r="E25" s="22">
        <f ca="1">IF(ISBLANK(Historical!E24), NA(), IF(Params!$D$58&lt;=B25, AVERAGE(OFFSET(C25,-Params!$D$58+1,0,Params!$D$58,1)), C25))</f>
        <v>7616.5</v>
      </c>
      <c r="F25" s="22" t="e">
        <f t="shared" ca="1" si="0"/>
        <v>#N/A</v>
      </c>
      <c r="G25" s="22">
        <f t="shared" ca="1" si="1"/>
        <v>7509.166666666667</v>
      </c>
      <c r="H25" s="22" t="e">
        <f t="shared" ca="1" si="2"/>
        <v>#N/A</v>
      </c>
      <c r="I25" s="22">
        <f t="shared" ca="1" si="3"/>
        <v>7509.166666666667</v>
      </c>
      <c r="J25" s="22" t="e">
        <f ca="1">H25*(1+Params!$D$59)*(1-Params!$D$60)+I25*Params!$D$60</f>
        <v>#N/A</v>
      </c>
      <c r="K25" s="22">
        <f t="shared" si="4"/>
        <v>0</v>
      </c>
      <c r="L25">
        <f>IF(B25&lt;=52,0,IF(ISBLANK(Historical!E24),0,1))</f>
        <v>0</v>
      </c>
      <c r="M25" s="22">
        <f t="shared" si="5"/>
        <v>8113</v>
      </c>
    </row>
    <row r="26" spans="1:13">
      <c r="A26" s="8">
        <v>41362</v>
      </c>
      <c r="B26" s="7">
        <v>22</v>
      </c>
      <c r="C26">
        <f>Historical!E25</f>
        <v>7886</v>
      </c>
      <c r="D26">
        <f>IF(ISBLANK(Historical!E25),0,1)</f>
        <v>1</v>
      </c>
      <c r="E26" s="22">
        <f ca="1">IF(ISBLANK(Historical!E25), NA(), IF(Params!$D$58&lt;=B26, AVERAGE(OFFSET(C26,-Params!$D$58+1,0,Params!$D$58,1)), C26))</f>
        <v>7656.666666666667</v>
      </c>
      <c r="F26" s="22" t="e">
        <f t="shared" ca="1" si="0"/>
        <v>#N/A</v>
      </c>
      <c r="G26" s="22">
        <f t="shared" ca="1" si="1"/>
        <v>7616.5</v>
      </c>
      <c r="H26" s="22" t="e">
        <f t="shared" ca="1" si="2"/>
        <v>#N/A</v>
      </c>
      <c r="I26" s="22">
        <f t="shared" ca="1" si="3"/>
        <v>7616.5</v>
      </c>
      <c r="J26" s="22" t="e">
        <f ca="1">H26*(1+Params!$D$59)*(1-Params!$D$60)+I26*Params!$D$60</f>
        <v>#N/A</v>
      </c>
      <c r="K26" s="22">
        <f t="shared" si="4"/>
        <v>0</v>
      </c>
      <c r="L26">
        <f>IF(B26&lt;=52,0,IF(ISBLANK(Historical!E25),0,1))</f>
        <v>0</v>
      </c>
      <c r="M26" s="22">
        <f t="shared" si="5"/>
        <v>7886</v>
      </c>
    </row>
    <row r="27" spans="1:13">
      <c r="A27" s="8">
        <v>41369</v>
      </c>
      <c r="B27" s="7">
        <v>23</v>
      </c>
      <c r="C27">
        <f>Historical!E26</f>
        <v>7675</v>
      </c>
      <c r="D27">
        <f>IF(ISBLANK(Historical!E26),0,1)</f>
        <v>1</v>
      </c>
      <c r="E27" s="22">
        <f ca="1">IF(ISBLANK(Historical!E26), NA(), IF(Params!$D$58&lt;=B27, AVERAGE(OFFSET(C27,-Params!$D$58+1,0,Params!$D$58,1)), C27))</f>
        <v>7616.833333333333</v>
      </c>
      <c r="F27" s="22" t="e">
        <f t="shared" ca="1" si="0"/>
        <v>#N/A</v>
      </c>
      <c r="G27" s="22">
        <f t="shared" ca="1" si="1"/>
        <v>7656.666666666667</v>
      </c>
      <c r="H27" s="22" t="e">
        <f t="shared" ca="1" si="2"/>
        <v>#N/A</v>
      </c>
      <c r="I27" s="22">
        <f t="shared" ca="1" si="3"/>
        <v>7656.666666666667</v>
      </c>
      <c r="J27" s="22" t="e">
        <f ca="1">H27*(1+Params!$D$59)*(1-Params!$D$60)+I27*Params!$D$60</f>
        <v>#N/A</v>
      </c>
      <c r="K27" s="22">
        <f t="shared" si="4"/>
        <v>0</v>
      </c>
      <c r="L27">
        <f>IF(B27&lt;=52,0,IF(ISBLANK(Historical!E26),0,1))</f>
        <v>0</v>
      </c>
      <c r="M27" s="22">
        <f t="shared" si="5"/>
        <v>7675</v>
      </c>
    </row>
    <row r="28" spans="1:13">
      <c r="A28" s="8">
        <v>41376</v>
      </c>
      <c r="B28" s="7">
        <v>24</v>
      </c>
      <c r="C28">
        <f>Historical!E27</f>
        <v>7386</v>
      </c>
      <c r="D28">
        <f>IF(ISBLANK(Historical!E27),0,1)</f>
        <v>1</v>
      </c>
      <c r="E28" s="22">
        <f ca="1">IF(ISBLANK(Historical!E27), NA(), IF(Params!$D$58&lt;=B28, AVERAGE(OFFSET(C28,-Params!$D$58+1,0,Params!$D$58,1)), C28))</f>
        <v>7637.166666666667</v>
      </c>
      <c r="F28" s="22" t="e">
        <f t="shared" ca="1" si="0"/>
        <v>#N/A</v>
      </c>
      <c r="G28" s="22">
        <f t="shared" ca="1" si="1"/>
        <v>7616.833333333333</v>
      </c>
      <c r="H28" s="22" t="e">
        <f t="shared" ca="1" si="2"/>
        <v>#N/A</v>
      </c>
      <c r="I28" s="22">
        <f t="shared" ca="1" si="3"/>
        <v>7616.833333333333</v>
      </c>
      <c r="J28" s="22" t="e">
        <f ca="1">H28*(1+Params!$D$59)*(1-Params!$D$60)+I28*Params!$D$60</f>
        <v>#N/A</v>
      </c>
      <c r="K28" s="22">
        <f t="shared" si="4"/>
        <v>0</v>
      </c>
      <c r="L28">
        <f>IF(B28&lt;=52,0,IF(ISBLANK(Historical!E27),0,1))</f>
        <v>0</v>
      </c>
      <c r="M28" s="22">
        <f t="shared" si="5"/>
        <v>7386</v>
      </c>
    </row>
    <row r="29" spans="1:13">
      <c r="A29" s="8">
        <v>41383</v>
      </c>
      <c r="B29" s="7">
        <v>25</v>
      </c>
      <c r="C29">
        <f>Historical!E28</f>
        <v>7517</v>
      </c>
      <c r="D29">
        <f>IF(ISBLANK(Historical!E28),0,1)</f>
        <v>1</v>
      </c>
      <c r="E29" s="22">
        <f ca="1">IF(ISBLANK(Historical!E28), NA(), IF(Params!$D$58&lt;=B29, AVERAGE(OFFSET(C29,-Params!$D$58+1,0,Params!$D$58,1)), C29))</f>
        <v>7641.5</v>
      </c>
      <c r="F29" s="22" t="e">
        <f t="shared" ca="1" si="0"/>
        <v>#N/A</v>
      </c>
      <c r="G29" s="22">
        <f t="shared" ca="1" si="1"/>
        <v>7637.166666666667</v>
      </c>
      <c r="H29" s="22" t="e">
        <f t="shared" ca="1" si="2"/>
        <v>#N/A</v>
      </c>
      <c r="I29" s="22">
        <f t="shared" ca="1" si="3"/>
        <v>7637.166666666667</v>
      </c>
      <c r="J29" s="22" t="e">
        <f ca="1">H29*(1+Params!$D$59)*(1-Params!$D$60)+I29*Params!$D$60</f>
        <v>#N/A</v>
      </c>
      <c r="K29" s="22">
        <f t="shared" si="4"/>
        <v>0</v>
      </c>
      <c r="L29">
        <f>IF(B29&lt;=52,0,IF(ISBLANK(Historical!E28),0,1))</f>
        <v>0</v>
      </c>
      <c r="M29" s="22">
        <f t="shared" si="5"/>
        <v>7517</v>
      </c>
    </row>
    <row r="30" spans="1:13">
      <c r="A30" s="8">
        <v>41390</v>
      </c>
      <c r="B30" s="7">
        <v>26</v>
      </c>
      <c r="C30">
        <f>Historical!E29</f>
        <v>8119</v>
      </c>
      <c r="D30">
        <f>IF(ISBLANK(Historical!E29),0,1)</f>
        <v>1</v>
      </c>
      <c r="E30" s="22">
        <f ca="1">IF(ISBLANK(Historical!E29), NA(), IF(Params!$D$58&lt;=B30, AVERAGE(OFFSET(C30,-Params!$D$58+1,0,Params!$D$58,1)), C30))</f>
        <v>7782.666666666667</v>
      </c>
      <c r="F30" s="22" t="e">
        <f t="shared" ca="1" si="0"/>
        <v>#N/A</v>
      </c>
      <c r="G30" s="22">
        <f t="shared" ca="1" si="1"/>
        <v>7641.5</v>
      </c>
      <c r="H30" s="22" t="e">
        <f t="shared" ca="1" si="2"/>
        <v>#N/A</v>
      </c>
      <c r="I30" s="22">
        <f t="shared" ca="1" si="3"/>
        <v>7641.5</v>
      </c>
      <c r="J30" s="22" t="e">
        <f ca="1">H30*(1+Params!$D$59)*(1-Params!$D$60)+I30*Params!$D$60</f>
        <v>#N/A</v>
      </c>
      <c r="K30" s="22">
        <f t="shared" si="4"/>
        <v>0</v>
      </c>
      <c r="L30">
        <f>IF(B30&lt;=52,0,IF(ISBLANK(Historical!E29),0,1))</f>
        <v>0</v>
      </c>
      <c r="M30" s="22">
        <f t="shared" si="5"/>
        <v>8119</v>
      </c>
    </row>
    <row r="31" spans="1:13">
      <c r="A31" s="8">
        <v>41397</v>
      </c>
      <c r="B31" s="7">
        <v>27</v>
      </c>
      <c r="C31">
        <f>Historical!E30</f>
        <v>7559</v>
      </c>
      <c r="D31">
        <f>IF(ISBLANK(Historical!E30),0,1)</f>
        <v>1</v>
      </c>
      <c r="E31" s="22">
        <f ca="1">IF(ISBLANK(Historical!E30), NA(), IF(Params!$D$58&lt;=B31, AVERAGE(OFFSET(C31,-Params!$D$58+1,0,Params!$D$58,1)), C31))</f>
        <v>7690.333333333333</v>
      </c>
      <c r="F31" s="22" t="e">
        <f t="shared" ca="1" si="0"/>
        <v>#N/A</v>
      </c>
      <c r="G31" s="22">
        <f t="shared" ca="1" si="1"/>
        <v>7782.666666666667</v>
      </c>
      <c r="H31" s="22" t="e">
        <f t="shared" ca="1" si="2"/>
        <v>#N/A</v>
      </c>
      <c r="I31" s="22">
        <f t="shared" ca="1" si="3"/>
        <v>7782.666666666667</v>
      </c>
      <c r="J31" s="22" t="e">
        <f ca="1">H31*(1+Params!$D$59)*(1-Params!$D$60)+I31*Params!$D$60</f>
        <v>#N/A</v>
      </c>
      <c r="K31" s="22">
        <f t="shared" si="4"/>
        <v>0</v>
      </c>
      <c r="L31">
        <f>IF(B31&lt;=52,0,IF(ISBLANK(Historical!E30),0,1))</f>
        <v>0</v>
      </c>
      <c r="M31" s="22">
        <f t="shared" si="5"/>
        <v>7559</v>
      </c>
    </row>
    <row r="32" spans="1:13">
      <c r="A32" s="8">
        <v>41404</v>
      </c>
      <c r="B32" s="7">
        <v>28</v>
      </c>
      <c r="C32">
        <f>Historical!E31</f>
        <v>7576</v>
      </c>
      <c r="D32">
        <f>IF(ISBLANK(Historical!E31),0,1)</f>
        <v>1</v>
      </c>
      <c r="E32" s="22">
        <f ca="1">IF(ISBLANK(Historical!E31), NA(), IF(Params!$D$58&lt;=B32, AVERAGE(OFFSET(C32,-Params!$D$58+1,0,Params!$D$58,1)), C32))</f>
        <v>7638.666666666667</v>
      </c>
      <c r="F32" s="22" t="e">
        <f t="shared" ca="1" si="0"/>
        <v>#N/A</v>
      </c>
      <c r="G32" s="22">
        <f t="shared" ca="1" si="1"/>
        <v>7690.333333333333</v>
      </c>
      <c r="H32" s="22" t="e">
        <f t="shared" ca="1" si="2"/>
        <v>#N/A</v>
      </c>
      <c r="I32" s="22">
        <f t="shared" ca="1" si="3"/>
        <v>7690.333333333333</v>
      </c>
      <c r="J32" s="22" t="e">
        <f ca="1">H32*(1+Params!$D$59)*(1-Params!$D$60)+I32*Params!$D$60</f>
        <v>#N/A</v>
      </c>
      <c r="K32" s="22">
        <f t="shared" si="4"/>
        <v>0</v>
      </c>
      <c r="L32">
        <f>IF(B32&lt;=52,0,IF(ISBLANK(Historical!E31),0,1))</f>
        <v>0</v>
      </c>
      <c r="M32" s="22">
        <f t="shared" si="5"/>
        <v>7576</v>
      </c>
    </row>
    <row r="33" spans="1:13">
      <c r="A33" s="8">
        <v>41411</v>
      </c>
      <c r="B33" s="7">
        <v>29</v>
      </c>
      <c r="C33">
        <f>Historical!E32</f>
        <v>8082</v>
      </c>
      <c r="D33">
        <f>IF(ISBLANK(Historical!E32),0,1)</f>
        <v>1</v>
      </c>
      <c r="E33" s="22">
        <f ca="1">IF(ISBLANK(Historical!E32), NA(), IF(Params!$D$58&lt;=B33, AVERAGE(OFFSET(C33,-Params!$D$58+1,0,Params!$D$58,1)), C33))</f>
        <v>7706.5</v>
      </c>
      <c r="F33" s="22" t="e">
        <f t="shared" ca="1" si="0"/>
        <v>#N/A</v>
      </c>
      <c r="G33" s="22">
        <f t="shared" ca="1" si="1"/>
        <v>7638.666666666667</v>
      </c>
      <c r="H33" s="22" t="e">
        <f t="shared" ca="1" si="2"/>
        <v>#N/A</v>
      </c>
      <c r="I33" s="22">
        <f t="shared" ca="1" si="3"/>
        <v>7638.666666666667</v>
      </c>
      <c r="J33" s="22" t="e">
        <f ca="1">H33*(1+Params!$D$59)*(1-Params!$D$60)+I33*Params!$D$60</f>
        <v>#N/A</v>
      </c>
      <c r="K33" s="22">
        <f t="shared" si="4"/>
        <v>0</v>
      </c>
      <c r="L33">
        <f>IF(B33&lt;=52,0,IF(ISBLANK(Historical!E32),0,1))</f>
        <v>0</v>
      </c>
      <c r="M33" s="22">
        <f t="shared" si="5"/>
        <v>8082</v>
      </c>
    </row>
    <row r="34" spans="1:13">
      <c r="A34" s="8">
        <v>41418</v>
      </c>
      <c r="B34" s="7">
        <v>30</v>
      </c>
      <c r="C34">
        <f>Historical!E33</f>
        <v>7769</v>
      </c>
      <c r="D34">
        <f>IF(ISBLANK(Historical!E33),0,1)</f>
        <v>1</v>
      </c>
      <c r="E34" s="22">
        <f ca="1">IF(ISBLANK(Historical!E33), NA(), IF(Params!$D$58&lt;=B34, AVERAGE(OFFSET(C34,-Params!$D$58+1,0,Params!$D$58,1)), C34))</f>
        <v>7770.333333333333</v>
      </c>
      <c r="F34" s="22" t="e">
        <f t="shared" ca="1" si="0"/>
        <v>#N/A</v>
      </c>
      <c r="G34" s="22">
        <f t="shared" ca="1" si="1"/>
        <v>7706.5</v>
      </c>
      <c r="H34" s="22" t="e">
        <f t="shared" ca="1" si="2"/>
        <v>#N/A</v>
      </c>
      <c r="I34" s="22">
        <f t="shared" ca="1" si="3"/>
        <v>7706.5</v>
      </c>
      <c r="J34" s="22" t="e">
        <f ca="1">H34*(1+Params!$D$59)*(1-Params!$D$60)+I34*Params!$D$60</f>
        <v>#N/A</v>
      </c>
      <c r="K34" s="22">
        <f t="shared" si="4"/>
        <v>0</v>
      </c>
      <c r="L34">
        <f>IF(B34&lt;=52,0,IF(ISBLANK(Historical!E33),0,1))</f>
        <v>0</v>
      </c>
      <c r="M34" s="22">
        <f t="shared" si="5"/>
        <v>7769</v>
      </c>
    </row>
    <row r="35" spans="1:13">
      <c r="A35" s="8">
        <v>41425</v>
      </c>
      <c r="B35" s="7">
        <v>31</v>
      </c>
      <c r="C35">
        <f>Historical!E34</f>
        <v>7220</v>
      </c>
      <c r="D35">
        <f>IF(ISBLANK(Historical!E34),0,1)</f>
        <v>1</v>
      </c>
      <c r="E35" s="22">
        <f ca="1">IF(ISBLANK(Historical!E34), NA(), IF(Params!$D$58&lt;=B35, AVERAGE(OFFSET(C35,-Params!$D$58+1,0,Params!$D$58,1)), C35))</f>
        <v>7720.833333333333</v>
      </c>
      <c r="F35" s="22" t="e">
        <f t="shared" ca="1" si="0"/>
        <v>#N/A</v>
      </c>
      <c r="G35" s="22">
        <f t="shared" ca="1" si="1"/>
        <v>7770.333333333333</v>
      </c>
      <c r="H35" s="22" t="e">
        <f t="shared" ca="1" si="2"/>
        <v>#N/A</v>
      </c>
      <c r="I35" s="22">
        <f t="shared" ca="1" si="3"/>
        <v>7770.333333333333</v>
      </c>
      <c r="J35" s="22" t="e">
        <f ca="1">H35*(1+Params!$D$59)*(1-Params!$D$60)+I35*Params!$D$60</f>
        <v>#N/A</v>
      </c>
      <c r="K35" s="22">
        <f t="shared" si="4"/>
        <v>0</v>
      </c>
      <c r="L35">
        <f>IF(B35&lt;=52,0,IF(ISBLANK(Historical!E34),0,1))</f>
        <v>0</v>
      </c>
      <c r="M35" s="22">
        <f t="shared" si="5"/>
        <v>7220</v>
      </c>
    </row>
    <row r="36" spans="1:13">
      <c r="A36" s="8">
        <v>41432</v>
      </c>
      <c r="B36" s="7">
        <v>32</v>
      </c>
      <c r="C36">
        <f>Historical!E35</f>
        <v>7802</v>
      </c>
      <c r="D36">
        <f>IF(ISBLANK(Historical!E35),0,1)</f>
        <v>1</v>
      </c>
      <c r="E36" s="22">
        <f ca="1">IF(ISBLANK(Historical!E35), NA(), IF(Params!$D$58&lt;=B36, AVERAGE(OFFSET(C36,-Params!$D$58+1,0,Params!$D$58,1)), C36))</f>
        <v>7668</v>
      </c>
      <c r="F36" s="22" t="e">
        <f t="shared" ca="1" si="0"/>
        <v>#N/A</v>
      </c>
      <c r="G36" s="22">
        <f t="shared" ca="1" si="1"/>
        <v>7720.833333333333</v>
      </c>
      <c r="H36" s="22" t="e">
        <f t="shared" ca="1" si="2"/>
        <v>#N/A</v>
      </c>
      <c r="I36" s="22">
        <f t="shared" ca="1" si="3"/>
        <v>7720.833333333333</v>
      </c>
      <c r="J36" s="22" t="e">
        <f ca="1">H36*(1+Params!$D$59)*(1-Params!$D$60)+I36*Params!$D$60</f>
        <v>#N/A</v>
      </c>
      <c r="K36" s="22">
        <f t="shared" si="4"/>
        <v>0</v>
      </c>
      <c r="L36">
        <f>IF(B36&lt;=52,0,IF(ISBLANK(Historical!E35),0,1))</f>
        <v>0</v>
      </c>
      <c r="M36" s="22">
        <f t="shared" si="5"/>
        <v>7802</v>
      </c>
    </row>
    <row r="37" spans="1:13">
      <c r="A37" s="8">
        <v>41439</v>
      </c>
      <c r="B37" s="7">
        <v>33</v>
      </c>
      <c r="C37">
        <f>Historical!E36</f>
        <v>8388</v>
      </c>
      <c r="D37">
        <f>IF(ISBLANK(Historical!E36),0,1)</f>
        <v>1</v>
      </c>
      <c r="E37" s="22">
        <f ca="1">IF(ISBLANK(Historical!E36), NA(), IF(Params!$D$58&lt;=B37, AVERAGE(OFFSET(C37,-Params!$D$58+1,0,Params!$D$58,1)), C37))</f>
        <v>7806.166666666667</v>
      </c>
      <c r="F37" s="22" t="e">
        <f t="shared" ca="1" si="0"/>
        <v>#N/A</v>
      </c>
      <c r="G37" s="22">
        <f t="shared" ca="1" si="1"/>
        <v>7668</v>
      </c>
      <c r="H37" s="22" t="e">
        <f t="shared" ca="1" si="2"/>
        <v>#N/A</v>
      </c>
      <c r="I37" s="22">
        <f t="shared" ca="1" si="3"/>
        <v>7668</v>
      </c>
      <c r="J37" s="22" t="e">
        <f ca="1">H37*(1+Params!$D$59)*(1-Params!$D$60)+I37*Params!$D$60</f>
        <v>#N/A</v>
      </c>
      <c r="K37" s="22">
        <f t="shared" si="4"/>
        <v>0</v>
      </c>
      <c r="L37">
        <f>IF(B37&lt;=52,0,IF(ISBLANK(Historical!E36),0,1))</f>
        <v>0</v>
      </c>
      <c r="M37" s="22">
        <f t="shared" si="5"/>
        <v>8388</v>
      </c>
    </row>
    <row r="38" spans="1:13">
      <c r="A38" s="8">
        <v>41446</v>
      </c>
      <c r="B38" s="7">
        <v>34</v>
      </c>
      <c r="C38">
        <f>Historical!E37</f>
        <v>8248</v>
      </c>
      <c r="D38">
        <f>IF(ISBLANK(Historical!E37),0,1)</f>
        <v>1</v>
      </c>
      <c r="E38" s="22">
        <f ca="1">IF(ISBLANK(Historical!E37), NA(), IF(Params!$D$58&lt;=B38, AVERAGE(OFFSET(C38,-Params!$D$58+1,0,Params!$D$58,1)), C38))</f>
        <v>7918.166666666667</v>
      </c>
      <c r="F38" s="22" t="e">
        <f t="shared" ca="1" si="0"/>
        <v>#N/A</v>
      </c>
      <c r="G38" s="22">
        <f t="shared" ca="1" si="1"/>
        <v>7806.166666666667</v>
      </c>
      <c r="H38" s="22" t="e">
        <f t="shared" ca="1" si="2"/>
        <v>#N/A</v>
      </c>
      <c r="I38" s="22">
        <f t="shared" ca="1" si="3"/>
        <v>7806.166666666667</v>
      </c>
      <c r="J38" s="22" t="e">
        <f ca="1">H38*(1+Params!$D$59)*(1-Params!$D$60)+I38*Params!$D$60</f>
        <v>#N/A</v>
      </c>
      <c r="K38" s="22">
        <f t="shared" si="4"/>
        <v>0</v>
      </c>
      <c r="L38">
        <f>IF(B38&lt;=52,0,IF(ISBLANK(Historical!E37),0,1))</f>
        <v>0</v>
      </c>
      <c r="M38" s="22">
        <f t="shared" si="5"/>
        <v>8248</v>
      </c>
    </row>
    <row r="39" spans="1:13">
      <c r="A39" s="8">
        <v>41453</v>
      </c>
      <c r="B39" s="7">
        <v>35</v>
      </c>
      <c r="C39">
        <f>Historical!E38</f>
        <v>7357</v>
      </c>
      <c r="D39">
        <f>IF(ISBLANK(Historical!E38),0,1)</f>
        <v>1</v>
      </c>
      <c r="E39" s="22">
        <f ca="1">IF(ISBLANK(Historical!E38), NA(), IF(Params!$D$58&lt;=B39, AVERAGE(OFFSET(C39,-Params!$D$58+1,0,Params!$D$58,1)), C39))</f>
        <v>7797.333333333333</v>
      </c>
      <c r="F39" s="22" t="e">
        <f t="shared" ca="1" si="0"/>
        <v>#N/A</v>
      </c>
      <c r="G39" s="22">
        <f t="shared" ca="1" si="1"/>
        <v>7918.166666666667</v>
      </c>
      <c r="H39" s="22" t="e">
        <f t="shared" ca="1" si="2"/>
        <v>#N/A</v>
      </c>
      <c r="I39" s="22">
        <f t="shared" ca="1" si="3"/>
        <v>7918.166666666667</v>
      </c>
      <c r="J39" s="22" t="e">
        <f ca="1">H39*(1+Params!$D$59)*(1-Params!$D$60)+I39*Params!$D$60</f>
        <v>#N/A</v>
      </c>
      <c r="K39" s="22">
        <f t="shared" si="4"/>
        <v>0</v>
      </c>
      <c r="L39">
        <f>IF(B39&lt;=52,0,IF(ISBLANK(Historical!E38),0,1))</f>
        <v>0</v>
      </c>
      <c r="M39" s="22">
        <f t="shared" si="5"/>
        <v>7357</v>
      </c>
    </row>
    <row r="40" spans="1:13">
      <c r="A40" s="8">
        <v>41460</v>
      </c>
      <c r="B40" s="7">
        <v>36</v>
      </c>
      <c r="C40">
        <f>Historical!E39</f>
        <v>7475</v>
      </c>
      <c r="D40">
        <f>IF(ISBLANK(Historical!E39),0,1)</f>
        <v>1</v>
      </c>
      <c r="E40" s="22">
        <f ca="1">IF(ISBLANK(Historical!E39), NA(), IF(Params!$D$58&lt;=B40, AVERAGE(OFFSET(C40,-Params!$D$58+1,0,Params!$D$58,1)), C40))</f>
        <v>7748.333333333333</v>
      </c>
      <c r="F40" s="22" t="e">
        <f t="shared" ca="1" si="0"/>
        <v>#N/A</v>
      </c>
      <c r="G40" s="22">
        <f t="shared" ca="1" si="1"/>
        <v>7797.333333333333</v>
      </c>
      <c r="H40" s="22" t="e">
        <f t="shared" ca="1" si="2"/>
        <v>#N/A</v>
      </c>
      <c r="I40" s="22">
        <f t="shared" ca="1" si="3"/>
        <v>7797.333333333333</v>
      </c>
      <c r="J40" s="22" t="e">
        <f ca="1">H40*(1+Params!$D$59)*(1-Params!$D$60)+I40*Params!$D$60</f>
        <v>#N/A</v>
      </c>
      <c r="K40" s="22">
        <f t="shared" si="4"/>
        <v>0</v>
      </c>
      <c r="L40">
        <f>IF(B40&lt;=52,0,IF(ISBLANK(Historical!E39),0,1))</f>
        <v>0</v>
      </c>
      <c r="M40" s="22">
        <f t="shared" si="5"/>
        <v>7475</v>
      </c>
    </row>
    <row r="41" spans="1:13">
      <c r="A41" s="8">
        <v>41467</v>
      </c>
      <c r="B41" s="7">
        <v>37</v>
      </c>
      <c r="C41">
        <f>Historical!E40</f>
        <v>7655</v>
      </c>
      <c r="D41">
        <f>IF(ISBLANK(Historical!E40),0,1)</f>
        <v>1</v>
      </c>
      <c r="E41" s="22">
        <f ca="1">IF(ISBLANK(Historical!E40), NA(), IF(Params!$D$58&lt;=B41, AVERAGE(OFFSET(C41,-Params!$D$58+1,0,Params!$D$58,1)), C41))</f>
        <v>7820.833333333333</v>
      </c>
      <c r="F41" s="22" t="e">
        <f t="shared" ca="1" si="0"/>
        <v>#N/A</v>
      </c>
      <c r="G41" s="22">
        <f t="shared" ca="1" si="1"/>
        <v>7748.333333333333</v>
      </c>
      <c r="H41" s="22" t="e">
        <f t="shared" ca="1" si="2"/>
        <v>#N/A</v>
      </c>
      <c r="I41" s="22">
        <f t="shared" ca="1" si="3"/>
        <v>7748.333333333333</v>
      </c>
      <c r="J41" s="22" t="e">
        <f ca="1">H41*(1+Params!$D$59)*(1-Params!$D$60)+I41*Params!$D$60</f>
        <v>#N/A</v>
      </c>
      <c r="K41" s="22">
        <f t="shared" si="4"/>
        <v>0</v>
      </c>
      <c r="L41">
        <f>IF(B41&lt;=52,0,IF(ISBLANK(Historical!E40),0,1))</f>
        <v>0</v>
      </c>
      <c r="M41" s="22">
        <f t="shared" si="5"/>
        <v>7655</v>
      </c>
    </row>
    <row r="42" spans="1:13">
      <c r="A42" s="8">
        <v>41474</v>
      </c>
      <c r="B42" s="7">
        <v>38</v>
      </c>
      <c r="C42">
        <f>Historical!E41</f>
        <v>7980</v>
      </c>
      <c r="D42">
        <f>IF(ISBLANK(Historical!E41),0,1)</f>
        <v>1</v>
      </c>
      <c r="E42" s="22">
        <f ca="1">IF(ISBLANK(Historical!E41), NA(), IF(Params!$D$58&lt;=B42, AVERAGE(OFFSET(C42,-Params!$D$58+1,0,Params!$D$58,1)), C42))</f>
        <v>7850.5</v>
      </c>
      <c r="F42" s="22" t="e">
        <f t="shared" ca="1" si="0"/>
        <v>#N/A</v>
      </c>
      <c r="G42" s="22">
        <f t="shared" ca="1" si="1"/>
        <v>7820.833333333333</v>
      </c>
      <c r="H42" s="22" t="e">
        <f t="shared" ca="1" si="2"/>
        <v>#N/A</v>
      </c>
      <c r="I42" s="22">
        <f t="shared" ca="1" si="3"/>
        <v>7820.833333333333</v>
      </c>
      <c r="J42" s="22" t="e">
        <f ca="1">H42*(1+Params!$D$59)*(1-Params!$D$60)+I42*Params!$D$60</f>
        <v>#N/A</v>
      </c>
      <c r="K42" s="22">
        <f t="shared" si="4"/>
        <v>0</v>
      </c>
      <c r="L42">
        <f>IF(B42&lt;=52,0,IF(ISBLANK(Historical!E41),0,1))</f>
        <v>0</v>
      </c>
      <c r="M42" s="22">
        <f t="shared" si="5"/>
        <v>7980</v>
      </c>
    </row>
    <row r="43" spans="1:13">
      <c r="A43" s="8">
        <v>41481</v>
      </c>
      <c r="B43" s="7">
        <v>39</v>
      </c>
      <c r="C43">
        <f>Historical!E42</f>
        <v>8116</v>
      </c>
      <c r="D43">
        <f>IF(ISBLANK(Historical!E42),0,1)</f>
        <v>1</v>
      </c>
      <c r="E43" s="22">
        <f ca="1">IF(ISBLANK(Historical!E42), NA(), IF(Params!$D$58&lt;=B43, AVERAGE(OFFSET(C43,-Params!$D$58+1,0,Params!$D$58,1)), C43))</f>
        <v>7805.166666666667</v>
      </c>
      <c r="F43" s="22" t="e">
        <f t="shared" ca="1" si="0"/>
        <v>#N/A</v>
      </c>
      <c r="G43" s="22">
        <f t="shared" ca="1" si="1"/>
        <v>7850.5</v>
      </c>
      <c r="H43" s="22" t="e">
        <f t="shared" ca="1" si="2"/>
        <v>#N/A</v>
      </c>
      <c r="I43" s="22">
        <f t="shared" ca="1" si="3"/>
        <v>7850.5</v>
      </c>
      <c r="J43" s="22" t="e">
        <f ca="1">H43*(1+Params!$D$59)*(1-Params!$D$60)+I43*Params!$D$60</f>
        <v>#N/A</v>
      </c>
      <c r="K43" s="22">
        <f t="shared" si="4"/>
        <v>0</v>
      </c>
      <c r="L43">
        <f>IF(B43&lt;=52,0,IF(ISBLANK(Historical!E42),0,1))</f>
        <v>0</v>
      </c>
      <c r="M43" s="22">
        <f t="shared" si="5"/>
        <v>8116</v>
      </c>
    </row>
    <row r="44" spans="1:13">
      <c r="A44" s="8">
        <v>41488</v>
      </c>
      <c r="B44" s="7">
        <v>40</v>
      </c>
      <c r="C44">
        <f>Historical!E43</f>
        <v>7862</v>
      </c>
      <c r="D44">
        <f>IF(ISBLANK(Historical!E43),0,1)</f>
        <v>1</v>
      </c>
      <c r="E44" s="22">
        <f ca="1">IF(ISBLANK(Historical!E43), NA(), IF(Params!$D$58&lt;=B44, AVERAGE(OFFSET(C44,-Params!$D$58+1,0,Params!$D$58,1)), C44))</f>
        <v>7740.833333333333</v>
      </c>
      <c r="F44" s="22" t="e">
        <f t="shared" ca="1" si="0"/>
        <v>#N/A</v>
      </c>
      <c r="G44" s="22">
        <f t="shared" ca="1" si="1"/>
        <v>7805.166666666667</v>
      </c>
      <c r="H44" s="22" t="e">
        <f t="shared" ca="1" si="2"/>
        <v>#N/A</v>
      </c>
      <c r="I44" s="22">
        <f t="shared" ca="1" si="3"/>
        <v>7805.166666666667</v>
      </c>
      <c r="J44" s="22" t="e">
        <f ca="1">H44*(1+Params!$D$59)*(1-Params!$D$60)+I44*Params!$D$60</f>
        <v>#N/A</v>
      </c>
      <c r="K44" s="22">
        <f t="shared" si="4"/>
        <v>0</v>
      </c>
      <c r="L44">
        <f>IF(B44&lt;=52,0,IF(ISBLANK(Historical!E43),0,1))</f>
        <v>0</v>
      </c>
      <c r="M44" s="22">
        <f t="shared" si="5"/>
        <v>7862</v>
      </c>
    </row>
    <row r="45" spans="1:13">
      <c r="A45" s="8">
        <v>41495</v>
      </c>
      <c r="B45" s="7">
        <v>41</v>
      </c>
      <c r="C45">
        <f>Historical!E44</f>
        <v>7865</v>
      </c>
      <c r="D45">
        <f>IF(ISBLANK(Historical!E44),0,1)</f>
        <v>1</v>
      </c>
      <c r="E45" s="22">
        <f ca="1">IF(ISBLANK(Historical!E44), NA(), IF(Params!$D$58&lt;=B45, AVERAGE(OFFSET(C45,-Params!$D$58+1,0,Params!$D$58,1)), C45))</f>
        <v>7825.5</v>
      </c>
      <c r="F45" s="22" t="e">
        <f t="shared" ca="1" si="0"/>
        <v>#N/A</v>
      </c>
      <c r="G45" s="22">
        <f t="shared" ca="1" si="1"/>
        <v>7740.833333333333</v>
      </c>
      <c r="H45" s="22" t="e">
        <f t="shared" ca="1" si="2"/>
        <v>#N/A</v>
      </c>
      <c r="I45" s="22">
        <f t="shared" ca="1" si="3"/>
        <v>7740.833333333333</v>
      </c>
      <c r="J45" s="22" t="e">
        <f ca="1">H45*(1+Params!$D$59)*(1-Params!$D$60)+I45*Params!$D$60</f>
        <v>#N/A</v>
      </c>
      <c r="K45" s="22">
        <f t="shared" si="4"/>
        <v>0</v>
      </c>
      <c r="L45">
        <f>IF(B45&lt;=52,0,IF(ISBLANK(Historical!E44),0,1))</f>
        <v>0</v>
      </c>
      <c r="M45" s="22">
        <f t="shared" si="5"/>
        <v>7865</v>
      </c>
    </row>
    <row r="46" spans="1:13">
      <c r="A46" s="8">
        <v>41502</v>
      </c>
      <c r="B46" s="7">
        <v>42</v>
      </c>
      <c r="C46">
        <f>Historical!E45</f>
        <v>7896</v>
      </c>
      <c r="D46">
        <f>IF(ISBLANK(Historical!E45),0,1)</f>
        <v>1</v>
      </c>
      <c r="E46" s="22">
        <f ca="1">IF(ISBLANK(Historical!E45), NA(), IF(Params!$D$58&lt;=B46, AVERAGE(OFFSET(C46,-Params!$D$58+1,0,Params!$D$58,1)), C46))</f>
        <v>7895.666666666667</v>
      </c>
      <c r="F46" s="22" t="e">
        <f t="shared" ca="1" si="0"/>
        <v>#N/A</v>
      </c>
      <c r="G46" s="22">
        <f t="shared" ca="1" si="1"/>
        <v>7825.5</v>
      </c>
      <c r="H46" s="22" t="e">
        <f t="shared" ca="1" si="2"/>
        <v>#N/A</v>
      </c>
      <c r="I46" s="22">
        <f t="shared" ca="1" si="3"/>
        <v>7825.5</v>
      </c>
      <c r="J46" s="22" t="e">
        <f ca="1">H46*(1+Params!$D$59)*(1-Params!$D$60)+I46*Params!$D$60</f>
        <v>#N/A</v>
      </c>
      <c r="K46" s="22">
        <f t="shared" si="4"/>
        <v>0</v>
      </c>
      <c r="L46">
        <f>IF(B46&lt;=52,0,IF(ISBLANK(Historical!E45),0,1))</f>
        <v>0</v>
      </c>
      <c r="M46" s="22">
        <f t="shared" si="5"/>
        <v>7896</v>
      </c>
    </row>
    <row r="47" spans="1:13">
      <c r="A47" s="8">
        <v>41509</v>
      </c>
      <c r="B47" s="7">
        <v>43</v>
      </c>
      <c r="C47">
        <f>Historical!E46</f>
        <v>8319</v>
      </c>
      <c r="D47">
        <f>IF(ISBLANK(Historical!E46),0,1)</f>
        <v>1</v>
      </c>
      <c r="E47" s="22">
        <f ca="1">IF(ISBLANK(Historical!E46), NA(), IF(Params!$D$58&lt;=B47, AVERAGE(OFFSET(C47,-Params!$D$58+1,0,Params!$D$58,1)), C47))</f>
        <v>8006.333333333333</v>
      </c>
      <c r="F47" s="22" t="e">
        <f t="shared" ca="1" si="0"/>
        <v>#N/A</v>
      </c>
      <c r="G47" s="22">
        <f t="shared" ca="1" si="1"/>
        <v>7895.666666666667</v>
      </c>
      <c r="H47" s="22" t="e">
        <f t="shared" ca="1" si="2"/>
        <v>#N/A</v>
      </c>
      <c r="I47" s="22">
        <f t="shared" ca="1" si="3"/>
        <v>7895.666666666667</v>
      </c>
      <c r="J47" s="22" t="e">
        <f ca="1">H47*(1+Params!$D$59)*(1-Params!$D$60)+I47*Params!$D$60</f>
        <v>#N/A</v>
      </c>
      <c r="K47" s="22">
        <f t="shared" si="4"/>
        <v>0</v>
      </c>
      <c r="L47">
        <f>IF(B47&lt;=52,0,IF(ISBLANK(Historical!E46),0,1))</f>
        <v>0</v>
      </c>
      <c r="M47" s="22">
        <f t="shared" si="5"/>
        <v>8319</v>
      </c>
    </row>
    <row r="48" spans="1:13">
      <c r="A48" s="8">
        <v>41516</v>
      </c>
      <c r="B48" s="7">
        <v>44</v>
      </c>
      <c r="C48">
        <f>Historical!E47</f>
        <v>8200</v>
      </c>
      <c r="D48">
        <f>IF(ISBLANK(Historical!E47),0,1)</f>
        <v>1</v>
      </c>
      <c r="E48" s="22">
        <f ca="1">IF(ISBLANK(Historical!E47), NA(), IF(Params!$D$58&lt;=B48, AVERAGE(OFFSET(C48,-Params!$D$58+1,0,Params!$D$58,1)), C48))</f>
        <v>8043</v>
      </c>
      <c r="F48" s="22" t="e">
        <f t="shared" ca="1" si="0"/>
        <v>#N/A</v>
      </c>
      <c r="G48" s="22">
        <f t="shared" ca="1" si="1"/>
        <v>8006.333333333333</v>
      </c>
      <c r="H48" s="22" t="e">
        <f t="shared" ca="1" si="2"/>
        <v>#N/A</v>
      </c>
      <c r="I48" s="22">
        <f t="shared" ca="1" si="3"/>
        <v>8006.333333333333</v>
      </c>
      <c r="J48" s="22" t="e">
        <f ca="1">H48*(1+Params!$D$59)*(1-Params!$D$60)+I48*Params!$D$60</f>
        <v>#N/A</v>
      </c>
      <c r="K48" s="22">
        <f t="shared" si="4"/>
        <v>0</v>
      </c>
      <c r="L48">
        <f>IF(B48&lt;=52,0,IF(ISBLANK(Historical!E47),0,1))</f>
        <v>0</v>
      </c>
      <c r="M48" s="22">
        <f t="shared" si="5"/>
        <v>8200</v>
      </c>
    </row>
    <row r="49" spans="1:14">
      <c r="A49" s="8">
        <v>41523</v>
      </c>
      <c r="B49" s="7">
        <v>45</v>
      </c>
      <c r="C49">
        <f>Historical!E48</f>
        <v>7962</v>
      </c>
      <c r="D49">
        <f>IF(ISBLANK(Historical!E48),0,1)</f>
        <v>1</v>
      </c>
      <c r="E49" s="22">
        <f ca="1">IF(ISBLANK(Historical!E48), NA(), IF(Params!$D$58&lt;=B49, AVERAGE(OFFSET(C49,-Params!$D$58+1,0,Params!$D$58,1)), C49))</f>
        <v>8017.333333333333</v>
      </c>
      <c r="F49" s="22" t="e">
        <f t="shared" ca="1" si="0"/>
        <v>#N/A</v>
      </c>
      <c r="G49" s="22">
        <f t="shared" ca="1" si="1"/>
        <v>8043</v>
      </c>
      <c r="H49" s="22" t="e">
        <f t="shared" ca="1" si="2"/>
        <v>#N/A</v>
      </c>
      <c r="I49" s="22">
        <f t="shared" ca="1" si="3"/>
        <v>8043</v>
      </c>
      <c r="J49" s="22" t="e">
        <f ca="1">H49*(1+Params!$D$59)*(1-Params!$D$60)+I49*Params!$D$60</f>
        <v>#N/A</v>
      </c>
      <c r="K49" s="22">
        <f t="shared" si="4"/>
        <v>0</v>
      </c>
      <c r="L49">
        <f>IF(B49&lt;=52,0,IF(ISBLANK(Historical!E48),0,1))</f>
        <v>0</v>
      </c>
      <c r="M49" s="22">
        <f t="shared" si="5"/>
        <v>7962</v>
      </c>
    </row>
    <row r="50" spans="1:14">
      <c r="A50" s="8">
        <v>41530</v>
      </c>
      <c r="B50" s="7">
        <v>46</v>
      </c>
      <c r="C50">
        <f>Historical!E49</f>
        <v>7523</v>
      </c>
      <c r="D50">
        <f>IF(ISBLANK(Historical!E49),0,1)</f>
        <v>1</v>
      </c>
      <c r="E50" s="22">
        <f ca="1">IF(ISBLANK(Historical!E49), NA(), IF(Params!$D$58&lt;=B50, AVERAGE(OFFSET(C50,-Params!$D$58+1,0,Params!$D$58,1)), C50))</f>
        <v>7960.833333333333</v>
      </c>
      <c r="F50" s="22" t="e">
        <f t="shared" ca="1" si="0"/>
        <v>#N/A</v>
      </c>
      <c r="G50" s="22">
        <f t="shared" ca="1" si="1"/>
        <v>8017.333333333333</v>
      </c>
      <c r="H50" s="22" t="e">
        <f t="shared" ca="1" si="2"/>
        <v>#N/A</v>
      </c>
      <c r="I50" s="22">
        <f t="shared" ca="1" si="3"/>
        <v>8017.333333333333</v>
      </c>
      <c r="J50" s="22" t="e">
        <f ca="1">H50*(1+Params!$D$59)*(1-Params!$D$60)+I50*Params!$D$60</f>
        <v>#N/A</v>
      </c>
      <c r="K50" s="22">
        <f t="shared" si="4"/>
        <v>0</v>
      </c>
      <c r="L50">
        <f>IF(B50&lt;=52,0,IF(ISBLANK(Historical!E49),0,1))</f>
        <v>0</v>
      </c>
      <c r="M50" s="22">
        <f t="shared" si="5"/>
        <v>7523</v>
      </c>
    </row>
    <row r="51" spans="1:14">
      <c r="A51" s="8">
        <v>41537</v>
      </c>
      <c r="B51" s="7">
        <v>47</v>
      </c>
      <c r="C51">
        <f>Historical!E50</f>
        <v>7869</v>
      </c>
      <c r="D51">
        <f>IF(ISBLANK(Historical!E50),0,1)</f>
        <v>1</v>
      </c>
      <c r="E51" s="22">
        <f ca="1">IF(ISBLANK(Historical!E50), NA(), IF(Params!$D$58&lt;=B51, AVERAGE(OFFSET(C51,-Params!$D$58+1,0,Params!$D$58,1)), C51))</f>
        <v>7961.5</v>
      </c>
      <c r="F51" s="22" t="e">
        <f t="shared" ca="1" si="0"/>
        <v>#N/A</v>
      </c>
      <c r="G51" s="22">
        <f t="shared" ca="1" si="1"/>
        <v>7960.833333333333</v>
      </c>
      <c r="H51" s="22" t="e">
        <f t="shared" ca="1" si="2"/>
        <v>#N/A</v>
      </c>
      <c r="I51" s="22">
        <f t="shared" ca="1" si="3"/>
        <v>7960.833333333333</v>
      </c>
      <c r="J51" s="22" t="e">
        <f ca="1">H51*(1+Params!$D$59)*(1-Params!$D$60)+I51*Params!$D$60</f>
        <v>#N/A</v>
      </c>
      <c r="K51" s="22">
        <f t="shared" si="4"/>
        <v>0</v>
      </c>
      <c r="L51">
        <f>IF(B51&lt;=52,0,IF(ISBLANK(Historical!E50),0,1))</f>
        <v>0</v>
      </c>
      <c r="M51" s="22">
        <f t="shared" si="5"/>
        <v>7869</v>
      </c>
    </row>
    <row r="52" spans="1:14">
      <c r="A52" s="8">
        <v>41544</v>
      </c>
      <c r="B52" s="7">
        <v>48</v>
      </c>
      <c r="C52">
        <f>Historical!E51</f>
        <v>8307</v>
      </c>
      <c r="D52">
        <f>IF(ISBLANK(Historical!E51),0,1)</f>
        <v>1</v>
      </c>
      <c r="E52" s="22">
        <f ca="1">IF(ISBLANK(Historical!E51), NA(), IF(Params!$D$58&lt;=B52, AVERAGE(OFFSET(C52,-Params!$D$58+1,0,Params!$D$58,1)), C52))</f>
        <v>8030</v>
      </c>
      <c r="F52" s="22" t="e">
        <f t="shared" ca="1" si="0"/>
        <v>#N/A</v>
      </c>
      <c r="G52" s="22">
        <f t="shared" ca="1" si="1"/>
        <v>7961.5</v>
      </c>
      <c r="H52" s="22" t="e">
        <f t="shared" ca="1" si="2"/>
        <v>#N/A</v>
      </c>
      <c r="I52" s="22">
        <f t="shared" ca="1" si="3"/>
        <v>7961.5</v>
      </c>
      <c r="J52" s="22" t="e">
        <f ca="1">H52*(1+Params!$D$59)*(1-Params!$D$60)+I52*Params!$D$60</f>
        <v>#N/A</v>
      </c>
      <c r="K52" s="22">
        <f t="shared" si="4"/>
        <v>0</v>
      </c>
      <c r="L52">
        <f>IF(B52&lt;=52,0,IF(ISBLANK(Historical!E51),0,1))</f>
        <v>0</v>
      </c>
      <c r="M52" s="22">
        <f t="shared" si="5"/>
        <v>8307</v>
      </c>
    </row>
    <row r="53" spans="1:14">
      <c r="A53" s="8">
        <v>41551</v>
      </c>
      <c r="B53" s="7">
        <v>49</v>
      </c>
      <c r="C53">
        <f>Historical!E52</f>
        <v>7987</v>
      </c>
      <c r="D53">
        <f>IF(ISBLANK(Historical!E52),0,1)</f>
        <v>1</v>
      </c>
      <c r="E53" s="22">
        <f ca="1">IF(ISBLANK(Historical!E52), NA(), IF(Params!$D$58&lt;=B53, AVERAGE(OFFSET(C53,-Params!$D$58+1,0,Params!$D$58,1)), C53))</f>
        <v>7974.666666666667</v>
      </c>
      <c r="F53" s="22" t="e">
        <f t="shared" ca="1" si="0"/>
        <v>#N/A</v>
      </c>
      <c r="G53" s="22">
        <f t="shared" ca="1" si="1"/>
        <v>8030</v>
      </c>
      <c r="H53" s="22" t="e">
        <f t="shared" ca="1" si="2"/>
        <v>#N/A</v>
      </c>
      <c r="I53" s="22">
        <f t="shared" ca="1" si="3"/>
        <v>8030</v>
      </c>
      <c r="J53" s="22" t="e">
        <f ca="1">H53*(1+Params!$D$59)*(1-Params!$D$60)+I53*Params!$D$60</f>
        <v>#N/A</v>
      </c>
      <c r="K53" s="22">
        <f t="shared" si="4"/>
        <v>0</v>
      </c>
      <c r="L53">
        <f>IF(B53&lt;=52,0,IF(ISBLANK(Historical!E52),0,1))</f>
        <v>0</v>
      </c>
      <c r="M53" s="22">
        <f t="shared" si="5"/>
        <v>7987</v>
      </c>
    </row>
    <row r="54" spans="1:14">
      <c r="A54" s="8">
        <v>41558</v>
      </c>
      <c r="B54" s="7">
        <v>50</v>
      </c>
      <c r="C54">
        <f>Historical!E53</f>
        <v>7948</v>
      </c>
      <c r="D54">
        <f>IF(ISBLANK(Historical!E53),0,1)</f>
        <v>1</v>
      </c>
      <c r="E54" s="22">
        <f ca="1">IF(ISBLANK(Historical!E53), NA(), IF(Params!$D$58&lt;=B54, AVERAGE(OFFSET(C54,-Params!$D$58+1,0,Params!$D$58,1)), C54))</f>
        <v>7932.666666666667</v>
      </c>
      <c r="F54" s="22" t="e">
        <f t="shared" ca="1" si="0"/>
        <v>#N/A</v>
      </c>
      <c r="G54" s="22">
        <f t="shared" ca="1" si="1"/>
        <v>7974.666666666667</v>
      </c>
      <c r="H54" s="22" t="e">
        <f t="shared" ca="1" si="2"/>
        <v>#N/A</v>
      </c>
      <c r="I54" s="22">
        <f t="shared" ca="1" si="3"/>
        <v>7974.666666666667</v>
      </c>
      <c r="J54" s="22" t="e">
        <f ca="1">H54*(1+Params!$D$59)*(1-Params!$D$60)+I54*Params!$D$60</f>
        <v>#N/A</v>
      </c>
      <c r="K54" s="22">
        <f t="shared" si="4"/>
        <v>0</v>
      </c>
      <c r="L54">
        <f>IF(B54&lt;=52,0,IF(ISBLANK(Historical!E53),0,1))</f>
        <v>0</v>
      </c>
      <c r="M54" s="22">
        <f t="shared" si="5"/>
        <v>7948</v>
      </c>
    </row>
    <row r="55" spans="1:14">
      <c r="A55" s="8">
        <v>41565</v>
      </c>
      <c r="B55" s="7">
        <v>51</v>
      </c>
      <c r="C55">
        <f>Historical!E54</f>
        <v>7600</v>
      </c>
      <c r="D55">
        <f>IF(ISBLANK(Historical!E54),0,1)</f>
        <v>1</v>
      </c>
      <c r="E55" s="22">
        <f ca="1">IF(ISBLANK(Historical!E54), NA(), IF(Params!$D$58&lt;=B55, AVERAGE(OFFSET(C55,-Params!$D$58+1,0,Params!$D$58,1)), C55))</f>
        <v>7872.333333333333</v>
      </c>
      <c r="F55" s="22" t="e">
        <f t="shared" ca="1" si="0"/>
        <v>#N/A</v>
      </c>
      <c r="G55" s="22">
        <f t="shared" ca="1" si="1"/>
        <v>7932.666666666667</v>
      </c>
      <c r="H55" s="22" t="e">
        <f t="shared" ca="1" si="2"/>
        <v>#N/A</v>
      </c>
      <c r="I55" s="22">
        <f t="shared" ca="1" si="3"/>
        <v>7932.666666666667</v>
      </c>
      <c r="J55" s="22" t="e">
        <f ca="1">H55*(1+Params!$D$59)*(1-Params!$D$60)+I55*Params!$D$60</f>
        <v>#N/A</v>
      </c>
      <c r="K55" s="22">
        <f t="shared" si="4"/>
        <v>0</v>
      </c>
      <c r="L55">
        <f>IF(B55&lt;=52,0,IF(ISBLANK(Historical!E54),0,1))</f>
        <v>0</v>
      </c>
      <c r="M55" s="22">
        <f t="shared" si="5"/>
        <v>7600</v>
      </c>
    </row>
    <row r="56" spans="1:14">
      <c r="A56" s="8">
        <v>41572</v>
      </c>
      <c r="B56" s="7">
        <v>52</v>
      </c>
      <c r="C56">
        <f>Historical!E55</f>
        <v>7403</v>
      </c>
      <c r="D56">
        <f>IF(ISBLANK(Historical!E55),0,1)</f>
        <v>1</v>
      </c>
      <c r="E56" s="22">
        <f ca="1">IF(ISBLANK(Historical!E55), NA(), IF(Params!$D$58&lt;=B56, AVERAGE(OFFSET(C56,-Params!$D$58+1,0,Params!$D$58,1)), C56))</f>
        <v>7852.333333333333</v>
      </c>
      <c r="F56" s="22" t="e">
        <f t="shared" ca="1" si="0"/>
        <v>#N/A</v>
      </c>
      <c r="G56" s="22">
        <f t="shared" ca="1" si="1"/>
        <v>7872.333333333333</v>
      </c>
      <c r="H56" s="22" t="e">
        <f t="shared" ca="1" si="2"/>
        <v>#N/A</v>
      </c>
      <c r="I56" s="22">
        <f t="shared" ca="1" si="3"/>
        <v>7872.333333333333</v>
      </c>
      <c r="J56" s="22" t="e">
        <f ca="1">H56*(1+Params!$D$59)*(1-Params!$D$60)+I56*Params!$D$60</f>
        <v>#N/A</v>
      </c>
      <c r="K56" s="22">
        <f t="shared" si="4"/>
        <v>0</v>
      </c>
      <c r="L56">
        <f>IF(B56&lt;=52,0,IF(ISBLANK(Historical!E55),0,1))</f>
        <v>0</v>
      </c>
      <c r="M56" s="22">
        <f t="shared" si="5"/>
        <v>7403</v>
      </c>
    </row>
    <row r="57" spans="1:14">
      <c r="A57" s="8">
        <v>41579</v>
      </c>
      <c r="B57" s="7">
        <v>53</v>
      </c>
      <c r="C57">
        <f>Historical!E56</f>
        <v>7168</v>
      </c>
      <c r="D57">
        <f>IF(ISBLANK(Historical!E56),0,1)</f>
        <v>1</v>
      </c>
      <c r="E57" s="22">
        <f ca="1">IF(ISBLANK(Historical!E56), NA(), IF(Params!$D$58&lt;=B57, AVERAGE(OFFSET(C57,-Params!$D$58+1,0,Params!$D$58,1)), C57))</f>
        <v>7735.5</v>
      </c>
      <c r="F57" s="22">
        <f t="shared" ca="1" si="0"/>
        <v>7970</v>
      </c>
      <c r="G57" s="22">
        <f t="shared" ca="1" si="1"/>
        <v>7852.333333333333</v>
      </c>
      <c r="H57" s="22">
        <f t="shared" ca="1" si="2"/>
        <v>7970</v>
      </c>
      <c r="I57" s="22">
        <f t="shared" ca="1" si="3"/>
        <v>7852.333333333333</v>
      </c>
      <c r="J57" s="22">
        <f ca="1">H57*(1+Params!$D$59)*(1-Params!$D$60)+I57*Params!$D$60</f>
        <v>7483.8300000000008</v>
      </c>
      <c r="K57" s="22">
        <f t="shared" ca="1" si="4"/>
        <v>99748.588900000526</v>
      </c>
      <c r="L57">
        <f>IF(B57&lt;=52,0,IF(ISBLANK(Historical!E56),0,1))</f>
        <v>1</v>
      </c>
      <c r="M57" s="22">
        <f t="shared" si="5"/>
        <v>7168</v>
      </c>
      <c r="N57">
        <f>7723/7970</f>
        <v>0.96900878293601</v>
      </c>
    </row>
    <row r="58" spans="1:14">
      <c r="A58" s="8">
        <v>41586</v>
      </c>
      <c r="B58" s="7">
        <v>54</v>
      </c>
      <c r="C58">
        <f>Historical!E57</f>
        <v>7788</v>
      </c>
      <c r="D58">
        <f>IF(ISBLANK(Historical!E57),0,1)</f>
        <v>1</v>
      </c>
      <c r="E58" s="22">
        <f ca="1">IF(ISBLANK(Historical!E57), NA(), IF(Params!$D$58&lt;=B58, AVERAGE(OFFSET(C58,-Params!$D$58+1,0,Params!$D$58,1)), C58))</f>
        <v>7649</v>
      </c>
      <c r="F58" s="22">
        <f t="shared" ca="1" si="0"/>
        <v>7828</v>
      </c>
      <c r="G58" s="22">
        <f t="shared" ca="1" si="1"/>
        <v>7735.5</v>
      </c>
      <c r="H58" s="22">
        <f t="shared" ca="1" si="2"/>
        <v>7828</v>
      </c>
      <c r="I58" s="22">
        <f t="shared" ca="1" si="3"/>
        <v>7735.5</v>
      </c>
      <c r="J58" s="22">
        <f ca="1">H58*(1+Params!$D$59)*(1-Params!$D$60)+I58*Params!$D$60</f>
        <v>7350.4920000000002</v>
      </c>
      <c r="K58" s="22">
        <f t="shared" ca="1" si="4"/>
        <v>191413.25006399985</v>
      </c>
      <c r="L58">
        <f>IF(B58&lt;=52,0,IF(ISBLANK(Historical!E57),0,1))</f>
        <v>1</v>
      </c>
      <c r="M58" s="22">
        <f t="shared" si="5"/>
        <v>7788</v>
      </c>
    </row>
    <row r="59" spans="1:14">
      <c r="A59" s="8">
        <v>41593</v>
      </c>
      <c r="B59" s="7">
        <v>55</v>
      </c>
      <c r="C59">
        <f>Historical!E58</f>
        <v>7807</v>
      </c>
      <c r="D59">
        <f>IF(ISBLANK(Historical!E58),0,1)</f>
        <v>1</v>
      </c>
      <c r="E59" s="22">
        <f ca="1">IF(ISBLANK(Historical!E58), NA(), IF(Params!$D$58&lt;=B59, AVERAGE(OFFSET(C59,-Params!$D$58+1,0,Params!$D$58,1)), C59))</f>
        <v>7619</v>
      </c>
      <c r="F59" s="22">
        <f t="shared" ca="1" si="0"/>
        <v>7726</v>
      </c>
      <c r="G59" s="22">
        <f t="shared" ca="1" si="1"/>
        <v>7649</v>
      </c>
      <c r="H59" s="22">
        <f t="shared" ca="1" si="2"/>
        <v>7726</v>
      </c>
      <c r="I59" s="22">
        <f t="shared" ca="1" si="3"/>
        <v>7649</v>
      </c>
      <c r="J59" s="22">
        <f ca="1">H59*(1+Params!$D$59)*(1-Params!$D$60)+I59*Params!$D$60</f>
        <v>7254.7140000000009</v>
      </c>
      <c r="K59" s="22">
        <f t="shared" ca="1" si="4"/>
        <v>305019.82579599909</v>
      </c>
      <c r="L59">
        <f>IF(B59&lt;=52,0,IF(ISBLANK(Historical!E58),0,1))</f>
        <v>1</v>
      </c>
      <c r="M59" s="22">
        <f t="shared" si="5"/>
        <v>7807</v>
      </c>
    </row>
    <row r="60" spans="1:14">
      <c r="A60" s="8">
        <v>41600</v>
      </c>
      <c r="B60" s="7">
        <v>56</v>
      </c>
      <c r="C60">
        <f>Historical!E59</f>
        <v>7661</v>
      </c>
      <c r="D60">
        <f>IF(ISBLANK(Historical!E59),0,1)</f>
        <v>1</v>
      </c>
      <c r="E60" s="22">
        <f ca="1">IF(ISBLANK(Historical!E59), NA(), IF(Params!$D$58&lt;=B60, AVERAGE(OFFSET(C60,-Params!$D$58+1,0,Params!$D$58,1)), C60))</f>
        <v>7571.166666666667</v>
      </c>
      <c r="F60" s="22">
        <f t="shared" ca="1" si="0"/>
        <v>8076</v>
      </c>
      <c r="G60" s="22">
        <f t="shared" ca="1" si="1"/>
        <v>7619</v>
      </c>
      <c r="H60" s="22">
        <f t="shared" ca="1" si="2"/>
        <v>8076</v>
      </c>
      <c r="I60" s="22">
        <f t="shared" ca="1" si="3"/>
        <v>7619</v>
      </c>
      <c r="J60" s="22">
        <f ca="1">H60*(1+Params!$D$59)*(1-Params!$D$60)+I60*Params!$D$60</f>
        <v>7583.3640000000005</v>
      </c>
      <c r="K60" s="22">
        <f t="shared" ca="1" si="4"/>
        <v>6027.3484959999241</v>
      </c>
      <c r="L60">
        <f>IF(B60&lt;=52,0,IF(ISBLANK(Historical!E59),0,1))</f>
        <v>1</v>
      </c>
      <c r="M60" s="22">
        <f t="shared" si="5"/>
        <v>7661</v>
      </c>
    </row>
    <row r="61" spans="1:14">
      <c r="A61" s="8">
        <v>41607</v>
      </c>
      <c r="B61" s="7">
        <v>57</v>
      </c>
      <c r="C61">
        <f>Historical!E60</f>
        <v>7752</v>
      </c>
      <c r="D61">
        <f>IF(ISBLANK(Historical!E60),0,1)</f>
        <v>1</v>
      </c>
      <c r="E61" s="22">
        <f ca="1">IF(ISBLANK(Historical!E60), NA(), IF(Params!$D$58&lt;=B61, AVERAGE(OFFSET(C61,-Params!$D$58+1,0,Params!$D$58,1)), C61))</f>
        <v>7596.5</v>
      </c>
      <c r="F61" s="22">
        <f t="shared" ca="1" si="0"/>
        <v>8188</v>
      </c>
      <c r="G61" s="22">
        <f t="shared" ca="1" si="1"/>
        <v>7571.166666666667</v>
      </c>
      <c r="H61" s="22">
        <f t="shared" ca="1" si="2"/>
        <v>8188</v>
      </c>
      <c r="I61" s="22">
        <f t="shared" ca="1" si="3"/>
        <v>7571.166666666667</v>
      </c>
      <c r="J61" s="22">
        <f ca="1">H61*(1+Params!$D$59)*(1-Params!$D$60)+I61*Params!$D$60</f>
        <v>7688.5320000000002</v>
      </c>
      <c r="K61" s="22">
        <f t="shared" ca="1" si="4"/>
        <v>4028.1870239999807</v>
      </c>
      <c r="L61">
        <f>IF(B61&lt;=52,0,IF(ISBLANK(Historical!E60),0,1))</f>
        <v>1</v>
      </c>
      <c r="M61" s="22">
        <f t="shared" si="5"/>
        <v>7752</v>
      </c>
    </row>
    <row r="62" spans="1:14">
      <c r="A62" s="8">
        <v>41614</v>
      </c>
      <c r="B62" s="7">
        <v>58</v>
      </c>
      <c r="C62">
        <f>Historical!E61</f>
        <v>6805</v>
      </c>
      <c r="D62">
        <f>IF(ISBLANK(Historical!E61),0,1)</f>
        <v>1</v>
      </c>
      <c r="E62" s="22">
        <f ca="1">IF(ISBLANK(Historical!E61), NA(), IF(Params!$D$58&lt;=B62, AVERAGE(OFFSET(C62,-Params!$D$58+1,0,Params!$D$58,1)), C62))</f>
        <v>7496.833333333333</v>
      </c>
      <c r="F62" s="22">
        <f t="shared" ca="1" si="0"/>
        <v>8040.833333333333</v>
      </c>
      <c r="G62" s="22">
        <f t="shared" ca="1" si="1"/>
        <v>7596.5</v>
      </c>
      <c r="H62" s="22">
        <f t="shared" ca="1" si="2"/>
        <v>8040.833333333333</v>
      </c>
      <c r="I62" s="22">
        <f t="shared" ca="1" si="3"/>
        <v>7596.5</v>
      </c>
      <c r="J62" s="22">
        <f ca="1">H62*(1+Params!$D$59)*(1-Params!$D$60)+I62*Params!$D$60</f>
        <v>7550.3424999999997</v>
      </c>
      <c r="K62" s="22">
        <f t="shared" ca="1" si="4"/>
        <v>555535.44230624964</v>
      </c>
      <c r="L62">
        <f>IF(B62&lt;=52,0,IF(ISBLANK(Historical!E61),0,1))</f>
        <v>1</v>
      </c>
      <c r="M62" s="22">
        <f t="shared" si="5"/>
        <v>6805</v>
      </c>
    </row>
    <row r="63" spans="1:14">
      <c r="A63" s="8">
        <v>41621</v>
      </c>
      <c r="B63" s="7">
        <v>59</v>
      </c>
      <c r="C63">
        <f>Historical!E62</f>
        <v>7675</v>
      </c>
      <c r="D63">
        <f>IF(ISBLANK(Historical!E62),0,1)</f>
        <v>1</v>
      </c>
      <c r="E63" s="22">
        <f ca="1">IF(ISBLANK(Historical!E62), NA(), IF(Params!$D$58&lt;=B63, AVERAGE(OFFSET(C63,-Params!$D$58+1,0,Params!$D$58,1)), C63))</f>
        <v>7581.333333333333</v>
      </c>
      <c r="F63" s="22">
        <f t="shared" ca="1" si="0"/>
        <v>8105.166666666667</v>
      </c>
      <c r="G63" s="22">
        <f t="shared" ca="1" si="1"/>
        <v>7496.833333333333</v>
      </c>
      <c r="H63" s="22">
        <f t="shared" ca="1" si="2"/>
        <v>8105.166666666667</v>
      </c>
      <c r="I63" s="22">
        <f t="shared" ca="1" si="3"/>
        <v>7496.833333333333</v>
      </c>
      <c r="J63" s="22">
        <f ca="1">H63*(1+Params!$D$59)*(1-Params!$D$60)+I63*Params!$D$60</f>
        <v>7610.7515000000003</v>
      </c>
      <c r="K63" s="22">
        <f t="shared" ca="1" si="4"/>
        <v>4127.8697522499606</v>
      </c>
      <c r="L63">
        <f>IF(B63&lt;=52,0,IF(ISBLANK(Historical!E62),0,1))</f>
        <v>1</v>
      </c>
      <c r="M63" s="22">
        <f t="shared" si="5"/>
        <v>7675</v>
      </c>
    </row>
    <row r="64" spans="1:14">
      <c r="A64" s="8">
        <v>41628</v>
      </c>
      <c r="B64" s="7">
        <v>60</v>
      </c>
      <c r="C64">
        <f>Historical!E63</f>
        <v>7477</v>
      </c>
      <c r="D64">
        <f>IF(ISBLANK(Historical!E63),0,1)</f>
        <v>1</v>
      </c>
      <c r="E64" s="22">
        <f ca="1">IF(ISBLANK(Historical!E63), NA(), IF(Params!$D$58&lt;=B64, AVERAGE(OFFSET(C64,-Params!$D$58+1,0,Params!$D$58,1)), C64))</f>
        <v>7529.5</v>
      </c>
      <c r="F64" s="22">
        <f t="shared" ca="1" si="0"/>
        <v>8130.833333333333</v>
      </c>
      <c r="G64" s="22">
        <f t="shared" ca="1" si="1"/>
        <v>7581.333333333333</v>
      </c>
      <c r="H64" s="22">
        <f t="shared" ca="1" si="2"/>
        <v>8130.833333333333</v>
      </c>
      <c r="I64" s="22">
        <f t="shared" ca="1" si="3"/>
        <v>7581.333333333333</v>
      </c>
      <c r="J64" s="22">
        <f ca="1">H64*(1+Params!$D$59)*(1-Params!$D$60)+I64*Params!$D$60</f>
        <v>7634.8525</v>
      </c>
      <c r="K64" s="22">
        <f t="shared" ca="1" si="4"/>
        <v>24917.411756249989</v>
      </c>
      <c r="L64">
        <f>IF(B64&lt;=52,0,IF(ISBLANK(Historical!E63),0,1))</f>
        <v>1</v>
      </c>
      <c r="M64" s="22">
        <f t="shared" si="5"/>
        <v>7477</v>
      </c>
    </row>
    <row r="65" spans="1:13">
      <c r="A65" s="8">
        <v>41635</v>
      </c>
      <c r="B65" s="7">
        <v>61</v>
      </c>
      <c r="C65">
        <f>Historical!E64</f>
        <v>7437</v>
      </c>
      <c r="D65">
        <f>IF(ISBLANK(Historical!E64),0,1)</f>
        <v>1</v>
      </c>
      <c r="E65" s="22">
        <f ca="1">IF(ISBLANK(Historical!E64), NA(), IF(Params!$D$58&lt;=B65, AVERAGE(OFFSET(C65,-Params!$D$58+1,0,Params!$D$58,1)), C65))</f>
        <v>7467.833333333333</v>
      </c>
      <c r="F65" s="22">
        <f t="shared" ca="1" si="0"/>
        <v>8018.333333333333</v>
      </c>
      <c r="G65" s="22">
        <f t="shared" ca="1" si="1"/>
        <v>7529.5</v>
      </c>
      <c r="H65" s="22">
        <f t="shared" ca="1" si="2"/>
        <v>8018.333333333333</v>
      </c>
      <c r="I65" s="22">
        <f t="shared" ca="1" si="3"/>
        <v>7529.5</v>
      </c>
      <c r="J65" s="22">
        <f ca="1">H65*(1+Params!$D$59)*(1-Params!$D$60)+I65*Params!$D$60</f>
        <v>7529.2150000000001</v>
      </c>
      <c r="K65" s="22">
        <f t="shared" ca="1" si="4"/>
        <v>8503.6062250000268</v>
      </c>
      <c r="L65">
        <f>IF(B65&lt;=52,0,IF(ISBLANK(Historical!E64),0,1))</f>
        <v>1</v>
      </c>
      <c r="M65" s="22">
        <f t="shared" si="5"/>
        <v>7437</v>
      </c>
    </row>
    <row r="66" spans="1:13">
      <c r="A66" s="8">
        <v>41642</v>
      </c>
      <c r="B66" s="7">
        <v>62</v>
      </c>
      <c r="C66">
        <f>Historical!E65</f>
        <v>7903</v>
      </c>
      <c r="D66">
        <f>IF(ISBLANK(Historical!E65),0,1)</f>
        <v>1</v>
      </c>
      <c r="E66" s="22">
        <f ca="1">IF(ISBLANK(Historical!E65), NA(), IF(Params!$D$58&lt;=B66, AVERAGE(OFFSET(C66,-Params!$D$58+1,0,Params!$D$58,1)), C66))</f>
        <v>7508.166666666667</v>
      </c>
      <c r="F66" s="22">
        <f t="shared" ca="1" si="0"/>
        <v>8055.5</v>
      </c>
      <c r="G66" s="22">
        <f t="shared" ca="1" si="1"/>
        <v>7467.833333333333</v>
      </c>
      <c r="H66" s="22">
        <f t="shared" ca="1" si="2"/>
        <v>8055.5</v>
      </c>
      <c r="I66" s="22">
        <f t="shared" ca="1" si="3"/>
        <v>7467.833333333333</v>
      </c>
      <c r="J66" s="22">
        <f ca="1">H66*(1+Params!$D$59)*(1-Params!$D$60)+I66*Params!$D$60</f>
        <v>7564.1145000000006</v>
      </c>
      <c r="K66" s="22">
        <f t="shared" ca="1" si="4"/>
        <v>114843.3821102496</v>
      </c>
      <c r="L66">
        <f>IF(B66&lt;=52,0,IF(ISBLANK(Historical!E65),0,1))</f>
        <v>1</v>
      </c>
      <c r="M66" s="22">
        <f t="shared" si="5"/>
        <v>7903</v>
      </c>
    </row>
    <row r="67" spans="1:13">
      <c r="A67" s="8">
        <v>41649</v>
      </c>
      <c r="B67" s="7">
        <v>63</v>
      </c>
      <c r="C67">
        <f>Historical!E66</f>
        <v>6831</v>
      </c>
      <c r="D67">
        <f>IF(ISBLANK(Historical!E66),0,1)</f>
        <v>1</v>
      </c>
      <c r="E67" s="22">
        <f ca="1">IF(ISBLANK(Historical!E66), NA(), IF(Params!$D$58&lt;=B67, AVERAGE(OFFSET(C67,-Params!$D$58+1,0,Params!$D$58,1)), C67))</f>
        <v>7354.666666666667</v>
      </c>
      <c r="F67" s="22">
        <f t="shared" ca="1" si="0"/>
        <v>8022</v>
      </c>
      <c r="G67" s="22">
        <f t="shared" ca="1" si="1"/>
        <v>7508.166666666667</v>
      </c>
      <c r="H67" s="22">
        <f t="shared" ca="1" si="2"/>
        <v>8022</v>
      </c>
      <c r="I67" s="22">
        <f t="shared" ca="1" si="3"/>
        <v>7508.166666666667</v>
      </c>
      <c r="J67" s="22">
        <f ca="1">H67*(1+Params!$D$59)*(1-Params!$D$60)+I67*Params!$D$60</f>
        <v>7532.6580000000004</v>
      </c>
      <c r="K67" s="22">
        <f t="shared" ca="1" si="4"/>
        <v>492323.9489640005</v>
      </c>
      <c r="L67">
        <f>IF(B67&lt;=52,0,IF(ISBLANK(Historical!E66),0,1))</f>
        <v>1</v>
      </c>
      <c r="M67" s="22">
        <f t="shared" si="5"/>
        <v>6831</v>
      </c>
    </row>
    <row r="68" spans="1:13">
      <c r="A68" s="8">
        <v>41656</v>
      </c>
      <c r="B68" s="7">
        <v>64</v>
      </c>
      <c r="C68">
        <f>Historical!E67</f>
        <v>7486</v>
      </c>
      <c r="D68">
        <f>IF(ISBLANK(Historical!E67),0,1)</f>
        <v>1</v>
      </c>
      <c r="E68" s="22">
        <f ca="1">IF(ISBLANK(Historical!E67), NA(), IF(Params!$D$58&lt;=B68, AVERAGE(OFFSET(C68,-Params!$D$58+1,0,Params!$D$58,1)), C68))</f>
        <v>7468.166666666667</v>
      </c>
      <c r="F68" s="22">
        <f t="shared" ca="1" si="0"/>
        <v>7893.5</v>
      </c>
      <c r="G68" s="22">
        <f t="shared" ca="1" si="1"/>
        <v>7354.666666666667</v>
      </c>
      <c r="H68" s="22">
        <f t="shared" ca="1" si="2"/>
        <v>7893.5</v>
      </c>
      <c r="I68" s="22">
        <f t="shared" ca="1" si="3"/>
        <v>7354.666666666667</v>
      </c>
      <c r="J68" s="22">
        <f ca="1">H68*(1+Params!$D$59)*(1-Params!$D$60)+I68*Params!$D$60</f>
        <v>7411.9965000000002</v>
      </c>
      <c r="K68" s="22">
        <f t="shared" ca="1" si="4"/>
        <v>5476.5180122499705</v>
      </c>
      <c r="L68">
        <f>IF(B68&lt;=52,0,IF(ISBLANK(Historical!E67),0,1))</f>
        <v>1</v>
      </c>
      <c r="M68" s="22">
        <f t="shared" si="5"/>
        <v>7486</v>
      </c>
    </row>
    <row r="69" spans="1:13">
      <c r="A69" s="8">
        <v>41663</v>
      </c>
      <c r="B69" s="7">
        <v>65</v>
      </c>
      <c r="C69">
        <f>Historical!E68</f>
        <v>7987</v>
      </c>
      <c r="D69">
        <f>IF(ISBLANK(Historical!E68),0,1)</f>
        <v>1</v>
      </c>
      <c r="E69" s="22">
        <f ca="1">IF(ISBLANK(Historical!E68), NA(), IF(Params!$D$58&lt;=B69, AVERAGE(OFFSET(C69,-Params!$D$58+1,0,Params!$D$58,1)), C69))</f>
        <v>7520.166666666667</v>
      </c>
      <c r="F69" s="22">
        <f t="shared" ca="1" si="0"/>
        <v>7838.166666666667</v>
      </c>
      <c r="G69" s="22">
        <f t="shared" ca="1" si="1"/>
        <v>7468.166666666667</v>
      </c>
      <c r="H69" s="22">
        <f t="shared" ca="1" si="2"/>
        <v>7838.166666666667</v>
      </c>
      <c r="I69" s="22">
        <f t="shared" ca="1" si="3"/>
        <v>7468.166666666667</v>
      </c>
      <c r="J69" s="22">
        <f ca="1">H69*(1+Params!$D$59)*(1-Params!$D$60)+I69*Params!$D$60</f>
        <v>7360.0385000000006</v>
      </c>
      <c r="K69" s="22">
        <f t="shared" ca="1" si="4"/>
        <v>393080.72248224932</v>
      </c>
      <c r="L69">
        <f>IF(B69&lt;=52,0,IF(ISBLANK(Historical!E68),0,1))</f>
        <v>1</v>
      </c>
      <c r="M69" s="22">
        <f t="shared" si="5"/>
        <v>7987</v>
      </c>
    </row>
    <row r="70" spans="1:13">
      <c r="A70" s="8">
        <v>41670</v>
      </c>
      <c r="B70" s="7">
        <v>66</v>
      </c>
      <c r="C70">
        <f>Historical!E69</f>
        <v>6826</v>
      </c>
      <c r="D70">
        <f>IF(ISBLANK(Historical!E69),0,1)</f>
        <v>1</v>
      </c>
      <c r="E70" s="22">
        <f ca="1">IF(ISBLANK(Historical!E69), NA(), IF(Params!$D$58&lt;=B70, AVERAGE(OFFSET(C70,-Params!$D$58+1,0,Params!$D$58,1)), C70))</f>
        <v>7411.666666666667</v>
      </c>
      <c r="F70" s="22">
        <f t="shared" ref="F70:F133" ca="1" si="6">IF(B70&lt;=52,NA(),IF(OFFSET(D70,-52,0)=0, NA(), OFFSET(E70,-52,0)))</f>
        <v>7762</v>
      </c>
      <c r="G70" s="22">
        <f t="shared" ref="G70:G133" ca="1" si="7">IF(B70&lt;=1,NA(),IF(OFFSET(D70,-1,0)=0, NA(), OFFSET(E70,-1,0)))</f>
        <v>7520.166666666667</v>
      </c>
      <c r="H70" s="22">
        <f t="shared" ref="H70:H133" ca="1" si="8">IF(B70&lt;=52, NA(), IF(ISNA(F70), OFFSET(J70,-52,0), F70))</f>
        <v>7762</v>
      </c>
      <c r="I70" s="22">
        <f t="shared" ref="I70:I133" ca="1" si="9">IF(B70&lt;=1, NA(), IF(ISNA(G70), OFFSET(J70,-1,0), G70))</f>
        <v>7520.166666666667</v>
      </c>
      <c r="J70" s="22">
        <f ca="1">H70*(1+Params!$D$59)*(1-Params!$D$60)+I70*Params!$D$60</f>
        <v>7288.518</v>
      </c>
      <c r="K70" s="22">
        <f t="shared" ref="K70:K133" ca="1" si="10">IF(L70=0,0,(C70-J70)^2)</f>
        <v>213922.90032400002</v>
      </c>
      <c r="L70">
        <f>IF(B70&lt;=52,0,IF(ISBLANK(Historical!E69),0,1))</f>
        <v>1</v>
      </c>
      <c r="M70" s="22">
        <f t="shared" ref="M70:M133" si="11">IF(D70=1,C70,J70)</f>
        <v>6826</v>
      </c>
    </row>
    <row r="71" spans="1:13">
      <c r="A71" s="8">
        <v>41677</v>
      </c>
      <c r="B71" s="7">
        <v>67</v>
      </c>
      <c r="C71">
        <f>Historical!E70</f>
        <v>7868</v>
      </c>
      <c r="D71">
        <f>IF(ISBLANK(Historical!E70),0,1)</f>
        <v>1</v>
      </c>
      <c r="E71" s="22">
        <f ca="1">IF(ISBLANK(Historical!E70), NA(), IF(Params!$D$58&lt;=B71, AVERAGE(OFFSET(C71,-Params!$D$58+1,0,Params!$D$58,1)), C71))</f>
        <v>7483.5</v>
      </c>
      <c r="F71" s="22">
        <f t="shared" ca="1" si="6"/>
        <v>7831.666666666667</v>
      </c>
      <c r="G71" s="22">
        <f t="shared" ca="1" si="7"/>
        <v>7411.666666666667</v>
      </c>
      <c r="H71" s="22">
        <f t="shared" ca="1" si="8"/>
        <v>7831.666666666667</v>
      </c>
      <c r="I71" s="22">
        <f t="shared" ca="1" si="9"/>
        <v>7411.666666666667</v>
      </c>
      <c r="J71" s="22">
        <f ca="1">H71*(1+Params!$D$59)*(1-Params!$D$60)+I71*Params!$D$60</f>
        <v>7353.9350000000004</v>
      </c>
      <c r="K71" s="22">
        <f t="shared" ca="1" si="10"/>
        <v>264262.82422499958</v>
      </c>
      <c r="L71">
        <f>IF(B71&lt;=52,0,IF(ISBLANK(Historical!E70),0,1))</f>
        <v>1</v>
      </c>
      <c r="M71" s="22">
        <f t="shared" si="11"/>
        <v>7868</v>
      </c>
    </row>
    <row r="72" spans="1:13">
      <c r="A72" s="8">
        <v>41684</v>
      </c>
      <c r="B72" s="7">
        <v>68</v>
      </c>
      <c r="C72">
        <f>Historical!E71</f>
        <v>7360</v>
      </c>
      <c r="D72">
        <f>IF(ISBLANK(Historical!E71),0,1)</f>
        <v>1</v>
      </c>
      <c r="E72" s="22">
        <f ca="1">IF(ISBLANK(Historical!E71), NA(), IF(Params!$D$58&lt;=B72, AVERAGE(OFFSET(C72,-Params!$D$58+1,0,Params!$D$58,1)), C72))</f>
        <v>7393</v>
      </c>
      <c r="F72" s="22">
        <f t="shared" ca="1" si="6"/>
        <v>7722.666666666667</v>
      </c>
      <c r="G72" s="22">
        <f t="shared" ca="1" si="7"/>
        <v>7483.5</v>
      </c>
      <c r="H72" s="22">
        <f t="shared" ca="1" si="8"/>
        <v>7722.666666666667</v>
      </c>
      <c r="I72" s="22">
        <f t="shared" ca="1" si="9"/>
        <v>7483.5</v>
      </c>
      <c r="J72" s="22">
        <f ca="1">H72*(1+Params!$D$59)*(1-Params!$D$60)+I72*Params!$D$60</f>
        <v>7251.5840000000007</v>
      </c>
      <c r="K72" s="22">
        <f t="shared" ca="1" si="10"/>
        <v>11754.029055999839</v>
      </c>
      <c r="L72">
        <f>IF(B72&lt;=52,0,IF(ISBLANK(Historical!E71),0,1))</f>
        <v>1</v>
      </c>
      <c r="M72" s="22">
        <f t="shared" si="11"/>
        <v>7360</v>
      </c>
    </row>
    <row r="73" spans="1:13">
      <c r="A73" s="8">
        <v>41691</v>
      </c>
      <c r="B73" s="7">
        <v>69</v>
      </c>
      <c r="C73">
        <f>Historical!E72</f>
        <v>6973</v>
      </c>
      <c r="D73">
        <f>IF(ISBLANK(Historical!E72),0,1)</f>
        <v>1</v>
      </c>
      <c r="E73" s="22">
        <f ca="1">IF(ISBLANK(Historical!E72), NA(), IF(Params!$D$58&lt;=B73, AVERAGE(OFFSET(C73,-Params!$D$58+1,0,Params!$D$58,1)), C73))</f>
        <v>7416.666666666667</v>
      </c>
      <c r="F73" s="22">
        <f t="shared" ca="1" si="6"/>
        <v>7710.5</v>
      </c>
      <c r="G73" s="22">
        <f t="shared" ca="1" si="7"/>
        <v>7393</v>
      </c>
      <c r="H73" s="22">
        <f t="shared" ca="1" si="8"/>
        <v>7710.5</v>
      </c>
      <c r="I73" s="22">
        <f t="shared" ca="1" si="9"/>
        <v>7393</v>
      </c>
      <c r="J73" s="22">
        <f ca="1">H73*(1+Params!$D$59)*(1-Params!$D$60)+I73*Params!$D$60</f>
        <v>7240.1595000000007</v>
      </c>
      <c r="K73" s="22">
        <f t="shared" ca="1" si="10"/>
        <v>71374.198440250359</v>
      </c>
      <c r="L73">
        <f>IF(B73&lt;=52,0,IF(ISBLANK(Historical!E72),0,1))</f>
        <v>1</v>
      </c>
      <c r="M73" s="22">
        <f t="shared" si="11"/>
        <v>6973</v>
      </c>
    </row>
    <row r="74" spans="1:13">
      <c r="A74" s="8">
        <v>41698</v>
      </c>
      <c r="B74" s="7">
        <v>70</v>
      </c>
      <c r="C74">
        <f>Historical!E73</f>
        <v>7048</v>
      </c>
      <c r="D74">
        <f>IF(ISBLANK(Historical!E73),0,1)</f>
        <v>1</v>
      </c>
      <c r="E74" s="22">
        <f ca="1">IF(ISBLANK(Historical!E73), NA(), IF(Params!$D$58&lt;=B74, AVERAGE(OFFSET(C74,-Params!$D$58+1,0,Params!$D$58,1)), C74))</f>
        <v>7343.666666666667</v>
      </c>
      <c r="F74" s="22">
        <f t="shared" ca="1" si="6"/>
        <v>7640.166666666667</v>
      </c>
      <c r="G74" s="22">
        <f t="shared" ca="1" si="7"/>
        <v>7416.666666666667</v>
      </c>
      <c r="H74" s="22">
        <f t="shared" ca="1" si="8"/>
        <v>7640.166666666667</v>
      </c>
      <c r="I74" s="22">
        <f t="shared" ca="1" si="9"/>
        <v>7416.666666666667</v>
      </c>
      <c r="J74" s="22">
        <f ca="1">H74*(1+Params!$D$59)*(1-Params!$D$60)+I74*Params!$D$60</f>
        <v>7174.116500000001</v>
      </c>
      <c r="K74" s="22">
        <f t="shared" ca="1" si="10"/>
        <v>15905.371572250251</v>
      </c>
      <c r="L74">
        <f>IF(B74&lt;=52,0,IF(ISBLANK(Historical!E73),0,1))</f>
        <v>1</v>
      </c>
      <c r="M74" s="22">
        <f t="shared" si="11"/>
        <v>7048</v>
      </c>
    </row>
    <row r="75" spans="1:13">
      <c r="A75" s="8">
        <v>41705</v>
      </c>
      <c r="B75" s="7">
        <v>71</v>
      </c>
      <c r="C75">
        <f>Historical!E74</f>
        <v>7247</v>
      </c>
      <c r="D75">
        <f>IF(ISBLANK(Historical!E74),0,1)</f>
        <v>1</v>
      </c>
      <c r="E75" s="22">
        <f ca="1">IF(ISBLANK(Historical!E74), NA(), IF(Params!$D$58&lt;=B75, AVERAGE(OFFSET(C75,-Params!$D$58+1,0,Params!$D$58,1)), C75))</f>
        <v>7220.333333333333</v>
      </c>
      <c r="F75" s="22">
        <f t="shared" ca="1" si="6"/>
        <v>7551.333333333333</v>
      </c>
      <c r="G75" s="22">
        <f t="shared" ca="1" si="7"/>
        <v>7343.666666666667</v>
      </c>
      <c r="H75" s="22">
        <f t="shared" ca="1" si="8"/>
        <v>7551.333333333333</v>
      </c>
      <c r="I75" s="22">
        <f t="shared" ca="1" si="9"/>
        <v>7343.666666666667</v>
      </c>
      <c r="J75" s="22">
        <f ca="1">H75*(1+Params!$D$59)*(1-Params!$D$60)+I75*Params!$D$60</f>
        <v>7090.7020000000002</v>
      </c>
      <c r="K75" s="22">
        <f t="shared" ca="1" si="10"/>
        <v>24429.064803999929</v>
      </c>
      <c r="L75">
        <f>IF(B75&lt;=52,0,IF(ISBLANK(Historical!E74),0,1))</f>
        <v>1</v>
      </c>
      <c r="M75" s="22">
        <f t="shared" si="11"/>
        <v>7247</v>
      </c>
    </row>
    <row r="76" spans="1:13">
      <c r="A76" s="8">
        <v>41712</v>
      </c>
      <c r="B76" s="7">
        <v>72</v>
      </c>
      <c r="C76">
        <f>Historical!E75</f>
        <v>7245</v>
      </c>
      <c r="D76">
        <f>IF(ISBLANK(Historical!E75),0,1)</f>
        <v>1</v>
      </c>
      <c r="E76" s="22">
        <f ca="1">IF(ISBLANK(Historical!E75), NA(), IF(Params!$D$58&lt;=B76, AVERAGE(OFFSET(C76,-Params!$D$58+1,0,Params!$D$58,1)), C76))</f>
        <v>7290.166666666667</v>
      </c>
      <c r="F76" s="22">
        <f t="shared" ca="1" si="6"/>
        <v>7509.166666666667</v>
      </c>
      <c r="G76" s="22">
        <f t="shared" ca="1" si="7"/>
        <v>7220.333333333333</v>
      </c>
      <c r="H76" s="22">
        <f t="shared" ca="1" si="8"/>
        <v>7509.166666666667</v>
      </c>
      <c r="I76" s="22">
        <f t="shared" ca="1" si="9"/>
        <v>7220.333333333333</v>
      </c>
      <c r="J76" s="22">
        <f ca="1">H76*(1+Params!$D$59)*(1-Params!$D$60)+I76*Params!$D$60</f>
        <v>7051.107500000001</v>
      </c>
      <c r="K76" s="22">
        <f t="shared" ca="1" si="10"/>
        <v>37594.301556249622</v>
      </c>
      <c r="L76">
        <f>IF(B76&lt;=52,0,IF(ISBLANK(Historical!E75),0,1))</f>
        <v>1</v>
      </c>
      <c r="M76" s="22">
        <f t="shared" si="11"/>
        <v>7245</v>
      </c>
    </row>
    <row r="77" spans="1:13">
      <c r="A77" s="8">
        <v>41719</v>
      </c>
      <c r="B77" s="7">
        <v>73</v>
      </c>
      <c r="C77">
        <f>Historical!E76</f>
        <v>7553</v>
      </c>
      <c r="D77">
        <f>IF(ISBLANK(Historical!E76),0,1)</f>
        <v>1</v>
      </c>
      <c r="E77" s="22">
        <f ca="1">IF(ISBLANK(Historical!E76), NA(), IF(Params!$D$58&lt;=B77, AVERAGE(OFFSET(C77,-Params!$D$58+1,0,Params!$D$58,1)), C77))</f>
        <v>7237.666666666667</v>
      </c>
      <c r="F77" s="22">
        <f t="shared" ca="1" si="6"/>
        <v>7616.5</v>
      </c>
      <c r="G77" s="22">
        <f t="shared" ca="1" si="7"/>
        <v>7290.166666666667</v>
      </c>
      <c r="H77" s="22">
        <f t="shared" ca="1" si="8"/>
        <v>7616.5</v>
      </c>
      <c r="I77" s="22">
        <f t="shared" ca="1" si="9"/>
        <v>7290.166666666667</v>
      </c>
      <c r="J77" s="22">
        <f ca="1">H77*(1+Params!$D$59)*(1-Params!$D$60)+I77*Params!$D$60</f>
        <v>7151.8935000000001</v>
      </c>
      <c r="K77" s="22">
        <f t="shared" ca="1" si="10"/>
        <v>160886.4243422499</v>
      </c>
      <c r="L77">
        <f>IF(B77&lt;=52,0,IF(ISBLANK(Historical!E76),0,1))</f>
        <v>1</v>
      </c>
      <c r="M77" s="22">
        <f t="shared" si="11"/>
        <v>7553</v>
      </c>
    </row>
    <row r="78" spans="1:13">
      <c r="A78" s="8">
        <v>41726</v>
      </c>
      <c r="B78" s="7">
        <v>74</v>
      </c>
      <c r="C78">
        <f>Historical!E77</f>
        <v>6764</v>
      </c>
      <c r="D78">
        <f>IF(ISBLANK(Historical!E77),0,1)</f>
        <v>1</v>
      </c>
      <c r="E78" s="22">
        <f ca="1">IF(ISBLANK(Historical!E77), NA(), IF(Params!$D$58&lt;=B78, AVERAGE(OFFSET(C78,-Params!$D$58+1,0,Params!$D$58,1)), C78))</f>
        <v>7138.333333333333</v>
      </c>
      <c r="F78" s="22">
        <f t="shared" ca="1" si="6"/>
        <v>7656.666666666667</v>
      </c>
      <c r="G78" s="22">
        <f t="shared" ca="1" si="7"/>
        <v>7237.666666666667</v>
      </c>
      <c r="H78" s="22">
        <f t="shared" ca="1" si="8"/>
        <v>7656.666666666667</v>
      </c>
      <c r="I78" s="22">
        <f t="shared" ca="1" si="9"/>
        <v>7237.666666666667</v>
      </c>
      <c r="J78" s="22">
        <f ca="1">H78*(1+Params!$D$59)*(1-Params!$D$60)+I78*Params!$D$60</f>
        <v>7189.6100000000006</v>
      </c>
      <c r="K78" s="22">
        <f t="shared" ca="1" si="10"/>
        <v>181143.8721000005</v>
      </c>
      <c r="L78">
        <f>IF(B78&lt;=52,0,IF(ISBLANK(Historical!E77),0,1))</f>
        <v>1</v>
      </c>
      <c r="M78" s="22">
        <f t="shared" si="11"/>
        <v>6764</v>
      </c>
    </row>
    <row r="79" spans="1:13">
      <c r="A79" s="8">
        <v>41733</v>
      </c>
      <c r="B79" s="7">
        <v>75</v>
      </c>
      <c r="C79">
        <f>Historical!E78</f>
        <v>7245</v>
      </c>
      <c r="D79">
        <f>IF(ISBLANK(Historical!E78),0,1)</f>
        <v>1</v>
      </c>
      <c r="E79" s="22">
        <f ca="1">IF(ISBLANK(Historical!E78), NA(), IF(Params!$D$58&lt;=B79, AVERAGE(OFFSET(C79,-Params!$D$58+1,0,Params!$D$58,1)), C79))</f>
        <v>7183.666666666667</v>
      </c>
      <c r="F79" s="22">
        <f t="shared" ca="1" si="6"/>
        <v>7616.833333333333</v>
      </c>
      <c r="G79" s="22">
        <f t="shared" ca="1" si="7"/>
        <v>7138.333333333333</v>
      </c>
      <c r="H79" s="22">
        <f t="shared" ca="1" si="8"/>
        <v>7616.833333333333</v>
      </c>
      <c r="I79" s="22">
        <f t="shared" ca="1" si="9"/>
        <v>7138.333333333333</v>
      </c>
      <c r="J79" s="22">
        <f ca="1">H79*(1+Params!$D$59)*(1-Params!$D$60)+I79*Params!$D$60</f>
        <v>7152.2065000000002</v>
      </c>
      <c r="K79" s="22">
        <f t="shared" ca="1" si="10"/>
        <v>8610.6336422499571</v>
      </c>
      <c r="L79">
        <f>IF(B79&lt;=52,0,IF(ISBLANK(Historical!E78),0,1))</f>
        <v>1</v>
      </c>
      <c r="M79" s="22">
        <f t="shared" si="11"/>
        <v>7245</v>
      </c>
    </row>
    <row r="80" spans="1:13">
      <c r="A80" s="8">
        <v>41740</v>
      </c>
      <c r="B80" s="7">
        <v>76</v>
      </c>
      <c r="C80">
        <f>Historical!E79</f>
        <v>8204</v>
      </c>
      <c r="D80">
        <f>IF(ISBLANK(Historical!E79),0,1)</f>
        <v>1</v>
      </c>
      <c r="E80" s="22">
        <f ca="1">IF(ISBLANK(Historical!E79), NA(), IF(Params!$D$58&lt;=B80, AVERAGE(OFFSET(C80,-Params!$D$58+1,0,Params!$D$58,1)), C80))</f>
        <v>7376.333333333333</v>
      </c>
      <c r="F80" s="22">
        <f t="shared" ca="1" si="6"/>
        <v>7637.166666666667</v>
      </c>
      <c r="G80" s="22">
        <f t="shared" ca="1" si="7"/>
        <v>7183.666666666667</v>
      </c>
      <c r="H80" s="22">
        <f t="shared" ca="1" si="8"/>
        <v>7637.166666666667</v>
      </c>
      <c r="I80" s="22">
        <f t="shared" ca="1" si="9"/>
        <v>7183.666666666667</v>
      </c>
      <c r="J80" s="22">
        <f ca="1">H80*(1+Params!$D$59)*(1-Params!$D$60)+I80*Params!$D$60</f>
        <v>7171.299500000001</v>
      </c>
      <c r="K80" s="22">
        <f t="shared" ca="1" si="10"/>
        <v>1066470.3227002479</v>
      </c>
      <c r="L80">
        <f>IF(B80&lt;=52,0,IF(ISBLANK(Historical!E79),0,1))</f>
        <v>1</v>
      </c>
      <c r="M80" s="22">
        <f t="shared" si="11"/>
        <v>8204</v>
      </c>
    </row>
    <row r="81" spans="1:13">
      <c r="A81" s="8">
        <v>41747</v>
      </c>
      <c r="B81" s="7">
        <v>77</v>
      </c>
      <c r="C81">
        <f>Historical!E80</f>
        <v>7729</v>
      </c>
      <c r="D81">
        <f>IF(ISBLANK(Historical!E80),0,1)</f>
        <v>1</v>
      </c>
      <c r="E81" s="22">
        <f ca="1">IF(ISBLANK(Historical!E80), NA(), IF(Params!$D$58&lt;=B81, AVERAGE(OFFSET(C81,-Params!$D$58+1,0,Params!$D$58,1)), C81))</f>
        <v>7456.666666666667</v>
      </c>
      <c r="F81" s="22">
        <f t="shared" ca="1" si="6"/>
        <v>7641.5</v>
      </c>
      <c r="G81" s="22">
        <f t="shared" ca="1" si="7"/>
        <v>7376.333333333333</v>
      </c>
      <c r="H81" s="22">
        <f t="shared" ca="1" si="8"/>
        <v>7641.5</v>
      </c>
      <c r="I81" s="22">
        <f t="shared" ca="1" si="9"/>
        <v>7376.333333333333</v>
      </c>
      <c r="J81" s="22">
        <f ca="1">H81*(1+Params!$D$59)*(1-Params!$D$60)+I81*Params!$D$60</f>
        <v>7175.3685000000005</v>
      </c>
      <c r="K81" s="22">
        <f t="shared" ca="1" si="10"/>
        <v>306507.83779224945</v>
      </c>
      <c r="L81">
        <f>IF(B81&lt;=52,0,IF(ISBLANK(Historical!E80),0,1))</f>
        <v>1</v>
      </c>
      <c r="M81" s="22">
        <f t="shared" si="11"/>
        <v>7729</v>
      </c>
    </row>
    <row r="82" spans="1:13">
      <c r="A82" s="8">
        <v>41754</v>
      </c>
      <c r="B82" s="7">
        <v>78</v>
      </c>
      <c r="C82">
        <f>Historical!E81</f>
        <v>7412</v>
      </c>
      <c r="D82">
        <f>IF(ISBLANK(Historical!E81),0,1)</f>
        <v>1</v>
      </c>
      <c r="E82" s="22">
        <f ca="1">IF(ISBLANK(Historical!E81), NA(), IF(Params!$D$58&lt;=B82, AVERAGE(OFFSET(C82,-Params!$D$58+1,0,Params!$D$58,1)), C82))</f>
        <v>7484.5</v>
      </c>
      <c r="F82" s="22">
        <f t="shared" ca="1" si="6"/>
        <v>7782.666666666667</v>
      </c>
      <c r="G82" s="22">
        <f t="shared" ca="1" si="7"/>
        <v>7456.666666666667</v>
      </c>
      <c r="H82" s="22">
        <f t="shared" ca="1" si="8"/>
        <v>7782.666666666667</v>
      </c>
      <c r="I82" s="22">
        <f t="shared" ca="1" si="9"/>
        <v>7456.666666666667</v>
      </c>
      <c r="J82" s="22">
        <f ca="1">H82*(1+Params!$D$59)*(1-Params!$D$60)+I82*Params!$D$60</f>
        <v>7307.9240000000009</v>
      </c>
      <c r="K82" s="22">
        <f t="shared" ca="1" si="10"/>
        <v>10831.813775999815</v>
      </c>
      <c r="L82">
        <f>IF(B82&lt;=52,0,IF(ISBLANK(Historical!E81),0,1))</f>
        <v>1</v>
      </c>
      <c r="M82" s="22">
        <f t="shared" si="11"/>
        <v>7412</v>
      </c>
    </row>
    <row r="83" spans="1:13">
      <c r="A83" s="8">
        <v>41761</v>
      </c>
      <c r="B83" s="7">
        <v>79</v>
      </c>
      <c r="C83">
        <f>Historical!E82</f>
        <v>6814</v>
      </c>
      <c r="D83">
        <f>IF(ISBLANK(Historical!E82),0,1)</f>
        <v>1</v>
      </c>
      <c r="E83" s="22">
        <f ca="1">IF(ISBLANK(Historical!E82), NA(), IF(Params!$D$58&lt;=B83, AVERAGE(OFFSET(C83,-Params!$D$58+1,0,Params!$D$58,1)), C83))</f>
        <v>7361.333333333333</v>
      </c>
      <c r="F83" s="22">
        <f t="shared" ca="1" si="6"/>
        <v>7690.333333333333</v>
      </c>
      <c r="G83" s="22">
        <f t="shared" ca="1" si="7"/>
        <v>7484.5</v>
      </c>
      <c r="H83" s="22">
        <f t="shared" ca="1" si="8"/>
        <v>7690.333333333333</v>
      </c>
      <c r="I83" s="22">
        <f t="shared" ca="1" si="9"/>
        <v>7484.5</v>
      </c>
      <c r="J83" s="22">
        <f ca="1">H83*(1+Params!$D$59)*(1-Params!$D$60)+I83*Params!$D$60</f>
        <v>7221.223</v>
      </c>
      <c r="K83" s="22">
        <f t="shared" ca="1" si="10"/>
        <v>165830.57172899996</v>
      </c>
      <c r="L83">
        <f>IF(B83&lt;=52,0,IF(ISBLANK(Historical!E82),0,1))</f>
        <v>1</v>
      </c>
      <c r="M83" s="22">
        <f t="shared" si="11"/>
        <v>6814</v>
      </c>
    </row>
    <row r="84" spans="1:13">
      <c r="A84" s="8">
        <v>41768</v>
      </c>
      <c r="B84" s="7">
        <v>80</v>
      </c>
      <c r="C84">
        <f>Historical!E83</f>
        <v>7056</v>
      </c>
      <c r="D84">
        <f>IF(ISBLANK(Historical!E83),0,1)</f>
        <v>1</v>
      </c>
      <c r="E84" s="22">
        <f ca="1">IF(ISBLANK(Historical!E83), NA(), IF(Params!$D$58&lt;=B84, AVERAGE(OFFSET(C84,-Params!$D$58+1,0,Params!$D$58,1)), C84))</f>
        <v>7410</v>
      </c>
      <c r="F84" s="22">
        <f t="shared" ca="1" si="6"/>
        <v>7638.666666666667</v>
      </c>
      <c r="G84" s="22">
        <f t="shared" ca="1" si="7"/>
        <v>7361.333333333333</v>
      </c>
      <c r="H84" s="22">
        <f t="shared" ca="1" si="8"/>
        <v>7638.666666666667</v>
      </c>
      <c r="I84" s="22">
        <f t="shared" ca="1" si="9"/>
        <v>7361.333333333333</v>
      </c>
      <c r="J84" s="22">
        <f ca="1">H84*(1+Params!$D$59)*(1-Params!$D$60)+I84*Params!$D$60</f>
        <v>7172.7080000000005</v>
      </c>
      <c r="K84" s="22">
        <f t="shared" ca="1" si="10"/>
        <v>13620.757264000125</v>
      </c>
      <c r="L84">
        <f>IF(B84&lt;=52,0,IF(ISBLANK(Historical!E83),0,1))</f>
        <v>1</v>
      </c>
      <c r="M84" s="22">
        <f t="shared" si="11"/>
        <v>7056</v>
      </c>
    </row>
    <row r="85" spans="1:13">
      <c r="A85" s="8">
        <v>41775</v>
      </c>
      <c r="B85" s="7">
        <v>81</v>
      </c>
      <c r="C85">
        <f>Historical!E84</f>
        <v>6398</v>
      </c>
      <c r="D85">
        <f>IF(ISBLANK(Historical!E84),0,1)</f>
        <v>1</v>
      </c>
      <c r="E85" s="22">
        <f ca="1">IF(ISBLANK(Historical!E84), NA(), IF(Params!$D$58&lt;=B85, AVERAGE(OFFSET(C85,-Params!$D$58+1,0,Params!$D$58,1)), C85))</f>
        <v>7268.833333333333</v>
      </c>
      <c r="F85" s="22">
        <f t="shared" ca="1" si="6"/>
        <v>7706.5</v>
      </c>
      <c r="G85" s="22">
        <f t="shared" ca="1" si="7"/>
        <v>7410</v>
      </c>
      <c r="H85" s="22">
        <f t="shared" ca="1" si="8"/>
        <v>7706.5</v>
      </c>
      <c r="I85" s="22">
        <f t="shared" ca="1" si="9"/>
        <v>7410</v>
      </c>
      <c r="J85" s="22">
        <f ca="1">H85*(1+Params!$D$59)*(1-Params!$D$60)+I85*Params!$D$60</f>
        <v>7236.4035000000003</v>
      </c>
      <c r="K85" s="22">
        <f t="shared" ca="1" si="10"/>
        <v>702920.42881225061</v>
      </c>
      <c r="L85">
        <f>IF(B85&lt;=52,0,IF(ISBLANK(Historical!E84),0,1))</f>
        <v>1</v>
      </c>
      <c r="M85" s="22">
        <f t="shared" si="11"/>
        <v>6398</v>
      </c>
    </row>
    <row r="86" spans="1:13">
      <c r="A86" s="8">
        <v>41782</v>
      </c>
      <c r="B86" s="7">
        <v>82</v>
      </c>
      <c r="C86">
        <f>Historical!E85</f>
        <v>7735</v>
      </c>
      <c r="D86">
        <f>IF(ISBLANK(Historical!E85),0,1)</f>
        <v>1</v>
      </c>
      <c r="E86" s="22">
        <f ca="1">IF(ISBLANK(Historical!E85), NA(), IF(Params!$D$58&lt;=B86, AVERAGE(OFFSET(C86,-Params!$D$58+1,0,Params!$D$58,1)), C86))</f>
        <v>7190.666666666667</v>
      </c>
      <c r="F86" s="22">
        <f t="shared" ca="1" si="6"/>
        <v>7770.333333333333</v>
      </c>
      <c r="G86" s="22">
        <f t="shared" ca="1" si="7"/>
        <v>7268.833333333333</v>
      </c>
      <c r="H86" s="22">
        <f t="shared" ca="1" si="8"/>
        <v>7770.333333333333</v>
      </c>
      <c r="I86" s="22">
        <f t="shared" ca="1" si="9"/>
        <v>7268.833333333333</v>
      </c>
      <c r="J86" s="22">
        <f ca="1">H86*(1+Params!$D$59)*(1-Params!$D$60)+I86*Params!$D$60</f>
        <v>7296.3429999999998</v>
      </c>
      <c r="K86" s="22">
        <f t="shared" ca="1" si="10"/>
        <v>192419.96364900013</v>
      </c>
      <c r="L86">
        <f>IF(B86&lt;=52,0,IF(ISBLANK(Historical!E85),0,1))</f>
        <v>1</v>
      </c>
      <c r="M86" s="22">
        <f t="shared" si="11"/>
        <v>7735</v>
      </c>
    </row>
    <row r="87" spans="1:13">
      <c r="A87" s="8">
        <v>41789</v>
      </c>
      <c r="B87" s="7">
        <v>83</v>
      </c>
      <c r="C87">
        <f>Historical!E86</f>
        <v>7049</v>
      </c>
      <c r="D87">
        <f>IF(ISBLANK(Historical!E86),0,1)</f>
        <v>1</v>
      </c>
      <c r="E87" s="22">
        <f ca="1">IF(ISBLANK(Historical!E86), NA(), IF(Params!$D$58&lt;=B87, AVERAGE(OFFSET(C87,-Params!$D$58+1,0,Params!$D$58,1)), C87))</f>
        <v>7077.333333333333</v>
      </c>
      <c r="F87" s="22">
        <f t="shared" ca="1" si="6"/>
        <v>7720.833333333333</v>
      </c>
      <c r="G87" s="22">
        <f t="shared" ca="1" si="7"/>
        <v>7190.666666666667</v>
      </c>
      <c r="H87" s="22">
        <f t="shared" ca="1" si="8"/>
        <v>7720.833333333333</v>
      </c>
      <c r="I87" s="22">
        <f t="shared" ca="1" si="9"/>
        <v>7190.666666666667</v>
      </c>
      <c r="J87" s="22">
        <f ca="1">H87*(1+Params!$D$59)*(1-Params!$D$60)+I87*Params!$D$60</f>
        <v>7249.8625000000002</v>
      </c>
      <c r="K87" s="22">
        <f t="shared" ca="1" si="10"/>
        <v>40345.743906250071</v>
      </c>
      <c r="L87">
        <f>IF(B87&lt;=52,0,IF(ISBLANK(Historical!E86),0,1))</f>
        <v>1</v>
      </c>
      <c r="M87" s="22">
        <f t="shared" si="11"/>
        <v>7049</v>
      </c>
    </row>
    <row r="88" spans="1:13">
      <c r="A88" s="8">
        <v>41796</v>
      </c>
      <c r="B88" s="7">
        <v>84</v>
      </c>
      <c r="C88">
        <f>Historical!E87</f>
        <v>7072</v>
      </c>
      <c r="D88">
        <f>IF(ISBLANK(Historical!E87),0,1)</f>
        <v>1</v>
      </c>
      <c r="E88" s="22">
        <f ca="1">IF(ISBLANK(Historical!E87), NA(), IF(Params!$D$58&lt;=B88, AVERAGE(OFFSET(C88,-Params!$D$58+1,0,Params!$D$58,1)), C88))</f>
        <v>7020.666666666667</v>
      </c>
      <c r="F88" s="22">
        <f t="shared" ca="1" si="6"/>
        <v>7668</v>
      </c>
      <c r="G88" s="22">
        <f t="shared" ca="1" si="7"/>
        <v>7077.333333333333</v>
      </c>
      <c r="H88" s="22">
        <f t="shared" ca="1" si="8"/>
        <v>7668</v>
      </c>
      <c r="I88" s="22">
        <f t="shared" ca="1" si="9"/>
        <v>7077.333333333333</v>
      </c>
      <c r="J88" s="22">
        <f ca="1">H88*(1+Params!$D$59)*(1-Params!$D$60)+I88*Params!$D$60</f>
        <v>7200.2520000000004</v>
      </c>
      <c r="K88" s="22">
        <f t="shared" ca="1" si="10"/>
        <v>16448.575504000106</v>
      </c>
      <c r="L88">
        <f>IF(B88&lt;=52,0,IF(ISBLANK(Historical!E87),0,1))</f>
        <v>1</v>
      </c>
      <c r="M88" s="22">
        <f t="shared" si="11"/>
        <v>7072</v>
      </c>
    </row>
    <row r="89" spans="1:13">
      <c r="A89" s="8">
        <v>41803</v>
      </c>
      <c r="B89" s="7">
        <v>85</v>
      </c>
      <c r="C89">
        <f>Historical!E88</f>
        <v>7160</v>
      </c>
      <c r="D89">
        <f>IF(ISBLANK(Historical!E88),0,1)</f>
        <v>1</v>
      </c>
      <c r="E89" s="22">
        <f ca="1">IF(ISBLANK(Historical!E88), NA(), IF(Params!$D$58&lt;=B89, AVERAGE(OFFSET(C89,-Params!$D$58+1,0,Params!$D$58,1)), C89))</f>
        <v>7078.333333333333</v>
      </c>
      <c r="F89" s="22">
        <f t="shared" ca="1" si="6"/>
        <v>7806.166666666667</v>
      </c>
      <c r="G89" s="22">
        <f t="shared" ca="1" si="7"/>
        <v>7020.666666666667</v>
      </c>
      <c r="H89" s="22">
        <f t="shared" ca="1" si="8"/>
        <v>7806.166666666667</v>
      </c>
      <c r="I89" s="22">
        <f t="shared" ca="1" si="9"/>
        <v>7020.666666666667</v>
      </c>
      <c r="J89" s="22">
        <f ca="1">H89*(1+Params!$D$59)*(1-Params!$D$60)+I89*Params!$D$60</f>
        <v>7329.9905000000008</v>
      </c>
      <c r="K89" s="22">
        <f t="shared" ca="1" si="10"/>
        <v>28896.770090250269</v>
      </c>
      <c r="L89">
        <f>IF(B89&lt;=52,0,IF(ISBLANK(Historical!E88),0,1))</f>
        <v>1</v>
      </c>
      <c r="M89" s="22">
        <f t="shared" si="11"/>
        <v>7160</v>
      </c>
    </row>
    <row r="90" spans="1:13">
      <c r="A90" s="8">
        <v>41810</v>
      </c>
      <c r="B90" s="7">
        <v>86</v>
      </c>
      <c r="C90">
        <f>Historical!E89</f>
        <v>7068</v>
      </c>
      <c r="D90">
        <f>IF(ISBLANK(Historical!E89),0,1)</f>
        <v>1</v>
      </c>
      <c r="E90" s="22">
        <f ca="1">IF(ISBLANK(Historical!E89), NA(), IF(Params!$D$58&lt;=B90, AVERAGE(OFFSET(C90,-Params!$D$58+1,0,Params!$D$58,1)), C90))</f>
        <v>7080.333333333333</v>
      </c>
      <c r="F90" s="22">
        <f t="shared" ca="1" si="6"/>
        <v>7918.166666666667</v>
      </c>
      <c r="G90" s="22">
        <f t="shared" ca="1" si="7"/>
        <v>7078.333333333333</v>
      </c>
      <c r="H90" s="22">
        <f t="shared" ca="1" si="8"/>
        <v>7918.166666666667</v>
      </c>
      <c r="I90" s="22">
        <f t="shared" ca="1" si="9"/>
        <v>7078.333333333333</v>
      </c>
      <c r="J90" s="22">
        <f ca="1">H90*(1+Params!$D$59)*(1-Params!$D$60)+I90*Params!$D$60</f>
        <v>7435.1585000000005</v>
      </c>
      <c r="K90" s="22">
        <f t="shared" ca="1" si="10"/>
        <v>134805.36412225035</v>
      </c>
      <c r="L90">
        <f>IF(B90&lt;=52,0,IF(ISBLANK(Historical!E89),0,1))</f>
        <v>1</v>
      </c>
      <c r="M90" s="22">
        <f t="shared" si="11"/>
        <v>7068</v>
      </c>
    </row>
    <row r="91" spans="1:13">
      <c r="A91" s="8">
        <v>41817</v>
      </c>
      <c r="B91" s="7">
        <v>87</v>
      </c>
      <c r="C91">
        <f>Historical!E90</f>
        <v>6992</v>
      </c>
      <c r="D91">
        <f>IF(ISBLANK(Historical!E90),0,1)</f>
        <v>1</v>
      </c>
      <c r="E91" s="22">
        <f ca="1">IF(ISBLANK(Historical!E90), NA(), IF(Params!$D$58&lt;=B91, AVERAGE(OFFSET(C91,-Params!$D$58+1,0,Params!$D$58,1)), C91))</f>
        <v>7179.333333333333</v>
      </c>
      <c r="F91" s="22">
        <f t="shared" ca="1" si="6"/>
        <v>7797.333333333333</v>
      </c>
      <c r="G91" s="22">
        <f t="shared" ca="1" si="7"/>
        <v>7080.333333333333</v>
      </c>
      <c r="H91" s="22">
        <f t="shared" ca="1" si="8"/>
        <v>7797.333333333333</v>
      </c>
      <c r="I91" s="22">
        <f t="shared" ca="1" si="9"/>
        <v>7080.333333333333</v>
      </c>
      <c r="J91" s="22">
        <f ca="1">H91*(1+Params!$D$59)*(1-Params!$D$60)+I91*Params!$D$60</f>
        <v>7321.6959999999999</v>
      </c>
      <c r="K91" s="22">
        <f t="shared" ca="1" si="10"/>
        <v>108699.45241599994</v>
      </c>
      <c r="L91">
        <f>IF(B91&lt;=52,0,IF(ISBLANK(Historical!E90),0,1))</f>
        <v>1</v>
      </c>
      <c r="M91" s="22">
        <f t="shared" si="11"/>
        <v>6992</v>
      </c>
    </row>
    <row r="92" spans="1:13">
      <c r="A92" s="8">
        <v>41824</v>
      </c>
      <c r="B92" s="7">
        <v>88</v>
      </c>
      <c r="C92">
        <f>Historical!E91</f>
        <v>7012</v>
      </c>
      <c r="D92">
        <f>IF(ISBLANK(Historical!E91),0,1)</f>
        <v>1</v>
      </c>
      <c r="E92" s="22">
        <f ca="1">IF(ISBLANK(Historical!E91), NA(), IF(Params!$D$58&lt;=B92, AVERAGE(OFFSET(C92,-Params!$D$58+1,0,Params!$D$58,1)), C92))</f>
        <v>7058.833333333333</v>
      </c>
      <c r="F92" s="22">
        <f t="shared" ca="1" si="6"/>
        <v>7748.333333333333</v>
      </c>
      <c r="G92" s="22">
        <f t="shared" ca="1" si="7"/>
        <v>7179.333333333333</v>
      </c>
      <c r="H92" s="22">
        <f t="shared" ca="1" si="8"/>
        <v>7748.333333333333</v>
      </c>
      <c r="I92" s="22">
        <f t="shared" ca="1" si="9"/>
        <v>7179.333333333333</v>
      </c>
      <c r="J92" s="22">
        <f ca="1">H92*(1+Params!$D$59)*(1-Params!$D$60)+I92*Params!$D$60</f>
        <v>7275.6850000000004</v>
      </c>
      <c r="K92" s="22">
        <f t="shared" ca="1" si="10"/>
        <v>69529.779225000209</v>
      </c>
      <c r="L92">
        <f>IF(B92&lt;=52,0,IF(ISBLANK(Historical!E91),0,1))</f>
        <v>1</v>
      </c>
      <c r="M92" s="22">
        <f t="shared" si="11"/>
        <v>7012</v>
      </c>
    </row>
    <row r="93" spans="1:13">
      <c r="A93" s="8">
        <v>41831</v>
      </c>
      <c r="B93" s="7">
        <v>89</v>
      </c>
      <c r="C93">
        <f>Historical!E92</f>
        <v>7154</v>
      </c>
      <c r="D93">
        <f>IF(ISBLANK(Historical!E92),0,1)</f>
        <v>1</v>
      </c>
      <c r="E93" s="22">
        <f ca="1">IF(ISBLANK(Historical!E92), NA(), IF(Params!$D$58&lt;=B93, AVERAGE(OFFSET(C93,-Params!$D$58+1,0,Params!$D$58,1)), C93))</f>
        <v>7076.333333333333</v>
      </c>
      <c r="F93" s="22">
        <f t="shared" ca="1" si="6"/>
        <v>7820.833333333333</v>
      </c>
      <c r="G93" s="22">
        <f t="shared" ca="1" si="7"/>
        <v>7058.833333333333</v>
      </c>
      <c r="H93" s="22">
        <f t="shared" ca="1" si="8"/>
        <v>7820.833333333333</v>
      </c>
      <c r="I93" s="22">
        <f t="shared" ca="1" si="9"/>
        <v>7058.833333333333</v>
      </c>
      <c r="J93" s="22">
        <f ca="1">H93*(1+Params!$D$59)*(1-Params!$D$60)+I93*Params!$D$60</f>
        <v>7343.7624999999998</v>
      </c>
      <c r="K93" s="22">
        <f t="shared" ca="1" si="10"/>
        <v>36009.806406249932</v>
      </c>
      <c r="L93">
        <f>IF(B93&lt;=52,0,IF(ISBLANK(Historical!E92),0,1))</f>
        <v>1</v>
      </c>
      <c r="M93" s="22">
        <f t="shared" si="11"/>
        <v>7154</v>
      </c>
    </row>
    <row r="94" spans="1:13">
      <c r="A94" s="8">
        <v>41838</v>
      </c>
      <c r="B94" s="7">
        <v>90</v>
      </c>
      <c r="C94">
        <f>Historical!E93</f>
        <v>7134</v>
      </c>
      <c r="D94">
        <f>IF(ISBLANK(Historical!E93),0,1)</f>
        <v>1</v>
      </c>
      <c r="E94" s="22">
        <f ca="1">IF(ISBLANK(Historical!E93), NA(), IF(Params!$D$58&lt;=B94, AVERAGE(OFFSET(C94,-Params!$D$58+1,0,Params!$D$58,1)), C94))</f>
        <v>7086.666666666667</v>
      </c>
      <c r="F94" s="22">
        <f t="shared" ca="1" si="6"/>
        <v>7850.5</v>
      </c>
      <c r="G94" s="22">
        <f t="shared" ca="1" si="7"/>
        <v>7076.333333333333</v>
      </c>
      <c r="H94" s="22">
        <f t="shared" ca="1" si="8"/>
        <v>7850.5</v>
      </c>
      <c r="I94" s="22">
        <f t="shared" ca="1" si="9"/>
        <v>7076.333333333333</v>
      </c>
      <c r="J94" s="22">
        <f ca="1">H94*(1+Params!$D$59)*(1-Params!$D$60)+I94*Params!$D$60</f>
        <v>7371.6195000000007</v>
      </c>
      <c r="K94" s="22">
        <f t="shared" ca="1" si="10"/>
        <v>56463.026780250329</v>
      </c>
      <c r="L94">
        <f>IF(B94&lt;=52,0,IF(ISBLANK(Historical!E93),0,1))</f>
        <v>1</v>
      </c>
      <c r="M94" s="22">
        <f t="shared" si="11"/>
        <v>7134</v>
      </c>
    </row>
    <row r="95" spans="1:13">
      <c r="A95" s="8">
        <v>41845</v>
      </c>
      <c r="B95" s="7">
        <v>91</v>
      </c>
      <c r="C95">
        <f>Historical!E94</f>
        <v>7449</v>
      </c>
      <c r="D95">
        <f>IF(ISBLANK(Historical!E94),0,1)</f>
        <v>1</v>
      </c>
      <c r="E95" s="22">
        <f ca="1">IF(ISBLANK(Historical!E94), NA(), IF(Params!$D$58&lt;=B95, AVERAGE(OFFSET(C95,-Params!$D$58+1,0,Params!$D$58,1)), C95))</f>
        <v>7134.833333333333</v>
      </c>
      <c r="F95" s="22">
        <f t="shared" ca="1" si="6"/>
        <v>7805.166666666667</v>
      </c>
      <c r="G95" s="22">
        <f t="shared" ca="1" si="7"/>
        <v>7086.666666666667</v>
      </c>
      <c r="H95" s="22">
        <f t="shared" ca="1" si="8"/>
        <v>7805.166666666667</v>
      </c>
      <c r="I95" s="22">
        <f t="shared" ca="1" si="9"/>
        <v>7086.666666666667</v>
      </c>
      <c r="J95" s="22">
        <f ca="1">H95*(1+Params!$D$59)*(1-Params!$D$60)+I95*Params!$D$60</f>
        <v>7329.0515000000005</v>
      </c>
      <c r="K95" s="22">
        <f t="shared" ca="1" si="10"/>
        <v>14387.642652249882</v>
      </c>
      <c r="L95">
        <f>IF(B95&lt;=52,0,IF(ISBLANK(Historical!E94),0,1))</f>
        <v>1</v>
      </c>
      <c r="M95" s="22">
        <f t="shared" si="11"/>
        <v>7449</v>
      </c>
    </row>
    <row r="96" spans="1:13">
      <c r="A96" s="8">
        <v>41852</v>
      </c>
      <c r="B96" s="7">
        <v>92</v>
      </c>
      <c r="C96">
        <f>Historical!E95</f>
        <v>7268</v>
      </c>
      <c r="D96">
        <f>IF(ISBLANK(Historical!E95),0,1)</f>
        <v>1</v>
      </c>
      <c r="E96" s="22">
        <f ca="1">IF(ISBLANK(Historical!E95), NA(), IF(Params!$D$58&lt;=B96, AVERAGE(OFFSET(C96,-Params!$D$58+1,0,Params!$D$58,1)), C96))</f>
        <v>7168.166666666667</v>
      </c>
      <c r="F96" s="22">
        <f t="shared" ca="1" si="6"/>
        <v>7740.833333333333</v>
      </c>
      <c r="G96" s="22">
        <f t="shared" ca="1" si="7"/>
        <v>7134.833333333333</v>
      </c>
      <c r="H96" s="22">
        <f t="shared" ca="1" si="8"/>
        <v>7740.833333333333</v>
      </c>
      <c r="I96" s="22">
        <f t="shared" ca="1" si="9"/>
        <v>7134.833333333333</v>
      </c>
      <c r="J96" s="22">
        <f ca="1">H96*(1+Params!$D$59)*(1-Params!$D$60)+I96*Params!$D$60</f>
        <v>7268.6424999999999</v>
      </c>
      <c r="K96" s="22">
        <f t="shared" ca="1" si="10"/>
        <v>0.4128062499999065</v>
      </c>
      <c r="L96">
        <f>IF(B96&lt;=52,0,IF(ISBLANK(Historical!E95),0,1))</f>
        <v>1</v>
      </c>
      <c r="M96" s="22">
        <f t="shared" si="11"/>
        <v>7268</v>
      </c>
    </row>
    <row r="97" spans="1:13">
      <c r="A97" s="8">
        <v>41859</v>
      </c>
      <c r="B97" s="7">
        <v>93</v>
      </c>
      <c r="C97">
        <f>Historical!E96</f>
        <v>7551</v>
      </c>
      <c r="D97">
        <f>IF(ISBLANK(Historical!E96),0,1)</f>
        <v>1</v>
      </c>
      <c r="E97" s="22">
        <f ca="1">IF(ISBLANK(Historical!E96), NA(), IF(Params!$D$58&lt;=B97, AVERAGE(OFFSET(C97,-Params!$D$58+1,0,Params!$D$58,1)), C97))</f>
        <v>7261.333333333333</v>
      </c>
      <c r="F97" s="22">
        <f t="shared" ca="1" si="6"/>
        <v>7825.5</v>
      </c>
      <c r="G97" s="22">
        <f t="shared" ca="1" si="7"/>
        <v>7168.166666666667</v>
      </c>
      <c r="H97" s="22">
        <f t="shared" ca="1" si="8"/>
        <v>7825.5</v>
      </c>
      <c r="I97" s="22">
        <f t="shared" ca="1" si="9"/>
        <v>7168.166666666667</v>
      </c>
      <c r="J97" s="22">
        <f ca="1">H97*(1+Params!$D$59)*(1-Params!$D$60)+I97*Params!$D$60</f>
        <v>7348.1445000000003</v>
      </c>
      <c r="K97" s="22">
        <f t="shared" ca="1" si="10"/>
        <v>41150.353880249866</v>
      </c>
      <c r="L97">
        <f>IF(B97&lt;=52,0,IF(ISBLANK(Historical!E96),0,1))</f>
        <v>1</v>
      </c>
      <c r="M97" s="22">
        <f t="shared" si="11"/>
        <v>7551</v>
      </c>
    </row>
    <row r="98" spans="1:13">
      <c r="A98" s="8">
        <v>41866</v>
      </c>
      <c r="B98" s="7">
        <v>94</v>
      </c>
      <c r="C98">
        <f>Historical!E97</f>
        <v>7164</v>
      </c>
      <c r="D98">
        <f>IF(ISBLANK(Historical!E97),0,1)</f>
        <v>1</v>
      </c>
      <c r="E98" s="22">
        <f ca="1">IF(ISBLANK(Historical!E97), NA(), IF(Params!$D$58&lt;=B98, AVERAGE(OFFSET(C98,-Params!$D$58+1,0,Params!$D$58,1)), C98))</f>
        <v>7286.666666666667</v>
      </c>
      <c r="F98" s="22">
        <f t="shared" ca="1" si="6"/>
        <v>7895.666666666667</v>
      </c>
      <c r="G98" s="22">
        <f t="shared" ca="1" si="7"/>
        <v>7261.333333333333</v>
      </c>
      <c r="H98" s="22">
        <f t="shared" ca="1" si="8"/>
        <v>7895.666666666667</v>
      </c>
      <c r="I98" s="22">
        <f t="shared" ca="1" si="9"/>
        <v>7261.333333333333</v>
      </c>
      <c r="J98" s="22">
        <f ca="1">H98*(1+Params!$D$59)*(1-Params!$D$60)+I98*Params!$D$60</f>
        <v>7414.0310000000009</v>
      </c>
      <c r="K98" s="22">
        <f t="shared" ca="1" si="10"/>
        <v>62515.500961000427</v>
      </c>
      <c r="L98">
        <f>IF(B98&lt;=52,0,IF(ISBLANK(Historical!E97),0,1))</f>
        <v>1</v>
      </c>
      <c r="M98" s="22">
        <f t="shared" si="11"/>
        <v>7164</v>
      </c>
    </row>
    <row r="99" spans="1:13">
      <c r="A99" s="8">
        <v>41873</v>
      </c>
      <c r="B99" s="7">
        <v>95</v>
      </c>
      <c r="C99">
        <f>Historical!E98</f>
        <v>7248</v>
      </c>
      <c r="D99">
        <f>IF(ISBLANK(Historical!E98),0,1)</f>
        <v>1</v>
      </c>
      <c r="E99" s="22">
        <f ca="1">IF(ISBLANK(Historical!E98), NA(), IF(Params!$D$58&lt;=B99, AVERAGE(OFFSET(C99,-Params!$D$58+1,0,Params!$D$58,1)), C99))</f>
        <v>7302.333333333333</v>
      </c>
      <c r="F99" s="22">
        <f t="shared" ca="1" si="6"/>
        <v>8006.333333333333</v>
      </c>
      <c r="G99" s="22">
        <f t="shared" ca="1" si="7"/>
        <v>7286.666666666667</v>
      </c>
      <c r="H99" s="22">
        <f t="shared" ca="1" si="8"/>
        <v>8006.333333333333</v>
      </c>
      <c r="I99" s="22">
        <f t="shared" ca="1" si="9"/>
        <v>7286.666666666667</v>
      </c>
      <c r="J99" s="22">
        <f ca="1">H99*(1+Params!$D$59)*(1-Params!$D$60)+I99*Params!$D$60</f>
        <v>7517.9470000000001</v>
      </c>
      <c r="K99" s="22">
        <f t="shared" ca="1" si="10"/>
        <v>72871.382809000061</v>
      </c>
      <c r="L99">
        <f>IF(B99&lt;=52,0,IF(ISBLANK(Historical!E98),0,1))</f>
        <v>1</v>
      </c>
      <c r="M99" s="22">
        <f t="shared" si="11"/>
        <v>7248</v>
      </c>
    </row>
    <row r="100" spans="1:13">
      <c r="A100" s="8">
        <v>41880</v>
      </c>
      <c r="B100" s="7">
        <v>96</v>
      </c>
      <c r="C100">
        <f>Historical!E99</f>
        <v>7290</v>
      </c>
      <c r="D100">
        <f>IF(ISBLANK(Historical!E99),0,1)</f>
        <v>1</v>
      </c>
      <c r="E100" s="22">
        <f ca="1">IF(ISBLANK(Historical!E99), NA(), IF(Params!$D$58&lt;=B100, AVERAGE(OFFSET(C100,-Params!$D$58+1,0,Params!$D$58,1)), C100))</f>
        <v>7328.333333333333</v>
      </c>
      <c r="F100" s="22">
        <f t="shared" ca="1" si="6"/>
        <v>8043</v>
      </c>
      <c r="G100" s="22">
        <f t="shared" ca="1" si="7"/>
        <v>7302.333333333333</v>
      </c>
      <c r="H100" s="22">
        <f t="shared" ca="1" si="8"/>
        <v>8043</v>
      </c>
      <c r="I100" s="22">
        <f t="shared" ca="1" si="9"/>
        <v>7302.333333333333</v>
      </c>
      <c r="J100" s="22">
        <f ca="1">H100*(1+Params!$D$59)*(1-Params!$D$60)+I100*Params!$D$60</f>
        <v>7552.3770000000004</v>
      </c>
      <c r="K100" s="22">
        <f t="shared" ca="1" si="10"/>
        <v>68841.690129000213</v>
      </c>
      <c r="L100">
        <f>IF(B100&lt;=52,0,IF(ISBLANK(Historical!E99),0,1))</f>
        <v>1</v>
      </c>
      <c r="M100" s="22">
        <f t="shared" si="11"/>
        <v>7290</v>
      </c>
    </row>
    <row r="101" spans="1:13">
      <c r="A101" s="8">
        <v>41887</v>
      </c>
      <c r="B101" s="7">
        <v>97</v>
      </c>
      <c r="C101">
        <f>Historical!E100</f>
        <v>7236</v>
      </c>
      <c r="D101">
        <f>IF(ISBLANK(Historical!E100),0,1)</f>
        <v>1</v>
      </c>
      <c r="E101" s="22">
        <f ca="1">IF(ISBLANK(Historical!E100), NA(), IF(Params!$D$58&lt;=B101, AVERAGE(OFFSET(C101,-Params!$D$58+1,0,Params!$D$58,1)), C101))</f>
        <v>7292.833333333333</v>
      </c>
      <c r="F101" s="22">
        <f t="shared" ca="1" si="6"/>
        <v>8017.333333333333</v>
      </c>
      <c r="G101" s="22">
        <f t="shared" ca="1" si="7"/>
        <v>7328.333333333333</v>
      </c>
      <c r="H101" s="22">
        <f t="shared" ca="1" si="8"/>
        <v>8017.333333333333</v>
      </c>
      <c r="I101" s="22">
        <f t="shared" ca="1" si="9"/>
        <v>7328.333333333333</v>
      </c>
      <c r="J101" s="22">
        <f ca="1">H101*(1+Params!$D$59)*(1-Params!$D$60)+I101*Params!$D$60</f>
        <v>7528.2759999999998</v>
      </c>
      <c r="K101" s="22">
        <f t="shared" ca="1" si="10"/>
        <v>85425.260175999909</v>
      </c>
      <c r="L101">
        <f>IF(B101&lt;=52,0,IF(ISBLANK(Historical!E100),0,1))</f>
        <v>1</v>
      </c>
      <c r="M101" s="22">
        <f t="shared" si="11"/>
        <v>7236</v>
      </c>
    </row>
    <row r="102" spans="1:13">
      <c r="A102" s="8">
        <v>41894</v>
      </c>
      <c r="B102" s="7">
        <v>98</v>
      </c>
      <c r="C102">
        <f>Historical!E101</f>
        <v>7729</v>
      </c>
      <c r="D102">
        <f>IF(ISBLANK(Historical!E101),0,1)</f>
        <v>1</v>
      </c>
      <c r="E102" s="22">
        <f ca="1">IF(ISBLANK(Historical!E101), NA(), IF(Params!$D$58&lt;=B102, AVERAGE(OFFSET(C102,-Params!$D$58+1,0,Params!$D$58,1)), C102))</f>
        <v>7369.666666666667</v>
      </c>
      <c r="F102" s="22">
        <f t="shared" ca="1" si="6"/>
        <v>7960.833333333333</v>
      </c>
      <c r="G102" s="22">
        <f t="shared" ca="1" si="7"/>
        <v>7292.833333333333</v>
      </c>
      <c r="H102" s="22">
        <f t="shared" ca="1" si="8"/>
        <v>7960.833333333333</v>
      </c>
      <c r="I102" s="22">
        <f t="shared" ca="1" si="9"/>
        <v>7292.833333333333</v>
      </c>
      <c r="J102" s="22">
        <f ca="1">H102*(1+Params!$D$59)*(1-Params!$D$60)+I102*Params!$D$60</f>
        <v>7475.2224999999999</v>
      </c>
      <c r="K102" s="22">
        <f t="shared" ca="1" si="10"/>
        <v>64403.019506250072</v>
      </c>
      <c r="L102">
        <f>IF(B102&lt;=52,0,IF(ISBLANK(Historical!E101),0,1))</f>
        <v>1</v>
      </c>
      <c r="M102" s="22">
        <f t="shared" si="11"/>
        <v>7729</v>
      </c>
    </row>
    <row r="103" spans="1:13">
      <c r="A103" s="8">
        <v>41901</v>
      </c>
      <c r="B103" s="7">
        <v>99</v>
      </c>
      <c r="C103">
        <f>Historical!E102</f>
        <v>6485</v>
      </c>
      <c r="D103">
        <f>IF(ISBLANK(Historical!E102),0,1)</f>
        <v>1</v>
      </c>
      <c r="E103" s="22">
        <f ca="1">IF(ISBLANK(Historical!E102), NA(), IF(Params!$D$58&lt;=B103, AVERAGE(OFFSET(C103,-Params!$D$58+1,0,Params!$D$58,1)), C103))</f>
        <v>7192</v>
      </c>
      <c r="F103" s="22">
        <f t="shared" ca="1" si="6"/>
        <v>7961.5</v>
      </c>
      <c r="G103" s="22">
        <f t="shared" ca="1" si="7"/>
        <v>7369.666666666667</v>
      </c>
      <c r="H103" s="22">
        <f t="shared" ca="1" si="8"/>
        <v>7961.5</v>
      </c>
      <c r="I103" s="22">
        <f t="shared" ca="1" si="9"/>
        <v>7369.666666666667</v>
      </c>
      <c r="J103" s="22">
        <f ca="1">H103*(1+Params!$D$59)*(1-Params!$D$60)+I103*Params!$D$60</f>
        <v>7475.8485000000001</v>
      </c>
      <c r="K103" s="22">
        <f t="shared" ca="1" si="10"/>
        <v>981780.74995225016</v>
      </c>
      <c r="L103">
        <f>IF(B103&lt;=52,0,IF(ISBLANK(Historical!E102),0,1))</f>
        <v>1</v>
      </c>
      <c r="M103" s="22">
        <f t="shared" si="11"/>
        <v>6485</v>
      </c>
    </row>
    <row r="104" spans="1:13">
      <c r="A104" s="8">
        <v>41908</v>
      </c>
      <c r="B104" s="7">
        <v>100</v>
      </c>
      <c r="C104">
        <f>Historical!E103</f>
        <v>6864</v>
      </c>
      <c r="D104">
        <f>IF(ISBLANK(Historical!E103),0,1)</f>
        <v>1</v>
      </c>
      <c r="E104" s="22">
        <f ca="1">IF(ISBLANK(Historical!E103), NA(), IF(Params!$D$58&lt;=B104, AVERAGE(OFFSET(C104,-Params!$D$58+1,0,Params!$D$58,1)), C104))</f>
        <v>7142</v>
      </c>
      <c r="F104" s="22">
        <f t="shared" ca="1" si="6"/>
        <v>8030</v>
      </c>
      <c r="G104" s="22">
        <f t="shared" ca="1" si="7"/>
        <v>7192</v>
      </c>
      <c r="H104" s="22">
        <f t="shared" ca="1" si="8"/>
        <v>8030</v>
      </c>
      <c r="I104" s="22">
        <f t="shared" ca="1" si="9"/>
        <v>7192</v>
      </c>
      <c r="J104" s="22">
        <f ca="1">H104*(1+Params!$D$59)*(1-Params!$D$60)+I104*Params!$D$60</f>
        <v>7540.17</v>
      </c>
      <c r="K104" s="22">
        <f t="shared" ca="1" si="10"/>
        <v>457205.86890000012</v>
      </c>
      <c r="L104">
        <f>IF(B104&lt;=52,0,IF(ISBLANK(Historical!E103),0,1))</f>
        <v>1</v>
      </c>
      <c r="M104" s="22">
        <f t="shared" si="11"/>
        <v>6864</v>
      </c>
    </row>
    <row r="105" spans="1:13">
      <c r="A105" s="8">
        <v>41915</v>
      </c>
      <c r="B105" s="7">
        <v>101</v>
      </c>
      <c r="C105">
        <f>Historical!E104</f>
        <v>7292</v>
      </c>
      <c r="D105">
        <f>IF(ISBLANK(Historical!E104),0,1)</f>
        <v>1</v>
      </c>
      <c r="E105" s="22">
        <f ca="1">IF(ISBLANK(Historical!E104), NA(), IF(Params!$D$58&lt;=B105, AVERAGE(OFFSET(C105,-Params!$D$58+1,0,Params!$D$58,1)), C105))</f>
        <v>7149.333333333333</v>
      </c>
      <c r="F105" s="22">
        <f t="shared" ca="1" si="6"/>
        <v>7974.666666666667</v>
      </c>
      <c r="G105" s="22">
        <f t="shared" ca="1" si="7"/>
        <v>7142</v>
      </c>
      <c r="H105" s="22">
        <f t="shared" ca="1" si="8"/>
        <v>7974.666666666667</v>
      </c>
      <c r="I105" s="22">
        <f t="shared" ca="1" si="9"/>
        <v>7142</v>
      </c>
      <c r="J105" s="22">
        <f ca="1">H105*(1+Params!$D$59)*(1-Params!$D$60)+I105*Params!$D$60</f>
        <v>7488.2120000000004</v>
      </c>
      <c r="K105" s="22">
        <f t="shared" ca="1" si="10"/>
        <v>38499.148944000175</v>
      </c>
      <c r="L105">
        <f>IF(B105&lt;=52,0,IF(ISBLANK(Historical!E104),0,1))</f>
        <v>1</v>
      </c>
      <c r="M105" s="22">
        <f t="shared" si="11"/>
        <v>7292</v>
      </c>
    </row>
    <row r="106" spans="1:13">
      <c r="A106" s="8">
        <v>41922</v>
      </c>
      <c r="B106" s="7">
        <v>102</v>
      </c>
      <c r="C106">
        <f>Historical!E105</f>
        <v>7320</v>
      </c>
      <c r="D106">
        <f>IF(ISBLANK(Historical!E105),0,1)</f>
        <v>1</v>
      </c>
      <c r="E106" s="22">
        <f ca="1">IF(ISBLANK(Historical!E105), NA(), IF(Params!$D$58&lt;=B106, AVERAGE(OFFSET(C106,-Params!$D$58+1,0,Params!$D$58,1)), C106))</f>
        <v>7154.333333333333</v>
      </c>
      <c r="F106" s="22">
        <f t="shared" ca="1" si="6"/>
        <v>7932.666666666667</v>
      </c>
      <c r="G106" s="22">
        <f t="shared" ca="1" si="7"/>
        <v>7149.333333333333</v>
      </c>
      <c r="H106" s="22">
        <f t="shared" ca="1" si="8"/>
        <v>7932.666666666667</v>
      </c>
      <c r="I106" s="22">
        <f t="shared" ca="1" si="9"/>
        <v>7149.333333333333</v>
      </c>
      <c r="J106" s="22">
        <f ca="1">H106*(1+Params!$D$59)*(1-Params!$D$60)+I106*Params!$D$60</f>
        <v>7448.7740000000003</v>
      </c>
      <c r="K106" s="22">
        <f t="shared" ca="1" si="10"/>
        <v>16582.74307600009</v>
      </c>
      <c r="L106">
        <f>IF(B106&lt;=52,0,IF(ISBLANK(Historical!E105),0,1))</f>
        <v>1</v>
      </c>
      <c r="M106" s="22">
        <f t="shared" si="11"/>
        <v>7320</v>
      </c>
    </row>
    <row r="107" spans="1:13">
      <c r="A107" s="8">
        <v>41929</v>
      </c>
      <c r="B107" s="7">
        <v>103</v>
      </c>
      <c r="C107">
        <f>Historical!E106</f>
        <v>7057</v>
      </c>
      <c r="D107">
        <f>IF(ISBLANK(Historical!E106),0,1)</f>
        <v>1</v>
      </c>
      <c r="E107" s="22">
        <f ca="1">IF(ISBLANK(Historical!E106), NA(), IF(Params!$D$58&lt;=B107, AVERAGE(OFFSET(C107,-Params!$D$58+1,0,Params!$D$58,1)), C107))</f>
        <v>7124.5</v>
      </c>
      <c r="F107" s="22">
        <f t="shared" ca="1" si="6"/>
        <v>7872.333333333333</v>
      </c>
      <c r="G107" s="22">
        <f t="shared" ca="1" si="7"/>
        <v>7154.333333333333</v>
      </c>
      <c r="H107" s="22">
        <f t="shared" ca="1" si="8"/>
        <v>7872.333333333333</v>
      </c>
      <c r="I107" s="22">
        <f t="shared" ca="1" si="9"/>
        <v>7154.333333333333</v>
      </c>
      <c r="J107" s="22">
        <f ca="1">H107*(1+Params!$D$59)*(1-Params!$D$60)+I107*Params!$D$60</f>
        <v>7392.1210000000001</v>
      </c>
      <c r="K107" s="22">
        <f t="shared" ca="1" si="10"/>
        <v>112306.08464100007</v>
      </c>
      <c r="L107">
        <f>IF(B107&lt;=52,0,IF(ISBLANK(Historical!E106),0,1))</f>
        <v>1</v>
      </c>
      <c r="M107" s="22">
        <f t="shared" si="11"/>
        <v>7057</v>
      </c>
    </row>
    <row r="108" spans="1:13">
      <c r="A108" s="8">
        <v>41936</v>
      </c>
      <c r="B108" s="7">
        <v>104</v>
      </c>
      <c r="C108">
        <f>Historical!E107</f>
        <v>6690</v>
      </c>
      <c r="D108">
        <f>IF(ISBLANK(Historical!E107),0,1)</f>
        <v>1</v>
      </c>
      <c r="E108" s="22">
        <f ca="1">IF(ISBLANK(Historical!E107), NA(), IF(Params!$D$58&lt;=B108, AVERAGE(OFFSET(C108,-Params!$D$58+1,0,Params!$D$58,1)), C108))</f>
        <v>6951.333333333333</v>
      </c>
      <c r="F108" s="22">
        <f t="shared" ca="1" si="6"/>
        <v>7852.333333333333</v>
      </c>
      <c r="G108" s="22">
        <f t="shared" ca="1" si="7"/>
        <v>7124.5</v>
      </c>
      <c r="H108" s="22">
        <f t="shared" ca="1" si="8"/>
        <v>7852.333333333333</v>
      </c>
      <c r="I108" s="22">
        <f t="shared" ca="1" si="9"/>
        <v>7124.5</v>
      </c>
      <c r="J108" s="22">
        <f ca="1">H108*(1+Params!$D$59)*(1-Params!$D$60)+I108*Params!$D$60</f>
        <v>7373.3410000000003</v>
      </c>
      <c r="K108" s="22">
        <f t="shared" ca="1" si="10"/>
        <v>466954.92228100047</v>
      </c>
      <c r="L108">
        <f>IF(B108&lt;=52,0,IF(ISBLANK(Historical!E107),0,1))</f>
        <v>1</v>
      </c>
      <c r="M108" s="22">
        <f t="shared" si="11"/>
        <v>6690</v>
      </c>
    </row>
    <row r="109" spans="1:13">
      <c r="A109" s="8">
        <v>41943</v>
      </c>
      <c r="B109" s="7">
        <v>105</v>
      </c>
      <c r="C109">
        <f>Historical!E108</f>
        <v>6264</v>
      </c>
      <c r="D109">
        <f>IF(ISBLANK(Historical!E108),0,1)</f>
        <v>1</v>
      </c>
      <c r="E109" s="22">
        <f ca="1">IF(ISBLANK(Historical!E108), NA(), IF(Params!$D$58&lt;=B109, AVERAGE(OFFSET(C109,-Params!$D$58+1,0,Params!$D$58,1)), C109))</f>
        <v>6914.5</v>
      </c>
      <c r="F109" s="22">
        <f t="shared" ca="1" si="6"/>
        <v>7735.5</v>
      </c>
      <c r="G109" s="22">
        <f t="shared" ca="1" si="7"/>
        <v>6951.333333333333</v>
      </c>
      <c r="H109" s="22">
        <f t="shared" ca="1" si="8"/>
        <v>7735.5</v>
      </c>
      <c r="I109" s="22">
        <f t="shared" ca="1" si="9"/>
        <v>6951.333333333333</v>
      </c>
      <c r="J109" s="22">
        <f ca="1">H109*(1+Params!$D$59)*(1-Params!$D$60)+I109*Params!$D$60</f>
        <v>7263.6345000000001</v>
      </c>
      <c r="K109" s="22">
        <f t="shared" ca="1" si="10"/>
        <v>999269.13359025028</v>
      </c>
      <c r="L109">
        <f>IF(B109&lt;=52,0,IF(ISBLANK(Historical!E108),0,1))</f>
        <v>1</v>
      </c>
      <c r="M109" s="22">
        <f t="shared" si="11"/>
        <v>6264</v>
      </c>
    </row>
    <row r="110" spans="1:13">
      <c r="A110" s="8">
        <v>41950</v>
      </c>
      <c r="B110" s="7">
        <v>106</v>
      </c>
      <c r="C110">
        <f>Historical!E109</f>
        <v>6466</v>
      </c>
      <c r="D110">
        <f>IF(ISBLANK(Historical!E109),0,1)</f>
        <v>1</v>
      </c>
      <c r="E110" s="22">
        <f ca="1">IF(ISBLANK(Historical!E109), NA(), IF(Params!$D$58&lt;=B110, AVERAGE(OFFSET(C110,-Params!$D$58+1,0,Params!$D$58,1)), C110))</f>
        <v>6848.166666666667</v>
      </c>
      <c r="F110" s="22">
        <f t="shared" ca="1" si="6"/>
        <v>7649</v>
      </c>
      <c r="G110" s="22">
        <f t="shared" ca="1" si="7"/>
        <v>6914.5</v>
      </c>
      <c r="H110" s="22">
        <f t="shared" ca="1" si="8"/>
        <v>7649</v>
      </c>
      <c r="I110" s="22">
        <f t="shared" ca="1" si="9"/>
        <v>6914.5</v>
      </c>
      <c r="J110" s="22">
        <f ca="1">H110*(1+Params!$D$59)*(1-Params!$D$60)+I110*Params!$D$60</f>
        <v>7182.4110000000001</v>
      </c>
      <c r="K110" s="22">
        <f t="shared" ca="1" si="10"/>
        <v>513244.72092100006</v>
      </c>
      <c r="L110">
        <f>IF(B110&lt;=52,0,IF(ISBLANK(Historical!E109),0,1))</f>
        <v>1</v>
      </c>
      <c r="M110" s="22">
        <f t="shared" si="11"/>
        <v>6466</v>
      </c>
    </row>
    <row r="111" spans="1:13">
      <c r="A111" s="8">
        <v>41957</v>
      </c>
      <c r="B111" s="7">
        <v>107</v>
      </c>
      <c r="C111">
        <f>Historical!E110</f>
        <v>7227</v>
      </c>
      <c r="D111">
        <f>IF(ISBLANK(Historical!E110),0,1)</f>
        <v>1</v>
      </c>
      <c r="E111" s="22">
        <f ca="1">IF(ISBLANK(Historical!E110), NA(), IF(Params!$D$58&lt;=B111, AVERAGE(OFFSET(C111,-Params!$D$58+1,0,Params!$D$58,1)), C111))</f>
        <v>6837.333333333333</v>
      </c>
      <c r="F111" s="22">
        <f t="shared" ca="1" si="6"/>
        <v>7619</v>
      </c>
      <c r="G111" s="22">
        <f t="shared" ca="1" si="7"/>
        <v>6848.166666666667</v>
      </c>
      <c r="H111" s="22">
        <f t="shared" ca="1" si="8"/>
        <v>7619</v>
      </c>
      <c r="I111" s="22">
        <f t="shared" ca="1" si="9"/>
        <v>6848.166666666667</v>
      </c>
      <c r="J111" s="22">
        <f ca="1">H111*(1+Params!$D$59)*(1-Params!$D$60)+I111*Params!$D$60</f>
        <v>7154.241</v>
      </c>
      <c r="K111" s="22">
        <f t="shared" ca="1" si="10"/>
        <v>5293.8720810000023</v>
      </c>
      <c r="L111">
        <f>IF(B111&lt;=52,0,IF(ISBLANK(Historical!E110),0,1))</f>
        <v>1</v>
      </c>
      <c r="M111" s="22">
        <f t="shared" si="11"/>
        <v>7227</v>
      </c>
    </row>
    <row r="112" spans="1:13">
      <c r="A112" s="8">
        <v>41964</v>
      </c>
      <c r="B112" s="7">
        <v>108</v>
      </c>
      <c r="C112">
        <f>Historical!E111</f>
        <v>7099</v>
      </c>
      <c r="D112">
        <f>IF(ISBLANK(Historical!E111),0,1)</f>
        <v>1</v>
      </c>
      <c r="E112" s="22">
        <f ca="1">IF(ISBLANK(Historical!E111), NA(), IF(Params!$D$58&lt;=B112, AVERAGE(OFFSET(C112,-Params!$D$58+1,0,Params!$D$58,1)), C112))</f>
        <v>6800.5</v>
      </c>
      <c r="F112" s="22">
        <f t="shared" ca="1" si="6"/>
        <v>7571.166666666667</v>
      </c>
      <c r="G112" s="22">
        <f t="shared" ca="1" si="7"/>
        <v>6837.333333333333</v>
      </c>
      <c r="H112" s="22">
        <f t="shared" ca="1" si="8"/>
        <v>7571.166666666667</v>
      </c>
      <c r="I112" s="22">
        <f t="shared" ca="1" si="9"/>
        <v>6837.333333333333</v>
      </c>
      <c r="J112" s="22">
        <f ca="1">H112*(1+Params!$D$59)*(1-Params!$D$60)+I112*Params!$D$60</f>
        <v>7109.3255000000008</v>
      </c>
      <c r="K112" s="22">
        <f t="shared" ca="1" si="10"/>
        <v>106.61595025001714</v>
      </c>
      <c r="L112">
        <f>IF(B112&lt;=52,0,IF(ISBLANK(Historical!E111),0,1))</f>
        <v>1</v>
      </c>
      <c r="M112" s="22">
        <f t="shared" si="11"/>
        <v>7099</v>
      </c>
    </row>
    <row r="113" spans="1:13">
      <c r="A113" s="8">
        <v>41971</v>
      </c>
      <c r="B113" s="7">
        <v>109</v>
      </c>
      <c r="C113">
        <f>Historical!E112</f>
        <v>6929</v>
      </c>
      <c r="D113">
        <f>IF(ISBLANK(Historical!E112),0,1)</f>
        <v>1</v>
      </c>
      <c r="E113" s="22">
        <f ca="1">IF(ISBLANK(Historical!E112), NA(), IF(Params!$D$58&lt;=B113, AVERAGE(OFFSET(C113,-Params!$D$58+1,0,Params!$D$58,1)), C113))</f>
        <v>6779.166666666667</v>
      </c>
      <c r="F113" s="22">
        <f t="shared" ca="1" si="6"/>
        <v>7596.5</v>
      </c>
      <c r="G113" s="22">
        <f t="shared" ca="1" si="7"/>
        <v>6800.5</v>
      </c>
      <c r="H113" s="22">
        <f t="shared" ca="1" si="8"/>
        <v>7596.5</v>
      </c>
      <c r="I113" s="22">
        <f t="shared" ca="1" si="9"/>
        <v>6800.5</v>
      </c>
      <c r="J113" s="22">
        <f ca="1">H113*(1+Params!$D$59)*(1-Params!$D$60)+I113*Params!$D$60</f>
        <v>7133.1135000000004</v>
      </c>
      <c r="K113" s="22">
        <f t="shared" ca="1" si="10"/>
        <v>41662.320882250155</v>
      </c>
      <c r="L113">
        <f>IF(B113&lt;=52,0,IF(ISBLANK(Historical!E112),0,1))</f>
        <v>1</v>
      </c>
      <c r="M113" s="22">
        <f t="shared" si="11"/>
        <v>6929</v>
      </c>
    </row>
    <row r="114" spans="1:13">
      <c r="A114" s="8">
        <v>41978</v>
      </c>
      <c r="B114" s="7">
        <v>110</v>
      </c>
      <c r="C114">
        <f>Historical!E113</f>
        <v>7294</v>
      </c>
      <c r="D114">
        <f>IF(ISBLANK(Historical!E113),0,1)</f>
        <v>1</v>
      </c>
      <c r="E114" s="22">
        <f ca="1">IF(ISBLANK(Historical!E113), NA(), IF(Params!$D$58&lt;=B114, AVERAGE(OFFSET(C114,-Params!$D$58+1,0,Params!$D$58,1)), C114))</f>
        <v>6879.833333333333</v>
      </c>
      <c r="F114" s="22">
        <f t="shared" ca="1" si="6"/>
        <v>7496.833333333333</v>
      </c>
      <c r="G114" s="22">
        <f t="shared" ca="1" si="7"/>
        <v>6779.166666666667</v>
      </c>
      <c r="H114" s="22">
        <f t="shared" ca="1" si="8"/>
        <v>7496.833333333333</v>
      </c>
      <c r="I114" s="22">
        <f t="shared" ca="1" si="9"/>
        <v>6779.166666666667</v>
      </c>
      <c r="J114" s="22">
        <f ca="1">H114*(1+Params!$D$59)*(1-Params!$D$60)+I114*Params!$D$60</f>
        <v>7039.5264999999999</v>
      </c>
      <c r="K114" s="22">
        <f t="shared" ca="1" si="10"/>
        <v>64756.762202250029</v>
      </c>
      <c r="L114">
        <f>IF(B114&lt;=52,0,IF(ISBLANK(Historical!E113),0,1))</f>
        <v>1</v>
      </c>
      <c r="M114" s="22">
        <f t="shared" si="11"/>
        <v>7294</v>
      </c>
    </row>
    <row r="115" spans="1:13">
      <c r="A115" s="8">
        <v>41985</v>
      </c>
      <c r="B115" s="7">
        <v>111</v>
      </c>
      <c r="C115">
        <f>Historical!E114</f>
        <v>6730</v>
      </c>
      <c r="D115">
        <f>IF(ISBLANK(Historical!E114),0,1)</f>
        <v>1</v>
      </c>
      <c r="E115" s="22">
        <f ca="1">IF(ISBLANK(Historical!E114), NA(), IF(Params!$D$58&lt;=B115, AVERAGE(OFFSET(C115,-Params!$D$58+1,0,Params!$D$58,1)), C115))</f>
        <v>6957.5</v>
      </c>
      <c r="F115" s="22">
        <f t="shared" ca="1" si="6"/>
        <v>7581.333333333333</v>
      </c>
      <c r="G115" s="22">
        <f t="shared" ca="1" si="7"/>
        <v>6879.833333333333</v>
      </c>
      <c r="H115" s="22">
        <f t="shared" ca="1" si="8"/>
        <v>7581.333333333333</v>
      </c>
      <c r="I115" s="22">
        <f t="shared" ca="1" si="9"/>
        <v>6879.833333333333</v>
      </c>
      <c r="J115" s="22">
        <f ca="1">H115*(1+Params!$D$59)*(1-Params!$D$60)+I115*Params!$D$60</f>
        <v>7118.8720000000003</v>
      </c>
      <c r="K115" s="22">
        <f t="shared" ca="1" si="10"/>
        <v>151221.43238400022</v>
      </c>
      <c r="L115">
        <f>IF(B115&lt;=52,0,IF(ISBLANK(Historical!E114),0,1))</f>
        <v>1</v>
      </c>
      <c r="M115" s="22">
        <f t="shared" si="11"/>
        <v>6730</v>
      </c>
    </row>
    <row r="116" spans="1:13">
      <c r="A116" s="8">
        <v>41992</v>
      </c>
      <c r="B116" s="7">
        <v>112</v>
      </c>
      <c r="C116">
        <f>Historical!E115</f>
        <v>7904</v>
      </c>
      <c r="D116">
        <f>IF(ISBLANK(Historical!E115),0,1)</f>
        <v>1</v>
      </c>
      <c r="E116" s="22">
        <f ca="1">IF(ISBLANK(Historical!E115), NA(), IF(Params!$D$58&lt;=B116, AVERAGE(OFFSET(C116,-Params!$D$58+1,0,Params!$D$58,1)), C116))</f>
        <v>7197.166666666667</v>
      </c>
      <c r="F116" s="22">
        <f t="shared" ca="1" si="6"/>
        <v>7529.5</v>
      </c>
      <c r="G116" s="22">
        <f t="shared" ca="1" si="7"/>
        <v>6957.5</v>
      </c>
      <c r="H116" s="22">
        <f t="shared" ca="1" si="8"/>
        <v>7529.5</v>
      </c>
      <c r="I116" s="22">
        <f t="shared" ca="1" si="9"/>
        <v>6957.5</v>
      </c>
      <c r="J116" s="22">
        <f ca="1">H116*(1+Params!$D$59)*(1-Params!$D$60)+I116*Params!$D$60</f>
        <v>7070.2005000000008</v>
      </c>
      <c r="K116" s="22">
        <f t="shared" ca="1" si="10"/>
        <v>695221.60620024859</v>
      </c>
      <c r="L116">
        <f>IF(B116&lt;=52,0,IF(ISBLANK(Historical!E115),0,1))</f>
        <v>1</v>
      </c>
      <c r="M116" s="22">
        <f t="shared" si="11"/>
        <v>7904</v>
      </c>
    </row>
    <row r="117" spans="1:13">
      <c r="A117" s="8">
        <v>41999</v>
      </c>
      <c r="B117" s="7">
        <v>113</v>
      </c>
      <c r="C117">
        <f>Historical!E116</f>
        <v>6673</v>
      </c>
      <c r="D117">
        <f>IF(ISBLANK(Historical!E116),0,1)</f>
        <v>1</v>
      </c>
      <c r="E117" s="22">
        <f ca="1">IF(ISBLANK(Historical!E116), NA(), IF(Params!$D$58&lt;=B117, AVERAGE(OFFSET(C117,-Params!$D$58+1,0,Params!$D$58,1)), C117))</f>
        <v>7104.833333333333</v>
      </c>
      <c r="F117" s="22">
        <f t="shared" ca="1" si="6"/>
        <v>7467.833333333333</v>
      </c>
      <c r="G117" s="22">
        <f t="shared" ca="1" si="7"/>
        <v>7197.166666666667</v>
      </c>
      <c r="H117" s="22">
        <f t="shared" ca="1" si="8"/>
        <v>7467.833333333333</v>
      </c>
      <c r="I117" s="22">
        <f t="shared" ca="1" si="9"/>
        <v>7197.166666666667</v>
      </c>
      <c r="J117" s="22">
        <f ca="1">H117*(1+Params!$D$59)*(1-Params!$D$60)+I117*Params!$D$60</f>
        <v>7012.2955000000002</v>
      </c>
      <c r="K117" s="22">
        <f t="shared" ca="1" si="10"/>
        <v>115121.43632025011</v>
      </c>
      <c r="L117">
        <f>IF(B117&lt;=52,0,IF(ISBLANK(Historical!E116),0,1))</f>
        <v>1</v>
      </c>
      <c r="M117" s="22">
        <f t="shared" si="11"/>
        <v>6673</v>
      </c>
    </row>
    <row r="118" spans="1:13">
      <c r="A118" s="8">
        <v>42006</v>
      </c>
      <c r="B118" s="7">
        <v>114</v>
      </c>
      <c r="C118">
        <f>Historical!E117</f>
        <v>6468</v>
      </c>
      <c r="D118">
        <f>IF(ISBLANK(Historical!E117),0,1)</f>
        <v>1</v>
      </c>
      <c r="E118" s="22">
        <f ca="1">IF(ISBLANK(Historical!E117), NA(), IF(Params!$D$58&lt;=B118, AVERAGE(OFFSET(C118,-Params!$D$58+1,0,Params!$D$58,1)), C118))</f>
        <v>6999.666666666667</v>
      </c>
      <c r="F118" s="22">
        <f t="shared" ca="1" si="6"/>
        <v>7508.166666666667</v>
      </c>
      <c r="G118" s="22">
        <f t="shared" ca="1" si="7"/>
        <v>7104.833333333333</v>
      </c>
      <c r="H118" s="22">
        <f t="shared" ca="1" si="8"/>
        <v>7508.166666666667</v>
      </c>
      <c r="I118" s="22">
        <f t="shared" ca="1" si="9"/>
        <v>7104.833333333333</v>
      </c>
      <c r="J118" s="22">
        <f ca="1">H118*(1+Params!$D$59)*(1-Params!$D$60)+I118*Params!$D$60</f>
        <v>7050.1685000000007</v>
      </c>
      <c r="K118" s="22">
        <f t="shared" ca="1" si="10"/>
        <v>338920.16239225079</v>
      </c>
      <c r="L118">
        <f>IF(B118&lt;=52,0,IF(ISBLANK(Historical!E117),0,1))</f>
        <v>1</v>
      </c>
      <c r="M118" s="22">
        <f t="shared" si="11"/>
        <v>6468</v>
      </c>
    </row>
    <row r="119" spans="1:13">
      <c r="A119" s="8">
        <v>42013</v>
      </c>
      <c r="B119" s="7">
        <v>115</v>
      </c>
      <c r="C119">
        <f>Historical!E118</f>
        <v>7104</v>
      </c>
      <c r="D119">
        <f>IF(ISBLANK(Historical!E118),0,1)</f>
        <v>1</v>
      </c>
      <c r="E119" s="22">
        <f ca="1">IF(ISBLANK(Historical!E118), NA(), IF(Params!$D$58&lt;=B119, AVERAGE(OFFSET(C119,-Params!$D$58+1,0,Params!$D$58,1)), C119))</f>
        <v>7028.833333333333</v>
      </c>
      <c r="F119" s="22">
        <f t="shared" ca="1" si="6"/>
        <v>7354.666666666667</v>
      </c>
      <c r="G119" s="22">
        <f t="shared" ca="1" si="7"/>
        <v>6999.666666666667</v>
      </c>
      <c r="H119" s="22">
        <f t="shared" ca="1" si="8"/>
        <v>7354.666666666667</v>
      </c>
      <c r="I119" s="22">
        <f t="shared" ca="1" si="9"/>
        <v>6999.666666666667</v>
      </c>
      <c r="J119" s="22">
        <f ca="1">H119*(1+Params!$D$59)*(1-Params!$D$60)+I119*Params!$D$60</f>
        <v>6906.0320000000011</v>
      </c>
      <c r="K119" s="22">
        <f t="shared" ca="1" si="10"/>
        <v>39191.329023999577</v>
      </c>
      <c r="L119">
        <f>IF(B119&lt;=52,0,IF(ISBLANK(Historical!E118),0,1))</f>
        <v>1</v>
      </c>
      <c r="M119" s="22">
        <f t="shared" si="11"/>
        <v>7104</v>
      </c>
    </row>
    <row r="120" spans="1:13">
      <c r="A120" s="8">
        <v>42020</v>
      </c>
      <c r="B120" s="7">
        <v>116</v>
      </c>
      <c r="C120">
        <f>Historical!E119</f>
        <v>6830</v>
      </c>
      <c r="D120">
        <f>IF(ISBLANK(Historical!E119),0,1)</f>
        <v>1</v>
      </c>
      <c r="E120" s="22">
        <f ca="1">IF(ISBLANK(Historical!E119), NA(), IF(Params!$D$58&lt;=B120, AVERAGE(OFFSET(C120,-Params!$D$58+1,0,Params!$D$58,1)), C120))</f>
        <v>6951.5</v>
      </c>
      <c r="F120" s="22">
        <f t="shared" ca="1" si="6"/>
        <v>7468.166666666667</v>
      </c>
      <c r="G120" s="22">
        <f t="shared" ca="1" si="7"/>
        <v>7028.833333333333</v>
      </c>
      <c r="H120" s="22">
        <f t="shared" ca="1" si="8"/>
        <v>7468.166666666667</v>
      </c>
      <c r="I120" s="22">
        <f t="shared" ca="1" si="9"/>
        <v>7028.833333333333</v>
      </c>
      <c r="J120" s="22">
        <f ca="1">H120*(1+Params!$D$59)*(1-Params!$D$60)+I120*Params!$D$60</f>
        <v>7012.6085000000003</v>
      </c>
      <c r="K120" s="22">
        <f t="shared" ca="1" si="10"/>
        <v>33345.864272250103</v>
      </c>
      <c r="L120">
        <f>IF(B120&lt;=52,0,IF(ISBLANK(Historical!E119),0,1))</f>
        <v>1</v>
      </c>
      <c r="M120" s="22">
        <f t="shared" si="11"/>
        <v>6830</v>
      </c>
    </row>
    <row r="121" spans="1:13">
      <c r="A121" s="8">
        <v>42027</v>
      </c>
      <c r="B121" s="7">
        <v>117</v>
      </c>
      <c r="C121">
        <f>Historical!E120</f>
        <v>6920</v>
      </c>
      <c r="D121">
        <f>IF(ISBLANK(Historical!E120),0,1)</f>
        <v>1</v>
      </c>
      <c r="E121" s="22">
        <f ca="1">IF(ISBLANK(Historical!E120), NA(), IF(Params!$D$58&lt;=B121, AVERAGE(OFFSET(C121,-Params!$D$58+1,0,Params!$D$58,1)), C121))</f>
        <v>6983.166666666667</v>
      </c>
      <c r="F121" s="22">
        <f t="shared" ca="1" si="6"/>
        <v>7520.166666666667</v>
      </c>
      <c r="G121" s="22">
        <f t="shared" ca="1" si="7"/>
        <v>6951.5</v>
      </c>
      <c r="H121" s="22">
        <f t="shared" ca="1" si="8"/>
        <v>7520.166666666667</v>
      </c>
      <c r="I121" s="22">
        <f t="shared" ca="1" si="9"/>
        <v>6951.5</v>
      </c>
      <c r="J121" s="22">
        <f ca="1">H121*(1+Params!$D$59)*(1-Params!$D$60)+I121*Params!$D$60</f>
        <v>7061.4365000000007</v>
      </c>
      <c r="K121" s="22">
        <f t="shared" ca="1" si="10"/>
        <v>20004.2835322502</v>
      </c>
      <c r="L121">
        <f>IF(B121&lt;=52,0,IF(ISBLANK(Historical!E120),0,1))</f>
        <v>1</v>
      </c>
      <c r="M121" s="22">
        <f t="shared" si="11"/>
        <v>6920</v>
      </c>
    </row>
    <row r="122" spans="1:13">
      <c r="A122" s="8">
        <v>42034</v>
      </c>
      <c r="B122" s="7">
        <v>118</v>
      </c>
      <c r="C122">
        <f>Historical!E121</f>
        <v>6885</v>
      </c>
      <c r="D122">
        <f>IF(ISBLANK(Historical!E121),0,1)</f>
        <v>1</v>
      </c>
      <c r="E122" s="22">
        <f ca="1">IF(ISBLANK(Historical!E121), NA(), IF(Params!$D$58&lt;=B122, AVERAGE(OFFSET(C122,-Params!$D$58+1,0,Params!$D$58,1)), C122))</f>
        <v>6813.333333333333</v>
      </c>
      <c r="F122" s="22">
        <f t="shared" ca="1" si="6"/>
        <v>7411.666666666667</v>
      </c>
      <c r="G122" s="22">
        <f t="shared" ca="1" si="7"/>
        <v>6983.166666666667</v>
      </c>
      <c r="H122" s="22">
        <f t="shared" ca="1" si="8"/>
        <v>7411.666666666667</v>
      </c>
      <c r="I122" s="22">
        <f t="shared" ca="1" si="9"/>
        <v>6983.166666666667</v>
      </c>
      <c r="J122" s="22">
        <f ca="1">H122*(1+Params!$D$59)*(1-Params!$D$60)+I122*Params!$D$60</f>
        <v>6959.5550000000003</v>
      </c>
      <c r="K122" s="22">
        <f t="shared" ca="1" si="10"/>
        <v>5558.4480250000433</v>
      </c>
      <c r="L122">
        <f>IF(B122&lt;=52,0,IF(ISBLANK(Historical!E121),0,1))</f>
        <v>1</v>
      </c>
      <c r="M122" s="22">
        <f t="shared" si="11"/>
        <v>6885</v>
      </c>
    </row>
    <row r="123" spans="1:13">
      <c r="A123" s="8">
        <v>42041</v>
      </c>
      <c r="B123" s="7">
        <v>119</v>
      </c>
      <c r="C123">
        <f>Historical!E122</f>
        <v>6784</v>
      </c>
      <c r="D123">
        <f>IF(ISBLANK(Historical!E122),0,1)</f>
        <v>1</v>
      </c>
      <c r="E123" s="22">
        <f ca="1">IF(ISBLANK(Historical!E122), NA(), IF(Params!$D$58&lt;=B123, AVERAGE(OFFSET(C123,-Params!$D$58+1,0,Params!$D$58,1)), C123))</f>
        <v>6831.833333333333</v>
      </c>
      <c r="F123" s="22">
        <f t="shared" ca="1" si="6"/>
        <v>7483.5</v>
      </c>
      <c r="G123" s="22">
        <f t="shared" ca="1" si="7"/>
        <v>6813.333333333333</v>
      </c>
      <c r="H123" s="22">
        <f t="shared" ca="1" si="8"/>
        <v>7483.5</v>
      </c>
      <c r="I123" s="22">
        <f t="shared" ca="1" si="9"/>
        <v>6813.333333333333</v>
      </c>
      <c r="J123" s="22">
        <f ca="1">H123*(1+Params!$D$59)*(1-Params!$D$60)+I123*Params!$D$60</f>
        <v>7027.0065000000004</v>
      </c>
      <c r="K123" s="22">
        <f t="shared" ca="1" si="10"/>
        <v>59052.159042250205</v>
      </c>
      <c r="L123">
        <f>IF(B123&lt;=52,0,IF(ISBLANK(Historical!E122),0,1))</f>
        <v>1</v>
      </c>
      <c r="M123" s="22">
        <f t="shared" si="11"/>
        <v>6784</v>
      </c>
    </row>
    <row r="124" spans="1:13">
      <c r="A124" s="8">
        <v>42048</v>
      </c>
      <c r="B124" s="7">
        <v>120</v>
      </c>
      <c r="C124">
        <f>Historical!E123</f>
        <v>6603</v>
      </c>
      <c r="D124">
        <f>IF(ISBLANK(Historical!E123),0,1)</f>
        <v>1</v>
      </c>
      <c r="E124" s="22">
        <f ca="1">IF(ISBLANK(Historical!E123), NA(), IF(Params!$D$58&lt;=B124, AVERAGE(OFFSET(C124,-Params!$D$58+1,0,Params!$D$58,1)), C124))</f>
        <v>6854.333333333333</v>
      </c>
      <c r="F124" s="22">
        <f t="shared" ca="1" si="6"/>
        <v>7393</v>
      </c>
      <c r="G124" s="22">
        <f t="shared" ca="1" si="7"/>
        <v>6831.833333333333</v>
      </c>
      <c r="H124" s="22">
        <f t="shared" ca="1" si="8"/>
        <v>7393</v>
      </c>
      <c r="I124" s="22">
        <f t="shared" ca="1" si="9"/>
        <v>6831.833333333333</v>
      </c>
      <c r="J124" s="22">
        <f ca="1">H124*(1+Params!$D$59)*(1-Params!$D$60)+I124*Params!$D$60</f>
        <v>6942.027</v>
      </c>
      <c r="K124" s="22">
        <f t="shared" ca="1" si="10"/>
        <v>114939.30672900003</v>
      </c>
      <c r="L124">
        <f>IF(B124&lt;=52,0,IF(ISBLANK(Historical!E123),0,1))</f>
        <v>1</v>
      </c>
      <c r="M124" s="22">
        <f t="shared" si="11"/>
        <v>6603</v>
      </c>
    </row>
    <row r="125" spans="1:13">
      <c r="A125" s="8">
        <v>42055</v>
      </c>
      <c r="B125" s="7">
        <v>121</v>
      </c>
      <c r="C125">
        <f>Historical!E124</f>
        <v>6801</v>
      </c>
      <c r="D125">
        <f>IF(ISBLANK(Historical!E124),0,1)</f>
        <v>1</v>
      </c>
      <c r="E125" s="22">
        <f ca="1">IF(ISBLANK(Historical!E124), NA(), IF(Params!$D$58&lt;=B125, AVERAGE(OFFSET(C125,-Params!$D$58+1,0,Params!$D$58,1)), C125))</f>
        <v>6803.833333333333</v>
      </c>
      <c r="F125" s="22">
        <f t="shared" ca="1" si="6"/>
        <v>7416.666666666667</v>
      </c>
      <c r="G125" s="22">
        <f t="shared" ca="1" si="7"/>
        <v>6854.333333333333</v>
      </c>
      <c r="H125" s="22">
        <f t="shared" ca="1" si="8"/>
        <v>7416.666666666667</v>
      </c>
      <c r="I125" s="22">
        <f t="shared" ca="1" si="9"/>
        <v>6854.333333333333</v>
      </c>
      <c r="J125" s="22">
        <f ca="1">H125*(1+Params!$D$59)*(1-Params!$D$60)+I125*Params!$D$60</f>
        <v>6964.2500000000009</v>
      </c>
      <c r="K125" s="22">
        <f t="shared" ca="1" si="10"/>
        <v>26650.562500000298</v>
      </c>
      <c r="L125">
        <f>IF(B125&lt;=52,0,IF(ISBLANK(Historical!E124),0,1))</f>
        <v>1</v>
      </c>
      <c r="M125" s="22">
        <f t="shared" si="11"/>
        <v>6801</v>
      </c>
    </row>
    <row r="126" spans="1:13">
      <c r="A126" s="8">
        <v>42062</v>
      </c>
      <c r="B126" s="7">
        <v>122</v>
      </c>
      <c r="C126">
        <f>Historical!E125</f>
        <v>6890</v>
      </c>
      <c r="D126">
        <f>IF(ISBLANK(Historical!E125),0,1)</f>
        <v>1</v>
      </c>
      <c r="E126" s="22">
        <f ca="1">IF(ISBLANK(Historical!E125), NA(), IF(Params!$D$58&lt;=B126, AVERAGE(OFFSET(C126,-Params!$D$58+1,0,Params!$D$58,1)), C126))</f>
        <v>6813.833333333333</v>
      </c>
      <c r="F126" s="22">
        <f t="shared" ca="1" si="6"/>
        <v>7343.666666666667</v>
      </c>
      <c r="G126" s="22">
        <f t="shared" ca="1" si="7"/>
        <v>6803.833333333333</v>
      </c>
      <c r="H126" s="22">
        <f t="shared" ca="1" si="8"/>
        <v>7343.666666666667</v>
      </c>
      <c r="I126" s="22">
        <f t="shared" ca="1" si="9"/>
        <v>6803.833333333333</v>
      </c>
      <c r="J126" s="22">
        <f ca="1">H126*(1+Params!$D$59)*(1-Params!$D$60)+I126*Params!$D$60</f>
        <v>6895.7030000000004</v>
      </c>
      <c r="K126" s="22">
        <f t="shared" ca="1" si="10"/>
        <v>32.524209000004895</v>
      </c>
      <c r="L126">
        <f>IF(B126&lt;=52,0,IF(ISBLANK(Historical!E125),0,1))</f>
        <v>1</v>
      </c>
      <c r="M126" s="22">
        <f t="shared" si="11"/>
        <v>6890</v>
      </c>
    </row>
    <row r="127" spans="1:13">
      <c r="A127" s="8">
        <v>42069</v>
      </c>
      <c r="B127" s="7">
        <v>123</v>
      </c>
      <c r="C127">
        <f>Historical!E126</f>
        <v>6315</v>
      </c>
      <c r="D127">
        <f>IF(ISBLANK(Historical!E126),0,1)</f>
        <v>1</v>
      </c>
      <c r="E127" s="22">
        <f ca="1">IF(ISBLANK(Historical!E126), NA(), IF(Params!$D$58&lt;=B127, AVERAGE(OFFSET(C127,-Params!$D$58+1,0,Params!$D$58,1)), C127))</f>
        <v>6713</v>
      </c>
      <c r="F127" s="22">
        <f t="shared" ca="1" si="6"/>
        <v>7220.333333333333</v>
      </c>
      <c r="G127" s="22">
        <f t="shared" ca="1" si="7"/>
        <v>6813.833333333333</v>
      </c>
      <c r="H127" s="22">
        <f t="shared" ca="1" si="8"/>
        <v>7220.333333333333</v>
      </c>
      <c r="I127" s="22">
        <f t="shared" ca="1" si="9"/>
        <v>6813.833333333333</v>
      </c>
      <c r="J127" s="22">
        <f ca="1">H127*(1+Params!$D$59)*(1-Params!$D$60)+I127*Params!$D$60</f>
        <v>6779.893</v>
      </c>
      <c r="K127" s="22">
        <f t="shared" ca="1" si="10"/>
        <v>216125.50144900003</v>
      </c>
      <c r="L127">
        <f>IF(B127&lt;=52,0,IF(ISBLANK(Historical!E126),0,1))</f>
        <v>1</v>
      </c>
      <c r="M127" s="22">
        <f t="shared" si="11"/>
        <v>6315</v>
      </c>
    </row>
    <row r="128" spans="1:13">
      <c r="A128" s="8">
        <v>42076</v>
      </c>
      <c r="B128" s="7">
        <v>124</v>
      </c>
      <c r="C128">
        <f>Historical!E127</f>
        <v>7018</v>
      </c>
      <c r="D128">
        <f>IF(ISBLANK(Historical!E127),0,1)</f>
        <v>1</v>
      </c>
      <c r="E128" s="22">
        <f ca="1">IF(ISBLANK(Historical!E127), NA(), IF(Params!$D$58&lt;=B128, AVERAGE(OFFSET(C128,-Params!$D$58+1,0,Params!$D$58,1)), C128))</f>
        <v>6735.166666666667</v>
      </c>
      <c r="F128" s="22">
        <f t="shared" ca="1" si="6"/>
        <v>7290.166666666667</v>
      </c>
      <c r="G128" s="22">
        <f t="shared" ca="1" si="7"/>
        <v>6713</v>
      </c>
      <c r="H128" s="22">
        <f t="shared" ca="1" si="8"/>
        <v>7290.166666666667</v>
      </c>
      <c r="I128" s="22">
        <f t="shared" ca="1" si="9"/>
        <v>6713</v>
      </c>
      <c r="J128" s="22">
        <f ca="1">H128*(1+Params!$D$59)*(1-Params!$D$60)+I128*Params!$D$60</f>
        <v>6845.4665000000005</v>
      </c>
      <c r="K128" s="22">
        <f t="shared" ca="1" si="10"/>
        <v>29767.808622249846</v>
      </c>
      <c r="L128">
        <f>IF(B128&lt;=52,0,IF(ISBLANK(Historical!E127),0,1))</f>
        <v>1</v>
      </c>
      <c r="M128" s="22">
        <f t="shared" si="11"/>
        <v>7018</v>
      </c>
    </row>
    <row r="129" spans="1:13">
      <c r="A129" s="8">
        <v>42083</v>
      </c>
      <c r="B129" s="7">
        <v>125</v>
      </c>
      <c r="C129">
        <f>Historical!E128</f>
        <v>6889</v>
      </c>
      <c r="D129">
        <f>IF(ISBLANK(Historical!E128),0,1)</f>
        <v>1</v>
      </c>
      <c r="E129" s="22">
        <f ca="1">IF(ISBLANK(Historical!E128), NA(), IF(Params!$D$58&lt;=B129, AVERAGE(OFFSET(C129,-Params!$D$58+1,0,Params!$D$58,1)), C129))</f>
        <v>6752.666666666667</v>
      </c>
      <c r="F129" s="22">
        <f t="shared" ca="1" si="6"/>
        <v>7237.666666666667</v>
      </c>
      <c r="G129" s="22">
        <f t="shared" ca="1" si="7"/>
        <v>6735.166666666667</v>
      </c>
      <c r="H129" s="22">
        <f t="shared" ca="1" si="8"/>
        <v>7237.666666666667</v>
      </c>
      <c r="I129" s="22">
        <f t="shared" ca="1" si="9"/>
        <v>6735.166666666667</v>
      </c>
      <c r="J129" s="22">
        <f ca="1">H129*(1+Params!$D$59)*(1-Params!$D$60)+I129*Params!$D$60</f>
        <v>6796.1690000000008</v>
      </c>
      <c r="K129" s="22">
        <f t="shared" ca="1" si="10"/>
        <v>8617.5945609998562</v>
      </c>
      <c r="L129">
        <f>IF(B129&lt;=52,0,IF(ISBLANK(Historical!E128),0,1))</f>
        <v>1</v>
      </c>
      <c r="M129" s="22">
        <f t="shared" si="11"/>
        <v>6889</v>
      </c>
    </row>
    <row r="130" spans="1:13">
      <c r="A130" s="8">
        <v>42090</v>
      </c>
      <c r="B130" s="7">
        <v>126</v>
      </c>
      <c r="C130">
        <f>Historical!E129</f>
        <v>6845</v>
      </c>
      <c r="D130">
        <f>IF(ISBLANK(Historical!E129),0,1)</f>
        <v>1</v>
      </c>
      <c r="E130" s="22">
        <f ca="1">IF(ISBLANK(Historical!E129), NA(), IF(Params!$D$58&lt;=B130, AVERAGE(OFFSET(C130,-Params!$D$58+1,0,Params!$D$58,1)), C130))</f>
        <v>6793</v>
      </c>
      <c r="F130" s="22">
        <f t="shared" ca="1" si="6"/>
        <v>7138.333333333333</v>
      </c>
      <c r="G130" s="22">
        <f t="shared" ca="1" si="7"/>
        <v>6752.666666666667</v>
      </c>
      <c r="H130" s="22">
        <f t="shared" ca="1" si="8"/>
        <v>7138.333333333333</v>
      </c>
      <c r="I130" s="22">
        <f t="shared" ca="1" si="9"/>
        <v>6752.666666666667</v>
      </c>
      <c r="J130" s="22">
        <f ca="1">H130*(1+Params!$D$59)*(1-Params!$D$60)+I130*Params!$D$60</f>
        <v>6702.8950000000004</v>
      </c>
      <c r="K130" s="22">
        <f t="shared" ca="1" si="10"/>
        <v>20193.831024999876</v>
      </c>
      <c r="L130">
        <f>IF(B130&lt;=52,0,IF(ISBLANK(Historical!E129),0,1))</f>
        <v>1</v>
      </c>
      <c r="M130" s="22">
        <f t="shared" si="11"/>
        <v>6845</v>
      </c>
    </row>
    <row r="131" spans="1:13">
      <c r="A131" s="8">
        <v>42097</v>
      </c>
      <c r="B131" s="7">
        <v>127</v>
      </c>
      <c r="C131">
        <f>Historical!E130</f>
        <v>7714</v>
      </c>
      <c r="D131">
        <f>IF(ISBLANK(Historical!E130),0,1)</f>
        <v>1</v>
      </c>
      <c r="E131" s="22">
        <f ca="1">IF(ISBLANK(Historical!E130), NA(), IF(Params!$D$58&lt;=B131, AVERAGE(OFFSET(C131,-Params!$D$58+1,0,Params!$D$58,1)), C131))</f>
        <v>6945.166666666667</v>
      </c>
      <c r="F131" s="22">
        <f t="shared" ca="1" si="6"/>
        <v>7183.666666666667</v>
      </c>
      <c r="G131" s="22">
        <f t="shared" ca="1" si="7"/>
        <v>6793</v>
      </c>
      <c r="H131" s="22">
        <f t="shared" ca="1" si="8"/>
        <v>7183.666666666667</v>
      </c>
      <c r="I131" s="22">
        <f t="shared" ca="1" si="9"/>
        <v>6793</v>
      </c>
      <c r="J131" s="22">
        <f ca="1">H131*(1+Params!$D$59)*(1-Params!$D$60)+I131*Params!$D$60</f>
        <v>6745.4630000000006</v>
      </c>
      <c r="K131" s="22">
        <f t="shared" ca="1" si="10"/>
        <v>938063.92036899878</v>
      </c>
      <c r="L131">
        <f>IF(B131&lt;=52,0,IF(ISBLANK(Historical!E130),0,1))</f>
        <v>1</v>
      </c>
      <c r="M131" s="22">
        <f t="shared" si="11"/>
        <v>7714</v>
      </c>
    </row>
    <row r="132" spans="1:13">
      <c r="A132" s="8">
        <v>42104</v>
      </c>
      <c r="B132" s="7">
        <v>128</v>
      </c>
      <c r="C132">
        <f>Historical!E131</f>
        <v>6645</v>
      </c>
      <c r="D132">
        <f>IF(ISBLANK(Historical!E131),0,1)</f>
        <v>1</v>
      </c>
      <c r="E132" s="22">
        <f ca="1">IF(ISBLANK(Historical!E131), NA(), IF(Params!$D$58&lt;=B132, AVERAGE(OFFSET(C132,-Params!$D$58+1,0,Params!$D$58,1)), C132))</f>
        <v>6904.333333333333</v>
      </c>
      <c r="F132" s="22">
        <f t="shared" ca="1" si="6"/>
        <v>7376.333333333333</v>
      </c>
      <c r="G132" s="22">
        <f t="shared" ca="1" si="7"/>
        <v>6945.166666666667</v>
      </c>
      <c r="H132" s="22">
        <f t="shared" ca="1" si="8"/>
        <v>7376.333333333333</v>
      </c>
      <c r="I132" s="22">
        <f t="shared" ca="1" si="9"/>
        <v>6945.166666666667</v>
      </c>
      <c r="J132" s="22">
        <f ca="1">H132*(1+Params!$D$59)*(1-Params!$D$60)+I132*Params!$D$60</f>
        <v>6926.3770000000004</v>
      </c>
      <c r="K132" s="22">
        <f t="shared" ca="1" si="10"/>
        <v>79173.016129000229</v>
      </c>
      <c r="L132">
        <f>IF(B132&lt;=52,0,IF(ISBLANK(Historical!E131),0,1))</f>
        <v>1</v>
      </c>
      <c r="M132" s="22">
        <f t="shared" si="11"/>
        <v>6645</v>
      </c>
    </row>
    <row r="133" spans="1:13">
      <c r="A133" s="8">
        <v>42111</v>
      </c>
      <c r="B133" s="7">
        <v>129</v>
      </c>
      <c r="C133">
        <f>Historical!E132</f>
        <v>7262</v>
      </c>
      <c r="D133">
        <f>IF(ISBLANK(Historical!E132),0,1)</f>
        <v>1</v>
      </c>
      <c r="E133" s="22">
        <f ca="1">IF(ISBLANK(Historical!E132), NA(), IF(Params!$D$58&lt;=B133, AVERAGE(OFFSET(C133,-Params!$D$58+1,0,Params!$D$58,1)), C133))</f>
        <v>7062.166666666667</v>
      </c>
      <c r="F133" s="22">
        <f t="shared" ca="1" si="6"/>
        <v>7456.666666666667</v>
      </c>
      <c r="G133" s="22">
        <f t="shared" ca="1" si="7"/>
        <v>6904.333333333333</v>
      </c>
      <c r="H133" s="22">
        <f t="shared" ca="1" si="8"/>
        <v>7456.666666666667</v>
      </c>
      <c r="I133" s="22">
        <f t="shared" ca="1" si="9"/>
        <v>6904.333333333333</v>
      </c>
      <c r="J133" s="22">
        <f ca="1">H133*(1+Params!$D$59)*(1-Params!$D$60)+I133*Params!$D$60</f>
        <v>7001.81</v>
      </c>
      <c r="K133" s="22">
        <f t="shared" ca="1" si="10"/>
        <v>67698.836099999797</v>
      </c>
      <c r="L133">
        <f>IF(B133&lt;=52,0,IF(ISBLANK(Historical!E132),0,1))</f>
        <v>1</v>
      </c>
      <c r="M133" s="22">
        <f t="shared" si="11"/>
        <v>7262</v>
      </c>
    </row>
    <row r="134" spans="1:13">
      <c r="A134" s="8">
        <v>42118</v>
      </c>
      <c r="B134" s="7">
        <v>130</v>
      </c>
      <c r="C134">
        <f>Historical!E133</f>
        <v>6979</v>
      </c>
      <c r="D134">
        <f>IF(ISBLANK(Historical!E133),0,1)</f>
        <v>1</v>
      </c>
      <c r="E134" s="22">
        <f ca="1">IF(ISBLANK(Historical!E133), NA(), IF(Params!$D$58&lt;=B134, AVERAGE(OFFSET(C134,-Params!$D$58+1,0,Params!$D$58,1)), C134))</f>
        <v>7055.666666666667</v>
      </c>
      <c r="F134" s="22">
        <f t="shared" ref="F134:F197" ca="1" si="12">IF(B134&lt;=52,NA(),IF(OFFSET(D134,-52,0)=0, NA(), OFFSET(E134,-52,0)))</f>
        <v>7484.5</v>
      </c>
      <c r="G134" s="22">
        <f t="shared" ref="G134:G197" ca="1" si="13">IF(B134&lt;=1,NA(),IF(OFFSET(D134,-1,0)=0, NA(), OFFSET(E134,-1,0)))</f>
        <v>7062.166666666667</v>
      </c>
      <c r="H134" s="22">
        <f t="shared" ref="H134:H197" ca="1" si="14">IF(B134&lt;=52, NA(), IF(ISNA(F134), OFFSET(J134,-52,0), F134))</f>
        <v>7484.5</v>
      </c>
      <c r="I134" s="22">
        <f t="shared" ref="I134:I197" ca="1" si="15">IF(B134&lt;=1, NA(), IF(ISNA(G134), OFFSET(J134,-1,0), G134))</f>
        <v>7062.166666666667</v>
      </c>
      <c r="J134" s="22">
        <f ca="1">H134*(1+Params!$D$59)*(1-Params!$D$60)+I134*Params!$D$60</f>
        <v>7027.9455000000007</v>
      </c>
      <c r="K134" s="22">
        <f t="shared" ref="K134:K197" ca="1" si="16">IF(L134=0,0,(C134-J134)^2)</f>
        <v>2395.6619702500707</v>
      </c>
      <c r="L134">
        <f>IF(B134&lt;=52,0,IF(ISBLANK(Historical!E133),0,1))</f>
        <v>1</v>
      </c>
      <c r="M134" s="22">
        <f t="shared" ref="M134:M197" si="17">IF(D134=1,C134,J134)</f>
        <v>6979</v>
      </c>
    </row>
    <row r="135" spans="1:13">
      <c r="A135" s="8">
        <v>42125</v>
      </c>
      <c r="B135" s="7">
        <v>131</v>
      </c>
      <c r="C135">
        <f>Historical!E134</f>
        <v>6074</v>
      </c>
      <c r="D135">
        <f>IF(ISBLANK(Historical!E134),0,1)</f>
        <v>1</v>
      </c>
      <c r="E135" s="22">
        <f ca="1">IF(ISBLANK(Historical!E134), NA(), IF(Params!$D$58&lt;=B135, AVERAGE(OFFSET(C135,-Params!$D$58+1,0,Params!$D$58,1)), C135))</f>
        <v>6919.833333333333</v>
      </c>
      <c r="F135" s="22">
        <f t="shared" ca="1" si="12"/>
        <v>7361.333333333333</v>
      </c>
      <c r="G135" s="22">
        <f t="shared" ca="1" si="13"/>
        <v>7055.666666666667</v>
      </c>
      <c r="H135" s="22">
        <f t="shared" ca="1" si="14"/>
        <v>7361.333333333333</v>
      </c>
      <c r="I135" s="22">
        <f t="shared" ca="1" si="15"/>
        <v>7055.666666666667</v>
      </c>
      <c r="J135" s="22">
        <f ca="1">H135*(1+Params!$D$59)*(1-Params!$D$60)+I135*Params!$D$60</f>
        <v>6912.2920000000004</v>
      </c>
      <c r="K135" s="22">
        <f t="shared" ca="1" si="16"/>
        <v>702733.47726400057</v>
      </c>
      <c r="L135">
        <f>IF(B135&lt;=52,0,IF(ISBLANK(Historical!E134),0,1))</f>
        <v>1</v>
      </c>
      <c r="M135" s="22">
        <f t="shared" si="17"/>
        <v>6074</v>
      </c>
    </row>
    <row r="136" spans="1:13">
      <c r="A136" s="8">
        <v>42132</v>
      </c>
      <c r="B136" s="7">
        <v>132</v>
      </c>
      <c r="C136">
        <f>Historical!E135</f>
        <v>6414</v>
      </c>
      <c r="D136">
        <f>IF(ISBLANK(Historical!E135),0,1)</f>
        <v>1</v>
      </c>
      <c r="E136" s="22">
        <f ca="1">IF(ISBLANK(Historical!E135), NA(), IF(Params!$D$58&lt;=B136, AVERAGE(OFFSET(C136,-Params!$D$58+1,0,Params!$D$58,1)), C136))</f>
        <v>6848</v>
      </c>
      <c r="F136" s="22">
        <f t="shared" ca="1" si="12"/>
        <v>7410</v>
      </c>
      <c r="G136" s="22">
        <f t="shared" ca="1" si="13"/>
        <v>6919.833333333333</v>
      </c>
      <c r="H136" s="22">
        <f t="shared" ca="1" si="14"/>
        <v>7410</v>
      </c>
      <c r="I136" s="22">
        <f t="shared" ca="1" si="15"/>
        <v>6919.833333333333</v>
      </c>
      <c r="J136" s="22">
        <f ca="1">H136*(1+Params!$D$59)*(1-Params!$D$60)+I136*Params!$D$60</f>
        <v>6957.9900000000007</v>
      </c>
      <c r="K136" s="22">
        <f t="shared" ca="1" si="16"/>
        <v>295925.12010000076</v>
      </c>
      <c r="L136">
        <f>IF(B136&lt;=52,0,IF(ISBLANK(Historical!E135),0,1))</f>
        <v>1</v>
      </c>
      <c r="M136" s="22">
        <f t="shared" si="17"/>
        <v>6414</v>
      </c>
    </row>
    <row r="137" spans="1:13">
      <c r="A137" s="8">
        <v>42139</v>
      </c>
      <c r="B137" s="7">
        <v>133</v>
      </c>
      <c r="C137">
        <f>Historical!E136</f>
        <v>6732</v>
      </c>
      <c r="D137">
        <f>IF(ISBLANK(Historical!E136),0,1)</f>
        <v>1</v>
      </c>
      <c r="E137" s="22">
        <f ca="1">IF(ISBLANK(Historical!E136), NA(), IF(Params!$D$58&lt;=B137, AVERAGE(OFFSET(C137,-Params!$D$58+1,0,Params!$D$58,1)), C137))</f>
        <v>6684.333333333333</v>
      </c>
      <c r="F137" s="22">
        <f t="shared" ca="1" si="12"/>
        <v>7268.833333333333</v>
      </c>
      <c r="G137" s="22">
        <f t="shared" ca="1" si="13"/>
        <v>6848</v>
      </c>
      <c r="H137" s="22">
        <f t="shared" ca="1" si="14"/>
        <v>7268.833333333333</v>
      </c>
      <c r="I137" s="22">
        <f t="shared" ca="1" si="15"/>
        <v>6848</v>
      </c>
      <c r="J137" s="22">
        <f ca="1">H137*(1+Params!$D$59)*(1-Params!$D$60)+I137*Params!$D$60</f>
        <v>6825.4345000000003</v>
      </c>
      <c r="K137" s="22">
        <f t="shared" ca="1" si="16"/>
        <v>8730.0057902500557</v>
      </c>
      <c r="L137">
        <f>IF(B137&lt;=52,0,IF(ISBLANK(Historical!E136),0,1))</f>
        <v>1</v>
      </c>
      <c r="M137" s="22">
        <f t="shared" si="17"/>
        <v>6732</v>
      </c>
    </row>
    <row r="138" spans="1:13">
      <c r="A138" s="8">
        <v>42146</v>
      </c>
      <c r="B138" s="7">
        <v>134</v>
      </c>
      <c r="C138">
        <f>Historical!E137</f>
        <v>6255</v>
      </c>
      <c r="D138">
        <f>IF(ISBLANK(Historical!E137),0,1)</f>
        <v>1</v>
      </c>
      <c r="E138" s="22">
        <f ca="1">IF(ISBLANK(Historical!E137), NA(), IF(Params!$D$58&lt;=B138, AVERAGE(OFFSET(C138,-Params!$D$58+1,0,Params!$D$58,1)), C138))</f>
        <v>6619.333333333333</v>
      </c>
      <c r="F138" s="22">
        <f t="shared" ca="1" si="12"/>
        <v>7190.666666666667</v>
      </c>
      <c r="G138" s="22">
        <f t="shared" ca="1" si="13"/>
        <v>6684.333333333333</v>
      </c>
      <c r="H138" s="22">
        <f t="shared" ca="1" si="14"/>
        <v>7190.666666666667</v>
      </c>
      <c r="I138" s="22">
        <f t="shared" ca="1" si="15"/>
        <v>6684.333333333333</v>
      </c>
      <c r="J138" s="22">
        <f ca="1">H138*(1+Params!$D$59)*(1-Params!$D$60)+I138*Params!$D$60</f>
        <v>6752.036000000001</v>
      </c>
      <c r="K138" s="22">
        <f t="shared" ca="1" si="16"/>
        <v>247044.78529600095</v>
      </c>
      <c r="L138">
        <f>IF(B138&lt;=52,0,IF(ISBLANK(Historical!E137),0,1))</f>
        <v>1</v>
      </c>
      <c r="M138" s="22">
        <f t="shared" si="17"/>
        <v>6255</v>
      </c>
    </row>
    <row r="139" spans="1:13">
      <c r="A139" s="8">
        <v>42153</v>
      </c>
      <c r="B139" s="7">
        <v>135</v>
      </c>
      <c r="C139">
        <f>Historical!E138</f>
        <v>6932</v>
      </c>
      <c r="D139">
        <f>IF(ISBLANK(Historical!E138),0,1)</f>
        <v>1</v>
      </c>
      <c r="E139" s="22">
        <f ca="1">IF(ISBLANK(Historical!E138), NA(), IF(Params!$D$58&lt;=B139, AVERAGE(OFFSET(C139,-Params!$D$58+1,0,Params!$D$58,1)), C139))</f>
        <v>6564.333333333333</v>
      </c>
      <c r="F139" s="22">
        <f t="shared" ca="1" si="12"/>
        <v>7077.333333333333</v>
      </c>
      <c r="G139" s="22">
        <f t="shared" ca="1" si="13"/>
        <v>6619.333333333333</v>
      </c>
      <c r="H139" s="22">
        <f t="shared" ca="1" si="14"/>
        <v>7077.333333333333</v>
      </c>
      <c r="I139" s="22">
        <f t="shared" ca="1" si="15"/>
        <v>6619.333333333333</v>
      </c>
      <c r="J139" s="22">
        <f ca="1">H139*(1+Params!$D$59)*(1-Params!$D$60)+I139*Params!$D$60</f>
        <v>6645.616</v>
      </c>
      <c r="K139" s="22">
        <f t="shared" ca="1" si="16"/>
        <v>82015.795456000007</v>
      </c>
      <c r="L139">
        <f>IF(B139&lt;=52,0,IF(ISBLANK(Historical!E138),0,1))</f>
        <v>1</v>
      </c>
      <c r="M139" s="22">
        <f t="shared" si="17"/>
        <v>6932</v>
      </c>
    </row>
    <row r="140" spans="1:13">
      <c r="A140" s="8">
        <v>42160</v>
      </c>
      <c r="B140" s="7">
        <v>136</v>
      </c>
      <c r="C140">
        <f>Historical!E139</f>
        <v>6182</v>
      </c>
      <c r="D140">
        <f>IF(ISBLANK(Historical!E139),0,1)</f>
        <v>1</v>
      </c>
      <c r="E140" s="22">
        <f ca="1">IF(ISBLANK(Historical!E139), NA(), IF(Params!$D$58&lt;=B140, AVERAGE(OFFSET(C140,-Params!$D$58+1,0,Params!$D$58,1)), C140))</f>
        <v>6431.5</v>
      </c>
      <c r="F140" s="22">
        <f t="shared" ca="1" si="12"/>
        <v>7020.666666666667</v>
      </c>
      <c r="G140" s="22">
        <f t="shared" ca="1" si="13"/>
        <v>6564.333333333333</v>
      </c>
      <c r="H140" s="22">
        <f t="shared" ca="1" si="14"/>
        <v>7020.666666666667</v>
      </c>
      <c r="I140" s="22">
        <f t="shared" ca="1" si="15"/>
        <v>6564.333333333333</v>
      </c>
      <c r="J140" s="22">
        <f ca="1">H140*(1+Params!$D$59)*(1-Params!$D$60)+I140*Params!$D$60</f>
        <v>6592.4060000000009</v>
      </c>
      <c r="K140" s="22">
        <f t="shared" ca="1" si="16"/>
        <v>168433.08483600069</v>
      </c>
      <c r="L140">
        <f>IF(B140&lt;=52,0,IF(ISBLANK(Historical!E139),0,1))</f>
        <v>1</v>
      </c>
      <c r="M140" s="22">
        <f t="shared" si="17"/>
        <v>6182</v>
      </c>
    </row>
    <row r="141" spans="1:13">
      <c r="A141" s="8">
        <v>42167</v>
      </c>
      <c r="B141" s="7">
        <v>137</v>
      </c>
      <c r="C141">
        <f>Historical!E140</f>
        <v>6626</v>
      </c>
      <c r="D141">
        <f>IF(ISBLANK(Historical!E140),0,1)</f>
        <v>1</v>
      </c>
      <c r="E141" s="22">
        <f ca="1">IF(ISBLANK(Historical!E140), NA(), IF(Params!$D$58&lt;=B141, AVERAGE(OFFSET(C141,-Params!$D$58+1,0,Params!$D$58,1)), C141))</f>
        <v>6523.5</v>
      </c>
      <c r="F141" s="22">
        <f t="shared" ca="1" si="12"/>
        <v>7078.333333333333</v>
      </c>
      <c r="G141" s="22">
        <f t="shared" ca="1" si="13"/>
        <v>6431.5</v>
      </c>
      <c r="H141" s="22">
        <f t="shared" ca="1" si="14"/>
        <v>7078.333333333333</v>
      </c>
      <c r="I141" s="22">
        <f t="shared" ca="1" si="15"/>
        <v>6431.5</v>
      </c>
      <c r="J141" s="22">
        <f ca="1">H141*(1+Params!$D$59)*(1-Params!$D$60)+I141*Params!$D$60</f>
        <v>6646.5550000000003</v>
      </c>
      <c r="K141" s="22">
        <f t="shared" ca="1" si="16"/>
        <v>422.50802500001197</v>
      </c>
      <c r="L141">
        <f>IF(B141&lt;=52,0,IF(ISBLANK(Historical!E140),0,1))</f>
        <v>1</v>
      </c>
      <c r="M141" s="22">
        <f t="shared" si="17"/>
        <v>6626</v>
      </c>
    </row>
    <row r="142" spans="1:13">
      <c r="A142" s="8">
        <v>42174</v>
      </c>
      <c r="B142" s="7">
        <v>138</v>
      </c>
      <c r="C142">
        <f>Historical!E141</f>
        <v>6194</v>
      </c>
      <c r="D142">
        <f>IF(ISBLANK(Historical!E141),0,1)</f>
        <v>1</v>
      </c>
      <c r="E142" s="22">
        <f ca="1">IF(ISBLANK(Historical!E141), NA(), IF(Params!$D$58&lt;=B142, AVERAGE(OFFSET(C142,-Params!$D$58+1,0,Params!$D$58,1)), C142))</f>
        <v>6486.833333333333</v>
      </c>
      <c r="F142" s="22">
        <f t="shared" ca="1" si="12"/>
        <v>7080.333333333333</v>
      </c>
      <c r="G142" s="22">
        <f t="shared" ca="1" si="13"/>
        <v>6523.5</v>
      </c>
      <c r="H142" s="22">
        <f t="shared" ca="1" si="14"/>
        <v>7080.333333333333</v>
      </c>
      <c r="I142" s="22">
        <f t="shared" ca="1" si="15"/>
        <v>6523.5</v>
      </c>
      <c r="J142" s="22">
        <f ca="1">H142*(1+Params!$D$59)*(1-Params!$D$60)+I142*Params!$D$60</f>
        <v>6648.433</v>
      </c>
      <c r="K142" s="22">
        <f t="shared" ca="1" si="16"/>
        <v>206509.35148899999</v>
      </c>
      <c r="L142">
        <f>IF(B142&lt;=52,0,IF(ISBLANK(Historical!E141),0,1))</f>
        <v>1</v>
      </c>
      <c r="M142" s="22">
        <f t="shared" si="17"/>
        <v>6194</v>
      </c>
    </row>
    <row r="143" spans="1:13">
      <c r="A143" s="8">
        <v>42181</v>
      </c>
      <c r="B143" s="7">
        <v>139</v>
      </c>
      <c r="C143">
        <f>Historical!E142</f>
        <v>6942</v>
      </c>
      <c r="D143">
        <f>IF(ISBLANK(Historical!E142),0,1)</f>
        <v>1</v>
      </c>
      <c r="E143" s="22">
        <f ca="1">IF(ISBLANK(Historical!E142), NA(), IF(Params!$D$58&lt;=B143, AVERAGE(OFFSET(C143,-Params!$D$58+1,0,Params!$D$58,1)), C143))</f>
        <v>6521.833333333333</v>
      </c>
      <c r="F143" s="22">
        <f t="shared" ca="1" si="12"/>
        <v>7179.333333333333</v>
      </c>
      <c r="G143" s="22">
        <f t="shared" ca="1" si="13"/>
        <v>6486.833333333333</v>
      </c>
      <c r="H143" s="22">
        <f t="shared" ca="1" si="14"/>
        <v>7179.333333333333</v>
      </c>
      <c r="I143" s="22">
        <f t="shared" ca="1" si="15"/>
        <v>6486.833333333333</v>
      </c>
      <c r="J143" s="22">
        <f ca="1">H143*(1+Params!$D$59)*(1-Params!$D$60)+I143*Params!$D$60</f>
        <v>6741.3940000000002</v>
      </c>
      <c r="K143" s="22">
        <f t="shared" ca="1" si="16"/>
        <v>40242.767235999905</v>
      </c>
      <c r="L143">
        <f>IF(B143&lt;=52,0,IF(ISBLANK(Historical!E142),0,1))</f>
        <v>1</v>
      </c>
      <c r="M143" s="22">
        <f t="shared" si="17"/>
        <v>6942</v>
      </c>
    </row>
    <row r="144" spans="1:13">
      <c r="A144" s="8">
        <v>42188</v>
      </c>
      <c r="B144" s="7">
        <v>140</v>
      </c>
      <c r="C144">
        <f>Historical!E143</f>
        <v>6745</v>
      </c>
      <c r="D144">
        <f>IF(ISBLANK(Historical!E143),0,1)</f>
        <v>1</v>
      </c>
      <c r="E144" s="22">
        <f ca="1">IF(ISBLANK(Historical!E143), NA(), IF(Params!$D$58&lt;=B144, AVERAGE(OFFSET(C144,-Params!$D$58+1,0,Params!$D$58,1)), C144))</f>
        <v>6603.5</v>
      </c>
      <c r="F144" s="22">
        <f t="shared" ca="1" si="12"/>
        <v>7058.833333333333</v>
      </c>
      <c r="G144" s="22">
        <f t="shared" ca="1" si="13"/>
        <v>6521.833333333333</v>
      </c>
      <c r="H144" s="22">
        <f t="shared" ca="1" si="14"/>
        <v>7058.833333333333</v>
      </c>
      <c r="I144" s="22">
        <f t="shared" ca="1" si="15"/>
        <v>6521.833333333333</v>
      </c>
      <c r="J144" s="22">
        <f ca="1">H144*(1+Params!$D$59)*(1-Params!$D$60)+I144*Params!$D$60</f>
        <v>6628.2444999999998</v>
      </c>
      <c r="K144" s="22">
        <f t="shared" ca="1" si="16"/>
        <v>13631.846780250049</v>
      </c>
      <c r="L144">
        <f>IF(B144&lt;=52,0,IF(ISBLANK(Historical!E143),0,1))</f>
        <v>1</v>
      </c>
      <c r="M144" s="22">
        <f t="shared" si="17"/>
        <v>6745</v>
      </c>
    </row>
    <row r="145" spans="1:13">
      <c r="A145" s="8">
        <v>42195</v>
      </c>
      <c r="B145" s="7">
        <v>141</v>
      </c>
      <c r="C145">
        <f>Historical!E144</f>
        <v>6783</v>
      </c>
      <c r="D145">
        <f>IF(ISBLANK(Historical!E144),0,1)</f>
        <v>1</v>
      </c>
      <c r="E145" s="22">
        <f ca="1">IF(ISBLANK(Historical!E144), NA(), IF(Params!$D$58&lt;=B145, AVERAGE(OFFSET(C145,-Params!$D$58+1,0,Params!$D$58,1)), C145))</f>
        <v>6578.666666666667</v>
      </c>
      <c r="F145" s="22">
        <f t="shared" ca="1" si="12"/>
        <v>7076.333333333333</v>
      </c>
      <c r="G145" s="22">
        <f t="shared" ca="1" si="13"/>
        <v>6603.5</v>
      </c>
      <c r="H145" s="22">
        <f t="shared" ca="1" si="14"/>
        <v>7076.333333333333</v>
      </c>
      <c r="I145" s="22">
        <f t="shared" ca="1" si="15"/>
        <v>6603.5</v>
      </c>
      <c r="J145" s="22">
        <f ca="1">H145*(1+Params!$D$59)*(1-Params!$D$60)+I145*Params!$D$60</f>
        <v>6644.6769999999997</v>
      </c>
      <c r="K145" s="22">
        <f t="shared" ca="1" si="16"/>
        <v>19133.25232900009</v>
      </c>
      <c r="L145">
        <f>IF(B145&lt;=52,0,IF(ISBLANK(Historical!E144),0,1))</f>
        <v>1</v>
      </c>
      <c r="M145" s="22">
        <f t="shared" si="17"/>
        <v>6783</v>
      </c>
    </row>
    <row r="146" spans="1:13">
      <c r="A146" s="8">
        <v>42202</v>
      </c>
      <c r="B146" s="7">
        <v>142</v>
      </c>
      <c r="C146">
        <f>Historical!E145</f>
        <v>7370</v>
      </c>
      <c r="D146">
        <f>IF(ISBLANK(Historical!E145),0,1)</f>
        <v>1</v>
      </c>
      <c r="E146" s="22">
        <f ca="1">IF(ISBLANK(Historical!E145), NA(), IF(Params!$D$58&lt;=B146, AVERAGE(OFFSET(C146,-Params!$D$58+1,0,Params!$D$58,1)), C146))</f>
        <v>6776.666666666667</v>
      </c>
      <c r="F146" s="22">
        <f t="shared" ca="1" si="12"/>
        <v>7086.666666666667</v>
      </c>
      <c r="G146" s="22">
        <f t="shared" ca="1" si="13"/>
        <v>6578.666666666667</v>
      </c>
      <c r="H146" s="22">
        <f t="shared" ca="1" si="14"/>
        <v>7086.666666666667</v>
      </c>
      <c r="I146" s="22">
        <f t="shared" ca="1" si="15"/>
        <v>6578.666666666667</v>
      </c>
      <c r="J146" s="22">
        <f ca="1">H146*(1+Params!$D$59)*(1-Params!$D$60)+I146*Params!$D$60</f>
        <v>6654.380000000001</v>
      </c>
      <c r="K146" s="22">
        <f t="shared" ca="1" si="16"/>
        <v>512111.98439999856</v>
      </c>
      <c r="L146">
        <f>IF(B146&lt;=52,0,IF(ISBLANK(Historical!E145),0,1))</f>
        <v>1</v>
      </c>
      <c r="M146" s="22">
        <f t="shared" si="17"/>
        <v>7370</v>
      </c>
    </row>
    <row r="147" spans="1:13">
      <c r="A147" s="8">
        <v>42209</v>
      </c>
      <c r="B147" s="7">
        <v>143</v>
      </c>
      <c r="C147">
        <f>Historical!E146</f>
        <v>6974</v>
      </c>
      <c r="D147">
        <f>IF(ISBLANK(Historical!E146),0,1)</f>
        <v>1</v>
      </c>
      <c r="E147" s="22">
        <f ca="1">IF(ISBLANK(Historical!E146), NA(), IF(Params!$D$58&lt;=B147, AVERAGE(OFFSET(C147,-Params!$D$58+1,0,Params!$D$58,1)), C147))</f>
        <v>6834.666666666667</v>
      </c>
      <c r="F147" s="22">
        <f t="shared" ca="1" si="12"/>
        <v>7134.833333333333</v>
      </c>
      <c r="G147" s="22">
        <f t="shared" ca="1" si="13"/>
        <v>6776.666666666667</v>
      </c>
      <c r="H147" s="22">
        <f t="shared" ca="1" si="14"/>
        <v>7134.833333333333</v>
      </c>
      <c r="I147" s="22">
        <f t="shared" ca="1" si="15"/>
        <v>6776.666666666667</v>
      </c>
      <c r="J147" s="22">
        <f ca="1">H147*(1+Params!$D$59)*(1-Params!$D$60)+I147*Params!$D$60</f>
        <v>6699.6085000000003</v>
      </c>
      <c r="K147" s="22">
        <f t="shared" ca="1" si="16"/>
        <v>75290.695272249854</v>
      </c>
      <c r="L147">
        <f>IF(B147&lt;=52,0,IF(ISBLANK(Historical!E146),0,1))</f>
        <v>1</v>
      </c>
      <c r="M147" s="22">
        <f t="shared" si="17"/>
        <v>6974</v>
      </c>
    </row>
    <row r="148" spans="1:13">
      <c r="A148" s="8">
        <v>42216</v>
      </c>
      <c r="B148" s="7">
        <v>144</v>
      </c>
      <c r="C148">
        <f>Historical!E147</f>
        <v>6604</v>
      </c>
      <c r="D148">
        <f>IF(ISBLANK(Historical!E147),0,1)</f>
        <v>1</v>
      </c>
      <c r="E148" s="22">
        <f ca="1">IF(ISBLANK(Historical!E147), NA(), IF(Params!$D$58&lt;=B148, AVERAGE(OFFSET(C148,-Params!$D$58+1,0,Params!$D$58,1)), C148))</f>
        <v>6903</v>
      </c>
      <c r="F148" s="22">
        <f t="shared" ca="1" si="12"/>
        <v>7168.166666666667</v>
      </c>
      <c r="G148" s="22">
        <f t="shared" ca="1" si="13"/>
        <v>6834.666666666667</v>
      </c>
      <c r="H148" s="22">
        <f t="shared" ca="1" si="14"/>
        <v>7168.166666666667</v>
      </c>
      <c r="I148" s="22">
        <f t="shared" ca="1" si="15"/>
        <v>6834.666666666667</v>
      </c>
      <c r="J148" s="22">
        <f ca="1">H148*(1+Params!$D$59)*(1-Params!$D$60)+I148*Params!$D$60</f>
        <v>6730.9085000000005</v>
      </c>
      <c r="K148" s="22">
        <f t="shared" ca="1" si="16"/>
        <v>16105.767372250117</v>
      </c>
      <c r="L148">
        <f>IF(B148&lt;=52,0,IF(ISBLANK(Historical!E147),0,1))</f>
        <v>1</v>
      </c>
      <c r="M148" s="22">
        <f t="shared" si="17"/>
        <v>6604</v>
      </c>
    </row>
    <row r="149" spans="1:13">
      <c r="A149" s="8">
        <v>42223</v>
      </c>
      <c r="B149" s="7">
        <v>145</v>
      </c>
      <c r="C149">
        <f>Historical!E148</f>
        <v>6997</v>
      </c>
      <c r="D149">
        <f>IF(ISBLANK(Historical!E148),0,1)</f>
        <v>1</v>
      </c>
      <c r="E149" s="22">
        <f ca="1">IF(ISBLANK(Historical!E148), NA(), IF(Params!$D$58&lt;=B149, AVERAGE(OFFSET(C149,-Params!$D$58+1,0,Params!$D$58,1)), C149))</f>
        <v>6912.166666666667</v>
      </c>
      <c r="F149" s="22">
        <f t="shared" ca="1" si="12"/>
        <v>7261.333333333333</v>
      </c>
      <c r="G149" s="22">
        <f t="shared" ca="1" si="13"/>
        <v>6903</v>
      </c>
      <c r="H149" s="22">
        <f t="shared" ca="1" si="14"/>
        <v>7261.333333333333</v>
      </c>
      <c r="I149" s="22">
        <f t="shared" ca="1" si="15"/>
        <v>6903</v>
      </c>
      <c r="J149" s="22">
        <f ca="1">H149*(1+Params!$D$59)*(1-Params!$D$60)+I149*Params!$D$60</f>
        <v>6818.3919999999998</v>
      </c>
      <c r="K149" s="22">
        <f t="shared" ca="1" si="16"/>
        <v>31900.817664000064</v>
      </c>
      <c r="L149">
        <f>IF(B149&lt;=52,0,IF(ISBLANK(Historical!E148),0,1))</f>
        <v>1</v>
      </c>
      <c r="M149" s="22">
        <f t="shared" si="17"/>
        <v>6997</v>
      </c>
    </row>
    <row r="150" spans="1:13">
      <c r="A150" s="8">
        <v>42230</v>
      </c>
      <c r="B150" s="7">
        <v>146</v>
      </c>
      <c r="C150">
        <f>Historical!E149</f>
        <v>7462</v>
      </c>
      <c r="D150">
        <f>IF(ISBLANK(Historical!E149),0,1)</f>
        <v>1</v>
      </c>
      <c r="E150" s="22">
        <f ca="1">IF(ISBLANK(Historical!E149), NA(), IF(Params!$D$58&lt;=B150, AVERAGE(OFFSET(C150,-Params!$D$58+1,0,Params!$D$58,1)), C150))</f>
        <v>7031.666666666667</v>
      </c>
      <c r="F150" s="22">
        <f t="shared" ca="1" si="12"/>
        <v>7286.666666666667</v>
      </c>
      <c r="G150" s="22">
        <f t="shared" ca="1" si="13"/>
        <v>6912.166666666667</v>
      </c>
      <c r="H150" s="22">
        <f t="shared" ca="1" si="14"/>
        <v>7286.666666666667</v>
      </c>
      <c r="I150" s="22">
        <f t="shared" ca="1" si="15"/>
        <v>6912.166666666667</v>
      </c>
      <c r="J150" s="22">
        <f ca="1">H150*(1+Params!$D$59)*(1-Params!$D$60)+I150*Params!$D$60</f>
        <v>6842.18</v>
      </c>
      <c r="K150" s="22">
        <f t="shared" ca="1" si="16"/>
        <v>384176.83239999966</v>
      </c>
      <c r="L150">
        <f>IF(B150&lt;=52,0,IF(ISBLANK(Historical!E149),0,1))</f>
        <v>1</v>
      </c>
      <c r="M150" s="22">
        <f t="shared" si="17"/>
        <v>7462</v>
      </c>
    </row>
    <row r="151" spans="1:13">
      <c r="A151" s="8">
        <v>42237</v>
      </c>
      <c r="B151" s="7">
        <v>147</v>
      </c>
      <c r="C151">
        <f>Historical!E150</f>
        <v>6722</v>
      </c>
      <c r="D151">
        <f>IF(ISBLANK(Historical!E150),0,1)</f>
        <v>1</v>
      </c>
      <c r="E151" s="22">
        <f ca="1">IF(ISBLANK(Historical!E150), NA(), IF(Params!$D$58&lt;=B151, AVERAGE(OFFSET(C151,-Params!$D$58+1,0,Params!$D$58,1)), C151))</f>
        <v>7021.5</v>
      </c>
      <c r="F151" s="22">
        <f t="shared" ca="1" si="12"/>
        <v>7302.333333333333</v>
      </c>
      <c r="G151" s="22">
        <f t="shared" ca="1" si="13"/>
        <v>7031.666666666667</v>
      </c>
      <c r="H151" s="22">
        <f t="shared" ca="1" si="14"/>
        <v>7302.333333333333</v>
      </c>
      <c r="I151" s="22">
        <f t="shared" ca="1" si="15"/>
        <v>7031.666666666667</v>
      </c>
      <c r="J151" s="22">
        <f ca="1">H151*(1+Params!$D$59)*(1-Params!$D$60)+I151*Params!$D$60</f>
        <v>6856.8910000000005</v>
      </c>
      <c r="K151" s="22">
        <f t="shared" ca="1" si="16"/>
        <v>18195.581881000144</v>
      </c>
      <c r="L151">
        <f>IF(B151&lt;=52,0,IF(ISBLANK(Historical!E150),0,1))</f>
        <v>1</v>
      </c>
      <c r="M151" s="22">
        <f t="shared" si="17"/>
        <v>6722</v>
      </c>
    </row>
    <row r="152" spans="1:13">
      <c r="A152" s="8">
        <v>42244</v>
      </c>
      <c r="B152" s="7">
        <v>148</v>
      </c>
      <c r="C152">
        <f>Historical!E151</f>
        <v>7378</v>
      </c>
      <c r="D152">
        <f>IF(ISBLANK(Historical!E151),0,1)</f>
        <v>1</v>
      </c>
      <c r="E152" s="22">
        <f ca="1">IF(ISBLANK(Historical!E151), NA(), IF(Params!$D$58&lt;=B152, AVERAGE(OFFSET(C152,-Params!$D$58+1,0,Params!$D$58,1)), C152))</f>
        <v>7022.833333333333</v>
      </c>
      <c r="F152" s="22">
        <f t="shared" ca="1" si="12"/>
        <v>7328.333333333333</v>
      </c>
      <c r="G152" s="22">
        <f t="shared" ca="1" si="13"/>
        <v>7021.5</v>
      </c>
      <c r="H152" s="22">
        <f t="shared" ca="1" si="14"/>
        <v>7328.333333333333</v>
      </c>
      <c r="I152" s="22">
        <f t="shared" ca="1" si="15"/>
        <v>7021.5</v>
      </c>
      <c r="J152" s="22">
        <f ca="1">H152*(1+Params!$D$59)*(1-Params!$D$60)+I152*Params!$D$60</f>
        <v>6881.3050000000003</v>
      </c>
      <c r="K152" s="22">
        <f t="shared" ca="1" si="16"/>
        <v>246705.92302499971</v>
      </c>
      <c r="L152">
        <f>IF(B152&lt;=52,0,IF(ISBLANK(Historical!E151),0,1))</f>
        <v>1</v>
      </c>
      <c r="M152" s="22">
        <f t="shared" si="17"/>
        <v>7378</v>
      </c>
    </row>
    <row r="153" spans="1:13">
      <c r="A153" s="8">
        <v>42251</v>
      </c>
      <c r="B153" s="7">
        <v>149</v>
      </c>
      <c r="C153">
        <f>Historical!E152</f>
        <v>6982</v>
      </c>
      <c r="D153">
        <f>IF(ISBLANK(Historical!E152),0,1)</f>
        <v>1</v>
      </c>
      <c r="E153" s="22">
        <f ca="1">IF(ISBLANK(Historical!E152), NA(), IF(Params!$D$58&lt;=B153, AVERAGE(OFFSET(C153,-Params!$D$58+1,0,Params!$D$58,1)), C153))</f>
        <v>7024.166666666667</v>
      </c>
      <c r="F153" s="22">
        <f t="shared" ca="1" si="12"/>
        <v>7292.833333333333</v>
      </c>
      <c r="G153" s="22">
        <f t="shared" ca="1" si="13"/>
        <v>7022.833333333333</v>
      </c>
      <c r="H153" s="22">
        <f t="shared" ca="1" si="14"/>
        <v>7292.833333333333</v>
      </c>
      <c r="I153" s="22">
        <f t="shared" ca="1" si="15"/>
        <v>7022.833333333333</v>
      </c>
      <c r="J153" s="22">
        <f ca="1">H153*(1+Params!$D$59)*(1-Params!$D$60)+I153*Params!$D$60</f>
        <v>6847.9705000000004</v>
      </c>
      <c r="K153" s="22">
        <f t="shared" ca="1" si="16"/>
        <v>17963.906870249906</v>
      </c>
      <c r="L153">
        <f>IF(B153&lt;=52,0,IF(ISBLANK(Historical!E152),0,1))</f>
        <v>1</v>
      </c>
      <c r="M153" s="22">
        <f t="shared" si="17"/>
        <v>6982</v>
      </c>
    </row>
    <row r="154" spans="1:13">
      <c r="A154" s="8">
        <v>42258</v>
      </c>
      <c r="B154" s="7">
        <v>150</v>
      </c>
      <c r="C154">
        <f>Historical!E153</f>
        <v>6712</v>
      </c>
      <c r="D154">
        <f>IF(ISBLANK(Historical!E153),0,1)</f>
        <v>1</v>
      </c>
      <c r="E154" s="22">
        <f ca="1">IF(ISBLANK(Historical!E153), NA(), IF(Params!$D$58&lt;=B154, AVERAGE(OFFSET(C154,-Params!$D$58+1,0,Params!$D$58,1)), C154))</f>
        <v>7042.166666666667</v>
      </c>
      <c r="F154" s="22">
        <f t="shared" ca="1" si="12"/>
        <v>7369.666666666667</v>
      </c>
      <c r="G154" s="22">
        <f t="shared" ca="1" si="13"/>
        <v>7024.166666666667</v>
      </c>
      <c r="H154" s="22">
        <f t="shared" ca="1" si="14"/>
        <v>7369.666666666667</v>
      </c>
      <c r="I154" s="22">
        <f t="shared" ca="1" si="15"/>
        <v>7024.166666666667</v>
      </c>
      <c r="J154" s="22">
        <f ca="1">H154*(1+Params!$D$59)*(1-Params!$D$60)+I154*Params!$D$60</f>
        <v>6920.1170000000011</v>
      </c>
      <c r="K154" s="22">
        <f t="shared" ca="1" si="16"/>
        <v>43312.685689000456</v>
      </c>
      <c r="L154">
        <f>IF(B154&lt;=52,0,IF(ISBLANK(Historical!E153),0,1))</f>
        <v>1</v>
      </c>
      <c r="M154" s="22">
        <f t="shared" si="17"/>
        <v>6712</v>
      </c>
    </row>
    <row r="155" spans="1:13">
      <c r="A155" s="8">
        <v>42265</v>
      </c>
      <c r="B155" s="7">
        <v>151</v>
      </c>
      <c r="C155">
        <f>Historical!E154</f>
        <v>6699</v>
      </c>
      <c r="D155">
        <f>IF(ISBLANK(Historical!E154),0,1)</f>
        <v>1</v>
      </c>
      <c r="E155" s="22">
        <f ca="1">IF(ISBLANK(Historical!E154), NA(), IF(Params!$D$58&lt;=B155, AVERAGE(OFFSET(C155,-Params!$D$58+1,0,Params!$D$58,1)), C155))</f>
        <v>6992.5</v>
      </c>
      <c r="F155" s="22">
        <f t="shared" ca="1" si="12"/>
        <v>7192</v>
      </c>
      <c r="G155" s="22">
        <f t="shared" ca="1" si="13"/>
        <v>7042.166666666667</v>
      </c>
      <c r="H155" s="22">
        <f t="shared" ca="1" si="14"/>
        <v>7192</v>
      </c>
      <c r="I155" s="22">
        <f t="shared" ca="1" si="15"/>
        <v>7042.166666666667</v>
      </c>
      <c r="J155" s="22">
        <f ca="1">H155*(1+Params!$D$59)*(1-Params!$D$60)+I155*Params!$D$60</f>
        <v>6753.2880000000005</v>
      </c>
      <c r="K155" s="22">
        <f t="shared" ca="1" si="16"/>
        <v>2947.1869440000505</v>
      </c>
      <c r="L155">
        <f>IF(B155&lt;=52,0,IF(ISBLANK(Historical!E154),0,1))</f>
        <v>1</v>
      </c>
      <c r="M155" s="22">
        <f t="shared" si="17"/>
        <v>6699</v>
      </c>
    </row>
    <row r="156" spans="1:13">
      <c r="A156" s="8">
        <v>42272</v>
      </c>
      <c r="B156" s="7">
        <v>152</v>
      </c>
      <c r="C156">
        <f>Historical!E155</f>
        <v>7028</v>
      </c>
      <c r="D156">
        <f>IF(ISBLANK(Historical!E155),0,1)</f>
        <v>1</v>
      </c>
      <c r="E156" s="22">
        <f ca="1">IF(ISBLANK(Historical!E155), NA(), IF(Params!$D$58&lt;=B156, AVERAGE(OFFSET(C156,-Params!$D$58+1,0,Params!$D$58,1)), C156))</f>
        <v>6920.166666666667</v>
      </c>
      <c r="F156" s="22">
        <f t="shared" ca="1" si="12"/>
        <v>7142</v>
      </c>
      <c r="G156" s="22">
        <f t="shared" ca="1" si="13"/>
        <v>6992.5</v>
      </c>
      <c r="H156" s="22">
        <f t="shared" ca="1" si="14"/>
        <v>7142</v>
      </c>
      <c r="I156" s="22">
        <f t="shared" ca="1" si="15"/>
        <v>6992.5</v>
      </c>
      <c r="J156" s="22">
        <f ca="1">H156*(1+Params!$D$59)*(1-Params!$D$60)+I156*Params!$D$60</f>
        <v>6706.3380000000006</v>
      </c>
      <c r="K156" s="22">
        <f t="shared" ca="1" si="16"/>
        <v>103466.44224399958</v>
      </c>
      <c r="L156">
        <f>IF(B156&lt;=52,0,IF(ISBLANK(Historical!E155),0,1))</f>
        <v>1</v>
      </c>
      <c r="M156" s="22">
        <f t="shared" si="17"/>
        <v>7028</v>
      </c>
    </row>
    <row r="157" spans="1:13">
      <c r="A157" s="8">
        <v>42279</v>
      </c>
      <c r="B157" s="7">
        <v>153</v>
      </c>
      <c r="C157">
        <f>Historical!E156</f>
        <v>6542</v>
      </c>
      <c r="D157">
        <f>IF(ISBLANK(Historical!E156),0,1)</f>
        <v>1</v>
      </c>
      <c r="E157" s="22">
        <f ca="1">IF(ISBLANK(Historical!E156), NA(), IF(Params!$D$58&lt;=B157, AVERAGE(OFFSET(C157,-Params!$D$58+1,0,Params!$D$58,1)), C157))</f>
        <v>6890.166666666667</v>
      </c>
      <c r="F157" s="22">
        <f t="shared" ca="1" si="12"/>
        <v>7149.333333333333</v>
      </c>
      <c r="G157" s="22">
        <f t="shared" ca="1" si="13"/>
        <v>6920.166666666667</v>
      </c>
      <c r="H157" s="22">
        <f t="shared" ca="1" si="14"/>
        <v>7149.333333333333</v>
      </c>
      <c r="I157" s="22">
        <f t="shared" ca="1" si="15"/>
        <v>6920.166666666667</v>
      </c>
      <c r="J157" s="22">
        <f ca="1">H157*(1+Params!$D$59)*(1-Params!$D$60)+I157*Params!$D$60</f>
        <v>6713.2240000000002</v>
      </c>
      <c r="K157" s="22">
        <f t="shared" ca="1" si="16"/>
        <v>29317.658176000055</v>
      </c>
      <c r="L157">
        <f>IF(B157&lt;=52,0,IF(ISBLANK(Historical!E156),0,1))</f>
        <v>1</v>
      </c>
      <c r="M157" s="22">
        <f t="shared" si="17"/>
        <v>6542</v>
      </c>
    </row>
    <row r="158" spans="1:13">
      <c r="A158" s="8">
        <v>42286</v>
      </c>
      <c r="B158" s="7">
        <v>154</v>
      </c>
      <c r="C158">
        <f>Historical!E157</f>
        <v>6789</v>
      </c>
      <c r="D158">
        <f>IF(ISBLANK(Historical!E157),0,1)</f>
        <v>1</v>
      </c>
      <c r="E158" s="22">
        <f ca="1">IF(ISBLANK(Historical!E157), NA(), IF(Params!$D$58&lt;=B158, AVERAGE(OFFSET(C158,-Params!$D$58+1,0,Params!$D$58,1)), C158))</f>
        <v>6792</v>
      </c>
      <c r="F158" s="22">
        <f t="shared" ca="1" si="12"/>
        <v>7154.333333333333</v>
      </c>
      <c r="G158" s="22">
        <f t="shared" ca="1" si="13"/>
        <v>6890.166666666667</v>
      </c>
      <c r="H158" s="22">
        <f t="shared" ca="1" si="14"/>
        <v>7154.333333333333</v>
      </c>
      <c r="I158" s="22">
        <f t="shared" ca="1" si="15"/>
        <v>6890.166666666667</v>
      </c>
      <c r="J158" s="22">
        <f ca="1">H158*(1+Params!$D$59)*(1-Params!$D$60)+I158*Params!$D$60</f>
        <v>6717.9189999999999</v>
      </c>
      <c r="K158" s="22">
        <f t="shared" ca="1" si="16"/>
        <v>5052.5085610000187</v>
      </c>
      <c r="L158">
        <f>IF(B158&lt;=52,0,IF(ISBLANK(Historical!E157),0,1))</f>
        <v>1</v>
      </c>
      <c r="M158" s="22">
        <f t="shared" si="17"/>
        <v>6789</v>
      </c>
    </row>
    <row r="159" spans="1:13">
      <c r="A159" s="8">
        <v>42293</v>
      </c>
      <c r="B159" s="7">
        <v>155</v>
      </c>
      <c r="C159">
        <f>Historical!E158</f>
        <v>6945</v>
      </c>
      <c r="D159">
        <f>IF(ISBLANK(Historical!E158),0,1)</f>
        <v>1</v>
      </c>
      <c r="E159" s="22">
        <f ca="1">IF(ISBLANK(Historical!E158), NA(), IF(Params!$D$58&lt;=B159, AVERAGE(OFFSET(C159,-Params!$D$58+1,0,Params!$D$58,1)), C159))</f>
        <v>6785.833333333333</v>
      </c>
      <c r="F159" s="22">
        <f t="shared" ca="1" si="12"/>
        <v>7124.5</v>
      </c>
      <c r="G159" s="22">
        <f t="shared" ca="1" si="13"/>
        <v>6792</v>
      </c>
      <c r="H159" s="22">
        <f t="shared" ca="1" si="14"/>
        <v>7124.5</v>
      </c>
      <c r="I159" s="22">
        <f t="shared" ca="1" si="15"/>
        <v>6792</v>
      </c>
      <c r="J159" s="22">
        <f ca="1">H159*(1+Params!$D$59)*(1-Params!$D$60)+I159*Params!$D$60</f>
        <v>6689.9055000000008</v>
      </c>
      <c r="K159" s="22">
        <f t="shared" ca="1" si="16"/>
        <v>65073.203930249612</v>
      </c>
      <c r="L159">
        <f>IF(B159&lt;=52,0,IF(ISBLANK(Historical!E158),0,1))</f>
        <v>1</v>
      </c>
      <c r="M159" s="22">
        <f t="shared" si="17"/>
        <v>6945</v>
      </c>
    </row>
    <row r="160" spans="1:13">
      <c r="A160" s="8">
        <v>42300</v>
      </c>
      <c r="B160" s="7">
        <v>156</v>
      </c>
      <c r="C160">
        <f>Historical!E159</f>
        <v>6528</v>
      </c>
      <c r="D160">
        <f>IF(ISBLANK(Historical!E159),0,1)</f>
        <v>1</v>
      </c>
      <c r="E160" s="22">
        <f ca="1">IF(ISBLANK(Historical!E159), NA(), IF(Params!$D$58&lt;=B160, AVERAGE(OFFSET(C160,-Params!$D$58+1,0,Params!$D$58,1)), C160))</f>
        <v>6755.166666666667</v>
      </c>
      <c r="F160" s="22">
        <f t="shared" ca="1" si="12"/>
        <v>6951.333333333333</v>
      </c>
      <c r="G160" s="22">
        <f t="shared" ca="1" si="13"/>
        <v>6785.833333333333</v>
      </c>
      <c r="H160" s="22">
        <f t="shared" ca="1" si="14"/>
        <v>6951.333333333333</v>
      </c>
      <c r="I160" s="22">
        <f t="shared" ca="1" si="15"/>
        <v>6785.833333333333</v>
      </c>
      <c r="J160" s="22">
        <f ca="1">H160*(1+Params!$D$59)*(1-Params!$D$60)+I160*Params!$D$60</f>
        <v>6527.3019999999997</v>
      </c>
      <c r="K160" s="22">
        <f t="shared" ca="1" si="16"/>
        <v>0.48720400000044689</v>
      </c>
      <c r="L160">
        <f>IF(B160&lt;=52,0,IF(ISBLANK(Historical!E159),0,1))</f>
        <v>1</v>
      </c>
      <c r="M160" s="22">
        <f t="shared" si="17"/>
        <v>6528</v>
      </c>
    </row>
    <row r="161" spans="1:14">
      <c r="A161" s="8">
        <v>42307</v>
      </c>
      <c r="B161" s="7">
        <v>157</v>
      </c>
      <c r="C161">
        <f>Historical!E160</f>
        <v>6439</v>
      </c>
      <c r="D161">
        <f>IF(ISBLANK(Historical!E160),0,1)</f>
        <v>1</v>
      </c>
      <c r="E161" s="22">
        <f ca="1">IF(ISBLANK(Historical!E160), NA(), IF(Params!$D$58&lt;=B161, AVERAGE(OFFSET(C161,-Params!$D$58+1,0,Params!$D$58,1)), C161))</f>
        <v>6711.833333333333</v>
      </c>
      <c r="F161" s="22">
        <f t="shared" ca="1" si="12"/>
        <v>6914.5</v>
      </c>
      <c r="G161" s="22">
        <f t="shared" ca="1" si="13"/>
        <v>6755.166666666667</v>
      </c>
      <c r="H161" s="22">
        <f t="shared" ca="1" si="14"/>
        <v>6914.5</v>
      </c>
      <c r="I161" s="22">
        <f t="shared" ca="1" si="15"/>
        <v>6755.166666666667</v>
      </c>
      <c r="J161" s="22">
        <f ca="1">H161*(1+Params!$D$59)*(1-Params!$D$60)+I161*Params!$D$60</f>
        <v>6492.7155000000002</v>
      </c>
      <c r="K161" s="22">
        <f t="shared" ca="1" si="16"/>
        <v>2885.3549402500266</v>
      </c>
      <c r="L161">
        <f>IF(B161&lt;=52,0,IF(ISBLANK(Historical!E160),0,1))</f>
        <v>1</v>
      </c>
      <c r="M161" s="22">
        <f t="shared" si="17"/>
        <v>6439</v>
      </c>
    </row>
    <row r="162" spans="1:14">
      <c r="A162" s="8">
        <v>42314</v>
      </c>
      <c r="B162" s="7">
        <v>158</v>
      </c>
      <c r="C162">
        <f>Historical!E161</f>
        <v>6873</v>
      </c>
      <c r="D162">
        <f>IF(ISBLANK(Historical!E161),0,1)</f>
        <v>1</v>
      </c>
      <c r="E162" s="22">
        <f ca="1">IF(ISBLANK(Historical!E161), NA(), IF(Params!$D$58&lt;=B162, AVERAGE(OFFSET(C162,-Params!$D$58+1,0,Params!$D$58,1)), C162))</f>
        <v>6686</v>
      </c>
      <c r="F162" s="22">
        <f t="shared" ca="1" si="12"/>
        <v>6848.166666666667</v>
      </c>
      <c r="G162" s="22">
        <f t="shared" ca="1" si="13"/>
        <v>6711.833333333333</v>
      </c>
      <c r="H162" s="22">
        <f t="shared" ca="1" si="14"/>
        <v>6848.166666666667</v>
      </c>
      <c r="I162" s="22">
        <f t="shared" ca="1" si="15"/>
        <v>6711.833333333333</v>
      </c>
      <c r="J162" s="22">
        <f ca="1">H162*(1+Params!$D$59)*(1-Params!$D$60)+I162*Params!$D$60</f>
        <v>6430.4285000000009</v>
      </c>
      <c r="K162" s="22">
        <f t="shared" ca="1" si="16"/>
        <v>195869.5326122492</v>
      </c>
      <c r="L162">
        <f>IF(B162&lt;=52,0,IF(ISBLANK(Historical!E161),0,1))</f>
        <v>1</v>
      </c>
      <c r="M162" s="22">
        <f t="shared" si="17"/>
        <v>6873</v>
      </c>
    </row>
    <row r="163" spans="1:14">
      <c r="A163" s="8">
        <v>42321</v>
      </c>
      <c r="B163" s="7">
        <v>159</v>
      </c>
      <c r="C163">
        <f>Historical!E162</f>
        <v>6464</v>
      </c>
      <c r="D163">
        <f>IF(ISBLANK(Historical!E162),0,1)</f>
        <v>1</v>
      </c>
      <c r="E163" s="22">
        <f ca="1">IF(ISBLANK(Historical!E162), NA(), IF(Params!$D$58&lt;=B163, AVERAGE(OFFSET(C163,-Params!$D$58+1,0,Params!$D$58,1)), C163))</f>
        <v>6673</v>
      </c>
      <c r="F163" s="22">
        <f t="shared" ca="1" si="12"/>
        <v>6837.333333333333</v>
      </c>
      <c r="G163" s="22">
        <f t="shared" ca="1" si="13"/>
        <v>6686</v>
      </c>
      <c r="H163" s="22">
        <f t="shared" ca="1" si="14"/>
        <v>6837.333333333333</v>
      </c>
      <c r="I163" s="22">
        <f t="shared" ca="1" si="15"/>
        <v>6686</v>
      </c>
      <c r="J163" s="22">
        <f ca="1">H163*(1+Params!$D$59)*(1-Params!$D$60)+I163*Params!$D$60</f>
        <v>6420.2560000000003</v>
      </c>
      <c r="K163" s="22">
        <f t="shared" ca="1" si="16"/>
        <v>1913.5375359999725</v>
      </c>
      <c r="L163">
        <f>IF(B163&lt;=52,0,IF(ISBLANK(Historical!E162),0,1))</f>
        <v>1</v>
      </c>
      <c r="M163" s="22">
        <f t="shared" si="17"/>
        <v>6464</v>
      </c>
      <c r="N163">
        <f>AVERAGE(C158:C163)</f>
        <v>6673</v>
      </c>
    </row>
    <row r="164" spans="1:14">
      <c r="A164" s="8">
        <v>42328</v>
      </c>
      <c r="B164" s="12">
        <v>160</v>
      </c>
      <c r="C164">
        <f>Historical!E163</f>
        <v>6888</v>
      </c>
      <c r="D164">
        <f>IF(ISBLANK(Historical!E163),0,1)</f>
        <v>1</v>
      </c>
      <c r="E164" s="22">
        <f ca="1">IF(ISBLANK(Historical!E163), NA(), IF(Params!$D$58&lt;=B164, AVERAGE(OFFSET(C164,-Params!$D$58+1,0,Params!$D$58,1)), C164))</f>
        <v>6689.5</v>
      </c>
      <c r="F164" s="22">
        <f t="shared" ca="1" si="12"/>
        <v>6800.5</v>
      </c>
      <c r="G164" s="22">
        <f t="shared" ca="1" si="13"/>
        <v>6673</v>
      </c>
      <c r="H164" s="22">
        <f t="shared" ca="1" si="14"/>
        <v>6800.5</v>
      </c>
      <c r="I164" s="22">
        <f t="shared" ca="1" si="15"/>
        <v>6673</v>
      </c>
      <c r="J164" s="22">
        <f ca="1">H164*(1+Params!$D$59)*(1-Params!$D$60)+I164*Params!$D$60</f>
        <v>6385.6695</v>
      </c>
      <c r="K164" s="22">
        <f t="shared" ca="1" si="16"/>
        <v>252335.93123025002</v>
      </c>
      <c r="L164">
        <f>IF(B164&lt;=52,0,IF(ISBLANK(Historical!E163),0,1))</f>
        <v>1</v>
      </c>
      <c r="M164" s="22">
        <f t="shared" si="17"/>
        <v>6888</v>
      </c>
      <c r="N164">
        <f>AVERAGE(C159:C164)</f>
        <v>6689.5</v>
      </c>
    </row>
    <row r="165" spans="1:14">
      <c r="A165" s="8">
        <v>42335</v>
      </c>
      <c r="B165" s="12">
        <v>161</v>
      </c>
      <c r="C165">
        <f>Historical!E164</f>
        <v>0</v>
      </c>
      <c r="D165">
        <f>IF(ISBLANK(Historical!E164),0,1)</f>
        <v>0</v>
      </c>
      <c r="E165" s="22" t="e">
        <f ca="1">IF(ISBLANK(Historical!E164), NA(), IF(Params!$D$58&lt;=B165, AVERAGE(OFFSET(C165,-Params!$D$58+1,0,Params!$D$58,1)), C165))</f>
        <v>#N/A</v>
      </c>
      <c r="F165" s="22">
        <f t="shared" ca="1" si="12"/>
        <v>6779.166666666667</v>
      </c>
      <c r="G165" s="22">
        <f t="shared" ca="1" si="13"/>
        <v>6689.5</v>
      </c>
      <c r="H165" s="22">
        <f t="shared" ca="1" si="14"/>
        <v>6779.166666666667</v>
      </c>
      <c r="I165" s="22">
        <f t="shared" ca="1" si="15"/>
        <v>6689.5</v>
      </c>
      <c r="J165" s="22">
        <f ca="1">H165*(1+Params!$D$59)*(1-Params!$D$60)+I165*Params!$D$60</f>
        <v>6365.6375000000007</v>
      </c>
      <c r="K165" s="22">
        <f t="shared" si="16"/>
        <v>0</v>
      </c>
      <c r="L165">
        <f>IF(B165&lt;=52,0,IF(ISBLANK(Historical!E164),0,1))</f>
        <v>0</v>
      </c>
      <c r="M165" s="22">
        <f t="shared" ca="1" si="17"/>
        <v>6365.6375000000007</v>
      </c>
    </row>
    <row r="166" spans="1:14">
      <c r="A166" s="8">
        <v>42342</v>
      </c>
      <c r="B166" s="12">
        <v>162</v>
      </c>
      <c r="C166">
        <f>Historical!E165</f>
        <v>0</v>
      </c>
      <c r="D166">
        <f>IF(ISBLANK(Historical!E165),0,1)</f>
        <v>0</v>
      </c>
      <c r="E166" s="22" t="e">
        <f ca="1">IF(ISBLANK(Historical!E165), NA(), IF(Params!$D$58&lt;=B166, AVERAGE(OFFSET(C166,-Params!$D$58+1,0,Params!$D$58,1)), C166))</f>
        <v>#N/A</v>
      </c>
      <c r="F166" s="22">
        <f t="shared" ca="1" si="12"/>
        <v>6879.833333333333</v>
      </c>
      <c r="G166" s="22" t="e">
        <f t="shared" ca="1" si="13"/>
        <v>#N/A</v>
      </c>
      <c r="H166" s="22">
        <f t="shared" ca="1" si="14"/>
        <v>6879.833333333333</v>
      </c>
      <c r="I166" s="22">
        <f t="shared" ca="1" si="15"/>
        <v>6365.6375000000007</v>
      </c>
      <c r="J166" s="22">
        <f ca="1">H166*(1+Params!$D$59)*(1-Params!$D$60)+I166*Params!$D$60</f>
        <v>6460.1634999999997</v>
      </c>
      <c r="K166" s="22">
        <f t="shared" si="16"/>
        <v>0</v>
      </c>
      <c r="L166">
        <f>IF(B166&lt;=52,0,IF(ISBLANK(Historical!E165),0,1))</f>
        <v>0</v>
      </c>
      <c r="M166" s="22">
        <f t="shared" ca="1" si="17"/>
        <v>6460.1634999999997</v>
      </c>
    </row>
    <row r="167" spans="1:14">
      <c r="A167" s="8">
        <v>42349</v>
      </c>
      <c r="B167" s="12">
        <v>163</v>
      </c>
      <c r="C167">
        <f>Historical!E166</f>
        <v>0</v>
      </c>
      <c r="D167">
        <f>IF(ISBLANK(Historical!E166),0,1)</f>
        <v>0</v>
      </c>
      <c r="E167" s="22" t="e">
        <f ca="1">IF(ISBLANK(Historical!E166), NA(), IF(Params!$D$58&lt;=B167, AVERAGE(OFFSET(C167,-Params!$D$58+1,0,Params!$D$58,1)), C167))</f>
        <v>#N/A</v>
      </c>
      <c r="F167" s="22">
        <f t="shared" ca="1" si="12"/>
        <v>6957.5</v>
      </c>
      <c r="G167" s="22" t="e">
        <f t="shared" ca="1" si="13"/>
        <v>#N/A</v>
      </c>
      <c r="H167" s="22">
        <f t="shared" ca="1" si="14"/>
        <v>6957.5</v>
      </c>
      <c r="I167" s="22">
        <f t="shared" ca="1" si="15"/>
        <v>6460.1634999999997</v>
      </c>
      <c r="J167" s="22">
        <f ca="1">H167*(1+Params!$D$59)*(1-Params!$D$60)+I167*Params!$D$60</f>
        <v>6533.0925000000007</v>
      </c>
      <c r="K167" s="22">
        <f t="shared" si="16"/>
        <v>0</v>
      </c>
      <c r="L167">
        <f>IF(B167&lt;=52,0,IF(ISBLANK(Historical!E166),0,1))</f>
        <v>0</v>
      </c>
      <c r="M167" s="22">
        <f t="shared" ca="1" si="17"/>
        <v>6533.0925000000007</v>
      </c>
    </row>
    <row r="168" spans="1:14">
      <c r="A168" s="8">
        <v>42356</v>
      </c>
      <c r="B168" s="12">
        <v>164</v>
      </c>
      <c r="C168">
        <f>Historical!E167</f>
        <v>0</v>
      </c>
      <c r="D168">
        <f>IF(ISBLANK(Historical!E167),0,1)</f>
        <v>0</v>
      </c>
      <c r="E168" s="22" t="e">
        <f ca="1">IF(ISBLANK(Historical!E167), NA(), IF(Params!$D$58&lt;=B168, AVERAGE(OFFSET(C168,-Params!$D$58+1,0,Params!$D$58,1)), C168))</f>
        <v>#N/A</v>
      </c>
      <c r="F168" s="22">
        <f t="shared" ca="1" si="12"/>
        <v>7197.166666666667</v>
      </c>
      <c r="G168" s="22" t="e">
        <f t="shared" ca="1" si="13"/>
        <v>#N/A</v>
      </c>
      <c r="H168" s="22">
        <f t="shared" ca="1" si="14"/>
        <v>7197.166666666667</v>
      </c>
      <c r="I168" s="22">
        <f t="shared" ca="1" si="15"/>
        <v>6533.0925000000007</v>
      </c>
      <c r="J168" s="22">
        <f ca="1">H168*(1+Params!$D$59)*(1-Params!$D$60)+I168*Params!$D$60</f>
        <v>6758.1395000000011</v>
      </c>
      <c r="K168" s="22">
        <f t="shared" si="16"/>
        <v>0</v>
      </c>
      <c r="L168">
        <f>IF(B168&lt;=52,0,IF(ISBLANK(Historical!E167),0,1))</f>
        <v>0</v>
      </c>
      <c r="M168" s="22">
        <f t="shared" ca="1" si="17"/>
        <v>6758.1395000000011</v>
      </c>
    </row>
    <row r="169" spans="1:14">
      <c r="A169" s="8">
        <v>42363</v>
      </c>
      <c r="B169" s="12">
        <v>165</v>
      </c>
      <c r="C169">
        <f>Historical!E168</f>
        <v>0</v>
      </c>
      <c r="D169">
        <f>IF(ISBLANK(Historical!E168),0,1)</f>
        <v>0</v>
      </c>
      <c r="E169" s="22" t="e">
        <f ca="1">IF(ISBLANK(Historical!E168), NA(), IF(Params!$D$58&lt;=B169, AVERAGE(OFFSET(C169,-Params!$D$58+1,0,Params!$D$58,1)), C169))</f>
        <v>#N/A</v>
      </c>
      <c r="F169" s="22">
        <f t="shared" ca="1" si="12"/>
        <v>7104.833333333333</v>
      </c>
      <c r="G169" s="22" t="e">
        <f t="shared" ca="1" si="13"/>
        <v>#N/A</v>
      </c>
      <c r="H169" s="22">
        <f t="shared" ca="1" si="14"/>
        <v>7104.833333333333</v>
      </c>
      <c r="I169" s="22">
        <f t="shared" ca="1" si="15"/>
        <v>6758.1395000000011</v>
      </c>
      <c r="J169" s="22">
        <f ca="1">H169*(1+Params!$D$59)*(1-Params!$D$60)+I169*Params!$D$60</f>
        <v>6671.4385000000002</v>
      </c>
      <c r="K169" s="22">
        <f t="shared" si="16"/>
        <v>0</v>
      </c>
      <c r="L169">
        <f>IF(B169&lt;=52,0,IF(ISBLANK(Historical!E168),0,1))</f>
        <v>0</v>
      </c>
      <c r="M169" s="22">
        <f t="shared" ca="1" si="17"/>
        <v>6671.4385000000002</v>
      </c>
    </row>
    <row r="170" spans="1:14">
      <c r="A170" s="8">
        <v>42370</v>
      </c>
      <c r="B170" s="12">
        <v>166</v>
      </c>
      <c r="C170">
        <f>Historical!E169</f>
        <v>0</v>
      </c>
      <c r="D170">
        <f>IF(ISBLANK(Historical!E169),0,1)</f>
        <v>0</v>
      </c>
      <c r="E170" s="22" t="e">
        <f ca="1">IF(ISBLANK(Historical!E169), NA(), IF(Params!$D$58&lt;=B170, AVERAGE(OFFSET(C170,-Params!$D$58+1,0,Params!$D$58,1)), C170))</f>
        <v>#N/A</v>
      </c>
      <c r="F170" s="22">
        <f t="shared" ca="1" si="12"/>
        <v>6999.666666666667</v>
      </c>
      <c r="G170" s="22" t="e">
        <f t="shared" ca="1" si="13"/>
        <v>#N/A</v>
      </c>
      <c r="H170" s="22">
        <f t="shared" ca="1" si="14"/>
        <v>6999.666666666667</v>
      </c>
      <c r="I170" s="22">
        <f t="shared" ca="1" si="15"/>
        <v>6671.4385000000002</v>
      </c>
      <c r="J170" s="22">
        <f ca="1">H170*(1+Params!$D$59)*(1-Params!$D$60)+I170*Params!$D$60</f>
        <v>6572.6870000000008</v>
      </c>
      <c r="K170" s="22">
        <f t="shared" si="16"/>
        <v>0</v>
      </c>
      <c r="L170">
        <f>IF(B170&lt;=52,0,IF(ISBLANK(Historical!E169),0,1))</f>
        <v>0</v>
      </c>
      <c r="M170" s="22">
        <f t="shared" ca="1" si="17"/>
        <v>6572.6870000000008</v>
      </c>
    </row>
    <row r="171" spans="1:14">
      <c r="A171" s="8">
        <v>42377</v>
      </c>
      <c r="B171" s="12">
        <v>167</v>
      </c>
      <c r="C171">
        <f>Historical!E170</f>
        <v>0</v>
      </c>
      <c r="D171">
        <f>IF(ISBLANK(Historical!E170),0,1)</f>
        <v>0</v>
      </c>
      <c r="E171" s="22" t="e">
        <f ca="1">IF(ISBLANK(Historical!E170), NA(), IF(Params!$D$58&lt;=B171, AVERAGE(OFFSET(C171,-Params!$D$58+1,0,Params!$D$58,1)), C171))</f>
        <v>#N/A</v>
      </c>
      <c r="F171" s="22">
        <f t="shared" ca="1" si="12"/>
        <v>7028.833333333333</v>
      </c>
      <c r="G171" s="22" t="e">
        <f t="shared" ca="1" si="13"/>
        <v>#N/A</v>
      </c>
      <c r="H171" s="22">
        <f t="shared" ca="1" si="14"/>
        <v>7028.833333333333</v>
      </c>
      <c r="I171" s="22">
        <f t="shared" ca="1" si="15"/>
        <v>6572.6870000000008</v>
      </c>
      <c r="J171" s="22">
        <f ca="1">H171*(1+Params!$D$59)*(1-Params!$D$60)+I171*Params!$D$60</f>
        <v>6600.0744999999997</v>
      </c>
      <c r="K171" s="22">
        <f t="shared" si="16"/>
        <v>0</v>
      </c>
      <c r="L171">
        <f>IF(B171&lt;=52,0,IF(ISBLANK(Historical!E170),0,1))</f>
        <v>0</v>
      </c>
      <c r="M171" s="22">
        <f t="shared" ca="1" si="17"/>
        <v>6600.0744999999997</v>
      </c>
    </row>
    <row r="172" spans="1:14">
      <c r="A172" s="8">
        <v>42384</v>
      </c>
      <c r="B172" s="12">
        <v>168</v>
      </c>
      <c r="C172">
        <f>Historical!E171</f>
        <v>0</v>
      </c>
      <c r="D172">
        <f>IF(ISBLANK(Historical!E171),0,1)</f>
        <v>0</v>
      </c>
      <c r="E172" s="22" t="e">
        <f ca="1">IF(ISBLANK(Historical!E171), NA(), IF(Params!$D$58&lt;=B172, AVERAGE(OFFSET(C172,-Params!$D$58+1,0,Params!$D$58,1)), C172))</f>
        <v>#N/A</v>
      </c>
      <c r="F172" s="22">
        <f t="shared" ca="1" si="12"/>
        <v>6951.5</v>
      </c>
      <c r="G172" s="22" t="e">
        <f t="shared" ca="1" si="13"/>
        <v>#N/A</v>
      </c>
      <c r="H172" s="22">
        <f t="shared" ca="1" si="14"/>
        <v>6951.5</v>
      </c>
      <c r="I172" s="22">
        <f t="shared" ca="1" si="15"/>
        <v>6600.0744999999997</v>
      </c>
      <c r="J172" s="22">
        <f ca="1">H172*(1+Params!$D$59)*(1-Params!$D$60)+I172*Params!$D$60</f>
        <v>6527.4585000000006</v>
      </c>
      <c r="K172" s="22">
        <f t="shared" si="16"/>
        <v>0</v>
      </c>
      <c r="L172">
        <f>IF(B172&lt;=52,0,IF(ISBLANK(Historical!E171),0,1))</f>
        <v>0</v>
      </c>
      <c r="M172" s="22">
        <f t="shared" ca="1" si="17"/>
        <v>6527.4585000000006</v>
      </c>
    </row>
    <row r="173" spans="1:14">
      <c r="A173" s="8">
        <v>42391</v>
      </c>
      <c r="B173" s="12">
        <v>169</v>
      </c>
      <c r="C173">
        <f>Historical!E172</f>
        <v>0</v>
      </c>
      <c r="D173">
        <f>IF(ISBLANK(Historical!E172),0,1)</f>
        <v>0</v>
      </c>
      <c r="E173" s="22" t="e">
        <f ca="1">IF(ISBLANK(Historical!E172), NA(), IF(Params!$D$58&lt;=B173, AVERAGE(OFFSET(C173,-Params!$D$58+1,0,Params!$D$58,1)), C173))</f>
        <v>#N/A</v>
      </c>
      <c r="F173" s="22">
        <f t="shared" ca="1" si="12"/>
        <v>6983.166666666667</v>
      </c>
      <c r="G173" s="22" t="e">
        <f t="shared" ca="1" si="13"/>
        <v>#N/A</v>
      </c>
      <c r="H173" s="22">
        <f t="shared" ca="1" si="14"/>
        <v>6983.166666666667</v>
      </c>
      <c r="I173" s="22">
        <f t="shared" ca="1" si="15"/>
        <v>6527.4585000000006</v>
      </c>
      <c r="J173" s="22">
        <f ca="1">H173*(1+Params!$D$59)*(1-Params!$D$60)+I173*Params!$D$60</f>
        <v>6557.1935000000003</v>
      </c>
      <c r="K173" s="22">
        <f t="shared" si="16"/>
        <v>0</v>
      </c>
      <c r="L173">
        <f>IF(B173&lt;=52,0,IF(ISBLANK(Historical!E172),0,1))</f>
        <v>0</v>
      </c>
      <c r="M173" s="22">
        <f t="shared" ca="1" si="17"/>
        <v>6557.1935000000003</v>
      </c>
    </row>
    <row r="174" spans="1:14">
      <c r="A174" s="8">
        <v>42398</v>
      </c>
      <c r="B174" s="12">
        <v>170</v>
      </c>
      <c r="C174">
        <f>Historical!E173</f>
        <v>0</v>
      </c>
      <c r="D174">
        <f>IF(ISBLANK(Historical!E173),0,1)</f>
        <v>0</v>
      </c>
      <c r="E174" s="22" t="e">
        <f ca="1">IF(ISBLANK(Historical!E173), NA(), IF(Params!$D$58&lt;=B174, AVERAGE(OFFSET(C174,-Params!$D$58+1,0,Params!$D$58,1)), C174))</f>
        <v>#N/A</v>
      </c>
      <c r="F174" s="22">
        <f t="shared" ca="1" si="12"/>
        <v>6813.333333333333</v>
      </c>
      <c r="G174" s="22" t="e">
        <f t="shared" ca="1" si="13"/>
        <v>#N/A</v>
      </c>
      <c r="H174" s="22">
        <f t="shared" ca="1" si="14"/>
        <v>6813.333333333333</v>
      </c>
      <c r="I174" s="22">
        <f t="shared" ca="1" si="15"/>
        <v>6557.1935000000003</v>
      </c>
      <c r="J174" s="22">
        <f ca="1">H174*(1+Params!$D$59)*(1-Params!$D$60)+I174*Params!$D$60</f>
        <v>6397.72</v>
      </c>
      <c r="K174" s="22">
        <f t="shared" si="16"/>
        <v>0</v>
      </c>
      <c r="L174">
        <f>IF(B174&lt;=52,0,IF(ISBLANK(Historical!E173),0,1))</f>
        <v>0</v>
      </c>
      <c r="M174" s="22">
        <f t="shared" ca="1" si="17"/>
        <v>6397.72</v>
      </c>
    </row>
    <row r="175" spans="1:14">
      <c r="A175" s="8">
        <v>42405</v>
      </c>
      <c r="B175" s="12">
        <v>171</v>
      </c>
      <c r="C175">
        <f>Historical!E174</f>
        <v>0</v>
      </c>
      <c r="D175">
        <f>IF(ISBLANK(Historical!E174),0,1)</f>
        <v>0</v>
      </c>
      <c r="E175" s="22" t="e">
        <f ca="1">IF(ISBLANK(Historical!E174), NA(), IF(Params!$D$58&lt;=B175, AVERAGE(OFFSET(C175,-Params!$D$58+1,0,Params!$D$58,1)), C175))</f>
        <v>#N/A</v>
      </c>
      <c r="F175" s="22">
        <f t="shared" ca="1" si="12"/>
        <v>6831.833333333333</v>
      </c>
      <c r="G175" s="22" t="e">
        <f t="shared" ca="1" si="13"/>
        <v>#N/A</v>
      </c>
      <c r="H175" s="22">
        <f t="shared" ca="1" si="14"/>
        <v>6831.833333333333</v>
      </c>
      <c r="I175" s="22">
        <f t="shared" ca="1" si="15"/>
        <v>6397.72</v>
      </c>
      <c r="J175" s="22">
        <f ca="1">H175*(1+Params!$D$59)*(1-Params!$D$60)+I175*Params!$D$60</f>
        <v>6415.0915000000005</v>
      </c>
      <c r="K175" s="22">
        <f t="shared" si="16"/>
        <v>0</v>
      </c>
      <c r="L175">
        <f>IF(B175&lt;=52,0,IF(ISBLANK(Historical!E174),0,1))</f>
        <v>0</v>
      </c>
      <c r="M175" s="22">
        <f t="shared" ca="1" si="17"/>
        <v>6415.0915000000005</v>
      </c>
    </row>
    <row r="176" spans="1:14">
      <c r="A176" s="8">
        <v>42412</v>
      </c>
      <c r="B176" s="12">
        <v>172</v>
      </c>
      <c r="C176">
        <f>Historical!E175</f>
        <v>0</v>
      </c>
      <c r="D176">
        <f>IF(ISBLANK(Historical!E175),0,1)</f>
        <v>0</v>
      </c>
      <c r="E176" s="22" t="e">
        <f ca="1">IF(ISBLANK(Historical!E175), NA(), IF(Params!$D$58&lt;=B176, AVERAGE(OFFSET(C176,-Params!$D$58+1,0,Params!$D$58,1)), C176))</f>
        <v>#N/A</v>
      </c>
      <c r="F176" s="22">
        <f t="shared" ca="1" si="12"/>
        <v>6854.333333333333</v>
      </c>
      <c r="G176" s="22" t="e">
        <f t="shared" ca="1" si="13"/>
        <v>#N/A</v>
      </c>
      <c r="H176" s="22">
        <f t="shared" ca="1" si="14"/>
        <v>6854.333333333333</v>
      </c>
      <c r="I176" s="22">
        <f t="shared" ca="1" si="15"/>
        <v>6415.0915000000005</v>
      </c>
      <c r="J176" s="22">
        <f ca="1">H176*(1+Params!$D$59)*(1-Params!$D$60)+I176*Params!$D$60</f>
        <v>6436.2190000000001</v>
      </c>
      <c r="K176" s="22">
        <f t="shared" si="16"/>
        <v>0</v>
      </c>
      <c r="L176">
        <f>IF(B176&lt;=52,0,IF(ISBLANK(Historical!E175),0,1))</f>
        <v>0</v>
      </c>
      <c r="M176" s="22">
        <f t="shared" ca="1" si="17"/>
        <v>6436.2190000000001</v>
      </c>
    </row>
    <row r="177" spans="1:13">
      <c r="A177" s="8">
        <v>42419</v>
      </c>
      <c r="B177" s="12">
        <v>173</v>
      </c>
      <c r="C177">
        <f>Historical!E176</f>
        <v>0</v>
      </c>
      <c r="D177">
        <f>IF(ISBLANK(Historical!E176),0,1)</f>
        <v>0</v>
      </c>
      <c r="E177" s="22" t="e">
        <f ca="1">IF(ISBLANK(Historical!E176), NA(), IF(Params!$D$58&lt;=B177, AVERAGE(OFFSET(C177,-Params!$D$58+1,0,Params!$D$58,1)), C177))</f>
        <v>#N/A</v>
      </c>
      <c r="F177" s="22">
        <f t="shared" ca="1" si="12"/>
        <v>6803.833333333333</v>
      </c>
      <c r="G177" s="22" t="e">
        <f t="shared" ca="1" si="13"/>
        <v>#N/A</v>
      </c>
      <c r="H177" s="22">
        <f t="shared" ca="1" si="14"/>
        <v>6803.833333333333</v>
      </c>
      <c r="I177" s="22">
        <f t="shared" ca="1" si="15"/>
        <v>6436.2190000000001</v>
      </c>
      <c r="J177" s="22">
        <f ca="1">H177*(1+Params!$D$59)*(1-Params!$D$60)+I177*Params!$D$60</f>
        <v>6388.7995000000001</v>
      </c>
      <c r="K177" s="22">
        <f t="shared" si="16"/>
        <v>0</v>
      </c>
      <c r="L177">
        <f>IF(B177&lt;=52,0,IF(ISBLANK(Historical!E176),0,1))</f>
        <v>0</v>
      </c>
      <c r="M177" s="22">
        <f t="shared" ca="1" si="17"/>
        <v>6388.7995000000001</v>
      </c>
    </row>
    <row r="178" spans="1:13">
      <c r="A178" s="8">
        <v>42426</v>
      </c>
      <c r="B178" s="12">
        <v>174</v>
      </c>
      <c r="C178">
        <f>Historical!E177</f>
        <v>0</v>
      </c>
      <c r="D178">
        <f>IF(ISBLANK(Historical!E177),0,1)</f>
        <v>0</v>
      </c>
      <c r="E178" s="22" t="e">
        <f ca="1">IF(ISBLANK(Historical!E177), NA(), IF(Params!$D$58&lt;=B178, AVERAGE(OFFSET(C178,-Params!$D$58+1,0,Params!$D$58,1)), C178))</f>
        <v>#N/A</v>
      </c>
      <c r="F178" s="22">
        <f t="shared" ca="1" si="12"/>
        <v>6813.833333333333</v>
      </c>
      <c r="G178" s="22" t="e">
        <f t="shared" ca="1" si="13"/>
        <v>#N/A</v>
      </c>
      <c r="H178" s="22">
        <f t="shared" ca="1" si="14"/>
        <v>6813.833333333333</v>
      </c>
      <c r="I178" s="22">
        <f t="shared" ca="1" si="15"/>
        <v>6388.7995000000001</v>
      </c>
      <c r="J178" s="22">
        <f ca="1">H178*(1+Params!$D$59)*(1-Params!$D$60)+I178*Params!$D$60</f>
        <v>6398.1895000000004</v>
      </c>
      <c r="K178" s="22">
        <f t="shared" si="16"/>
        <v>0</v>
      </c>
      <c r="L178">
        <f>IF(B178&lt;=52,0,IF(ISBLANK(Historical!E177),0,1))</f>
        <v>0</v>
      </c>
      <c r="M178" s="22">
        <f t="shared" ca="1" si="17"/>
        <v>6398.1895000000004</v>
      </c>
    </row>
    <row r="179" spans="1:13">
      <c r="A179" s="8">
        <v>42433</v>
      </c>
      <c r="B179" s="12">
        <v>175</v>
      </c>
      <c r="C179">
        <f>Historical!E178</f>
        <v>0</v>
      </c>
      <c r="D179">
        <f>IF(ISBLANK(Historical!E178),0,1)</f>
        <v>0</v>
      </c>
      <c r="E179" s="22" t="e">
        <f ca="1">IF(ISBLANK(Historical!E178), NA(), IF(Params!$D$58&lt;=B179, AVERAGE(OFFSET(C179,-Params!$D$58+1,0,Params!$D$58,1)), C179))</f>
        <v>#N/A</v>
      </c>
      <c r="F179" s="22">
        <f t="shared" ca="1" si="12"/>
        <v>6713</v>
      </c>
      <c r="G179" s="22" t="e">
        <f t="shared" ca="1" si="13"/>
        <v>#N/A</v>
      </c>
      <c r="H179" s="22">
        <f t="shared" ca="1" si="14"/>
        <v>6713</v>
      </c>
      <c r="I179" s="22">
        <f t="shared" ca="1" si="15"/>
        <v>6398.1895000000004</v>
      </c>
      <c r="J179" s="22">
        <f ca="1">H179*(1+Params!$D$59)*(1-Params!$D$60)+I179*Params!$D$60</f>
        <v>6303.5070000000005</v>
      </c>
      <c r="K179" s="22">
        <f t="shared" si="16"/>
        <v>0</v>
      </c>
      <c r="L179">
        <f>IF(B179&lt;=52,0,IF(ISBLANK(Historical!E178),0,1))</f>
        <v>0</v>
      </c>
      <c r="M179" s="22">
        <f t="shared" ca="1" si="17"/>
        <v>6303.5070000000005</v>
      </c>
    </row>
    <row r="180" spans="1:13">
      <c r="A180" s="8">
        <v>42440</v>
      </c>
      <c r="B180" s="12">
        <v>176</v>
      </c>
      <c r="C180">
        <f>Historical!E179</f>
        <v>0</v>
      </c>
      <c r="D180">
        <f>IF(ISBLANK(Historical!E179),0,1)</f>
        <v>0</v>
      </c>
      <c r="E180" s="22" t="e">
        <f ca="1">IF(ISBLANK(Historical!E179), NA(), IF(Params!$D$58&lt;=B180, AVERAGE(OFFSET(C180,-Params!$D$58+1,0,Params!$D$58,1)), C180))</f>
        <v>#N/A</v>
      </c>
      <c r="F180" s="22">
        <f t="shared" ca="1" si="12"/>
        <v>6735.166666666667</v>
      </c>
      <c r="G180" s="22" t="e">
        <f t="shared" ca="1" si="13"/>
        <v>#N/A</v>
      </c>
      <c r="H180" s="22">
        <f t="shared" ca="1" si="14"/>
        <v>6735.166666666667</v>
      </c>
      <c r="I180" s="22">
        <f t="shared" ca="1" si="15"/>
        <v>6303.5070000000005</v>
      </c>
      <c r="J180" s="22">
        <f ca="1">H180*(1+Params!$D$59)*(1-Params!$D$60)+I180*Params!$D$60</f>
        <v>6324.3215000000009</v>
      </c>
      <c r="K180" s="22">
        <f t="shared" si="16"/>
        <v>0</v>
      </c>
      <c r="L180">
        <f>IF(B180&lt;=52,0,IF(ISBLANK(Historical!E179),0,1))</f>
        <v>0</v>
      </c>
      <c r="M180" s="22">
        <f t="shared" ca="1" si="17"/>
        <v>6324.3215000000009</v>
      </c>
    </row>
    <row r="181" spans="1:13">
      <c r="A181" s="8">
        <v>42447</v>
      </c>
      <c r="B181" s="12">
        <v>177</v>
      </c>
      <c r="C181">
        <f>Historical!E180</f>
        <v>0</v>
      </c>
      <c r="D181">
        <f>IF(ISBLANK(Historical!E180),0,1)</f>
        <v>0</v>
      </c>
      <c r="E181" s="22" t="e">
        <f ca="1">IF(ISBLANK(Historical!E180), NA(), IF(Params!$D$58&lt;=B181, AVERAGE(OFFSET(C181,-Params!$D$58+1,0,Params!$D$58,1)), C181))</f>
        <v>#N/A</v>
      </c>
      <c r="F181" s="22">
        <f t="shared" ca="1" si="12"/>
        <v>6752.666666666667</v>
      </c>
      <c r="G181" s="22" t="e">
        <f t="shared" ca="1" si="13"/>
        <v>#N/A</v>
      </c>
      <c r="H181" s="22">
        <f t="shared" ca="1" si="14"/>
        <v>6752.666666666667</v>
      </c>
      <c r="I181" s="22">
        <f t="shared" ca="1" si="15"/>
        <v>6324.3215000000009</v>
      </c>
      <c r="J181" s="22">
        <f ca="1">H181*(1+Params!$D$59)*(1-Params!$D$60)+I181*Params!$D$60</f>
        <v>6340.7540000000008</v>
      </c>
      <c r="K181" s="22">
        <f t="shared" si="16"/>
        <v>0</v>
      </c>
      <c r="L181">
        <f>IF(B181&lt;=52,0,IF(ISBLANK(Historical!E180),0,1))</f>
        <v>0</v>
      </c>
      <c r="M181" s="22">
        <f t="shared" ca="1" si="17"/>
        <v>6340.7540000000008</v>
      </c>
    </row>
    <row r="182" spans="1:13">
      <c r="A182" s="8">
        <v>42454</v>
      </c>
      <c r="B182" s="12">
        <v>178</v>
      </c>
      <c r="C182">
        <f>Historical!E181</f>
        <v>0</v>
      </c>
      <c r="D182">
        <f>IF(ISBLANK(Historical!E181),0,1)</f>
        <v>0</v>
      </c>
      <c r="E182" s="22" t="e">
        <f ca="1">IF(ISBLANK(Historical!E181), NA(), IF(Params!$D$58&lt;=B182, AVERAGE(OFFSET(C182,-Params!$D$58+1,0,Params!$D$58,1)), C182))</f>
        <v>#N/A</v>
      </c>
      <c r="F182" s="22">
        <f t="shared" ca="1" si="12"/>
        <v>6793</v>
      </c>
      <c r="G182" s="22" t="e">
        <f t="shared" ca="1" si="13"/>
        <v>#N/A</v>
      </c>
      <c r="H182" s="22">
        <f t="shared" ca="1" si="14"/>
        <v>6793</v>
      </c>
      <c r="I182" s="22">
        <f t="shared" ca="1" si="15"/>
        <v>6340.7540000000008</v>
      </c>
      <c r="J182" s="22">
        <f ca="1">H182*(1+Params!$D$59)*(1-Params!$D$60)+I182*Params!$D$60</f>
        <v>6378.6270000000004</v>
      </c>
      <c r="K182" s="22">
        <f t="shared" si="16"/>
        <v>0</v>
      </c>
      <c r="L182">
        <f>IF(B182&lt;=52,0,IF(ISBLANK(Historical!E181),0,1))</f>
        <v>0</v>
      </c>
      <c r="M182" s="22">
        <f t="shared" ca="1" si="17"/>
        <v>6378.6270000000004</v>
      </c>
    </row>
    <row r="183" spans="1:13">
      <c r="A183" s="8">
        <v>42461</v>
      </c>
      <c r="B183" s="12">
        <v>179</v>
      </c>
      <c r="C183">
        <f>Historical!E182</f>
        <v>0</v>
      </c>
      <c r="D183">
        <f>IF(ISBLANK(Historical!E182),0,1)</f>
        <v>0</v>
      </c>
      <c r="E183" s="22" t="e">
        <f ca="1">IF(ISBLANK(Historical!E182), NA(), IF(Params!$D$58&lt;=B183, AVERAGE(OFFSET(C183,-Params!$D$58+1,0,Params!$D$58,1)), C183))</f>
        <v>#N/A</v>
      </c>
      <c r="F183" s="22">
        <f t="shared" ca="1" si="12"/>
        <v>6945.166666666667</v>
      </c>
      <c r="G183" s="22" t="e">
        <f t="shared" ca="1" si="13"/>
        <v>#N/A</v>
      </c>
      <c r="H183" s="22">
        <f t="shared" ca="1" si="14"/>
        <v>6945.166666666667</v>
      </c>
      <c r="I183" s="22">
        <f t="shared" ca="1" si="15"/>
        <v>6378.6270000000004</v>
      </c>
      <c r="J183" s="22">
        <f ca="1">H183*(1+Params!$D$59)*(1-Params!$D$60)+I183*Params!$D$60</f>
        <v>6521.5115000000005</v>
      </c>
      <c r="K183" s="22">
        <f t="shared" si="16"/>
        <v>0</v>
      </c>
      <c r="L183">
        <f>IF(B183&lt;=52,0,IF(ISBLANK(Historical!E182),0,1))</f>
        <v>0</v>
      </c>
      <c r="M183" s="22">
        <f t="shared" ca="1" si="17"/>
        <v>6521.5115000000005</v>
      </c>
    </row>
    <row r="184" spans="1:13">
      <c r="A184" s="8">
        <v>42468</v>
      </c>
      <c r="B184" s="12">
        <v>180</v>
      </c>
      <c r="C184">
        <f>Historical!E183</f>
        <v>0</v>
      </c>
      <c r="D184">
        <f>IF(ISBLANK(Historical!E183),0,1)</f>
        <v>0</v>
      </c>
      <c r="E184" s="22" t="e">
        <f ca="1">IF(ISBLANK(Historical!E183), NA(), IF(Params!$D$58&lt;=B184, AVERAGE(OFFSET(C184,-Params!$D$58+1,0,Params!$D$58,1)), C184))</f>
        <v>#N/A</v>
      </c>
      <c r="F184" s="22">
        <f t="shared" ca="1" si="12"/>
        <v>6904.333333333333</v>
      </c>
      <c r="G184" s="22" t="e">
        <f t="shared" ca="1" si="13"/>
        <v>#N/A</v>
      </c>
      <c r="H184" s="22">
        <f t="shared" ca="1" si="14"/>
        <v>6904.333333333333</v>
      </c>
      <c r="I184" s="22">
        <f t="shared" ca="1" si="15"/>
        <v>6521.5115000000005</v>
      </c>
      <c r="J184" s="22">
        <f ca="1">H184*(1+Params!$D$59)*(1-Params!$D$60)+I184*Params!$D$60</f>
        <v>6483.1689999999999</v>
      </c>
      <c r="K184" s="22">
        <f t="shared" si="16"/>
        <v>0</v>
      </c>
      <c r="L184">
        <f>IF(B184&lt;=52,0,IF(ISBLANK(Historical!E183),0,1))</f>
        <v>0</v>
      </c>
      <c r="M184" s="22">
        <f t="shared" ca="1" si="17"/>
        <v>6483.1689999999999</v>
      </c>
    </row>
    <row r="185" spans="1:13">
      <c r="A185" s="8">
        <v>42475</v>
      </c>
      <c r="B185" s="12">
        <v>181</v>
      </c>
      <c r="C185">
        <f>Historical!E184</f>
        <v>0</v>
      </c>
      <c r="D185">
        <f>IF(ISBLANK(Historical!E184),0,1)</f>
        <v>0</v>
      </c>
      <c r="E185" s="22" t="e">
        <f ca="1">IF(ISBLANK(Historical!E184), NA(), IF(Params!$D$58&lt;=B185, AVERAGE(OFFSET(C185,-Params!$D$58+1,0,Params!$D$58,1)), C185))</f>
        <v>#N/A</v>
      </c>
      <c r="F185" s="22">
        <f t="shared" ca="1" si="12"/>
        <v>7062.166666666667</v>
      </c>
      <c r="G185" s="22" t="e">
        <f t="shared" ca="1" si="13"/>
        <v>#N/A</v>
      </c>
      <c r="H185" s="22">
        <f t="shared" ca="1" si="14"/>
        <v>7062.166666666667</v>
      </c>
      <c r="I185" s="22">
        <f t="shared" ca="1" si="15"/>
        <v>6483.1689999999999</v>
      </c>
      <c r="J185" s="22">
        <f ca="1">H185*(1+Params!$D$59)*(1-Params!$D$60)+I185*Params!$D$60</f>
        <v>6631.3745000000008</v>
      </c>
      <c r="K185" s="22">
        <f t="shared" si="16"/>
        <v>0</v>
      </c>
      <c r="L185">
        <f>IF(B185&lt;=52,0,IF(ISBLANK(Historical!E184),0,1))</f>
        <v>0</v>
      </c>
      <c r="M185" s="22">
        <f t="shared" ca="1" si="17"/>
        <v>6631.3745000000008</v>
      </c>
    </row>
    <row r="186" spans="1:13">
      <c r="A186" s="8">
        <v>42482</v>
      </c>
      <c r="B186" s="12">
        <v>182</v>
      </c>
      <c r="C186">
        <f>Historical!E185</f>
        <v>0</v>
      </c>
      <c r="D186">
        <f>IF(ISBLANK(Historical!E185),0,1)</f>
        <v>0</v>
      </c>
      <c r="E186" s="22" t="e">
        <f ca="1">IF(ISBLANK(Historical!E185), NA(), IF(Params!$D$58&lt;=B186, AVERAGE(OFFSET(C186,-Params!$D$58+1,0,Params!$D$58,1)), C186))</f>
        <v>#N/A</v>
      </c>
      <c r="F186" s="22">
        <f t="shared" ca="1" si="12"/>
        <v>7055.666666666667</v>
      </c>
      <c r="G186" s="22" t="e">
        <f t="shared" ca="1" si="13"/>
        <v>#N/A</v>
      </c>
      <c r="H186" s="22">
        <f t="shared" ca="1" si="14"/>
        <v>7055.666666666667</v>
      </c>
      <c r="I186" s="22">
        <f t="shared" ca="1" si="15"/>
        <v>6631.3745000000008</v>
      </c>
      <c r="J186" s="22">
        <f ca="1">H186*(1+Params!$D$59)*(1-Params!$D$60)+I186*Params!$D$60</f>
        <v>6625.2710000000006</v>
      </c>
      <c r="K186" s="22">
        <f t="shared" si="16"/>
        <v>0</v>
      </c>
      <c r="L186">
        <f>IF(B186&lt;=52,0,IF(ISBLANK(Historical!E185),0,1))</f>
        <v>0</v>
      </c>
      <c r="M186" s="22">
        <f t="shared" ca="1" si="17"/>
        <v>6625.2710000000006</v>
      </c>
    </row>
    <row r="187" spans="1:13">
      <c r="A187" s="8">
        <v>42489</v>
      </c>
      <c r="B187" s="12">
        <v>183</v>
      </c>
      <c r="C187">
        <f>Historical!E186</f>
        <v>0</v>
      </c>
      <c r="D187">
        <f>IF(ISBLANK(Historical!E186),0,1)</f>
        <v>0</v>
      </c>
      <c r="E187" s="22" t="e">
        <f ca="1">IF(ISBLANK(Historical!E186), NA(), IF(Params!$D$58&lt;=B187, AVERAGE(OFFSET(C187,-Params!$D$58+1,0,Params!$D$58,1)), C187))</f>
        <v>#N/A</v>
      </c>
      <c r="F187" s="22">
        <f t="shared" ca="1" si="12"/>
        <v>6919.833333333333</v>
      </c>
      <c r="G187" s="22" t="e">
        <f t="shared" ca="1" si="13"/>
        <v>#N/A</v>
      </c>
      <c r="H187" s="22">
        <f t="shared" ca="1" si="14"/>
        <v>6919.833333333333</v>
      </c>
      <c r="I187" s="22">
        <f t="shared" ca="1" si="15"/>
        <v>6625.2710000000006</v>
      </c>
      <c r="J187" s="22">
        <f ca="1">H187*(1+Params!$D$59)*(1-Params!$D$60)+I187*Params!$D$60</f>
        <v>6497.7235000000001</v>
      </c>
      <c r="K187" s="22">
        <f t="shared" si="16"/>
        <v>0</v>
      </c>
      <c r="L187">
        <f>IF(B187&lt;=52,0,IF(ISBLANK(Historical!E186),0,1))</f>
        <v>0</v>
      </c>
      <c r="M187" s="22">
        <f t="shared" ca="1" si="17"/>
        <v>6497.7235000000001</v>
      </c>
    </row>
    <row r="188" spans="1:13">
      <c r="A188" s="8">
        <v>42496</v>
      </c>
      <c r="B188" s="12">
        <v>184</v>
      </c>
      <c r="C188">
        <f>Historical!E187</f>
        <v>0</v>
      </c>
      <c r="D188">
        <f>IF(ISBLANK(Historical!E187),0,1)</f>
        <v>0</v>
      </c>
      <c r="E188" s="22" t="e">
        <f ca="1">IF(ISBLANK(Historical!E187), NA(), IF(Params!$D$58&lt;=B188, AVERAGE(OFFSET(C188,-Params!$D$58+1,0,Params!$D$58,1)), C188))</f>
        <v>#N/A</v>
      </c>
      <c r="F188" s="22">
        <f t="shared" ca="1" si="12"/>
        <v>6848</v>
      </c>
      <c r="G188" s="22" t="e">
        <f t="shared" ca="1" si="13"/>
        <v>#N/A</v>
      </c>
      <c r="H188" s="22">
        <f t="shared" ca="1" si="14"/>
        <v>6848</v>
      </c>
      <c r="I188" s="22">
        <f t="shared" ca="1" si="15"/>
        <v>6497.7235000000001</v>
      </c>
      <c r="J188" s="22">
        <f ca="1">H188*(1+Params!$D$59)*(1-Params!$D$60)+I188*Params!$D$60</f>
        <v>6430.2720000000008</v>
      </c>
      <c r="K188" s="22">
        <f t="shared" si="16"/>
        <v>0</v>
      </c>
      <c r="L188">
        <f>IF(B188&lt;=52,0,IF(ISBLANK(Historical!E187),0,1))</f>
        <v>0</v>
      </c>
      <c r="M188" s="22">
        <f t="shared" ca="1" si="17"/>
        <v>6430.2720000000008</v>
      </c>
    </row>
    <row r="189" spans="1:13">
      <c r="A189" s="8">
        <v>42503</v>
      </c>
      <c r="B189" s="12">
        <v>185</v>
      </c>
      <c r="C189">
        <f>Historical!E188</f>
        <v>0</v>
      </c>
      <c r="D189">
        <f>IF(ISBLANK(Historical!E188),0,1)</f>
        <v>0</v>
      </c>
      <c r="E189" s="22" t="e">
        <f ca="1">IF(ISBLANK(Historical!E188), NA(), IF(Params!$D$58&lt;=B189, AVERAGE(OFFSET(C189,-Params!$D$58+1,0,Params!$D$58,1)), C189))</f>
        <v>#N/A</v>
      </c>
      <c r="F189" s="22">
        <f t="shared" ca="1" si="12"/>
        <v>6684.333333333333</v>
      </c>
      <c r="G189" s="22" t="e">
        <f t="shared" ca="1" si="13"/>
        <v>#N/A</v>
      </c>
      <c r="H189" s="22">
        <f t="shared" ca="1" si="14"/>
        <v>6684.333333333333</v>
      </c>
      <c r="I189" s="22">
        <f t="shared" ca="1" si="15"/>
        <v>6430.2720000000008</v>
      </c>
      <c r="J189" s="22">
        <f ca="1">H189*(1+Params!$D$59)*(1-Params!$D$60)+I189*Params!$D$60</f>
        <v>6276.5889999999999</v>
      </c>
      <c r="K189" s="22">
        <f t="shared" si="16"/>
        <v>0</v>
      </c>
      <c r="L189">
        <f>IF(B189&lt;=52,0,IF(ISBLANK(Historical!E188),0,1))</f>
        <v>0</v>
      </c>
      <c r="M189" s="22">
        <f t="shared" ca="1" si="17"/>
        <v>6276.5889999999999</v>
      </c>
    </row>
    <row r="190" spans="1:13">
      <c r="A190" s="8">
        <v>42510</v>
      </c>
      <c r="B190" s="12">
        <v>186</v>
      </c>
      <c r="C190">
        <f>Historical!E189</f>
        <v>0</v>
      </c>
      <c r="D190">
        <f>IF(ISBLANK(Historical!E189),0,1)</f>
        <v>0</v>
      </c>
      <c r="E190" s="22" t="e">
        <f ca="1">IF(ISBLANK(Historical!E189), NA(), IF(Params!$D$58&lt;=B190, AVERAGE(OFFSET(C190,-Params!$D$58+1,0,Params!$D$58,1)), C190))</f>
        <v>#N/A</v>
      </c>
      <c r="F190" s="22">
        <f t="shared" ca="1" si="12"/>
        <v>6619.333333333333</v>
      </c>
      <c r="G190" s="22" t="e">
        <f t="shared" ca="1" si="13"/>
        <v>#N/A</v>
      </c>
      <c r="H190" s="22">
        <f t="shared" ca="1" si="14"/>
        <v>6619.333333333333</v>
      </c>
      <c r="I190" s="22">
        <f t="shared" ca="1" si="15"/>
        <v>6276.5889999999999</v>
      </c>
      <c r="J190" s="22">
        <f ca="1">H190*(1+Params!$D$59)*(1-Params!$D$60)+I190*Params!$D$60</f>
        <v>6215.5540000000001</v>
      </c>
      <c r="K190" s="22">
        <f t="shared" si="16"/>
        <v>0</v>
      </c>
      <c r="L190">
        <f>IF(B190&lt;=52,0,IF(ISBLANK(Historical!E189),0,1))</f>
        <v>0</v>
      </c>
      <c r="M190" s="22">
        <f t="shared" ca="1" si="17"/>
        <v>6215.5540000000001</v>
      </c>
    </row>
    <row r="191" spans="1:13">
      <c r="A191" s="8">
        <v>42517</v>
      </c>
      <c r="B191" s="12">
        <v>187</v>
      </c>
      <c r="C191">
        <f>Historical!E190</f>
        <v>0</v>
      </c>
      <c r="D191">
        <f>IF(ISBLANK(Historical!E190),0,1)</f>
        <v>0</v>
      </c>
      <c r="E191" s="22" t="e">
        <f ca="1">IF(ISBLANK(Historical!E190), NA(), IF(Params!$D$58&lt;=B191, AVERAGE(OFFSET(C191,-Params!$D$58+1,0,Params!$D$58,1)), C191))</f>
        <v>#N/A</v>
      </c>
      <c r="F191" s="22">
        <f t="shared" ca="1" si="12"/>
        <v>6564.333333333333</v>
      </c>
      <c r="G191" s="22" t="e">
        <f t="shared" ca="1" si="13"/>
        <v>#N/A</v>
      </c>
      <c r="H191" s="22">
        <f t="shared" ca="1" si="14"/>
        <v>6564.333333333333</v>
      </c>
      <c r="I191" s="22">
        <f t="shared" ca="1" si="15"/>
        <v>6215.5540000000001</v>
      </c>
      <c r="J191" s="22">
        <f ca="1">H191*(1+Params!$D$59)*(1-Params!$D$60)+I191*Params!$D$60</f>
        <v>6163.9089999999997</v>
      </c>
      <c r="K191" s="22">
        <f t="shared" si="16"/>
        <v>0</v>
      </c>
      <c r="L191">
        <f>IF(B191&lt;=52,0,IF(ISBLANK(Historical!E190),0,1))</f>
        <v>0</v>
      </c>
      <c r="M191" s="22">
        <f t="shared" ca="1" si="17"/>
        <v>6163.9089999999997</v>
      </c>
    </row>
    <row r="192" spans="1:13">
      <c r="A192" s="8">
        <v>42524</v>
      </c>
      <c r="B192" s="12">
        <v>188</v>
      </c>
      <c r="C192">
        <f>Historical!E191</f>
        <v>0</v>
      </c>
      <c r="D192">
        <f>IF(ISBLANK(Historical!E191),0,1)</f>
        <v>0</v>
      </c>
      <c r="E192" s="22" t="e">
        <f ca="1">IF(ISBLANK(Historical!E191), NA(), IF(Params!$D$58&lt;=B192, AVERAGE(OFFSET(C192,-Params!$D$58+1,0,Params!$D$58,1)), C192))</f>
        <v>#N/A</v>
      </c>
      <c r="F192" s="22">
        <f t="shared" ca="1" si="12"/>
        <v>6431.5</v>
      </c>
      <c r="G192" s="22" t="e">
        <f t="shared" ca="1" si="13"/>
        <v>#N/A</v>
      </c>
      <c r="H192" s="22">
        <f t="shared" ca="1" si="14"/>
        <v>6431.5</v>
      </c>
      <c r="I192" s="22">
        <f t="shared" ca="1" si="15"/>
        <v>6163.9089999999997</v>
      </c>
      <c r="J192" s="22">
        <f ca="1">H192*(1+Params!$D$59)*(1-Params!$D$60)+I192*Params!$D$60</f>
        <v>6039.1785</v>
      </c>
      <c r="K192" s="22">
        <f t="shared" si="16"/>
        <v>0</v>
      </c>
      <c r="L192">
        <f>IF(B192&lt;=52,0,IF(ISBLANK(Historical!E191),0,1))</f>
        <v>0</v>
      </c>
      <c r="M192" s="22">
        <f t="shared" ca="1" si="17"/>
        <v>6039.1785</v>
      </c>
    </row>
    <row r="193" spans="1:13">
      <c r="A193" s="8">
        <v>42531</v>
      </c>
      <c r="B193" s="12">
        <v>189</v>
      </c>
      <c r="C193">
        <f>Historical!E192</f>
        <v>0</v>
      </c>
      <c r="D193">
        <f>IF(ISBLANK(Historical!E192),0,1)</f>
        <v>0</v>
      </c>
      <c r="E193" s="22" t="e">
        <f ca="1">IF(ISBLANK(Historical!E192), NA(), IF(Params!$D$58&lt;=B193, AVERAGE(OFFSET(C193,-Params!$D$58+1,0,Params!$D$58,1)), C193))</f>
        <v>#N/A</v>
      </c>
      <c r="F193" s="22">
        <f t="shared" ca="1" si="12"/>
        <v>6523.5</v>
      </c>
      <c r="G193" s="22" t="e">
        <f t="shared" ca="1" si="13"/>
        <v>#N/A</v>
      </c>
      <c r="H193" s="22">
        <f t="shared" ca="1" si="14"/>
        <v>6523.5</v>
      </c>
      <c r="I193" s="22">
        <f t="shared" ca="1" si="15"/>
        <v>6039.1785</v>
      </c>
      <c r="J193" s="22">
        <f ca="1">H193*(1+Params!$D$59)*(1-Params!$D$60)+I193*Params!$D$60</f>
        <v>6125.5665000000008</v>
      </c>
      <c r="K193" s="22">
        <f t="shared" si="16"/>
        <v>0</v>
      </c>
      <c r="L193">
        <f>IF(B193&lt;=52,0,IF(ISBLANK(Historical!E192),0,1))</f>
        <v>0</v>
      </c>
      <c r="M193" s="22">
        <f t="shared" ca="1" si="17"/>
        <v>6125.5665000000008</v>
      </c>
    </row>
    <row r="194" spans="1:13">
      <c r="A194" s="8">
        <v>42538</v>
      </c>
      <c r="B194" s="12">
        <v>190</v>
      </c>
      <c r="C194">
        <f>Historical!E193</f>
        <v>0</v>
      </c>
      <c r="D194">
        <f>IF(ISBLANK(Historical!E193),0,1)</f>
        <v>0</v>
      </c>
      <c r="E194" s="22" t="e">
        <f ca="1">IF(ISBLANK(Historical!E193), NA(), IF(Params!$D$58&lt;=B194, AVERAGE(OFFSET(C194,-Params!$D$58+1,0,Params!$D$58,1)), C194))</f>
        <v>#N/A</v>
      </c>
      <c r="F194" s="22">
        <f t="shared" ca="1" si="12"/>
        <v>6486.833333333333</v>
      </c>
      <c r="G194" s="22" t="e">
        <f t="shared" ca="1" si="13"/>
        <v>#N/A</v>
      </c>
      <c r="H194" s="22">
        <f t="shared" ca="1" si="14"/>
        <v>6486.833333333333</v>
      </c>
      <c r="I194" s="22">
        <f t="shared" ca="1" si="15"/>
        <v>6125.5665000000008</v>
      </c>
      <c r="J194" s="22">
        <f ca="1">H194*(1+Params!$D$59)*(1-Params!$D$60)+I194*Params!$D$60</f>
        <v>6091.1365000000005</v>
      </c>
      <c r="K194" s="22">
        <f t="shared" si="16"/>
        <v>0</v>
      </c>
      <c r="L194">
        <f>IF(B194&lt;=52,0,IF(ISBLANK(Historical!E193),0,1))</f>
        <v>0</v>
      </c>
      <c r="M194" s="22">
        <f t="shared" ca="1" si="17"/>
        <v>6091.1365000000005</v>
      </c>
    </row>
    <row r="195" spans="1:13">
      <c r="A195" s="8">
        <v>42545</v>
      </c>
      <c r="B195" s="12">
        <v>191</v>
      </c>
      <c r="C195">
        <f>Historical!E194</f>
        <v>0</v>
      </c>
      <c r="D195">
        <f>IF(ISBLANK(Historical!E194),0,1)</f>
        <v>0</v>
      </c>
      <c r="E195" s="22" t="e">
        <f ca="1">IF(ISBLANK(Historical!E194), NA(), IF(Params!$D$58&lt;=B195, AVERAGE(OFFSET(C195,-Params!$D$58+1,0,Params!$D$58,1)), C195))</f>
        <v>#N/A</v>
      </c>
      <c r="F195" s="22">
        <f t="shared" ca="1" si="12"/>
        <v>6521.833333333333</v>
      </c>
      <c r="G195" s="22" t="e">
        <f t="shared" ca="1" si="13"/>
        <v>#N/A</v>
      </c>
      <c r="H195" s="22">
        <f t="shared" ca="1" si="14"/>
        <v>6521.833333333333</v>
      </c>
      <c r="I195" s="22">
        <f t="shared" ca="1" si="15"/>
        <v>6091.1365000000005</v>
      </c>
      <c r="J195" s="22">
        <f ca="1">H195*(1+Params!$D$59)*(1-Params!$D$60)+I195*Params!$D$60</f>
        <v>6124.0015000000003</v>
      </c>
      <c r="K195" s="22">
        <f t="shared" si="16"/>
        <v>0</v>
      </c>
      <c r="L195">
        <f>IF(B195&lt;=52,0,IF(ISBLANK(Historical!E194),0,1))</f>
        <v>0</v>
      </c>
      <c r="M195" s="22">
        <f t="shared" ca="1" si="17"/>
        <v>6124.0015000000003</v>
      </c>
    </row>
    <row r="196" spans="1:13">
      <c r="A196" s="8">
        <v>42552</v>
      </c>
      <c r="B196" s="12">
        <v>192</v>
      </c>
      <c r="C196">
        <f>Historical!E195</f>
        <v>0</v>
      </c>
      <c r="D196">
        <f>IF(ISBLANK(Historical!E195),0,1)</f>
        <v>0</v>
      </c>
      <c r="E196" s="22" t="e">
        <f ca="1">IF(ISBLANK(Historical!E195), NA(), IF(Params!$D$58&lt;=B196, AVERAGE(OFFSET(C196,-Params!$D$58+1,0,Params!$D$58,1)), C196))</f>
        <v>#N/A</v>
      </c>
      <c r="F196" s="22">
        <f t="shared" ca="1" si="12"/>
        <v>6603.5</v>
      </c>
      <c r="G196" s="22" t="e">
        <f t="shared" ca="1" si="13"/>
        <v>#N/A</v>
      </c>
      <c r="H196" s="22">
        <f t="shared" ca="1" si="14"/>
        <v>6603.5</v>
      </c>
      <c r="I196" s="22">
        <f t="shared" ca="1" si="15"/>
        <v>6124.0015000000003</v>
      </c>
      <c r="J196" s="22">
        <f ca="1">H196*(1+Params!$D$59)*(1-Params!$D$60)+I196*Params!$D$60</f>
        <v>6200.6865000000007</v>
      </c>
      <c r="K196" s="22">
        <f t="shared" si="16"/>
        <v>0</v>
      </c>
      <c r="L196">
        <f>IF(B196&lt;=52,0,IF(ISBLANK(Historical!E195),0,1))</f>
        <v>0</v>
      </c>
      <c r="M196" s="22">
        <f t="shared" ca="1" si="17"/>
        <v>6200.6865000000007</v>
      </c>
    </row>
    <row r="197" spans="1:13">
      <c r="A197" s="8">
        <v>42559</v>
      </c>
      <c r="B197" s="12">
        <v>193</v>
      </c>
      <c r="C197">
        <f>Historical!E196</f>
        <v>0</v>
      </c>
      <c r="D197">
        <f>IF(ISBLANK(Historical!E196),0,1)</f>
        <v>0</v>
      </c>
      <c r="E197" s="22" t="e">
        <f ca="1">IF(ISBLANK(Historical!E196), NA(), IF(Params!$D$58&lt;=B197, AVERAGE(OFFSET(C197,-Params!$D$58+1,0,Params!$D$58,1)), C197))</f>
        <v>#N/A</v>
      </c>
      <c r="F197" s="22">
        <f t="shared" ca="1" si="12"/>
        <v>6578.666666666667</v>
      </c>
      <c r="G197" s="22" t="e">
        <f t="shared" ca="1" si="13"/>
        <v>#N/A</v>
      </c>
      <c r="H197" s="22">
        <f t="shared" ca="1" si="14"/>
        <v>6578.666666666667</v>
      </c>
      <c r="I197" s="22">
        <f t="shared" ca="1" si="15"/>
        <v>6200.6865000000007</v>
      </c>
      <c r="J197" s="22">
        <f ca="1">H197*(1+Params!$D$59)*(1-Params!$D$60)+I197*Params!$D$60</f>
        <v>6177.3680000000004</v>
      </c>
      <c r="K197" s="22">
        <f t="shared" si="16"/>
        <v>0</v>
      </c>
      <c r="L197">
        <f>IF(B197&lt;=52,0,IF(ISBLANK(Historical!E196),0,1))</f>
        <v>0</v>
      </c>
      <c r="M197" s="22">
        <f t="shared" ca="1" si="17"/>
        <v>6177.3680000000004</v>
      </c>
    </row>
    <row r="198" spans="1:13">
      <c r="A198" s="8">
        <v>42566</v>
      </c>
      <c r="B198" s="12">
        <v>194</v>
      </c>
      <c r="C198">
        <f>Historical!E197</f>
        <v>0</v>
      </c>
      <c r="D198">
        <f>IF(ISBLANK(Historical!E197),0,1)</f>
        <v>0</v>
      </c>
      <c r="E198" s="22" t="e">
        <f ca="1">IF(ISBLANK(Historical!E197), NA(), IF(Params!$D$58&lt;=B198, AVERAGE(OFFSET(C198,-Params!$D$58+1,0,Params!$D$58,1)), C198))</f>
        <v>#N/A</v>
      </c>
      <c r="F198" s="22">
        <f t="shared" ref="F198:F222" ca="1" si="18">IF(B198&lt;=52,NA(),IF(OFFSET(D198,-52,0)=0, NA(), OFFSET(E198,-52,0)))</f>
        <v>6776.666666666667</v>
      </c>
      <c r="G198" s="22" t="e">
        <f t="shared" ref="G198:G222" ca="1" si="19">IF(B198&lt;=1,NA(),IF(OFFSET(D198,-1,0)=0, NA(), OFFSET(E198,-1,0)))</f>
        <v>#N/A</v>
      </c>
      <c r="H198" s="22">
        <f t="shared" ref="H198:H222" ca="1" si="20">IF(B198&lt;=52, NA(), IF(ISNA(F198), OFFSET(J198,-52,0), F198))</f>
        <v>6776.666666666667</v>
      </c>
      <c r="I198" s="22">
        <f t="shared" ref="I198:I222" ca="1" si="21">IF(B198&lt;=1, NA(), IF(ISNA(G198), OFFSET(J198,-1,0), G198))</f>
        <v>6177.3680000000004</v>
      </c>
      <c r="J198" s="22">
        <f ca="1">H198*(1+Params!$D$59)*(1-Params!$D$60)+I198*Params!$D$60</f>
        <v>6363.2900000000009</v>
      </c>
      <c r="K198" s="22">
        <f t="shared" ref="K198:K222" si="22">IF(L198=0,0,(C198-J198)^2)</f>
        <v>0</v>
      </c>
      <c r="L198">
        <f>IF(B198&lt;=52,0,IF(ISBLANK(Historical!E197),0,1))</f>
        <v>0</v>
      </c>
      <c r="M198" s="22">
        <f t="shared" ref="M198:M222" ca="1" si="23">IF(D198=1,C198,J198)</f>
        <v>6363.2900000000009</v>
      </c>
    </row>
    <row r="199" spans="1:13">
      <c r="A199" s="8">
        <v>42573</v>
      </c>
      <c r="B199" s="12">
        <v>195</v>
      </c>
      <c r="C199">
        <f>Historical!E198</f>
        <v>0</v>
      </c>
      <c r="D199">
        <f>IF(ISBLANK(Historical!E198),0,1)</f>
        <v>0</v>
      </c>
      <c r="E199" s="22" t="e">
        <f ca="1">IF(ISBLANK(Historical!E198), NA(), IF(Params!$D$58&lt;=B199, AVERAGE(OFFSET(C199,-Params!$D$58+1,0,Params!$D$58,1)), C199))</f>
        <v>#N/A</v>
      </c>
      <c r="F199" s="22">
        <f t="shared" ca="1" si="18"/>
        <v>6834.666666666667</v>
      </c>
      <c r="G199" s="22" t="e">
        <f t="shared" ca="1" si="19"/>
        <v>#N/A</v>
      </c>
      <c r="H199" s="22">
        <f t="shared" ca="1" si="20"/>
        <v>6834.666666666667</v>
      </c>
      <c r="I199" s="22">
        <f t="shared" ca="1" si="21"/>
        <v>6363.2900000000009</v>
      </c>
      <c r="J199" s="22">
        <f ca="1">H199*(1+Params!$D$59)*(1-Params!$D$60)+I199*Params!$D$60</f>
        <v>6417.7520000000004</v>
      </c>
      <c r="K199" s="22">
        <f t="shared" si="22"/>
        <v>0</v>
      </c>
      <c r="L199">
        <f>IF(B199&lt;=52,0,IF(ISBLANK(Historical!E198),0,1))</f>
        <v>0</v>
      </c>
      <c r="M199" s="22">
        <f t="shared" ca="1" si="23"/>
        <v>6417.7520000000004</v>
      </c>
    </row>
    <row r="200" spans="1:13">
      <c r="A200" s="8">
        <v>42580</v>
      </c>
      <c r="B200" s="12">
        <v>196</v>
      </c>
      <c r="C200">
        <f>Historical!E199</f>
        <v>0</v>
      </c>
      <c r="D200">
        <f>IF(ISBLANK(Historical!E199),0,1)</f>
        <v>0</v>
      </c>
      <c r="E200" s="22" t="e">
        <f ca="1">IF(ISBLANK(Historical!E199), NA(), IF(Params!$D$58&lt;=B200, AVERAGE(OFFSET(C200,-Params!$D$58+1,0,Params!$D$58,1)), C200))</f>
        <v>#N/A</v>
      </c>
      <c r="F200" s="22">
        <f t="shared" ca="1" si="18"/>
        <v>6903</v>
      </c>
      <c r="G200" s="22" t="e">
        <f t="shared" ca="1" si="19"/>
        <v>#N/A</v>
      </c>
      <c r="H200" s="22">
        <f t="shared" ca="1" si="20"/>
        <v>6903</v>
      </c>
      <c r="I200" s="22">
        <f t="shared" ca="1" si="21"/>
        <v>6417.7520000000004</v>
      </c>
      <c r="J200" s="22">
        <f ca="1">H200*(1+Params!$D$59)*(1-Params!$D$60)+I200*Params!$D$60</f>
        <v>6481.9170000000004</v>
      </c>
      <c r="K200" s="22">
        <f t="shared" si="22"/>
        <v>0</v>
      </c>
      <c r="L200">
        <f>IF(B200&lt;=52,0,IF(ISBLANK(Historical!E199),0,1))</f>
        <v>0</v>
      </c>
      <c r="M200" s="22">
        <f t="shared" ca="1" si="23"/>
        <v>6481.9170000000004</v>
      </c>
    </row>
    <row r="201" spans="1:13">
      <c r="A201" s="8">
        <v>42587</v>
      </c>
      <c r="B201" s="12">
        <v>197</v>
      </c>
      <c r="C201">
        <f>Historical!E200</f>
        <v>0</v>
      </c>
      <c r="D201">
        <f>IF(ISBLANK(Historical!E200),0,1)</f>
        <v>0</v>
      </c>
      <c r="E201" s="22" t="e">
        <f ca="1">IF(ISBLANK(Historical!E200), NA(), IF(Params!$D$58&lt;=B201, AVERAGE(OFFSET(C201,-Params!$D$58+1,0,Params!$D$58,1)), C201))</f>
        <v>#N/A</v>
      </c>
      <c r="F201" s="22">
        <f t="shared" ca="1" si="18"/>
        <v>6912.166666666667</v>
      </c>
      <c r="G201" s="22" t="e">
        <f t="shared" ca="1" si="19"/>
        <v>#N/A</v>
      </c>
      <c r="H201" s="22">
        <f t="shared" ca="1" si="20"/>
        <v>6912.166666666667</v>
      </c>
      <c r="I201" s="22">
        <f t="shared" ca="1" si="21"/>
        <v>6481.9170000000004</v>
      </c>
      <c r="J201" s="22">
        <f ca="1">H201*(1+Params!$D$59)*(1-Params!$D$60)+I201*Params!$D$60</f>
        <v>6490.5245000000004</v>
      </c>
      <c r="K201" s="22">
        <f t="shared" si="22"/>
        <v>0</v>
      </c>
      <c r="L201">
        <f>IF(B201&lt;=52,0,IF(ISBLANK(Historical!E200),0,1))</f>
        <v>0</v>
      </c>
      <c r="M201" s="22">
        <f t="shared" ca="1" si="23"/>
        <v>6490.5245000000004</v>
      </c>
    </row>
    <row r="202" spans="1:13">
      <c r="A202" s="8">
        <v>42594</v>
      </c>
      <c r="B202" s="12">
        <v>198</v>
      </c>
      <c r="C202">
        <f>Historical!E201</f>
        <v>0</v>
      </c>
      <c r="D202">
        <f>IF(ISBLANK(Historical!E201),0,1)</f>
        <v>0</v>
      </c>
      <c r="E202" s="22" t="e">
        <f ca="1">IF(ISBLANK(Historical!E201), NA(), IF(Params!$D$58&lt;=B202, AVERAGE(OFFSET(C202,-Params!$D$58+1,0,Params!$D$58,1)), C202))</f>
        <v>#N/A</v>
      </c>
      <c r="F202" s="22">
        <f t="shared" ca="1" si="18"/>
        <v>7031.666666666667</v>
      </c>
      <c r="G202" s="22" t="e">
        <f t="shared" ca="1" si="19"/>
        <v>#N/A</v>
      </c>
      <c r="H202" s="22">
        <f t="shared" ca="1" si="20"/>
        <v>7031.666666666667</v>
      </c>
      <c r="I202" s="22">
        <f t="shared" ca="1" si="21"/>
        <v>6490.5245000000004</v>
      </c>
      <c r="J202" s="22">
        <f ca="1">H202*(1+Params!$D$59)*(1-Params!$D$60)+I202*Params!$D$60</f>
        <v>6602.7350000000006</v>
      </c>
      <c r="K202" s="22">
        <f t="shared" si="22"/>
        <v>0</v>
      </c>
      <c r="L202">
        <f>IF(B202&lt;=52,0,IF(ISBLANK(Historical!E201),0,1))</f>
        <v>0</v>
      </c>
      <c r="M202" s="22">
        <f t="shared" ca="1" si="23"/>
        <v>6602.7350000000006</v>
      </c>
    </row>
    <row r="203" spans="1:13">
      <c r="A203" s="8">
        <v>42601</v>
      </c>
      <c r="B203" s="12">
        <v>199</v>
      </c>
      <c r="C203">
        <f>Historical!E202</f>
        <v>0</v>
      </c>
      <c r="D203">
        <f>IF(ISBLANK(Historical!E202),0,1)</f>
        <v>0</v>
      </c>
      <c r="E203" s="22" t="e">
        <f ca="1">IF(ISBLANK(Historical!E202), NA(), IF(Params!$D$58&lt;=B203, AVERAGE(OFFSET(C203,-Params!$D$58+1,0,Params!$D$58,1)), C203))</f>
        <v>#N/A</v>
      </c>
      <c r="F203" s="22">
        <f t="shared" ca="1" si="18"/>
        <v>7021.5</v>
      </c>
      <c r="G203" s="22" t="e">
        <f t="shared" ca="1" si="19"/>
        <v>#N/A</v>
      </c>
      <c r="H203" s="22">
        <f t="shared" ca="1" si="20"/>
        <v>7021.5</v>
      </c>
      <c r="I203" s="22">
        <f t="shared" ca="1" si="21"/>
        <v>6602.7350000000006</v>
      </c>
      <c r="J203" s="22">
        <f ca="1">H203*(1+Params!$D$59)*(1-Params!$D$60)+I203*Params!$D$60</f>
        <v>6593.1885000000002</v>
      </c>
      <c r="K203" s="22">
        <f t="shared" si="22"/>
        <v>0</v>
      </c>
      <c r="L203">
        <f>IF(B203&lt;=52,0,IF(ISBLANK(Historical!E202),0,1))</f>
        <v>0</v>
      </c>
      <c r="M203" s="22">
        <f t="shared" ca="1" si="23"/>
        <v>6593.1885000000002</v>
      </c>
    </row>
    <row r="204" spans="1:13">
      <c r="A204" s="8">
        <v>42608</v>
      </c>
      <c r="B204" s="12">
        <v>200</v>
      </c>
      <c r="C204">
        <f>Historical!E203</f>
        <v>0</v>
      </c>
      <c r="D204">
        <f>IF(ISBLANK(Historical!E203),0,1)</f>
        <v>0</v>
      </c>
      <c r="E204" s="22" t="e">
        <f ca="1">IF(ISBLANK(Historical!E203), NA(), IF(Params!$D$58&lt;=B204, AVERAGE(OFFSET(C204,-Params!$D$58+1,0,Params!$D$58,1)), C204))</f>
        <v>#N/A</v>
      </c>
      <c r="F204" s="22">
        <f t="shared" ca="1" si="18"/>
        <v>7022.833333333333</v>
      </c>
      <c r="G204" s="22" t="e">
        <f t="shared" ca="1" si="19"/>
        <v>#N/A</v>
      </c>
      <c r="H204" s="22">
        <f t="shared" ca="1" si="20"/>
        <v>7022.833333333333</v>
      </c>
      <c r="I204" s="22">
        <f t="shared" ca="1" si="21"/>
        <v>6593.1885000000002</v>
      </c>
      <c r="J204" s="22">
        <f ca="1">H204*(1+Params!$D$59)*(1-Params!$D$60)+I204*Params!$D$60</f>
        <v>6594.4404999999997</v>
      </c>
      <c r="K204" s="22">
        <f t="shared" si="22"/>
        <v>0</v>
      </c>
      <c r="L204">
        <f>IF(B204&lt;=52,0,IF(ISBLANK(Historical!E203),0,1))</f>
        <v>0</v>
      </c>
      <c r="M204" s="22">
        <f t="shared" ca="1" si="23"/>
        <v>6594.4404999999997</v>
      </c>
    </row>
    <row r="205" spans="1:13">
      <c r="A205" s="8">
        <v>42615</v>
      </c>
      <c r="B205" s="12">
        <v>201</v>
      </c>
      <c r="C205">
        <f>Historical!E204</f>
        <v>0</v>
      </c>
      <c r="D205">
        <f>IF(ISBLANK(Historical!E204),0,1)</f>
        <v>0</v>
      </c>
      <c r="E205" s="22" t="e">
        <f ca="1">IF(ISBLANK(Historical!E204), NA(), IF(Params!$D$58&lt;=B205, AVERAGE(OFFSET(C205,-Params!$D$58+1,0,Params!$D$58,1)), C205))</f>
        <v>#N/A</v>
      </c>
      <c r="F205" s="22">
        <f t="shared" ca="1" si="18"/>
        <v>7024.166666666667</v>
      </c>
      <c r="G205" s="22" t="e">
        <f t="shared" ca="1" si="19"/>
        <v>#N/A</v>
      </c>
      <c r="H205" s="22">
        <f t="shared" ca="1" si="20"/>
        <v>7024.166666666667</v>
      </c>
      <c r="I205" s="22">
        <f t="shared" ca="1" si="21"/>
        <v>6594.4404999999997</v>
      </c>
      <c r="J205" s="22">
        <f ca="1">H205*(1+Params!$D$59)*(1-Params!$D$60)+I205*Params!$D$60</f>
        <v>6595.692500000001</v>
      </c>
      <c r="K205" s="22">
        <f t="shared" si="22"/>
        <v>0</v>
      </c>
      <c r="L205">
        <f>IF(B205&lt;=52,0,IF(ISBLANK(Historical!E204),0,1))</f>
        <v>0</v>
      </c>
      <c r="M205" s="22">
        <f t="shared" ca="1" si="23"/>
        <v>6595.692500000001</v>
      </c>
    </row>
    <row r="206" spans="1:13">
      <c r="A206" s="8">
        <v>42622</v>
      </c>
      <c r="B206" s="12">
        <v>202</v>
      </c>
      <c r="C206">
        <f>Historical!E205</f>
        <v>0</v>
      </c>
      <c r="D206">
        <f>IF(ISBLANK(Historical!E205),0,1)</f>
        <v>0</v>
      </c>
      <c r="E206" s="22" t="e">
        <f ca="1">IF(ISBLANK(Historical!E205), NA(), IF(Params!$D$58&lt;=B206, AVERAGE(OFFSET(C206,-Params!$D$58+1,0,Params!$D$58,1)), C206))</f>
        <v>#N/A</v>
      </c>
      <c r="F206" s="22">
        <f t="shared" ca="1" si="18"/>
        <v>7042.166666666667</v>
      </c>
      <c r="G206" s="22" t="e">
        <f t="shared" ca="1" si="19"/>
        <v>#N/A</v>
      </c>
      <c r="H206" s="22">
        <f t="shared" ca="1" si="20"/>
        <v>7042.166666666667</v>
      </c>
      <c r="I206" s="22">
        <f t="shared" ca="1" si="21"/>
        <v>6595.692500000001</v>
      </c>
      <c r="J206" s="22">
        <f ca="1">H206*(1+Params!$D$59)*(1-Params!$D$60)+I206*Params!$D$60</f>
        <v>6612.5945000000011</v>
      </c>
      <c r="K206" s="22">
        <f t="shared" si="22"/>
        <v>0</v>
      </c>
      <c r="L206">
        <f>IF(B206&lt;=52,0,IF(ISBLANK(Historical!E205),0,1))</f>
        <v>0</v>
      </c>
      <c r="M206" s="22">
        <f t="shared" ca="1" si="23"/>
        <v>6612.5945000000011</v>
      </c>
    </row>
    <row r="207" spans="1:13">
      <c r="A207" s="8">
        <v>42629</v>
      </c>
      <c r="B207" s="12">
        <v>203</v>
      </c>
      <c r="C207">
        <f>Historical!E206</f>
        <v>0</v>
      </c>
      <c r="D207">
        <f>IF(ISBLANK(Historical!E206),0,1)</f>
        <v>0</v>
      </c>
      <c r="E207" s="22" t="e">
        <f ca="1">IF(ISBLANK(Historical!E206), NA(), IF(Params!$D$58&lt;=B207, AVERAGE(OFFSET(C207,-Params!$D$58+1,0,Params!$D$58,1)), C207))</f>
        <v>#N/A</v>
      </c>
      <c r="F207" s="22">
        <f t="shared" ca="1" si="18"/>
        <v>6992.5</v>
      </c>
      <c r="G207" s="22" t="e">
        <f t="shared" ca="1" si="19"/>
        <v>#N/A</v>
      </c>
      <c r="H207" s="22">
        <f t="shared" ca="1" si="20"/>
        <v>6992.5</v>
      </c>
      <c r="I207" s="22">
        <f t="shared" ca="1" si="21"/>
        <v>6612.5945000000011</v>
      </c>
      <c r="J207" s="22">
        <f ca="1">H207*(1+Params!$D$59)*(1-Params!$D$60)+I207*Params!$D$60</f>
        <v>6565.9575000000004</v>
      </c>
      <c r="K207" s="22">
        <f t="shared" si="22"/>
        <v>0</v>
      </c>
      <c r="L207">
        <f>IF(B207&lt;=52,0,IF(ISBLANK(Historical!E206),0,1))</f>
        <v>0</v>
      </c>
      <c r="M207" s="22">
        <f t="shared" ca="1" si="23"/>
        <v>6565.9575000000004</v>
      </c>
    </row>
    <row r="208" spans="1:13">
      <c r="A208" s="8">
        <v>42636</v>
      </c>
      <c r="B208" s="12">
        <v>204</v>
      </c>
      <c r="C208">
        <f>Historical!E207</f>
        <v>0</v>
      </c>
      <c r="D208">
        <f>IF(ISBLANK(Historical!E207),0,1)</f>
        <v>0</v>
      </c>
      <c r="E208" s="22" t="e">
        <f ca="1">IF(ISBLANK(Historical!E207), NA(), IF(Params!$D$58&lt;=B208, AVERAGE(OFFSET(C208,-Params!$D$58+1,0,Params!$D$58,1)), C208))</f>
        <v>#N/A</v>
      </c>
      <c r="F208" s="22">
        <f t="shared" ca="1" si="18"/>
        <v>6920.166666666667</v>
      </c>
      <c r="G208" s="22" t="e">
        <f t="shared" ca="1" si="19"/>
        <v>#N/A</v>
      </c>
      <c r="H208" s="22">
        <f t="shared" ca="1" si="20"/>
        <v>6920.166666666667</v>
      </c>
      <c r="I208" s="22">
        <f t="shared" ca="1" si="21"/>
        <v>6565.9575000000004</v>
      </c>
      <c r="J208" s="22">
        <f ca="1">H208*(1+Params!$D$59)*(1-Params!$D$60)+I208*Params!$D$60</f>
        <v>6498.0365000000011</v>
      </c>
      <c r="K208" s="22">
        <f t="shared" si="22"/>
        <v>0</v>
      </c>
      <c r="L208">
        <f>IF(B208&lt;=52,0,IF(ISBLANK(Historical!E207),0,1))</f>
        <v>0</v>
      </c>
      <c r="M208" s="22">
        <f t="shared" ca="1" si="23"/>
        <v>6498.0365000000011</v>
      </c>
    </row>
    <row r="209" spans="1:14">
      <c r="A209" s="8">
        <v>42643</v>
      </c>
      <c r="B209" s="12">
        <v>205</v>
      </c>
      <c r="C209">
        <f>Historical!E208</f>
        <v>0</v>
      </c>
      <c r="D209">
        <f>IF(ISBLANK(Historical!E208),0,1)</f>
        <v>0</v>
      </c>
      <c r="E209" s="22" t="e">
        <f ca="1">IF(ISBLANK(Historical!E208), NA(), IF(Params!$D$58&lt;=B209, AVERAGE(OFFSET(C209,-Params!$D$58+1,0,Params!$D$58,1)), C209))</f>
        <v>#N/A</v>
      </c>
      <c r="F209" s="22">
        <f t="shared" ca="1" si="18"/>
        <v>6890.166666666667</v>
      </c>
      <c r="G209" s="22" t="e">
        <f t="shared" ca="1" si="19"/>
        <v>#N/A</v>
      </c>
      <c r="H209" s="22">
        <f t="shared" ca="1" si="20"/>
        <v>6890.166666666667</v>
      </c>
      <c r="I209" s="22">
        <f t="shared" ca="1" si="21"/>
        <v>6498.0365000000011</v>
      </c>
      <c r="J209" s="22">
        <f ca="1">H209*(1+Params!$D$59)*(1-Params!$D$60)+I209*Params!$D$60</f>
        <v>6469.866500000001</v>
      </c>
      <c r="K209" s="22">
        <f t="shared" si="22"/>
        <v>0</v>
      </c>
      <c r="L209">
        <f>IF(B209&lt;=52,0,IF(ISBLANK(Historical!E208),0,1))</f>
        <v>0</v>
      </c>
      <c r="M209" s="22">
        <f t="shared" ca="1" si="23"/>
        <v>6469.866500000001</v>
      </c>
    </row>
    <row r="210" spans="1:14">
      <c r="A210" s="8">
        <v>42650</v>
      </c>
      <c r="B210" s="12">
        <v>206</v>
      </c>
      <c r="C210">
        <f>Historical!E209</f>
        <v>0</v>
      </c>
      <c r="D210">
        <f>IF(ISBLANK(Historical!E209),0,1)</f>
        <v>0</v>
      </c>
      <c r="E210" s="22" t="e">
        <f ca="1">IF(ISBLANK(Historical!E209), NA(), IF(Params!$D$58&lt;=B210, AVERAGE(OFFSET(C210,-Params!$D$58+1,0,Params!$D$58,1)), C210))</f>
        <v>#N/A</v>
      </c>
      <c r="F210" s="22">
        <f t="shared" ca="1" si="18"/>
        <v>6792</v>
      </c>
      <c r="G210" s="22" t="e">
        <f t="shared" ca="1" si="19"/>
        <v>#N/A</v>
      </c>
      <c r="H210" s="22">
        <f t="shared" ca="1" si="20"/>
        <v>6792</v>
      </c>
      <c r="I210" s="22">
        <f t="shared" ca="1" si="21"/>
        <v>6469.866500000001</v>
      </c>
      <c r="J210" s="22">
        <f ca="1">H210*(1+Params!$D$59)*(1-Params!$D$60)+I210*Params!$D$60</f>
        <v>6377.6880000000001</v>
      </c>
      <c r="K210" s="22">
        <f t="shared" si="22"/>
        <v>0</v>
      </c>
      <c r="L210">
        <f>IF(B210&lt;=52,0,IF(ISBLANK(Historical!E209),0,1))</f>
        <v>0</v>
      </c>
      <c r="M210" s="22">
        <f t="shared" ca="1" si="23"/>
        <v>6377.6880000000001</v>
      </c>
    </row>
    <row r="211" spans="1:14">
      <c r="A211" s="8">
        <v>42657</v>
      </c>
      <c r="B211" s="12">
        <v>207</v>
      </c>
      <c r="C211">
        <f>Historical!E210</f>
        <v>0</v>
      </c>
      <c r="D211">
        <f>IF(ISBLANK(Historical!E210),0,1)</f>
        <v>0</v>
      </c>
      <c r="E211" s="22" t="e">
        <f ca="1">IF(ISBLANK(Historical!E210), NA(), IF(Params!$D$58&lt;=B211, AVERAGE(OFFSET(C211,-Params!$D$58+1,0,Params!$D$58,1)), C211))</f>
        <v>#N/A</v>
      </c>
      <c r="F211" s="22">
        <f t="shared" ca="1" si="18"/>
        <v>6785.833333333333</v>
      </c>
      <c r="G211" s="22" t="e">
        <f t="shared" ca="1" si="19"/>
        <v>#N/A</v>
      </c>
      <c r="H211" s="22">
        <f t="shared" ca="1" si="20"/>
        <v>6785.833333333333</v>
      </c>
      <c r="I211" s="22">
        <f t="shared" ca="1" si="21"/>
        <v>6377.6880000000001</v>
      </c>
      <c r="J211" s="22">
        <f ca="1">H211*(1+Params!$D$59)*(1-Params!$D$60)+I211*Params!$D$60</f>
        <v>6371.8975</v>
      </c>
      <c r="K211" s="22">
        <f t="shared" si="22"/>
        <v>0</v>
      </c>
      <c r="L211">
        <f>IF(B211&lt;=52,0,IF(ISBLANK(Historical!E210),0,1))</f>
        <v>0</v>
      </c>
      <c r="M211" s="22">
        <f t="shared" ca="1" si="23"/>
        <v>6371.8975</v>
      </c>
    </row>
    <row r="212" spans="1:14">
      <c r="A212" s="8">
        <v>42664</v>
      </c>
      <c r="B212" s="12">
        <v>208</v>
      </c>
      <c r="C212">
        <f>Historical!E211</f>
        <v>0</v>
      </c>
      <c r="D212">
        <f>IF(ISBLANK(Historical!E211),0,1)</f>
        <v>0</v>
      </c>
      <c r="E212" s="22" t="e">
        <f ca="1">IF(ISBLANK(Historical!E211), NA(), IF(Params!$D$58&lt;=B212, AVERAGE(OFFSET(C212,-Params!$D$58+1,0,Params!$D$58,1)), C212))</f>
        <v>#N/A</v>
      </c>
      <c r="F212" s="22">
        <f t="shared" ca="1" si="18"/>
        <v>6755.166666666667</v>
      </c>
      <c r="G212" s="22" t="e">
        <f t="shared" ca="1" si="19"/>
        <v>#N/A</v>
      </c>
      <c r="H212" s="22">
        <f t="shared" ca="1" si="20"/>
        <v>6755.166666666667</v>
      </c>
      <c r="I212" s="22">
        <f t="shared" ca="1" si="21"/>
        <v>6371.8975</v>
      </c>
      <c r="J212" s="22">
        <f ca="1">H212*(1+Params!$D$59)*(1-Params!$D$60)+I212*Params!$D$60</f>
        <v>6343.1015000000007</v>
      </c>
      <c r="K212" s="22">
        <f t="shared" si="22"/>
        <v>0</v>
      </c>
      <c r="L212">
        <f>IF(B212&lt;=52,0,IF(ISBLANK(Historical!E211),0,1))</f>
        <v>0</v>
      </c>
      <c r="M212" s="22">
        <f t="shared" ca="1" si="23"/>
        <v>6343.1015000000007</v>
      </c>
    </row>
    <row r="213" spans="1:14">
      <c r="A213" s="8">
        <v>42671</v>
      </c>
      <c r="B213" s="12">
        <v>209</v>
      </c>
      <c r="C213">
        <f>Historical!E212</f>
        <v>0</v>
      </c>
      <c r="D213">
        <f>IF(ISBLANK(Historical!E212),0,1)</f>
        <v>0</v>
      </c>
      <c r="E213" s="22" t="e">
        <f ca="1">IF(ISBLANK(Historical!E212), NA(), IF(Params!$D$58&lt;=B213, AVERAGE(OFFSET(C213,-Params!$D$58+1,0,Params!$D$58,1)), C213))</f>
        <v>#N/A</v>
      </c>
      <c r="F213" s="22">
        <f t="shared" ca="1" si="18"/>
        <v>6711.833333333333</v>
      </c>
      <c r="G213" s="22" t="e">
        <f t="shared" ca="1" si="19"/>
        <v>#N/A</v>
      </c>
      <c r="H213" s="22">
        <f t="shared" ca="1" si="20"/>
        <v>6711.833333333333</v>
      </c>
      <c r="I213" s="22">
        <f t="shared" ca="1" si="21"/>
        <v>6343.1015000000007</v>
      </c>
      <c r="J213" s="22">
        <f ca="1">H213*(1+Params!$D$59)*(1-Params!$D$60)+I213*Params!$D$60</f>
        <v>6302.4115000000002</v>
      </c>
      <c r="K213" s="22">
        <f t="shared" si="22"/>
        <v>0</v>
      </c>
      <c r="L213">
        <f>IF(B213&lt;=52,0,IF(ISBLANK(Historical!E212),0,1))</f>
        <v>0</v>
      </c>
      <c r="M213" s="22">
        <f t="shared" ca="1" si="23"/>
        <v>6302.4115000000002</v>
      </c>
    </row>
    <row r="214" spans="1:14">
      <c r="A214" s="8">
        <v>42678</v>
      </c>
      <c r="B214" s="12">
        <v>210</v>
      </c>
      <c r="C214">
        <f>Historical!E213</f>
        <v>0</v>
      </c>
      <c r="D214">
        <f>IF(ISBLANK(Historical!E213),0,1)</f>
        <v>0</v>
      </c>
      <c r="E214" s="22" t="e">
        <f ca="1">IF(ISBLANK(Historical!E213), NA(), IF(Params!$D$58&lt;=B214, AVERAGE(OFFSET(C214,-Params!$D$58+1,0,Params!$D$58,1)), C214))</f>
        <v>#N/A</v>
      </c>
      <c r="F214" s="22">
        <f t="shared" ca="1" si="18"/>
        <v>6686</v>
      </c>
      <c r="G214" s="22" t="e">
        <f t="shared" ca="1" si="19"/>
        <v>#N/A</v>
      </c>
      <c r="H214" s="22">
        <f t="shared" ca="1" si="20"/>
        <v>6686</v>
      </c>
      <c r="I214" s="22">
        <f t="shared" ca="1" si="21"/>
        <v>6302.4115000000002</v>
      </c>
      <c r="J214" s="22">
        <f ca="1">H214*(1+Params!$D$59)*(1-Params!$D$60)+I214*Params!$D$60</f>
        <v>6278.1540000000005</v>
      </c>
      <c r="K214" s="22">
        <f t="shared" si="22"/>
        <v>0</v>
      </c>
      <c r="L214">
        <f>IF(B214&lt;=52,0,IF(ISBLANK(Historical!E213),0,1))</f>
        <v>0</v>
      </c>
      <c r="M214" s="22">
        <f t="shared" ca="1" si="23"/>
        <v>6278.1540000000005</v>
      </c>
    </row>
    <row r="215" spans="1:14">
      <c r="A215" s="8">
        <v>42685</v>
      </c>
      <c r="B215" s="12">
        <v>211</v>
      </c>
      <c r="C215">
        <f>Historical!E214</f>
        <v>0</v>
      </c>
      <c r="D215">
        <f>IF(ISBLANK(Historical!E214),0,1)</f>
        <v>0</v>
      </c>
      <c r="E215" s="22" t="e">
        <f ca="1">IF(ISBLANK(Historical!E214), NA(), IF(Params!$D$58&lt;=B215, AVERAGE(OFFSET(C215,-Params!$D$58+1,0,Params!$D$58,1)), C215))</f>
        <v>#N/A</v>
      </c>
      <c r="F215" s="22">
        <f t="shared" ca="1" si="18"/>
        <v>6673</v>
      </c>
      <c r="G215" s="22" t="e">
        <f t="shared" ca="1" si="19"/>
        <v>#N/A</v>
      </c>
      <c r="H215" s="22">
        <f t="shared" ca="1" si="20"/>
        <v>6673</v>
      </c>
      <c r="I215" s="22">
        <f t="shared" ca="1" si="21"/>
        <v>6278.1540000000005</v>
      </c>
      <c r="J215" s="22">
        <f ca="1">H215*(1+Params!$D$59)*(1-Params!$D$60)+I215*Params!$D$60</f>
        <v>6265.9470000000001</v>
      </c>
      <c r="K215" s="22">
        <f t="shared" si="22"/>
        <v>0</v>
      </c>
      <c r="L215">
        <f>IF(B215&lt;=52,0,IF(ISBLANK(Historical!E214),0,1))</f>
        <v>0</v>
      </c>
      <c r="M215" s="22">
        <f t="shared" ca="1" si="23"/>
        <v>6265.9470000000001</v>
      </c>
    </row>
    <row r="216" spans="1:14">
      <c r="A216" s="8">
        <v>42692</v>
      </c>
      <c r="B216" s="12">
        <v>212</v>
      </c>
      <c r="C216">
        <f>Historical!E215</f>
        <v>0</v>
      </c>
      <c r="D216">
        <f>IF(ISBLANK(Historical!E215),0,1)</f>
        <v>0</v>
      </c>
      <c r="E216" s="22" t="e">
        <f ca="1">IF(ISBLANK(Historical!E215), NA(), IF(Params!$D$58&lt;=B216, AVERAGE(OFFSET(C216,-Params!$D$58+1,0,Params!$D$58,1)), C216))</f>
        <v>#N/A</v>
      </c>
      <c r="F216" s="22">
        <f t="shared" ca="1" si="18"/>
        <v>6689.5</v>
      </c>
      <c r="G216" s="22" t="e">
        <f t="shared" ca="1" si="19"/>
        <v>#N/A</v>
      </c>
      <c r="H216" s="22">
        <f t="shared" ca="1" si="20"/>
        <v>6689.5</v>
      </c>
      <c r="I216" s="22">
        <f t="shared" ca="1" si="21"/>
        <v>6265.9470000000001</v>
      </c>
      <c r="J216" s="22">
        <f ca="1">H216*(1+Params!$D$59)*(1-Params!$D$60)+I216*Params!$D$60</f>
        <v>6281.4405000000006</v>
      </c>
      <c r="K216" s="22">
        <f t="shared" si="22"/>
        <v>0</v>
      </c>
      <c r="L216">
        <f>IF(B216&lt;=52,0,IF(ISBLANK(Historical!E215),0,1))</f>
        <v>0</v>
      </c>
      <c r="M216" s="22">
        <f t="shared" ca="1" si="23"/>
        <v>6281.4405000000006</v>
      </c>
      <c r="N216">
        <f ca="1">H216*(1+Params!$D$59)*(1-Params!$D$60)</f>
        <v>6281.4405000000006</v>
      </c>
    </row>
    <row r="217" spans="1:14">
      <c r="A217" s="8">
        <v>42699</v>
      </c>
      <c r="B217" s="12">
        <v>213</v>
      </c>
      <c r="C217">
        <f>Historical!E216</f>
        <v>0</v>
      </c>
      <c r="D217">
        <f>IF(ISBLANK(Historical!E216),0,1)</f>
        <v>0</v>
      </c>
      <c r="E217" s="22" t="e">
        <f ca="1">IF(ISBLANK(Historical!E216), NA(), IF(Params!$D$58&lt;=B217, AVERAGE(OFFSET(C217,-Params!$D$58+1,0,Params!$D$58,1)), C217))</f>
        <v>#N/A</v>
      </c>
      <c r="F217" s="22" t="e">
        <f t="shared" ca="1" si="18"/>
        <v>#N/A</v>
      </c>
      <c r="G217" s="22" t="e">
        <f t="shared" ca="1" si="19"/>
        <v>#N/A</v>
      </c>
      <c r="H217" s="22">
        <f t="shared" ca="1" si="20"/>
        <v>6365.6375000000007</v>
      </c>
      <c r="I217" s="22">
        <f t="shared" ca="1" si="21"/>
        <v>6281.4405000000006</v>
      </c>
      <c r="J217" s="22">
        <f ca="1">H217*(1+Params!$D$59)*(1-Params!$D$60)+I217*Params!$D$60</f>
        <v>5977.3336125000014</v>
      </c>
      <c r="K217" s="22">
        <f t="shared" si="22"/>
        <v>0</v>
      </c>
      <c r="L217">
        <f>IF(B217&lt;=52,0,IF(ISBLANK(Historical!E216),0,1))</f>
        <v>0</v>
      </c>
      <c r="M217" s="22">
        <f t="shared" ca="1" si="23"/>
        <v>5977.3336125000014</v>
      </c>
    </row>
    <row r="218" spans="1:14">
      <c r="A218" s="8">
        <v>42706</v>
      </c>
      <c r="B218" s="12">
        <v>214</v>
      </c>
      <c r="C218">
        <f>Historical!E217</f>
        <v>0</v>
      </c>
      <c r="D218">
        <f>IF(ISBLANK(Historical!E217),0,1)</f>
        <v>0</v>
      </c>
      <c r="E218" s="22" t="e">
        <f ca="1">IF(ISBLANK(Historical!E217), NA(), IF(Params!$D$58&lt;=B218, AVERAGE(OFFSET(C218,-Params!$D$58+1,0,Params!$D$58,1)), C218))</f>
        <v>#N/A</v>
      </c>
      <c r="F218" s="22" t="e">
        <f t="shared" ca="1" si="18"/>
        <v>#N/A</v>
      </c>
      <c r="G218" s="22" t="e">
        <f t="shared" ca="1" si="19"/>
        <v>#N/A</v>
      </c>
      <c r="H218" s="22">
        <f t="shared" ca="1" si="20"/>
        <v>6460.1634999999997</v>
      </c>
      <c r="I218" s="22">
        <f t="shared" ca="1" si="21"/>
        <v>5977.3336125000014</v>
      </c>
      <c r="J218" s="22">
        <f ca="1">H218*(1+Params!$D$59)*(1-Params!$D$60)+I218*Params!$D$60</f>
        <v>6066.0935264999998</v>
      </c>
      <c r="K218" s="22">
        <f t="shared" si="22"/>
        <v>0</v>
      </c>
      <c r="L218">
        <f>IF(B218&lt;=52,0,IF(ISBLANK(Historical!E217),0,1))</f>
        <v>0</v>
      </c>
      <c r="M218" s="22">
        <f t="shared" ca="1" si="23"/>
        <v>6066.0935264999998</v>
      </c>
    </row>
    <row r="219" spans="1:14">
      <c r="A219" s="8">
        <v>42713</v>
      </c>
      <c r="B219" s="12">
        <v>215</v>
      </c>
      <c r="C219">
        <f>Historical!E218</f>
        <v>0</v>
      </c>
      <c r="D219">
        <f>IF(ISBLANK(Historical!E218),0,1)</f>
        <v>0</v>
      </c>
      <c r="E219" s="22" t="e">
        <f ca="1">IF(ISBLANK(Historical!E218), NA(), IF(Params!$D$58&lt;=B219, AVERAGE(OFFSET(C219,-Params!$D$58+1,0,Params!$D$58,1)), C219))</f>
        <v>#N/A</v>
      </c>
      <c r="F219" s="22" t="e">
        <f t="shared" ca="1" si="18"/>
        <v>#N/A</v>
      </c>
      <c r="G219" s="22" t="e">
        <f t="shared" ca="1" si="19"/>
        <v>#N/A</v>
      </c>
      <c r="H219" s="22">
        <f t="shared" ca="1" si="20"/>
        <v>6533.0925000000007</v>
      </c>
      <c r="I219" s="22">
        <f t="shared" ca="1" si="21"/>
        <v>6066.0935264999998</v>
      </c>
      <c r="J219" s="22">
        <f ca="1">H219*(1+Params!$D$59)*(1-Params!$D$60)+I219*Params!$D$60</f>
        <v>6134.5738575000014</v>
      </c>
      <c r="K219" s="22">
        <f t="shared" si="22"/>
        <v>0</v>
      </c>
      <c r="L219">
        <f>IF(B219&lt;=52,0,IF(ISBLANK(Historical!E218),0,1))</f>
        <v>0</v>
      </c>
      <c r="M219" s="22">
        <f t="shared" ca="1" si="23"/>
        <v>6134.5738575000014</v>
      </c>
    </row>
    <row r="220" spans="1:14">
      <c r="A220" s="8">
        <v>42720</v>
      </c>
      <c r="B220" s="12">
        <v>216</v>
      </c>
      <c r="C220">
        <f>Historical!E219</f>
        <v>0</v>
      </c>
      <c r="D220">
        <f>IF(ISBLANK(Historical!E219),0,1)</f>
        <v>0</v>
      </c>
      <c r="E220" s="22" t="e">
        <f ca="1">IF(ISBLANK(Historical!E219), NA(), IF(Params!$D$58&lt;=B220, AVERAGE(OFFSET(C220,-Params!$D$58+1,0,Params!$D$58,1)), C220))</f>
        <v>#N/A</v>
      </c>
      <c r="F220" s="22" t="e">
        <f t="shared" ca="1" si="18"/>
        <v>#N/A</v>
      </c>
      <c r="G220" s="22" t="e">
        <f t="shared" ca="1" si="19"/>
        <v>#N/A</v>
      </c>
      <c r="H220" s="22">
        <f t="shared" ca="1" si="20"/>
        <v>6758.1395000000011</v>
      </c>
      <c r="I220" s="22">
        <f t="shared" ca="1" si="21"/>
        <v>6134.5738575000014</v>
      </c>
      <c r="J220" s="22">
        <f ca="1">H220*(1+Params!$D$59)*(1-Params!$D$60)+I220*Params!$D$60</f>
        <v>6345.8929905000014</v>
      </c>
      <c r="K220" s="22">
        <f t="shared" si="22"/>
        <v>0</v>
      </c>
      <c r="L220">
        <f>IF(B220&lt;=52,0,IF(ISBLANK(Historical!E219),0,1))</f>
        <v>0</v>
      </c>
      <c r="M220" s="22">
        <f t="shared" ca="1" si="23"/>
        <v>6345.8929905000014</v>
      </c>
    </row>
    <row r="221" spans="1:14">
      <c r="A221" s="8">
        <v>42727</v>
      </c>
      <c r="B221" s="12">
        <v>217</v>
      </c>
      <c r="C221">
        <f>Historical!E220</f>
        <v>0</v>
      </c>
      <c r="D221">
        <f>IF(ISBLANK(Historical!E220),0,1)</f>
        <v>0</v>
      </c>
      <c r="E221" s="22" t="e">
        <f ca="1">IF(ISBLANK(Historical!E220), NA(), IF(Params!$D$58&lt;=B221, AVERAGE(OFFSET(C221,-Params!$D$58+1,0,Params!$D$58,1)), C221))</f>
        <v>#N/A</v>
      </c>
      <c r="F221" s="22" t="e">
        <f t="shared" ca="1" si="18"/>
        <v>#N/A</v>
      </c>
      <c r="G221" s="22" t="e">
        <f t="shared" ca="1" si="19"/>
        <v>#N/A</v>
      </c>
      <c r="H221" s="22">
        <f t="shared" ca="1" si="20"/>
        <v>6671.4385000000002</v>
      </c>
      <c r="I221" s="22">
        <f t="shared" ca="1" si="21"/>
        <v>6345.8929905000014</v>
      </c>
      <c r="J221" s="22">
        <f ca="1">H221*(1+Params!$D$59)*(1-Params!$D$60)+I221*Params!$D$60</f>
        <v>6264.4807515000002</v>
      </c>
      <c r="K221" s="22">
        <f t="shared" si="22"/>
        <v>0</v>
      </c>
      <c r="L221">
        <f>IF(B221&lt;=52,0,IF(ISBLANK(Historical!E220),0,1))</f>
        <v>0</v>
      </c>
      <c r="M221" s="22">
        <f t="shared" ca="1" si="23"/>
        <v>6264.4807515000002</v>
      </c>
    </row>
    <row r="222" spans="1:14">
      <c r="A222" s="8">
        <v>42734</v>
      </c>
      <c r="B222" s="12">
        <v>218</v>
      </c>
      <c r="C222">
        <f>Historical!E221</f>
        <v>0</v>
      </c>
      <c r="D222">
        <f>IF(ISBLANK(Historical!E221),0,1)</f>
        <v>0</v>
      </c>
      <c r="E222" s="22" t="e">
        <f ca="1">IF(ISBLANK(Historical!E221), NA(), IF(Params!$D$58&lt;=B222, AVERAGE(OFFSET(C222,-Params!$D$58+1,0,Params!$D$58,1)), C222))</f>
        <v>#N/A</v>
      </c>
      <c r="F222" s="22" t="e">
        <f t="shared" ca="1" si="18"/>
        <v>#N/A</v>
      </c>
      <c r="G222" s="22" t="e">
        <f t="shared" ca="1" si="19"/>
        <v>#N/A</v>
      </c>
      <c r="H222" s="22">
        <f t="shared" ca="1" si="20"/>
        <v>6572.6870000000008</v>
      </c>
      <c r="I222" s="22">
        <f t="shared" ca="1" si="21"/>
        <v>6264.4807515000002</v>
      </c>
      <c r="J222" s="22">
        <f ca="1">H222*(1+Params!$D$59)*(1-Params!$D$60)+I222*Params!$D$60</f>
        <v>6171.7530930000012</v>
      </c>
      <c r="K222" s="22">
        <f t="shared" si="22"/>
        <v>0</v>
      </c>
      <c r="L222">
        <f>IF(B222&lt;=52,0,IF(ISBLANK(Historical!E221),0,1))</f>
        <v>0</v>
      </c>
      <c r="M222" s="22">
        <f t="shared" ca="1" si="23"/>
        <v>6171.7530930000012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2"/>
  <sheetViews>
    <sheetView workbookViewId="0">
      <pane ySplit="4" topLeftCell="A159" activePane="bottomLeft" state="frozen"/>
      <selection pane="bottomLeft" activeCell="I163" sqref="I163"/>
    </sheetView>
  </sheetViews>
  <sheetFormatPr baseColWidth="10" defaultRowHeight="15" x14ac:dyDescent="0"/>
  <cols>
    <col min="8" max="8" width="10.83203125" style="22"/>
  </cols>
  <sheetData>
    <row r="2" spans="1:9" s="1" customFormat="1">
      <c r="D2" s="1" t="s">
        <v>77</v>
      </c>
      <c r="F2" s="1" t="s">
        <v>88</v>
      </c>
      <c r="G2" s="1" t="s">
        <v>83</v>
      </c>
      <c r="H2" s="23"/>
      <c r="I2" s="1" t="s">
        <v>93</v>
      </c>
    </row>
    <row r="3" spans="1:9" s="1" customFormat="1">
      <c r="B3" s="1" t="s">
        <v>49</v>
      </c>
      <c r="C3" s="1" t="s">
        <v>77</v>
      </c>
      <c r="D3" s="1" t="s">
        <v>12</v>
      </c>
      <c r="E3" s="1" t="s">
        <v>87</v>
      </c>
      <c r="F3" s="1" t="s">
        <v>89</v>
      </c>
      <c r="G3" s="1" t="s">
        <v>106</v>
      </c>
      <c r="H3" s="23" t="s">
        <v>63</v>
      </c>
      <c r="I3" s="1" t="s">
        <v>94</v>
      </c>
    </row>
    <row r="4" spans="1:9" s="2" customFormat="1">
      <c r="A4" s="2" t="s">
        <v>0</v>
      </c>
      <c r="B4" s="2" t="s">
        <v>50</v>
      </c>
      <c r="C4" s="2" t="s">
        <v>12</v>
      </c>
      <c r="D4" s="2" t="s">
        <v>86</v>
      </c>
      <c r="E4" s="2" t="s">
        <v>88</v>
      </c>
      <c r="F4" s="2" t="s">
        <v>90</v>
      </c>
      <c r="G4" s="2" t="s">
        <v>85</v>
      </c>
      <c r="H4" s="24" t="s">
        <v>76</v>
      </c>
      <c r="I4" s="2" t="s">
        <v>95</v>
      </c>
    </row>
    <row r="5" spans="1:9">
      <c r="A5" s="8">
        <v>41215</v>
      </c>
      <c r="B5" s="7">
        <v>1</v>
      </c>
      <c r="C5">
        <f>IF(D5=1,Historical!G4,NA())</f>
        <v>272</v>
      </c>
      <c r="D5" s="35">
        <f>IF(ISBLANK(Historical!G4),0,1)</f>
        <v>1</v>
      </c>
      <c r="E5">
        <f>C5</f>
        <v>272</v>
      </c>
      <c r="G5" s="35">
        <f>IF(ISBLANK(F5),0,IF(D5=0,0,1))</f>
        <v>0</v>
      </c>
      <c r="I5" s="22">
        <f>IF(D5=1,C5,I4*(1 - Params!$D$72)+Params!$D$71*Params!$D$72)</f>
        <v>272</v>
      </c>
    </row>
    <row r="6" spans="1:9">
      <c r="A6" s="8">
        <v>41222</v>
      </c>
      <c r="B6" s="7">
        <v>2</v>
      </c>
      <c r="C6">
        <f>IF(D6=1,Historical!G5,NA())</f>
        <v>231</v>
      </c>
      <c r="D6" s="35">
        <f>IF(ISBLANK(Historical!G5),0,1)</f>
        <v>1</v>
      </c>
      <c r="E6" s="22">
        <f>IF(D6=1,C5*(1-Params!$D$72)+Params!$D$72*Params!$D$71,NA())</f>
        <v>266.5</v>
      </c>
      <c r="G6" s="35">
        <f t="shared" ref="G6:G69" si="0">IF(ISBLANK(F6),0,IF(D6=0,0,1))</f>
        <v>0</v>
      </c>
      <c r="I6" s="22">
        <f>IF(D6=1,C6,I5*(1 - Params!$D$72)+Params!$D$71*Params!$D$72)</f>
        <v>231</v>
      </c>
    </row>
    <row r="7" spans="1:9">
      <c r="A7" s="8">
        <v>41229</v>
      </c>
      <c r="B7" s="7">
        <v>3</v>
      </c>
      <c r="C7">
        <f>IF(D7=1,Historical!G6,NA())</f>
        <v>244</v>
      </c>
      <c r="D7" s="35">
        <f>IF(ISBLANK(Historical!G6),0,1)</f>
        <v>1</v>
      </c>
      <c r="E7" s="22">
        <f>IF(D7=1,C6*(1-Params!$D$72)+Params!$D$72*Params!$D$71,NA())</f>
        <v>227.54999999999998</v>
      </c>
      <c r="G7" s="35">
        <f t="shared" si="0"/>
        <v>0</v>
      </c>
      <c r="I7" s="22">
        <f>IF(D7=1,C7,I6*(1 - Params!$D$72)+Params!$D$71*Params!$D$72)</f>
        <v>244</v>
      </c>
    </row>
    <row r="8" spans="1:9">
      <c r="A8" s="8">
        <v>41236</v>
      </c>
      <c r="B8" s="7">
        <v>4</v>
      </c>
      <c r="C8">
        <f>IF(D8=1,Historical!G7,NA())</f>
        <v>230</v>
      </c>
      <c r="D8" s="35">
        <f>IF(ISBLANK(Historical!G7),0,1)</f>
        <v>1</v>
      </c>
      <c r="E8" s="22">
        <f>IF(D8=1,C7*(1-Params!$D$72)+Params!$D$72*Params!$D$71,NA())</f>
        <v>239.89999999999998</v>
      </c>
      <c r="G8" s="35">
        <f t="shared" si="0"/>
        <v>0</v>
      </c>
      <c r="I8" s="22">
        <f>IF(D8=1,C8,I7*(1 - Params!$D$72)+Params!$D$71*Params!$D$72)</f>
        <v>230</v>
      </c>
    </row>
    <row r="9" spans="1:9">
      <c r="A9" s="8">
        <v>41243</v>
      </c>
      <c r="B9" s="7">
        <v>5</v>
      </c>
      <c r="C9">
        <f>IF(D9=1,Historical!G8,NA())</f>
        <v>87</v>
      </c>
      <c r="D9" s="35">
        <f>IF(ISBLANK(Historical!G8),0,1)</f>
        <v>1</v>
      </c>
      <c r="E9" s="22">
        <f>IF(D9=1,C8*(1-Params!$D$72)+Params!$D$72*Params!$D$71,NA())</f>
        <v>226.6</v>
      </c>
      <c r="G9" s="35">
        <f t="shared" si="0"/>
        <v>0</v>
      </c>
      <c r="I9" s="22">
        <f>IF(D9=1,C9,I8*(1 - Params!$D$72)+Params!$D$71*Params!$D$72)</f>
        <v>87</v>
      </c>
    </row>
    <row r="10" spans="1:9">
      <c r="A10" s="8">
        <v>41250</v>
      </c>
      <c r="B10" s="7">
        <v>6</v>
      </c>
      <c r="C10">
        <f>IF(D10=1,Historical!G9,NA())</f>
        <v>178</v>
      </c>
      <c r="D10" s="35">
        <f>IF(ISBLANK(Historical!G9),0,1)</f>
        <v>1</v>
      </c>
      <c r="E10" s="22">
        <f>IF(D10=1,C9*(1-Params!$D$72)+Params!$D$72*Params!$D$71,NA())</f>
        <v>90.749999999999986</v>
      </c>
      <c r="G10" s="35">
        <f t="shared" si="0"/>
        <v>0</v>
      </c>
      <c r="I10" s="22">
        <f>IF(D10=1,C10,I9*(1 - Params!$D$72)+Params!$D$71*Params!$D$72)</f>
        <v>178</v>
      </c>
    </row>
    <row r="11" spans="1:9">
      <c r="A11" s="8">
        <v>41257</v>
      </c>
      <c r="B11" s="7">
        <v>7</v>
      </c>
      <c r="C11">
        <f>IF(D11=1,Historical!G10,NA())</f>
        <v>237</v>
      </c>
      <c r="D11" s="35">
        <f>IF(ISBLANK(Historical!G10),0,1)</f>
        <v>1</v>
      </c>
      <c r="E11" s="22">
        <f>IF(D11=1,C10*(1-Params!$D$72)+Params!$D$72*Params!$D$71,NA())</f>
        <v>177.2</v>
      </c>
      <c r="G11" s="35">
        <f t="shared" si="0"/>
        <v>0</v>
      </c>
      <c r="I11" s="22">
        <f>IF(D11=1,C11,I10*(1 - Params!$D$72)+Params!$D$71*Params!$D$72)</f>
        <v>237</v>
      </c>
    </row>
    <row r="12" spans="1:9">
      <c r="A12" s="8">
        <v>41264</v>
      </c>
      <c r="B12" s="7">
        <v>8</v>
      </c>
      <c r="C12">
        <f>IF(D12=1,Historical!G11,NA())</f>
        <v>278</v>
      </c>
      <c r="D12" s="35">
        <f>IF(ISBLANK(Historical!G11),0,1)</f>
        <v>1</v>
      </c>
      <c r="E12" s="22">
        <f>IF(D12=1,C11*(1-Params!$D$72)+Params!$D$72*Params!$D$71,NA())</f>
        <v>233.24999999999997</v>
      </c>
      <c r="G12" s="35">
        <f t="shared" si="0"/>
        <v>0</v>
      </c>
      <c r="I12" s="22">
        <f>IF(D12=1,C12,I11*(1 - Params!$D$72)+Params!$D$71*Params!$D$72)</f>
        <v>278</v>
      </c>
    </row>
    <row r="13" spans="1:9">
      <c r="A13" s="8">
        <v>41271</v>
      </c>
      <c r="B13" s="7">
        <v>9</v>
      </c>
      <c r="C13">
        <f>IF(D13=1,Historical!G12,NA())</f>
        <v>-284</v>
      </c>
      <c r="D13" s="35">
        <f>IF(ISBLANK(Historical!G12),0,1)</f>
        <v>1</v>
      </c>
      <c r="E13" s="22">
        <f>IF(D13=1,C12*(1-Params!$D$72)+Params!$D$72*Params!$D$71,NA())</f>
        <v>272.2</v>
      </c>
      <c r="G13" s="35">
        <f t="shared" si="0"/>
        <v>0</v>
      </c>
      <c r="I13" s="22">
        <f>IF(D13=1,C13,I12*(1 - Params!$D$72)+Params!$D$71*Params!$D$72)</f>
        <v>-284</v>
      </c>
    </row>
    <row r="14" spans="1:9">
      <c r="A14" s="8">
        <v>41278</v>
      </c>
      <c r="B14" s="7">
        <v>10</v>
      </c>
      <c r="C14">
        <f>IF(D14=1,Historical!G13,NA())</f>
        <v>144</v>
      </c>
      <c r="D14" s="35">
        <f>IF(ISBLANK(Historical!G13),0,1)</f>
        <v>1</v>
      </c>
      <c r="E14" s="22">
        <f>IF(D14=1,C13*(1-Params!$D$72)+Params!$D$72*Params!$D$71,NA())</f>
        <v>-261.7</v>
      </c>
      <c r="G14" s="35">
        <f t="shared" si="0"/>
        <v>0</v>
      </c>
      <c r="I14" s="22">
        <f>IF(D14=1,C14,I13*(1 - Params!$D$72)+Params!$D$71*Params!$D$72)</f>
        <v>144</v>
      </c>
    </row>
    <row r="15" spans="1:9">
      <c r="A15" s="8">
        <v>41285</v>
      </c>
      <c r="B15" s="7">
        <v>11</v>
      </c>
      <c r="C15">
        <f>IF(D15=1,Historical!G14,NA())</f>
        <v>-18</v>
      </c>
      <c r="D15" s="35">
        <f>IF(ISBLANK(Historical!G14),0,1)</f>
        <v>1</v>
      </c>
      <c r="E15" s="22">
        <f>IF(D15=1,C14*(1-Params!$D$72)+Params!$D$72*Params!$D$71,NA())</f>
        <v>144.89999999999998</v>
      </c>
      <c r="G15" s="35">
        <f t="shared" si="0"/>
        <v>0</v>
      </c>
      <c r="I15" s="22">
        <f>IF(D15=1,C15,I14*(1 - Params!$D$72)+Params!$D$71*Params!$D$72)</f>
        <v>-18</v>
      </c>
    </row>
    <row r="16" spans="1:9">
      <c r="A16" s="8">
        <v>41292</v>
      </c>
      <c r="B16" s="7">
        <v>12</v>
      </c>
      <c r="C16">
        <f>IF(D16=1,Historical!G15,NA())</f>
        <v>-67</v>
      </c>
      <c r="D16" s="35">
        <f>IF(ISBLANK(Historical!G15),0,1)</f>
        <v>1</v>
      </c>
      <c r="E16" s="22">
        <f>IF(D16=1,C15*(1-Params!$D$72)+Params!$D$72*Params!$D$71,NA())</f>
        <v>-8.9999999999999982</v>
      </c>
      <c r="G16" s="35">
        <f t="shared" si="0"/>
        <v>0</v>
      </c>
      <c r="I16" s="22">
        <f>IF(D16=1,C16,I15*(1 - Params!$D$72)+Params!$D$71*Params!$D$72)</f>
        <v>-67</v>
      </c>
    </row>
    <row r="17" spans="1:9">
      <c r="A17" s="8">
        <v>41299</v>
      </c>
      <c r="B17" s="7">
        <v>13</v>
      </c>
      <c r="C17">
        <f>IF(D17=1,Historical!G16,NA())</f>
        <v>341</v>
      </c>
      <c r="D17" s="35">
        <f>IF(ISBLANK(Historical!G16),0,1)</f>
        <v>1</v>
      </c>
      <c r="E17" s="22">
        <f>IF(D17=1,C16*(1-Params!$D$72)+Params!$D$72*Params!$D$71,NA())</f>
        <v>-55.55</v>
      </c>
      <c r="G17" s="35">
        <f t="shared" si="0"/>
        <v>0</v>
      </c>
      <c r="I17" s="22">
        <f>IF(D17=1,C17,I16*(1 - Params!$D$72)+Params!$D$71*Params!$D$72)</f>
        <v>341</v>
      </c>
    </row>
    <row r="18" spans="1:9">
      <c r="A18" s="8">
        <v>41306</v>
      </c>
      <c r="B18" s="7">
        <v>14</v>
      </c>
      <c r="C18">
        <f>IF(D18=1,Historical!G17,NA())</f>
        <v>333</v>
      </c>
      <c r="D18" s="35">
        <f>IF(ISBLANK(Historical!G17),0,1)</f>
        <v>1</v>
      </c>
      <c r="E18" s="22">
        <f>IF(D18=1,C17*(1-Params!$D$72)+Params!$D$72*Params!$D$71,NA())</f>
        <v>332.05</v>
      </c>
      <c r="G18" s="35">
        <f t="shared" si="0"/>
        <v>0</v>
      </c>
      <c r="I18" s="22">
        <f>IF(D18=1,C18,I17*(1 - Params!$D$72)+Params!$D$71*Params!$D$72)</f>
        <v>333</v>
      </c>
    </row>
    <row r="19" spans="1:9">
      <c r="A19" s="8">
        <v>41313</v>
      </c>
      <c r="B19" s="7">
        <v>15</v>
      </c>
      <c r="C19">
        <f>IF(D19=1,Historical!G18,NA())</f>
        <v>-120</v>
      </c>
      <c r="D19" s="35">
        <f>IF(ISBLANK(Historical!G18),0,1)</f>
        <v>1</v>
      </c>
      <c r="E19" s="22">
        <f>IF(D19=1,C18*(1-Params!$D$72)+Params!$D$72*Params!$D$71,NA())</f>
        <v>324.45</v>
      </c>
      <c r="G19" s="35">
        <f t="shared" si="0"/>
        <v>0</v>
      </c>
      <c r="I19" s="22">
        <f>IF(D19=1,C19,I18*(1 - Params!$D$72)+Params!$D$71*Params!$D$72)</f>
        <v>-120</v>
      </c>
    </row>
    <row r="20" spans="1:9">
      <c r="A20" s="8">
        <v>41320</v>
      </c>
      <c r="B20" s="7">
        <v>16</v>
      </c>
      <c r="C20">
        <f>IF(D20=1,Historical!G19,NA())</f>
        <v>5</v>
      </c>
      <c r="D20" s="35">
        <f>IF(ISBLANK(Historical!G19),0,1)</f>
        <v>1</v>
      </c>
      <c r="E20" s="22">
        <f>IF(D20=1,C19*(1-Params!$D$72)+Params!$D$72*Params!$D$71,NA())</f>
        <v>-105.9</v>
      </c>
      <c r="G20" s="35">
        <f t="shared" si="0"/>
        <v>0</v>
      </c>
      <c r="I20" s="22">
        <f>IF(D20=1,C20,I19*(1 - Params!$D$72)+Params!$D$71*Params!$D$72)</f>
        <v>5</v>
      </c>
    </row>
    <row r="21" spans="1:9">
      <c r="A21" s="8">
        <v>41327</v>
      </c>
      <c r="B21" s="7">
        <v>17</v>
      </c>
      <c r="C21">
        <f>IF(D21=1,Historical!G20,NA())</f>
        <v>-338</v>
      </c>
      <c r="D21" s="35">
        <f>IF(ISBLANK(Historical!G20),0,1)</f>
        <v>1</v>
      </c>
      <c r="E21" s="22">
        <f>IF(D21=1,C20*(1-Params!$D$72)+Params!$D$72*Params!$D$71,NA())</f>
        <v>12.85</v>
      </c>
      <c r="G21" s="35">
        <f t="shared" si="0"/>
        <v>0</v>
      </c>
      <c r="I21" s="22">
        <f>IF(D21=1,C21,I20*(1 - Params!$D$72)+Params!$D$71*Params!$D$72)</f>
        <v>-338</v>
      </c>
    </row>
    <row r="22" spans="1:9">
      <c r="A22" s="8">
        <v>41334</v>
      </c>
      <c r="B22" s="7">
        <v>18</v>
      </c>
      <c r="C22">
        <f>IF(D22=1,Historical!G21,NA())</f>
        <v>222</v>
      </c>
      <c r="D22" s="35">
        <f>IF(ISBLANK(Historical!G21),0,1)</f>
        <v>1</v>
      </c>
      <c r="E22" s="22">
        <f>IF(D22=1,C21*(1-Params!$D$72)+Params!$D$72*Params!$D$71,NA())</f>
        <v>-312.99999999999994</v>
      </c>
      <c r="G22" s="35">
        <f t="shared" si="0"/>
        <v>0</v>
      </c>
      <c r="I22" s="22">
        <f>IF(D22=1,C22,I21*(1 - Params!$D$72)+Params!$D$71*Params!$D$72)</f>
        <v>222</v>
      </c>
    </row>
    <row r="23" spans="1:9">
      <c r="A23" s="8">
        <v>41341</v>
      </c>
      <c r="B23" s="7">
        <v>19</v>
      </c>
      <c r="C23">
        <f>IF(D23=1,Historical!G22,NA())</f>
        <v>-281</v>
      </c>
      <c r="D23" s="35">
        <f>IF(ISBLANK(Historical!G22),0,1)</f>
        <v>1</v>
      </c>
      <c r="E23" s="22">
        <f>IF(D23=1,C22*(1-Params!$D$72)+Params!$D$72*Params!$D$71,NA())</f>
        <v>218.99999999999997</v>
      </c>
      <c r="G23" s="35">
        <f t="shared" si="0"/>
        <v>0</v>
      </c>
      <c r="I23" s="22">
        <f>IF(D23=1,C23,I22*(1 - Params!$D$72)+Params!$D$71*Params!$D$72)</f>
        <v>-281</v>
      </c>
    </row>
    <row r="24" spans="1:9">
      <c r="A24" s="8">
        <v>41348</v>
      </c>
      <c r="B24" s="7">
        <v>20</v>
      </c>
      <c r="C24">
        <f>IF(D24=1,Historical!G23,NA())</f>
        <v>-96</v>
      </c>
      <c r="D24" s="35">
        <f>IF(ISBLANK(Historical!G23),0,1)</f>
        <v>1</v>
      </c>
      <c r="E24" s="22">
        <f>IF(D24=1,C23*(1-Params!$D$72)+Params!$D$72*Params!$D$71,NA())</f>
        <v>-258.84999999999997</v>
      </c>
      <c r="G24" s="35">
        <f t="shared" si="0"/>
        <v>0</v>
      </c>
      <c r="I24" s="22">
        <f>IF(D24=1,C24,I23*(1 - Params!$D$72)+Params!$D$71*Params!$D$72)</f>
        <v>-96</v>
      </c>
    </row>
    <row r="25" spans="1:9">
      <c r="A25" s="8">
        <v>41355</v>
      </c>
      <c r="B25" s="7">
        <v>21</v>
      </c>
      <c r="C25">
        <f>IF(D25=1,Historical!G24,NA())</f>
        <v>79</v>
      </c>
      <c r="D25" s="35">
        <f>IF(ISBLANK(Historical!G24),0,1)</f>
        <v>1</v>
      </c>
      <c r="E25" s="22">
        <f>IF(D25=1,C24*(1-Params!$D$72)+Params!$D$72*Params!$D$71,NA())</f>
        <v>-83.1</v>
      </c>
      <c r="G25" s="35">
        <f t="shared" si="0"/>
        <v>0</v>
      </c>
      <c r="I25" s="22">
        <f>IF(D25=1,C25,I24*(1 - Params!$D$72)+Params!$D$71*Params!$D$72)</f>
        <v>79</v>
      </c>
    </row>
    <row r="26" spans="1:9">
      <c r="A26" s="8">
        <v>41362</v>
      </c>
      <c r="B26" s="7">
        <v>22</v>
      </c>
      <c r="C26">
        <f>IF(D26=1,Historical!G25,NA())</f>
        <v>358</v>
      </c>
      <c r="D26" s="35">
        <f>IF(ISBLANK(Historical!G25),0,1)</f>
        <v>1</v>
      </c>
      <c r="E26" s="22">
        <f>IF(D26=1,C25*(1-Params!$D$72)+Params!$D$72*Params!$D$71,NA())</f>
        <v>83.149999999999991</v>
      </c>
      <c r="G26" s="35">
        <f t="shared" si="0"/>
        <v>0</v>
      </c>
      <c r="I26" s="22">
        <f>IF(D26=1,C26,I25*(1 - Params!$D$72)+Params!$D$71*Params!$D$72)</f>
        <v>358</v>
      </c>
    </row>
    <row r="27" spans="1:9">
      <c r="A27" s="8">
        <v>41369</v>
      </c>
      <c r="B27" s="7">
        <v>23</v>
      </c>
      <c r="C27">
        <f>IF(D27=1,Historical!G26,NA())</f>
        <v>294</v>
      </c>
      <c r="D27" s="35">
        <f>IF(ISBLANK(Historical!G26),0,1)</f>
        <v>1</v>
      </c>
      <c r="E27" s="22">
        <f>IF(D27=1,C26*(1-Params!$D$72)+Params!$D$72*Params!$D$71,NA())</f>
        <v>348.2</v>
      </c>
      <c r="G27" s="35">
        <f t="shared" si="0"/>
        <v>0</v>
      </c>
      <c r="I27" s="22">
        <f>IF(D27=1,C27,I26*(1 - Params!$D$72)+Params!$D$71*Params!$D$72)</f>
        <v>294</v>
      </c>
    </row>
    <row r="28" spans="1:9">
      <c r="A28" s="8">
        <v>41376</v>
      </c>
      <c r="B28" s="7">
        <v>24</v>
      </c>
      <c r="C28">
        <f>IF(D28=1,Historical!G27,NA())</f>
        <v>304</v>
      </c>
      <c r="D28" s="35">
        <f>IF(ISBLANK(Historical!G27),0,1)</f>
        <v>1</v>
      </c>
      <c r="E28" s="22">
        <f>IF(D28=1,C27*(1-Params!$D$72)+Params!$D$72*Params!$D$71,NA())</f>
        <v>287.40000000000003</v>
      </c>
      <c r="G28" s="35">
        <f t="shared" si="0"/>
        <v>0</v>
      </c>
      <c r="I28" s="22">
        <f>IF(D28=1,C28,I27*(1 - Params!$D$72)+Params!$D$71*Params!$D$72)</f>
        <v>304</v>
      </c>
    </row>
    <row r="29" spans="1:9">
      <c r="A29" s="8">
        <v>41383</v>
      </c>
      <c r="B29" s="7">
        <v>25</v>
      </c>
      <c r="C29">
        <f>IF(D29=1,Historical!G28,NA())</f>
        <v>-220</v>
      </c>
      <c r="D29" s="35">
        <f>IF(ISBLANK(Historical!G28),0,1)</f>
        <v>1</v>
      </c>
      <c r="E29" s="22">
        <f>IF(D29=1,C28*(1-Params!$D$72)+Params!$D$72*Params!$D$71,NA())</f>
        <v>296.90000000000003</v>
      </c>
      <c r="G29" s="35">
        <f t="shared" si="0"/>
        <v>0</v>
      </c>
      <c r="I29" s="22">
        <f>IF(D29=1,C29,I28*(1 - Params!$D$72)+Params!$D$71*Params!$D$72)</f>
        <v>-220</v>
      </c>
    </row>
    <row r="30" spans="1:9">
      <c r="A30" s="8">
        <v>41390</v>
      </c>
      <c r="B30" s="7">
        <v>26</v>
      </c>
      <c r="C30">
        <f>IF(D30=1,Historical!G29,NA())</f>
        <v>236</v>
      </c>
      <c r="D30" s="35">
        <f>IF(ISBLANK(Historical!G29),0,1)</f>
        <v>1</v>
      </c>
      <c r="E30" s="22">
        <f>IF(D30=1,C29*(1-Params!$D$72)+Params!$D$72*Params!$D$71,NA())</f>
        <v>-200.9</v>
      </c>
      <c r="G30" s="35">
        <f t="shared" si="0"/>
        <v>0</v>
      </c>
      <c r="I30" s="22">
        <f>IF(D30=1,C30,I29*(1 - Params!$D$72)+Params!$D$71*Params!$D$72)</f>
        <v>236</v>
      </c>
    </row>
    <row r="31" spans="1:9">
      <c r="A31" s="8">
        <v>41397</v>
      </c>
      <c r="B31" s="7">
        <v>27</v>
      </c>
      <c r="C31">
        <f>IF(D31=1,Historical!G30,NA())</f>
        <v>285</v>
      </c>
      <c r="D31" s="35">
        <f>IF(ISBLANK(Historical!G30),0,1)</f>
        <v>1</v>
      </c>
      <c r="E31" s="22">
        <f>IF(D31=1,C30*(1-Params!$D$72)+Params!$D$72*Params!$D$71,NA())</f>
        <v>232.29999999999998</v>
      </c>
      <c r="G31" s="35">
        <f t="shared" si="0"/>
        <v>0</v>
      </c>
      <c r="I31" s="22">
        <f>IF(D31=1,C31,I30*(1 - Params!$D$72)+Params!$D$71*Params!$D$72)</f>
        <v>285</v>
      </c>
    </row>
    <row r="32" spans="1:9">
      <c r="A32" s="8">
        <v>41404</v>
      </c>
      <c r="B32" s="7">
        <v>28</v>
      </c>
      <c r="C32">
        <f>IF(D32=1,Historical!G31,NA())</f>
        <v>267</v>
      </c>
      <c r="D32" s="35">
        <f>IF(ISBLANK(Historical!G31),0,1)</f>
        <v>1</v>
      </c>
      <c r="E32" s="22">
        <f>IF(D32=1,C31*(1-Params!$D$72)+Params!$D$72*Params!$D$71,NA())</f>
        <v>278.85000000000002</v>
      </c>
      <c r="G32" s="35">
        <f t="shared" si="0"/>
        <v>0</v>
      </c>
      <c r="I32" s="22">
        <f>IF(D32=1,C32,I31*(1 - Params!$D$72)+Params!$D$71*Params!$D$72)</f>
        <v>267</v>
      </c>
    </row>
    <row r="33" spans="1:9">
      <c r="A33" s="8">
        <v>41411</v>
      </c>
      <c r="B33" s="7">
        <v>29</v>
      </c>
      <c r="C33">
        <f>IF(D33=1,Historical!G32,NA())</f>
        <v>-139</v>
      </c>
      <c r="D33" s="35">
        <f>IF(ISBLANK(Historical!G32),0,1)</f>
        <v>1</v>
      </c>
      <c r="E33" s="22">
        <f>IF(D33=1,C32*(1-Params!$D$72)+Params!$D$72*Params!$D$71,NA())</f>
        <v>261.75</v>
      </c>
      <c r="G33" s="35">
        <f t="shared" si="0"/>
        <v>0</v>
      </c>
      <c r="I33" s="22">
        <f>IF(D33=1,C33,I32*(1 - Params!$D$72)+Params!$D$71*Params!$D$72)</f>
        <v>-139</v>
      </c>
    </row>
    <row r="34" spans="1:9">
      <c r="A34" s="8">
        <v>41418</v>
      </c>
      <c r="B34" s="7">
        <v>30</v>
      </c>
      <c r="C34">
        <f>IF(D34=1,Historical!G33,NA())</f>
        <v>397</v>
      </c>
      <c r="D34" s="35">
        <f>IF(ISBLANK(Historical!G33),0,1)</f>
        <v>1</v>
      </c>
      <c r="E34" s="22">
        <f>IF(D34=1,C33*(1-Params!$D$72)+Params!$D$72*Params!$D$71,NA())</f>
        <v>-123.94999999999999</v>
      </c>
      <c r="G34" s="35">
        <f t="shared" si="0"/>
        <v>0</v>
      </c>
      <c r="I34" s="22">
        <f>IF(D34=1,C34,I33*(1 - Params!$D$72)+Params!$D$71*Params!$D$72)</f>
        <v>397</v>
      </c>
    </row>
    <row r="35" spans="1:9">
      <c r="A35" s="8">
        <v>41425</v>
      </c>
      <c r="B35" s="7">
        <v>31</v>
      </c>
      <c r="C35">
        <f>IF(D35=1,Historical!G34,NA())</f>
        <v>47</v>
      </c>
      <c r="D35" s="35">
        <f>IF(ISBLANK(Historical!G34),0,1)</f>
        <v>1</v>
      </c>
      <c r="E35" s="22">
        <f>IF(D35=1,C34*(1-Params!$D$72)+Params!$D$72*Params!$D$71,NA())</f>
        <v>385.25</v>
      </c>
      <c r="G35" s="35">
        <f t="shared" si="0"/>
        <v>0</v>
      </c>
      <c r="I35" s="22">
        <f>IF(D35=1,C35,I34*(1 - Params!$D$72)+Params!$D$71*Params!$D$72)</f>
        <v>47</v>
      </c>
    </row>
    <row r="36" spans="1:9">
      <c r="A36" s="8">
        <v>41432</v>
      </c>
      <c r="B36" s="7">
        <v>32</v>
      </c>
      <c r="C36">
        <f>IF(D36=1,Historical!G35,NA())</f>
        <v>571</v>
      </c>
      <c r="D36" s="35">
        <f>IF(ISBLANK(Historical!G35),0,1)</f>
        <v>1</v>
      </c>
      <c r="E36" s="22">
        <f>IF(D36=1,C35*(1-Params!$D$72)+Params!$D$72*Params!$D$71,NA())</f>
        <v>52.75</v>
      </c>
      <c r="G36" s="35">
        <f t="shared" si="0"/>
        <v>0</v>
      </c>
      <c r="I36" s="22">
        <f>IF(D36=1,C36,I35*(1 - Params!$D$72)+Params!$D$71*Params!$D$72)</f>
        <v>571</v>
      </c>
    </row>
    <row r="37" spans="1:9">
      <c r="A37" s="8">
        <v>41439</v>
      </c>
      <c r="B37" s="7">
        <v>33</v>
      </c>
      <c r="C37">
        <f>IF(D37=1,Historical!G36,NA())</f>
        <v>59</v>
      </c>
      <c r="D37" s="35">
        <f>IF(ISBLANK(Historical!G36),0,1)</f>
        <v>1</v>
      </c>
      <c r="E37" s="22">
        <f>IF(D37=1,C36*(1-Params!$D$72)+Params!$D$72*Params!$D$71,NA())</f>
        <v>550.54999999999995</v>
      </c>
      <c r="G37" s="35">
        <f t="shared" si="0"/>
        <v>0</v>
      </c>
      <c r="I37" s="22">
        <f>IF(D37=1,C37,I36*(1 - Params!$D$72)+Params!$D$71*Params!$D$72)</f>
        <v>59</v>
      </c>
    </row>
    <row r="38" spans="1:9">
      <c r="A38" s="8">
        <v>41446</v>
      </c>
      <c r="B38" s="7">
        <v>34</v>
      </c>
      <c r="C38">
        <f>IF(D38=1,Historical!G37,NA())</f>
        <v>198</v>
      </c>
      <c r="D38" s="35">
        <f>IF(ISBLANK(Historical!G37),0,1)</f>
        <v>1</v>
      </c>
      <c r="E38" s="22">
        <f>IF(D38=1,C37*(1-Params!$D$72)+Params!$D$72*Params!$D$71,NA())</f>
        <v>64.149999999999991</v>
      </c>
      <c r="G38" s="35">
        <f t="shared" si="0"/>
        <v>0</v>
      </c>
      <c r="I38" s="22">
        <f>IF(D38=1,C38,I37*(1 - Params!$D$72)+Params!$D$71*Params!$D$72)</f>
        <v>198</v>
      </c>
    </row>
    <row r="39" spans="1:9">
      <c r="A39" s="8">
        <v>41453</v>
      </c>
      <c r="B39" s="7">
        <v>35</v>
      </c>
      <c r="C39">
        <f>IF(D39=1,Historical!G38,NA())</f>
        <v>-12</v>
      </c>
      <c r="D39" s="35">
        <f>IF(ISBLANK(Historical!G38),0,1)</f>
        <v>1</v>
      </c>
      <c r="E39" s="22">
        <f>IF(D39=1,C38*(1-Params!$D$72)+Params!$D$72*Params!$D$71,NA())</f>
        <v>196.2</v>
      </c>
      <c r="G39" s="35">
        <f t="shared" si="0"/>
        <v>0</v>
      </c>
      <c r="I39" s="22">
        <f>IF(D39=1,C39,I38*(1 - Params!$D$72)+Params!$D$71*Params!$D$72)</f>
        <v>-12</v>
      </c>
    </row>
    <row r="40" spans="1:9">
      <c r="A40" s="8">
        <v>41460</v>
      </c>
      <c r="B40" s="7">
        <v>36</v>
      </c>
      <c r="C40">
        <f>IF(D40=1,Historical!G39,NA())</f>
        <v>-169</v>
      </c>
      <c r="D40" s="35">
        <f>IF(ISBLANK(Historical!G39),0,1)</f>
        <v>1</v>
      </c>
      <c r="E40" s="22">
        <f>IF(D40=1,C39*(1-Params!$D$72)+Params!$D$72*Params!$D$71,NA())</f>
        <v>-3.2999999999999989</v>
      </c>
      <c r="G40" s="35">
        <f t="shared" si="0"/>
        <v>0</v>
      </c>
      <c r="I40" s="22">
        <f>IF(D40=1,C40,I39*(1 - Params!$D$72)+Params!$D$71*Params!$D$72)</f>
        <v>-169</v>
      </c>
    </row>
    <row r="41" spans="1:9">
      <c r="A41" s="8">
        <v>41467</v>
      </c>
      <c r="B41" s="7">
        <v>37</v>
      </c>
      <c r="C41">
        <f>IF(D41=1,Historical!G40,NA())</f>
        <v>106</v>
      </c>
      <c r="D41" s="35">
        <f>IF(ISBLANK(Historical!G40),0,1)</f>
        <v>1</v>
      </c>
      <c r="E41" s="22">
        <f>IF(D41=1,C40*(1-Params!$D$72)+Params!$D$72*Params!$D$71,NA())</f>
        <v>-152.44999999999999</v>
      </c>
      <c r="G41" s="35">
        <f t="shared" si="0"/>
        <v>0</v>
      </c>
      <c r="I41" s="22">
        <f>IF(D41=1,C41,I40*(1 - Params!$D$72)+Params!$D$71*Params!$D$72)</f>
        <v>106</v>
      </c>
    </row>
    <row r="42" spans="1:9">
      <c r="A42" s="8">
        <v>41474</v>
      </c>
      <c r="B42" s="7">
        <v>38</v>
      </c>
      <c r="C42">
        <f>IF(D42=1,Historical!G41,NA())</f>
        <v>92</v>
      </c>
      <c r="D42" s="35">
        <f>IF(ISBLANK(Historical!G41),0,1)</f>
        <v>1</v>
      </c>
      <c r="E42" s="22">
        <f>IF(D42=1,C41*(1-Params!$D$72)+Params!$D$72*Params!$D$71,NA())</f>
        <v>108.79999999999998</v>
      </c>
      <c r="G42" s="35">
        <f t="shared" si="0"/>
        <v>0</v>
      </c>
      <c r="I42" s="22">
        <f>IF(D42=1,C42,I41*(1 - Params!$D$72)+Params!$D$71*Params!$D$72)</f>
        <v>92</v>
      </c>
    </row>
    <row r="43" spans="1:9">
      <c r="A43" s="8">
        <v>41481</v>
      </c>
      <c r="B43" s="7">
        <v>39</v>
      </c>
      <c r="C43">
        <f>IF(D43=1,Historical!G42,NA())</f>
        <v>369</v>
      </c>
      <c r="D43" s="35">
        <f>IF(ISBLANK(Historical!G42),0,1)</f>
        <v>1</v>
      </c>
      <c r="E43" s="22">
        <f>IF(D43=1,C42*(1-Params!$D$72)+Params!$D$72*Params!$D$71,NA())</f>
        <v>95.499999999999986</v>
      </c>
      <c r="G43" s="35">
        <f t="shared" si="0"/>
        <v>0</v>
      </c>
      <c r="I43" s="22">
        <f>IF(D43=1,C43,I42*(1 - Params!$D$72)+Params!$D$71*Params!$D$72)</f>
        <v>369</v>
      </c>
    </row>
    <row r="44" spans="1:9">
      <c r="A44" s="8">
        <v>41488</v>
      </c>
      <c r="B44" s="7">
        <v>40</v>
      </c>
      <c r="C44">
        <f>IF(D44=1,Historical!G43,NA())</f>
        <v>282</v>
      </c>
      <c r="D44" s="35">
        <f>IF(ISBLANK(Historical!G43),0,1)</f>
        <v>1</v>
      </c>
      <c r="E44" s="22">
        <f>IF(D44=1,C43*(1-Params!$D$72)+Params!$D$72*Params!$D$71,NA())</f>
        <v>358.65000000000003</v>
      </c>
      <c r="G44" s="35">
        <f t="shared" si="0"/>
        <v>0</v>
      </c>
      <c r="I44" s="22">
        <f>IF(D44=1,C44,I43*(1 - Params!$D$72)+Params!$D$71*Params!$D$72)</f>
        <v>282</v>
      </c>
    </row>
    <row r="45" spans="1:9">
      <c r="A45" s="8">
        <v>41495</v>
      </c>
      <c r="B45" s="7">
        <v>41</v>
      </c>
      <c r="C45">
        <f>IF(D45=1,Historical!G44,NA())</f>
        <v>-227</v>
      </c>
      <c r="D45" s="35">
        <f>IF(ISBLANK(Historical!G44),0,1)</f>
        <v>1</v>
      </c>
      <c r="E45" s="22">
        <f>IF(D45=1,C44*(1-Params!$D$72)+Params!$D$72*Params!$D$71,NA())</f>
        <v>276</v>
      </c>
      <c r="G45" s="35">
        <f t="shared" si="0"/>
        <v>0</v>
      </c>
      <c r="I45" s="22">
        <f>IF(D45=1,C45,I44*(1 - Params!$D$72)+Params!$D$71*Params!$D$72)</f>
        <v>-227</v>
      </c>
    </row>
    <row r="46" spans="1:9">
      <c r="A46" s="8">
        <v>41502</v>
      </c>
      <c r="B46" s="7">
        <v>42</v>
      </c>
      <c r="C46">
        <f>IF(D46=1,Historical!G45,NA())</f>
        <v>227</v>
      </c>
      <c r="D46" s="35">
        <f>IF(ISBLANK(Historical!G45),0,1)</f>
        <v>1</v>
      </c>
      <c r="E46" s="22">
        <f>IF(D46=1,C45*(1-Params!$D$72)+Params!$D$72*Params!$D$71,NA())</f>
        <v>-207.54999999999998</v>
      </c>
      <c r="G46" s="35">
        <f t="shared" si="0"/>
        <v>0</v>
      </c>
      <c r="I46" s="22">
        <f>IF(D46=1,C46,I45*(1 - Params!$D$72)+Params!$D$71*Params!$D$72)</f>
        <v>227</v>
      </c>
    </row>
    <row r="47" spans="1:9">
      <c r="A47" s="8">
        <v>41509</v>
      </c>
      <c r="B47" s="7">
        <v>43</v>
      </c>
      <c r="C47">
        <f>IF(D47=1,Historical!G46,NA())</f>
        <v>273</v>
      </c>
      <c r="D47" s="35">
        <f>IF(ISBLANK(Historical!G46),0,1)</f>
        <v>1</v>
      </c>
      <c r="E47" s="22">
        <f>IF(D47=1,C46*(1-Params!$D$72)+Params!$D$72*Params!$D$71,NA())</f>
        <v>223.74999999999997</v>
      </c>
      <c r="G47" s="35">
        <f t="shared" si="0"/>
        <v>0</v>
      </c>
      <c r="I47" s="22">
        <f>IF(D47=1,C47,I46*(1 - Params!$D$72)+Params!$D$71*Params!$D$72)</f>
        <v>273</v>
      </c>
    </row>
    <row r="48" spans="1:9">
      <c r="A48" s="8">
        <v>41516</v>
      </c>
      <c r="B48" s="7">
        <v>44</v>
      </c>
      <c r="C48">
        <f>IF(D48=1,Historical!G47,NA())</f>
        <v>-147</v>
      </c>
      <c r="D48" s="35">
        <f>IF(ISBLANK(Historical!G47),0,1)</f>
        <v>1</v>
      </c>
      <c r="E48" s="22">
        <f>IF(D48=1,C47*(1-Params!$D$72)+Params!$D$72*Params!$D$71,NA())</f>
        <v>267.45</v>
      </c>
      <c r="G48" s="35">
        <f t="shared" si="0"/>
        <v>0</v>
      </c>
      <c r="I48" s="22">
        <f>IF(D48=1,C48,I47*(1 - Params!$D$72)+Params!$D$71*Params!$D$72)</f>
        <v>-147</v>
      </c>
    </row>
    <row r="49" spans="1:9">
      <c r="A49" s="8">
        <v>41523</v>
      </c>
      <c r="B49" s="7">
        <v>45</v>
      </c>
      <c r="C49">
        <f>IF(D49=1,Historical!G48,NA())</f>
        <v>158</v>
      </c>
      <c r="D49" s="35">
        <f>IF(ISBLANK(Historical!G48),0,1)</f>
        <v>1</v>
      </c>
      <c r="E49" s="22">
        <f>IF(D49=1,C48*(1-Params!$D$72)+Params!$D$72*Params!$D$71,NA())</f>
        <v>-131.55000000000001</v>
      </c>
      <c r="G49" s="35">
        <f t="shared" si="0"/>
        <v>0</v>
      </c>
      <c r="I49" s="22">
        <f>IF(D49=1,C49,I48*(1 - Params!$D$72)+Params!$D$71*Params!$D$72)</f>
        <v>158</v>
      </c>
    </row>
    <row r="50" spans="1:9">
      <c r="A50" s="8">
        <v>41530</v>
      </c>
      <c r="B50" s="7">
        <v>46</v>
      </c>
      <c r="C50">
        <f>IF(D50=1,Historical!G49,NA())</f>
        <v>136</v>
      </c>
      <c r="D50" s="35">
        <f>IF(ISBLANK(Historical!G49),0,1)</f>
        <v>1</v>
      </c>
      <c r="E50" s="22">
        <f>IF(D50=1,C49*(1-Params!$D$72)+Params!$D$72*Params!$D$71,NA())</f>
        <v>158.19999999999999</v>
      </c>
      <c r="G50" s="35">
        <f t="shared" si="0"/>
        <v>0</v>
      </c>
      <c r="I50" s="22">
        <f>IF(D50=1,C50,I49*(1 - Params!$D$72)+Params!$D$71*Params!$D$72)</f>
        <v>136</v>
      </c>
    </row>
    <row r="51" spans="1:9">
      <c r="A51" s="8">
        <v>41537</v>
      </c>
      <c r="B51" s="7">
        <v>47</v>
      </c>
      <c r="C51">
        <f>IF(D51=1,Historical!G50,NA())</f>
        <v>321</v>
      </c>
      <c r="D51" s="35">
        <f>IF(ISBLANK(Historical!G50),0,1)</f>
        <v>1</v>
      </c>
      <c r="E51" s="22">
        <f>IF(D51=1,C50*(1-Params!$D$72)+Params!$D$72*Params!$D$71,NA())</f>
        <v>137.29999999999998</v>
      </c>
      <c r="G51" s="35">
        <f t="shared" si="0"/>
        <v>0</v>
      </c>
      <c r="I51" s="22">
        <f>IF(D51=1,C51,I50*(1 - Params!$D$72)+Params!$D$71*Params!$D$72)</f>
        <v>321</v>
      </c>
    </row>
    <row r="52" spans="1:9">
      <c r="A52" s="8">
        <v>41544</v>
      </c>
      <c r="B52" s="7">
        <v>48</v>
      </c>
      <c r="C52">
        <f>IF(D52=1,Historical!G51,NA())</f>
        <v>136</v>
      </c>
      <c r="D52" s="35">
        <f>IF(ISBLANK(Historical!G51),0,1)</f>
        <v>1</v>
      </c>
      <c r="E52" s="22">
        <f>IF(D52=1,C51*(1-Params!$D$72)+Params!$D$72*Params!$D$71,NA())</f>
        <v>313.05</v>
      </c>
      <c r="G52" s="35">
        <f t="shared" si="0"/>
        <v>0</v>
      </c>
      <c r="I52" s="22">
        <f>IF(D52=1,C52,I51*(1 - Params!$D$72)+Params!$D$71*Params!$D$72)</f>
        <v>136</v>
      </c>
    </row>
    <row r="53" spans="1:9">
      <c r="A53" s="8">
        <v>41551</v>
      </c>
      <c r="B53" s="7">
        <v>49</v>
      </c>
      <c r="C53">
        <f>IF(D53=1,Historical!G52,NA())</f>
        <v>66</v>
      </c>
      <c r="D53" s="35">
        <f>IF(ISBLANK(Historical!G52),0,1)</f>
        <v>1</v>
      </c>
      <c r="E53" s="22">
        <f>IF(D53=1,C52*(1-Params!$D$72)+Params!$D$72*Params!$D$71,NA())</f>
        <v>137.29999999999998</v>
      </c>
      <c r="G53" s="35">
        <f t="shared" si="0"/>
        <v>0</v>
      </c>
      <c r="I53" s="22">
        <f>IF(D53=1,C53,I52*(1 - Params!$D$72)+Params!$D$71*Params!$D$72)</f>
        <v>66</v>
      </c>
    </row>
    <row r="54" spans="1:9">
      <c r="A54" s="8">
        <v>41558</v>
      </c>
      <c r="B54" s="7">
        <v>50</v>
      </c>
      <c r="C54">
        <f>IF(D54=1,Historical!G53,NA())</f>
        <v>48</v>
      </c>
      <c r="D54" s="35">
        <f>IF(ISBLANK(Historical!G53),0,1)</f>
        <v>1</v>
      </c>
      <c r="E54" s="22">
        <f>IF(D54=1,C53*(1-Params!$D$72)+Params!$D$72*Params!$D$71,NA())</f>
        <v>70.8</v>
      </c>
      <c r="G54" s="35">
        <f t="shared" si="0"/>
        <v>0</v>
      </c>
      <c r="I54" s="22">
        <f>IF(D54=1,C54,I53*(1 - Params!$D$72)+Params!$D$71*Params!$D$72)</f>
        <v>48</v>
      </c>
    </row>
    <row r="55" spans="1:9">
      <c r="A55" s="8">
        <v>41565</v>
      </c>
      <c r="B55" s="7">
        <v>51</v>
      </c>
      <c r="C55">
        <f>IF(D55=1,Historical!G54,NA())</f>
        <v>108</v>
      </c>
      <c r="D55" s="35">
        <f>IF(ISBLANK(Historical!G54),0,1)</f>
        <v>1</v>
      </c>
      <c r="E55" s="22">
        <f>IF(D55=1,C54*(1-Params!$D$72)+Params!$D$72*Params!$D$71,NA())</f>
        <v>53.699999999999996</v>
      </c>
      <c r="G55" s="35">
        <f t="shared" si="0"/>
        <v>0</v>
      </c>
      <c r="I55" s="22">
        <f>IF(D55=1,C55,I54*(1 - Params!$D$72)+Params!$D$71*Params!$D$72)</f>
        <v>108</v>
      </c>
    </row>
    <row r="56" spans="1:9">
      <c r="A56" s="8">
        <v>41572</v>
      </c>
      <c r="B56" s="7">
        <v>52</v>
      </c>
      <c r="C56">
        <f>IF(D56=1,Historical!G55,NA())</f>
        <v>380</v>
      </c>
      <c r="D56" s="35">
        <f>IF(ISBLANK(Historical!G55),0,1)</f>
        <v>1</v>
      </c>
      <c r="E56" s="22">
        <f>IF(D56=1,C55*(1-Params!$D$72)+Params!$D$72*Params!$D$71,NA())</f>
        <v>110.69999999999999</v>
      </c>
      <c r="G56" s="35">
        <f t="shared" si="0"/>
        <v>0</v>
      </c>
      <c r="I56" s="22">
        <f>IF(D56=1,C56,I55*(1 - Params!$D$72)+Params!$D$71*Params!$D$72)</f>
        <v>380</v>
      </c>
    </row>
    <row r="57" spans="1:9">
      <c r="A57" s="8">
        <v>41579</v>
      </c>
      <c r="B57" s="7">
        <v>53</v>
      </c>
      <c r="C57">
        <f>IF(D57=1,Historical!G56,NA())</f>
        <v>267</v>
      </c>
      <c r="D57" s="35">
        <f>IF(ISBLANK(Historical!G56),0,1)</f>
        <v>1</v>
      </c>
      <c r="E57" s="22">
        <f>IF(D57=1,C56*(1-Params!$D$72)+Params!$D$72*Params!$D$71,NA())</f>
        <v>369.1</v>
      </c>
      <c r="G57" s="35">
        <f t="shared" si="0"/>
        <v>0</v>
      </c>
      <c r="I57" s="22">
        <f>IF(D57=1,C57,I56*(1 - Params!$D$72)+Params!$D$71*Params!$D$72)</f>
        <v>267</v>
      </c>
    </row>
    <row r="58" spans="1:9">
      <c r="A58" s="8">
        <v>41586</v>
      </c>
      <c r="B58" s="7">
        <v>54</v>
      </c>
      <c r="C58">
        <f>IF(D58=1,Historical!G57,NA())</f>
        <v>19</v>
      </c>
      <c r="D58" s="35">
        <f>IF(ISBLANK(Historical!G57),0,1)</f>
        <v>1</v>
      </c>
      <c r="E58" s="22">
        <f>IF(D58=1,C57*(1-Params!$D$72)+Params!$D$72*Params!$D$71,NA())</f>
        <v>261.75</v>
      </c>
      <c r="G58" s="35">
        <f t="shared" si="0"/>
        <v>0</v>
      </c>
      <c r="I58" s="22">
        <f>IF(D58=1,C58,I57*(1 - Params!$D$72)+Params!$D$71*Params!$D$72)</f>
        <v>19</v>
      </c>
    </row>
    <row r="59" spans="1:9">
      <c r="A59" s="8">
        <v>41593</v>
      </c>
      <c r="B59" s="7">
        <v>55</v>
      </c>
      <c r="C59">
        <f>IF(D59=1,Historical!G58,NA())</f>
        <v>-280</v>
      </c>
      <c r="D59" s="35">
        <f>IF(ISBLANK(Historical!G58),0,1)</f>
        <v>1</v>
      </c>
      <c r="E59" s="22">
        <f>IF(D59=1,C58*(1-Params!$D$72)+Params!$D$72*Params!$D$71,NA())</f>
        <v>26.15</v>
      </c>
      <c r="G59" s="35">
        <f t="shared" si="0"/>
        <v>0</v>
      </c>
      <c r="I59" s="22">
        <f>IF(D59=1,C59,I58*(1 - Params!$D$72)+Params!$D$71*Params!$D$72)</f>
        <v>-280</v>
      </c>
    </row>
    <row r="60" spans="1:9">
      <c r="A60" s="8">
        <v>41600</v>
      </c>
      <c r="B60" s="7">
        <v>56</v>
      </c>
      <c r="C60">
        <f>IF(D60=1,Historical!G59,NA())</f>
        <v>293</v>
      </c>
      <c r="D60" s="35">
        <f>IF(ISBLANK(Historical!G59),0,1)</f>
        <v>1</v>
      </c>
      <c r="E60" s="22">
        <f>IF(D60=1,C59*(1-Params!$D$72)+Params!$D$72*Params!$D$71,NA())</f>
        <v>-257.89999999999998</v>
      </c>
      <c r="G60" s="35">
        <f t="shared" si="0"/>
        <v>0</v>
      </c>
      <c r="I60" s="22">
        <f>IF(D60=1,C60,I59*(1 - Params!$D$72)+Params!$D$71*Params!$D$72)</f>
        <v>293</v>
      </c>
    </row>
    <row r="61" spans="1:9">
      <c r="A61" s="8">
        <v>41607</v>
      </c>
      <c r="B61" s="7">
        <v>57</v>
      </c>
      <c r="C61">
        <f>IF(D61=1,Historical!G60,NA())</f>
        <v>-455</v>
      </c>
      <c r="D61" s="35">
        <f>IF(ISBLANK(Historical!G60),0,1)</f>
        <v>1</v>
      </c>
      <c r="E61" s="22">
        <f>IF(D61=1,C60*(1-Params!$D$72)+Params!$D$72*Params!$D$71,NA())</f>
        <v>286.45</v>
      </c>
      <c r="G61" s="35">
        <f t="shared" si="0"/>
        <v>0</v>
      </c>
      <c r="I61" s="22">
        <f>IF(D61=1,C61,I60*(1 - Params!$D$72)+Params!$D$71*Params!$D$72)</f>
        <v>-455</v>
      </c>
    </row>
    <row r="62" spans="1:9">
      <c r="A62" s="8">
        <v>41614</v>
      </c>
      <c r="B62" s="7">
        <v>58</v>
      </c>
      <c r="C62">
        <f>IF(D62=1,Historical!G61,NA())</f>
        <v>-261</v>
      </c>
      <c r="D62" s="35">
        <f>IF(ISBLANK(Historical!G61),0,1)</f>
        <v>1</v>
      </c>
      <c r="E62" s="22">
        <f>IF(D62=1,C61*(1-Params!$D$72)+Params!$D$72*Params!$D$71,NA())</f>
        <v>-424.15</v>
      </c>
      <c r="G62" s="35">
        <f t="shared" si="0"/>
        <v>0</v>
      </c>
      <c r="I62" s="22">
        <f>IF(D62=1,C62,I61*(1 - Params!$D$72)+Params!$D$71*Params!$D$72)</f>
        <v>-261</v>
      </c>
    </row>
    <row r="63" spans="1:9">
      <c r="A63" s="8">
        <v>41621</v>
      </c>
      <c r="B63" s="7">
        <v>59</v>
      </c>
      <c r="C63">
        <f>IF(D63=1,Historical!G62,NA())</f>
        <v>-222</v>
      </c>
      <c r="D63" s="35">
        <f>IF(ISBLANK(Historical!G62),0,1)</f>
        <v>1</v>
      </c>
      <c r="E63" s="22">
        <f>IF(D63=1,C62*(1-Params!$D$72)+Params!$D$72*Params!$D$71,NA())</f>
        <v>-239.85</v>
      </c>
      <c r="G63" s="35">
        <f t="shared" si="0"/>
        <v>0</v>
      </c>
      <c r="I63" s="22">
        <f>IF(D63=1,C63,I62*(1 - Params!$D$72)+Params!$D$71*Params!$D$72)</f>
        <v>-222</v>
      </c>
    </row>
    <row r="64" spans="1:9">
      <c r="A64" s="8">
        <v>41628</v>
      </c>
      <c r="B64" s="7">
        <v>60</v>
      </c>
      <c r="C64">
        <f>IF(D64=1,Historical!G63,NA())</f>
        <v>-31</v>
      </c>
      <c r="D64" s="35">
        <f>IF(ISBLANK(Historical!G63),0,1)</f>
        <v>1</v>
      </c>
      <c r="E64" s="22">
        <f>IF(D64=1,C63*(1-Params!$D$72)+Params!$D$72*Params!$D$71,NA())</f>
        <v>-202.79999999999998</v>
      </c>
      <c r="G64" s="35">
        <f t="shared" si="0"/>
        <v>0</v>
      </c>
      <c r="I64" s="22">
        <f>IF(D64=1,C64,I63*(1 - Params!$D$72)+Params!$D$71*Params!$D$72)</f>
        <v>-31</v>
      </c>
    </row>
    <row r="65" spans="1:9">
      <c r="A65" s="8">
        <v>41635</v>
      </c>
      <c r="B65" s="7">
        <v>61</v>
      </c>
      <c r="C65">
        <f>IF(D65=1,Historical!G64,NA())</f>
        <v>-312</v>
      </c>
      <c r="D65" s="35">
        <f>IF(ISBLANK(Historical!G64),0,1)</f>
        <v>1</v>
      </c>
      <c r="E65" s="22">
        <f>IF(D65=1,C64*(1-Params!$D$72)+Params!$D$72*Params!$D$71,NA())</f>
        <v>-21.35</v>
      </c>
      <c r="G65" s="35">
        <f t="shared" si="0"/>
        <v>0</v>
      </c>
      <c r="I65" s="22">
        <f>IF(D65=1,C65,I64*(1 - Params!$D$72)+Params!$D$71*Params!$D$72)</f>
        <v>-312</v>
      </c>
    </row>
    <row r="66" spans="1:9">
      <c r="A66" s="8">
        <v>41642</v>
      </c>
      <c r="B66" s="7">
        <v>62</v>
      </c>
      <c r="C66">
        <f>IF(D66=1,Historical!G65,NA())</f>
        <v>-296</v>
      </c>
      <c r="D66" s="35">
        <f>IF(ISBLANK(Historical!G65),0,1)</f>
        <v>1</v>
      </c>
      <c r="E66" s="22">
        <f>IF(D66=1,C65*(1-Params!$D$72)+Params!$D$72*Params!$D$71,NA())</f>
        <v>-288.29999999999995</v>
      </c>
      <c r="F66" s="22">
        <f>E66</f>
        <v>-288.29999999999995</v>
      </c>
      <c r="G66" s="35">
        <f t="shared" si="0"/>
        <v>1</v>
      </c>
      <c r="H66" s="22">
        <f>IF(G66=1,(F66-C66)^2*D66,0)</f>
        <v>59.290000000000703</v>
      </c>
      <c r="I66" s="22">
        <f>IF(D66=1,C66,I65*(1 - Params!$D$72)+Params!$D$71*Params!$D$72)</f>
        <v>-296</v>
      </c>
    </row>
    <row r="67" spans="1:9">
      <c r="A67" s="8">
        <v>41649</v>
      </c>
      <c r="B67" s="7">
        <v>63</v>
      </c>
      <c r="C67">
        <f>IF(D67=1,Historical!G66,NA())</f>
        <v>-353</v>
      </c>
      <c r="D67" s="35">
        <f>IF(ISBLANK(Historical!G66),0,1)</f>
        <v>1</v>
      </c>
      <c r="E67" s="22">
        <f>IF(D67=1,C66*(1-Params!$D$72)+Params!$D$72*Params!$D$71,NA())</f>
        <v>-273.09999999999997</v>
      </c>
      <c r="F67" s="22">
        <f>F66*(1-Params!$D$72)+Params!$D$72*Params!$D$71</f>
        <v>-265.78499999999991</v>
      </c>
      <c r="G67" s="35">
        <f t="shared" si="0"/>
        <v>1</v>
      </c>
      <c r="H67" s="22">
        <f t="shared" ref="H67:H130" si="1">IF(G67=1,(F67-C67)^2*D67,0)</f>
        <v>7606.4562250000154</v>
      </c>
      <c r="I67" s="22">
        <f>IF(D67=1,C67,I66*(1 - Params!$D$72)+Params!$D$71*Params!$D$72)</f>
        <v>-353</v>
      </c>
    </row>
    <row r="68" spans="1:9">
      <c r="A68" s="8">
        <v>41656</v>
      </c>
      <c r="B68" s="7">
        <v>64</v>
      </c>
      <c r="C68">
        <f>IF(D68=1,Historical!G67,NA())</f>
        <v>-181</v>
      </c>
      <c r="D68" s="35">
        <f>IF(ISBLANK(Historical!G67),0,1)</f>
        <v>1</v>
      </c>
      <c r="E68" s="22">
        <f>IF(D68=1,C67*(1-Params!$D$72)+Params!$D$72*Params!$D$71,NA())</f>
        <v>-327.24999999999994</v>
      </c>
      <c r="F68" s="22">
        <f>F67*(1-Params!$D$72)+Params!$D$72*Params!$D$71</f>
        <v>-244.39574999999991</v>
      </c>
      <c r="G68" s="35">
        <f t="shared" si="0"/>
        <v>1</v>
      </c>
      <c r="H68" s="22">
        <f t="shared" si="1"/>
        <v>4019.0211180624883</v>
      </c>
      <c r="I68" s="22">
        <f>IF(D68=1,C68,I67*(1 - Params!$D$72)+Params!$D$71*Params!$D$72)</f>
        <v>-181</v>
      </c>
    </row>
    <row r="69" spans="1:9">
      <c r="A69" s="8">
        <v>41663</v>
      </c>
      <c r="B69" s="7">
        <v>65</v>
      </c>
      <c r="C69">
        <f>IF(D69=1,Historical!G68,NA())</f>
        <v>303</v>
      </c>
      <c r="D69" s="35">
        <f>IF(ISBLANK(Historical!G68),0,1)</f>
        <v>1</v>
      </c>
      <c r="E69" s="22">
        <f>IF(D69=1,C68*(1-Params!$D$72)+Params!$D$72*Params!$D$71,NA())</f>
        <v>-163.85</v>
      </c>
      <c r="F69" s="22">
        <f>F68*(1-Params!$D$72)+Params!$D$72*Params!$D$71</f>
        <v>-224.07596249999992</v>
      </c>
      <c r="G69" s="35">
        <f t="shared" si="0"/>
        <v>1</v>
      </c>
      <c r="H69" s="22">
        <f t="shared" si="1"/>
        <v>277809.07024530135</v>
      </c>
      <c r="I69" s="22">
        <f>IF(D69=1,C69,I68*(1 - Params!$D$72)+Params!$D$71*Params!$D$72)</f>
        <v>303</v>
      </c>
    </row>
    <row r="70" spans="1:9">
      <c r="A70" s="8">
        <v>41670</v>
      </c>
      <c r="B70" s="7">
        <v>66</v>
      </c>
      <c r="C70">
        <f>IF(D70=1,Historical!G69,NA())</f>
        <v>242</v>
      </c>
      <c r="D70" s="35">
        <f>IF(ISBLANK(Historical!G69),0,1)</f>
        <v>1</v>
      </c>
      <c r="E70" s="22">
        <f>IF(D70=1,C69*(1-Params!$D$72)+Params!$D$72*Params!$D$71,NA())</f>
        <v>295.95</v>
      </c>
      <c r="F70" s="22">
        <f>F69*(1-Params!$D$72)+Params!$D$72*Params!$D$71</f>
        <v>-204.7721643749999</v>
      </c>
      <c r="G70" s="35">
        <f t="shared" ref="G70:G133" si="2">IF(ISBLANK(F70),0,IF(D70=0,0,1))</f>
        <v>1</v>
      </c>
      <c r="H70" s="22">
        <f t="shared" si="1"/>
        <v>199605.3668603219</v>
      </c>
      <c r="I70" s="22">
        <f>IF(D70=1,C70,I69*(1 - Params!$D$72)+Params!$D$71*Params!$D$72)</f>
        <v>242</v>
      </c>
    </row>
    <row r="71" spans="1:9">
      <c r="A71" s="8">
        <v>41677</v>
      </c>
      <c r="B71" s="7">
        <v>67</v>
      </c>
      <c r="C71">
        <f>IF(D71=1,Historical!G70,NA())</f>
        <v>-318</v>
      </c>
      <c r="D71" s="35">
        <f>IF(ISBLANK(Historical!G70),0,1)</f>
        <v>1</v>
      </c>
      <c r="E71" s="22">
        <f>IF(D71=1,C70*(1-Params!$D$72)+Params!$D$72*Params!$D$71,NA())</f>
        <v>237.99999999999997</v>
      </c>
      <c r="F71" s="22">
        <f>F70*(1-Params!$D$72)+Params!$D$72*Params!$D$71</f>
        <v>-186.43355615624989</v>
      </c>
      <c r="G71" s="35">
        <f t="shared" si="2"/>
        <v>1</v>
      </c>
      <c r="H71" s="22">
        <f t="shared" si="1"/>
        <v>17309.72914569065</v>
      </c>
      <c r="I71" s="22">
        <f>IF(D71=1,C71,I70*(1 - Params!$D$72)+Params!$D$71*Params!$D$72)</f>
        <v>-318</v>
      </c>
    </row>
    <row r="72" spans="1:9">
      <c r="A72" s="8">
        <v>41684</v>
      </c>
      <c r="B72" s="7">
        <v>68</v>
      </c>
      <c r="C72">
        <f>IF(D72=1,Historical!G71,NA())</f>
        <v>-191</v>
      </c>
      <c r="D72" s="35">
        <f>IF(ISBLANK(Historical!G71),0,1)</f>
        <v>1</v>
      </c>
      <c r="E72" s="22">
        <f>IF(D72=1,C71*(1-Params!$D$72)+Params!$D$72*Params!$D$71,NA())</f>
        <v>-293.99999999999994</v>
      </c>
      <c r="F72" s="22">
        <f>F71*(1-Params!$D$72)+Params!$D$72*Params!$D$71</f>
        <v>-169.01187834843739</v>
      </c>
      <c r="G72" s="35">
        <f t="shared" si="2"/>
        <v>1</v>
      </c>
      <c r="H72" s="22">
        <f t="shared" si="1"/>
        <v>483.47749376391636</v>
      </c>
      <c r="I72" s="22">
        <f>IF(D72=1,C72,I71*(1 - Params!$D$72)+Params!$D$71*Params!$D$72)</f>
        <v>-191</v>
      </c>
    </row>
    <row r="73" spans="1:9">
      <c r="A73" s="8">
        <v>41691</v>
      </c>
      <c r="B73" s="7">
        <v>69</v>
      </c>
      <c r="C73">
        <f>IF(D73=1,Historical!G72,NA())</f>
        <v>277</v>
      </c>
      <c r="D73" s="35">
        <f>IF(ISBLANK(Historical!G72),0,1)</f>
        <v>1</v>
      </c>
      <c r="E73" s="22">
        <f>IF(D73=1,C72*(1-Params!$D$72)+Params!$D$72*Params!$D$71,NA())</f>
        <v>-173.35</v>
      </c>
      <c r="F73" s="22">
        <f>F72*(1-Params!$D$72)+Params!$D$72*Params!$D$71</f>
        <v>-152.46128443101551</v>
      </c>
      <c r="G73" s="35">
        <f t="shared" si="2"/>
        <v>1</v>
      </c>
      <c r="H73" s="22">
        <f t="shared" si="1"/>
        <v>184436.99482513763</v>
      </c>
      <c r="I73" s="22">
        <f>IF(D73=1,C73,I72*(1 - Params!$D$72)+Params!$D$71*Params!$D$72)</f>
        <v>277</v>
      </c>
    </row>
    <row r="74" spans="1:9">
      <c r="A74" s="8">
        <v>41698</v>
      </c>
      <c r="B74" s="7">
        <v>70</v>
      </c>
      <c r="C74">
        <f>IF(D74=1,Historical!G73,NA())</f>
        <v>291</v>
      </c>
      <c r="D74" s="35">
        <f>IF(ISBLANK(Historical!G73),0,1)</f>
        <v>1</v>
      </c>
      <c r="E74" s="22">
        <f>IF(D74=1,C73*(1-Params!$D$72)+Params!$D$72*Params!$D$71,NA())</f>
        <v>271.25</v>
      </c>
      <c r="F74" s="22">
        <f>F73*(1-Params!$D$72)+Params!$D$72*Params!$D$71</f>
        <v>-136.73822020946474</v>
      </c>
      <c r="G74" s="35">
        <f t="shared" si="2"/>
        <v>1</v>
      </c>
      <c r="H74" s="22">
        <f t="shared" si="1"/>
        <v>182959.98502796059</v>
      </c>
      <c r="I74" s="22">
        <f>IF(D74=1,C74,I73*(1 - Params!$D$72)+Params!$D$71*Params!$D$72)</f>
        <v>291</v>
      </c>
    </row>
    <row r="75" spans="1:9">
      <c r="A75" s="8">
        <v>41705</v>
      </c>
      <c r="B75" s="7">
        <v>71</v>
      </c>
      <c r="C75">
        <f>IF(D75=1,Historical!G74,NA())</f>
        <v>441</v>
      </c>
      <c r="D75" s="35">
        <f>IF(ISBLANK(Historical!G74),0,1)</f>
        <v>1</v>
      </c>
      <c r="E75" s="22">
        <f>IF(D75=1,C74*(1-Params!$D$72)+Params!$D$72*Params!$D$71,NA())</f>
        <v>284.55</v>
      </c>
      <c r="F75" s="22">
        <f>F74*(1-Params!$D$72)+Params!$D$72*Params!$D$71</f>
        <v>-121.8013091989915</v>
      </c>
      <c r="G75" s="35">
        <f t="shared" si="2"/>
        <v>1</v>
      </c>
      <c r="H75" s="22">
        <f t="shared" si="1"/>
        <v>316745.31363609881</v>
      </c>
      <c r="I75" s="22">
        <f>IF(D75=1,C75,I74*(1 - Params!$D$72)+Params!$D$71*Params!$D$72)</f>
        <v>441</v>
      </c>
    </row>
    <row r="76" spans="1:9">
      <c r="A76" s="8">
        <v>41712</v>
      </c>
      <c r="B76" s="7">
        <v>72</v>
      </c>
      <c r="C76">
        <f>IF(D76=1,Historical!G75,NA())</f>
        <v>327</v>
      </c>
      <c r="D76" s="35">
        <f>IF(ISBLANK(Historical!G75),0,1)</f>
        <v>1</v>
      </c>
      <c r="E76" s="22">
        <f>IF(D76=1,C75*(1-Params!$D$72)+Params!$D$72*Params!$D$71,NA())</f>
        <v>427.05</v>
      </c>
      <c r="F76" s="22">
        <f>F75*(1-Params!$D$72)+Params!$D$72*Params!$D$71</f>
        <v>-107.61124373904192</v>
      </c>
      <c r="G76" s="35">
        <f t="shared" si="2"/>
        <v>1</v>
      </c>
      <c r="H76" s="22">
        <f t="shared" si="1"/>
        <v>188886.93318439691</v>
      </c>
      <c r="I76" s="22">
        <f>IF(D76=1,C76,I75*(1 - Params!$D$72)+Params!$D$71*Params!$D$72)</f>
        <v>327</v>
      </c>
    </row>
    <row r="77" spans="1:9">
      <c r="A77" s="8">
        <v>41719</v>
      </c>
      <c r="B77" s="7">
        <v>73</v>
      </c>
      <c r="C77">
        <f>IF(D77=1,Historical!G76,NA())</f>
        <v>295</v>
      </c>
      <c r="D77" s="35">
        <f>IF(ISBLANK(Historical!G76),0,1)</f>
        <v>1</v>
      </c>
      <c r="E77" s="22">
        <f>IF(D77=1,C76*(1-Params!$D$72)+Params!$D$72*Params!$D$71,NA())</f>
        <v>318.75</v>
      </c>
      <c r="F77" s="22">
        <f>F76*(1-Params!$D$72)+Params!$D$72*Params!$D$71</f>
        <v>-94.130681552089825</v>
      </c>
      <c r="G77" s="35">
        <f t="shared" si="2"/>
        <v>1</v>
      </c>
      <c r="H77" s="22">
        <f t="shared" si="1"/>
        <v>151422.68732519393</v>
      </c>
      <c r="I77" s="22">
        <f>IF(D77=1,C77,I76*(1 - Params!$D$72)+Params!$D$71*Params!$D$72)</f>
        <v>295</v>
      </c>
    </row>
    <row r="78" spans="1:9">
      <c r="A78" s="8">
        <v>41726</v>
      </c>
      <c r="B78" s="7">
        <v>74</v>
      </c>
      <c r="C78">
        <f>IF(D78=1,Historical!G77,NA())</f>
        <v>19</v>
      </c>
      <c r="D78" s="35">
        <f>IF(ISBLANK(Historical!G77),0,1)</f>
        <v>1</v>
      </c>
      <c r="E78" s="22">
        <f>IF(D78=1,C77*(1-Params!$D$72)+Params!$D$72*Params!$D$71,NA())</f>
        <v>288.35000000000002</v>
      </c>
      <c r="F78" s="22">
        <f>F77*(1-Params!$D$72)+Params!$D$72*Params!$D$71</f>
        <v>-81.324147474485329</v>
      </c>
      <c r="G78" s="35">
        <f t="shared" si="2"/>
        <v>1</v>
      </c>
      <c r="H78" s="22">
        <f t="shared" si="1"/>
        <v>10064.934566482281</v>
      </c>
      <c r="I78" s="22">
        <f>IF(D78=1,C78,I77*(1 - Params!$D$72)+Params!$D$71*Params!$D$72)</f>
        <v>19</v>
      </c>
    </row>
    <row r="79" spans="1:9">
      <c r="A79" s="8">
        <v>41733</v>
      </c>
      <c r="B79" s="7">
        <v>75</v>
      </c>
      <c r="C79">
        <f>IF(D79=1,Historical!G78,NA())</f>
        <v>404</v>
      </c>
      <c r="D79" s="35">
        <f>IF(ISBLANK(Historical!G78),0,1)</f>
        <v>1</v>
      </c>
      <c r="E79" s="22">
        <f>IF(D79=1,C78*(1-Params!$D$72)+Params!$D$72*Params!$D$71,NA())</f>
        <v>26.15</v>
      </c>
      <c r="F79" s="22">
        <f>F78*(1-Params!$D$72)+Params!$D$72*Params!$D$71</f>
        <v>-69.157940100761067</v>
      </c>
      <c r="G79" s="35">
        <f t="shared" si="2"/>
        <v>1</v>
      </c>
      <c r="H79" s="22">
        <f t="shared" si="1"/>
        <v>223878.43628039537</v>
      </c>
      <c r="I79" s="22">
        <f>IF(D79=1,C79,I78*(1 - Params!$D$72)+Params!$D$71*Params!$D$72)</f>
        <v>404</v>
      </c>
    </row>
    <row r="80" spans="1:9">
      <c r="A80" s="8">
        <v>41740</v>
      </c>
      <c r="B80" s="7">
        <v>76</v>
      </c>
      <c r="C80">
        <f>IF(D80=1,Historical!G79,NA())</f>
        <v>449</v>
      </c>
      <c r="D80" s="35">
        <f>IF(ISBLANK(Historical!G79),0,1)</f>
        <v>1</v>
      </c>
      <c r="E80" s="22">
        <f>IF(D80=1,C79*(1-Params!$D$72)+Params!$D$72*Params!$D$71,NA())</f>
        <v>391.9</v>
      </c>
      <c r="F80" s="22">
        <f>F79*(1-Params!$D$72)+Params!$D$72*Params!$D$71</f>
        <v>-57.600043095723002</v>
      </c>
      <c r="G80" s="35">
        <f t="shared" si="2"/>
        <v>1</v>
      </c>
      <c r="H80" s="22">
        <f t="shared" si="1"/>
        <v>256643.60366458839</v>
      </c>
      <c r="I80" s="22">
        <f>IF(D80=1,C80,I79*(1 - Params!$D$72)+Params!$D$71*Params!$D$72)</f>
        <v>449</v>
      </c>
    </row>
    <row r="81" spans="1:9">
      <c r="A81" s="8">
        <v>41747</v>
      </c>
      <c r="B81" s="7">
        <v>77</v>
      </c>
      <c r="C81">
        <f>IF(D81=1,Historical!G80,NA())</f>
        <v>318</v>
      </c>
      <c r="D81" s="35">
        <f>IF(ISBLANK(Historical!G80),0,1)</f>
        <v>1</v>
      </c>
      <c r="E81" s="22">
        <f>IF(D81=1,C80*(1-Params!$D$72)+Params!$D$72*Params!$D$71,NA())</f>
        <v>434.65</v>
      </c>
      <c r="F81" s="22">
        <f>F80*(1-Params!$D$72)+Params!$D$72*Params!$D$71</f>
        <v>-46.620040940936846</v>
      </c>
      <c r="G81" s="35">
        <f t="shared" si="2"/>
        <v>1</v>
      </c>
      <c r="H81" s="22">
        <f t="shared" si="1"/>
        <v>132947.77425577046</v>
      </c>
      <c r="I81" s="22">
        <f>IF(D81=1,C81,I80*(1 - Params!$D$72)+Params!$D$71*Params!$D$72)</f>
        <v>318</v>
      </c>
    </row>
    <row r="82" spans="1:9">
      <c r="A82" s="8">
        <v>41754</v>
      </c>
      <c r="B82" s="7">
        <v>78</v>
      </c>
      <c r="C82">
        <f>IF(D82=1,Historical!G81,NA())</f>
        <v>296</v>
      </c>
      <c r="D82" s="35">
        <f>IF(ISBLANK(Historical!G81),0,1)</f>
        <v>1</v>
      </c>
      <c r="E82" s="22">
        <f>IF(D82=1,C81*(1-Params!$D$72)+Params!$D$72*Params!$D$71,NA())</f>
        <v>310.2</v>
      </c>
      <c r="F82" s="22">
        <f>F81*(1-Params!$D$72)+Params!$D$72*Params!$D$71</f>
        <v>-36.18903889389</v>
      </c>
      <c r="G82" s="35">
        <f t="shared" si="2"/>
        <v>1</v>
      </c>
      <c r="H82" s="22">
        <f t="shared" si="1"/>
        <v>110349.55756124639</v>
      </c>
      <c r="I82" s="22">
        <f>IF(D82=1,C82,I81*(1 - Params!$D$72)+Params!$D$71*Params!$D$72)</f>
        <v>296</v>
      </c>
    </row>
    <row r="83" spans="1:9">
      <c r="A83" s="8">
        <v>41761</v>
      </c>
      <c r="B83" s="7">
        <v>79</v>
      </c>
      <c r="C83">
        <f>IF(D83=1,Historical!G82,NA())</f>
        <v>379</v>
      </c>
      <c r="D83" s="35">
        <f>IF(ISBLANK(Historical!G82),0,1)</f>
        <v>1</v>
      </c>
      <c r="E83" s="22">
        <f>IF(D83=1,C82*(1-Params!$D$72)+Params!$D$72*Params!$D$71,NA())</f>
        <v>289.3</v>
      </c>
      <c r="F83" s="22">
        <f>F82*(1-Params!$D$72)+Params!$D$72*Params!$D$71</f>
        <v>-26.279586949195497</v>
      </c>
      <c r="G83" s="35">
        <f t="shared" si="2"/>
        <v>1</v>
      </c>
      <c r="H83" s="22">
        <f t="shared" si="1"/>
        <v>164251.54359771052</v>
      </c>
      <c r="I83" s="22">
        <f>IF(D83=1,C83,I82*(1 - Params!$D$72)+Params!$D$71*Params!$D$72)</f>
        <v>379</v>
      </c>
    </row>
    <row r="84" spans="1:9">
      <c r="A84" s="8">
        <v>41768</v>
      </c>
      <c r="B84" s="7">
        <v>80</v>
      </c>
      <c r="C84">
        <f>IF(D84=1,Historical!G83,NA())</f>
        <v>126</v>
      </c>
      <c r="D84" s="35">
        <f>IF(ISBLANK(Historical!G83),0,1)</f>
        <v>1</v>
      </c>
      <c r="E84" s="22">
        <f>IF(D84=1,C83*(1-Params!$D$72)+Params!$D$72*Params!$D$71,NA())</f>
        <v>368.15000000000003</v>
      </c>
      <c r="F84" s="22">
        <f>F83*(1-Params!$D$72)+Params!$D$72*Params!$D$71</f>
        <v>-16.865607601735725</v>
      </c>
      <c r="G84" s="35">
        <f t="shared" si="2"/>
        <v>1</v>
      </c>
      <c r="H84" s="22">
        <f t="shared" si="1"/>
        <v>20410.581835413126</v>
      </c>
      <c r="I84" s="22">
        <f>IF(D84=1,C84,I83*(1 - Params!$D$72)+Params!$D$71*Params!$D$72)</f>
        <v>126</v>
      </c>
    </row>
    <row r="85" spans="1:9">
      <c r="A85" s="8">
        <v>41775</v>
      </c>
      <c r="B85" s="7">
        <v>81</v>
      </c>
      <c r="C85">
        <f>IF(D85=1,Historical!G84,NA())</f>
        <v>6</v>
      </c>
      <c r="D85" s="35">
        <f>IF(ISBLANK(Historical!G84),0,1)</f>
        <v>1</v>
      </c>
      <c r="E85" s="22">
        <f>IF(D85=1,C84*(1-Params!$D$72)+Params!$D$72*Params!$D$71,NA())</f>
        <v>127.79999999999998</v>
      </c>
      <c r="F85" s="22">
        <f>F84*(1-Params!$D$72)+Params!$D$72*Params!$D$71</f>
        <v>-7.9223272216489367</v>
      </c>
      <c r="G85" s="35">
        <f t="shared" si="2"/>
        <v>1</v>
      </c>
      <c r="H85" s="22">
        <f t="shared" si="1"/>
        <v>193.83119526666701</v>
      </c>
      <c r="I85" s="22">
        <f>IF(D85=1,C85,I84*(1 - Params!$D$72)+Params!$D$71*Params!$D$72)</f>
        <v>6</v>
      </c>
    </row>
    <row r="86" spans="1:9">
      <c r="A86" s="8">
        <v>41782</v>
      </c>
      <c r="B86" s="7">
        <v>82</v>
      </c>
      <c r="C86">
        <f>IF(D86=1,Historical!G85,NA())</f>
        <v>-119</v>
      </c>
      <c r="D86" s="35">
        <f>IF(ISBLANK(Historical!G85),0,1)</f>
        <v>1</v>
      </c>
      <c r="E86" s="22">
        <f>IF(D86=1,C85*(1-Params!$D$72)+Params!$D$72*Params!$D$71,NA())</f>
        <v>13.799999999999999</v>
      </c>
      <c r="F86" s="22">
        <f>F85*(1-Params!$D$72)+Params!$D$72*Params!$D$71</f>
        <v>0.57378913943350973</v>
      </c>
      <c r="G86" s="35">
        <f t="shared" si="2"/>
        <v>1</v>
      </c>
      <c r="H86" s="22">
        <f t="shared" si="1"/>
        <v>14297.891049161708</v>
      </c>
      <c r="I86" s="22">
        <f>IF(D86=1,C86,I85*(1 - Params!$D$72)+Params!$D$71*Params!$D$72)</f>
        <v>-119</v>
      </c>
    </row>
    <row r="87" spans="1:9">
      <c r="A87" s="8">
        <v>41789</v>
      </c>
      <c r="B87" s="7">
        <v>83</v>
      </c>
      <c r="C87">
        <f>IF(D87=1,Historical!G86,NA())</f>
        <v>135</v>
      </c>
      <c r="D87" s="35">
        <f>IF(ISBLANK(Historical!G86),0,1)</f>
        <v>1</v>
      </c>
      <c r="E87" s="22">
        <f>IF(D87=1,C86*(1-Params!$D$72)+Params!$D$72*Params!$D$71,NA())</f>
        <v>-104.95</v>
      </c>
      <c r="F87" s="22">
        <f>F86*(1-Params!$D$72)+Params!$D$72*Params!$D$71</f>
        <v>8.6450996824618347</v>
      </c>
      <c r="G87" s="35">
        <f t="shared" si="2"/>
        <v>1</v>
      </c>
      <c r="H87" s="22">
        <f t="shared" si="1"/>
        <v>15965.560834255008</v>
      </c>
      <c r="I87" s="22">
        <f>IF(D87=1,C87,I86*(1 - Params!$D$72)+Params!$D$71*Params!$D$72)</f>
        <v>135</v>
      </c>
    </row>
    <row r="88" spans="1:9">
      <c r="A88" s="8">
        <v>41796</v>
      </c>
      <c r="B88" s="7">
        <v>84</v>
      </c>
      <c r="C88">
        <f>IF(D88=1,Historical!G87,NA())</f>
        <v>-356</v>
      </c>
      <c r="D88" s="35">
        <f>IF(ISBLANK(Historical!G87),0,1)</f>
        <v>1</v>
      </c>
      <c r="E88" s="22">
        <f>IF(D88=1,C87*(1-Params!$D$72)+Params!$D$72*Params!$D$71,NA())</f>
        <v>136.35</v>
      </c>
      <c r="F88" s="22">
        <f>F87*(1-Params!$D$72)+Params!$D$72*Params!$D$71</f>
        <v>16.312844698338743</v>
      </c>
      <c r="G88" s="35">
        <f t="shared" si="2"/>
        <v>1</v>
      </c>
      <c r="H88" s="22">
        <f t="shared" si="1"/>
        <v>138616.85432736928</v>
      </c>
      <c r="I88" s="22">
        <f>IF(D88=1,C88,I87*(1 - Params!$D$72)+Params!$D$71*Params!$D$72)</f>
        <v>-356</v>
      </c>
    </row>
    <row r="89" spans="1:9">
      <c r="A89" s="8">
        <v>41803</v>
      </c>
      <c r="B89" s="7">
        <v>85</v>
      </c>
      <c r="C89">
        <f>IF(D89=1,Historical!G88,NA())</f>
        <v>-323</v>
      </c>
      <c r="D89" s="35">
        <f>IF(ISBLANK(Historical!G88),0,1)</f>
        <v>1</v>
      </c>
      <c r="E89" s="22">
        <f>IF(D89=1,C88*(1-Params!$D$72)+Params!$D$72*Params!$D$71,NA())</f>
        <v>-330.09999999999997</v>
      </c>
      <c r="F89" s="22">
        <f>F88*(1-Params!$D$72)+Params!$D$72*Params!$D$71</f>
        <v>23.597202463421805</v>
      </c>
      <c r="G89" s="35">
        <f t="shared" si="2"/>
        <v>1</v>
      </c>
      <c r="H89" s="22">
        <f t="shared" si="1"/>
        <v>120129.62075547021</v>
      </c>
      <c r="I89" s="22">
        <f>IF(D89=1,C89,I88*(1 - Params!$D$72)+Params!$D$71*Params!$D$72)</f>
        <v>-323</v>
      </c>
    </row>
    <row r="90" spans="1:9">
      <c r="A90" s="8">
        <v>41810</v>
      </c>
      <c r="B90" s="7">
        <v>86</v>
      </c>
      <c r="C90">
        <f>IF(D90=1,Historical!G89,NA())</f>
        <v>407</v>
      </c>
      <c r="D90" s="35">
        <f>IF(ISBLANK(Historical!G89),0,1)</f>
        <v>1</v>
      </c>
      <c r="E90" s="22">
        <f>IF(D90=1,C89*(1-Params!$D$72)+Params!$D$72*Params!$D$71,NA())</f>
        <v>-298.74999999999994</v>
      </c>
      <c r="F90" s="22">
        <f>F89*(1-Params!$D$72)+Params!$D$72*Params!$D$71</f>
        <v>30.517342340250714</v>
      </c>
      <c r="G90" s="35">
        <f t="shared" si="2"/>
        <v>1</v>
      </c>
      <c r="H90" s="22">
        <f t="shared" si="1"/>
        <v>141739.19151854797</v>
      </c>
      <c r="I90" s="22">
        <f>IF(D90=1,C90,I89*(1 - Params!$D$72)+Params!$D$71*Params!$D$72)</f>
        <v>407</v>
      </c>
    </row>
    <row r="91" spans="1:9">
      <c r="A91" s="8">
        <v>41817</v>
      </c>
      <c r="B91" s="7">
        <v>87</v>
      </c>
      <c r="C91">
        <f>IF(D91=1,Historical!G90,NA())</f>
        <v>333</v>
      </c>
      <c r="D91" s="35">
        <f>IF(ISBLANK(Historical!G90),0,1)</f>
        <v>1</v>
      </c>
      <c r="E91" s="22">
        <f>IF(D91=1,C90*(1-Params!$D$72)+Params!$D$72*Params!$D$71,NA())</f>
        <v>394.75</v>
      </c>
      <c r="F91" s="22">
        <f>F90*(1-Params!$D$72)+Params!$D$72*Params!$D$71</f>
        <v>37.091475223238177</v>
      </c>
      <c r="G91" s="35">
        <f t="shared" si="2"/>
        <v>1</v>
      </c>
      <c r="H91" s="22">
        <f t="shared" si="1"/>
        <v>87561.855035559478</v>
      </c>
      <c r="I91" s="22">
        <f>IF(D91=1,C91,I90*(1 - Params!$D$72)+Params!$D$71*Params!$D$72)</f>
        <v>333</v>
      </c>
    </row>
    <row r="92" spans="1:9">
      <c r="A92" s="8">
        <v>41824</v>
      </c>
      <c r="B92" s="7">
        <v>88</v>
      </c>
      <c r="C92">
        <f>IF(D92=1,Historical!G91,NA())</f>
        <v>387</v>
      </c>
      <c r="D92" s="35">
        <f>IF(ISBLANK(Historical!G91),0,1)</f>
        <v>1</v>
      </c>
      <c r="E92" s="22">
        <f>IF(D92=1,C91*(1-Params!$D$72)+Params!$D$72*Params!$D$71,NA())</f>
        <v>324.45</v>
      </c>
      <c r="F92" s="22">
        <f>F91*(1-Params!$D$72)+Params!$D$72*Params!$D$71</f>
        <v>43.33690146207627</v>
      </c>
      <c r="G92" s="35">
        <f t="shared" si="2"/>
        <v>1</v>
      </c>
      <c r="H92" s="22">
        <f t="shared" si="1"/>
        <v>118104.32529668666</v>
      </c>
      <c r="I92" s="22">
        <f>IF(D92=1,C92,I91*(1 - Params!$D$72)+Params!$D$71*Params!$D$72)</f>
        <v>387</v>
      </c>
    </row>
    <row r="93" spans="1:9">
      <c r="A93" s="8">
        <v>41831</v>
      </c>
      <c r="B93" s="7">
        <v>89</v>
      </c>
      <c r="C93">
        <f>IF(D93=1,Historical!G92,NA())</f>
        <v>-195</v>
      </c>
      <c r="D93" s="35">
        <f>IF(ISBLANK(Historical!G92),0,1)</f>
        <v>1</v>
      </c>
      <c r="E93" s="22">
        <f>IF(D93=1,C92*(1-Params!$D$72)+Params!$D$72*Params!$D$71,NA())</f>
        <v>375.75</v>
      </c>
      <c r="F93" s="22">
        <f>F92*(1-Params!$D$72)+Params!$D$72*Params!$D$71</f>
        <v>49.270056388972456</v>
      </c>
      <c r="G93" s="35">
        <f t="shared" si="2"/>
        <v>1</v>
      </c>
      <c r="H93" s="22">
        <f t="shared" si="1"/>
        <v>59667.860448271778</v>
      </c>
      <c r="I93" s="22">
        <f>IF(D93=1,C93,I92*(1 - Params!$D$72)+Params!$D$71*Params!$D$72)</f>
        <v>-195</v>
      </c>
    </row>
    <row r="94" spans="1:9">
      <c r="A94" s="8">
        <v>41838</v>
      </c>
      <c r="B94" s="7">
        <v>90</v>
      </c>
      <c r="C94">
        <f>IF(D94=1,Historical!G93,NA())</f>
        <v>332</v>
      </c>
      <c r="D94" s="35">
        <f>IF(ISBLANK(Historical!G93),0,1)</f>
        <v>1</v>
      </c>
      <c r="E94" s="22">
        <f>IF(D94=1,C93*(1-Params!$D$72)+Params!$D$72*Params!$D$71,NA())</f>
        <v>-177.15</v>
      </c>
      <c r="F94" s="22">
        <f>F93*(1-Params!$D$72)+Params!$D$72*Params!$D$71</f>
        <v>54.90655356952383</v>
      </c>
      <c r="G94" s="35">
        <f t="shared" si="2"/>
        <v>1</v>
      </c>
      <c r="H94" s="22">
        <f t="shared" si="1"/>
        <v>76780.778054719151</v>
      </c>
      <c r="I94" s="22">
        <f>IF(D94=1,C94,I93*(1 - Params!$D$72)+Params!$D$71*Params!$D$72)</f>
        <v>332</v>
      </c>
    </row>
    <row r="95" spans="1:9">
      <c r="A95" s="8">
        <v>41845</v>
      </c>
      <c r="B95" s="7">
        <v>91</v>
      </c>
      <c r="C95">
        <f>IF(D95=1,Historical!G94,NA())</f>
        <v>131</v>
      </c>
      <c r="D95" s="35">
        <f>IF(ISBLANK(Historical!G94),0,1)</f>
        <v>1</v>
      </c>
      <c r="E95" s="22">
        <f>IF(D95=1,C94*(1-Params!$D$72)+Params!$D$72*Params!$D$71,NA())</f>
        <v>323.5</v>
      </c>
      <c r="F95" s="22">
        <f>F94*(1-Params!$D$72)+Params!$D$72*Params!$D$71</f>
        <v>60.261225891047637</v>
      </c>
      <c r="G95" s="35">
        <f t="shared" si="2"/>
        <v>1</v>
      </c>
      <c r="H95" s="22">
        <f t="shared" si="1"/>
        <v>5003.9741624373883</v>
      </c>
      <c r="I95" s="22">
        <f>IF(D95=1,C95,I94*(1 - Params!$D$72)+Params!$D$71*Params!$D$72)</f>
        <v>131</v>
      </c>
    </row>
    <row r="96" spans="1:9">
      <c r="A96" s="8">
        <v>41852</v>
      </c>
      <c r="B96" s="7">
        <v>92</v>
      </c>
      <c r="C96">
        <f>IF(D96=1,Historical!G95,NA())</f>
        <v>421</v>
      </c>
      <c r="D96" s="35">
        <f>IF(ISBLANK(Historical!G95),0,1)</f>
        <v>1</v>
      </c>
      <c r="E96" s="22">
        <f>IF(D96=1,C95*(1-Params!$D$72)+Params!$D$72*Params!$D$71,NA())</f>
        <v>132.54999999999998</v>
      </c>
      <c r="F96" s="22">
        <f>F95*(1-Params!$D$72)+Params!$D$72*Params!$D$71</f>
        <v>65.348164596495252</v>
      </c>
      <c r="G96" s="35">
        <f t="shared" si="2"/>
        <v>1</v>
      </c>
      <c r="H96" s="22">
        <f t="shared" si="1"/>
        <v>126488.22802588162</v>
      </c>
      <c r="I96" s="22">
        <f>IF(D96=1,C96,I95*(1 - Params!$D$72)+Params!$D$71*Params!$D$72)</f>
        <v>421</v>
      </c>
    </row>
    <row r="97" spans="1:9">
      <c r="A97" s="8">
        <v>41859</v>
      </c>
      <c r="B97" s="7">
        <v>93</v>
      </c>
      <c r="C97">
        <f>IF(D97=1,Historical!G96,NA())</f>
        <v>307</v>
      </c>
      <c r="D97" s="35">
        <f>IF(ISBLANK(Historical!G96),0,1)</f>
        <v>1</v>
      </c>
      <c r="E97" s="22">
        <f>IF(D97=1,C96*(1-Params!$D$72)+Params!$D$72*Params!$D$71,NA())</f>
        <v>408.05</v>
      </c>
      <c r="F97" s="22">
        <f>F96*(1-Params!$D$72)+Params!$D$72*Params!$D$71</f>
        <v>70.180756366670479</v>
      </c>
      <c r="G97" s="35">
        <f t="shared" si="2"/>
        <v>1</v>
      </c>
      <c r="H97" s="22">
        <f t="shared" si="1"/>
        <v>56083.354155062276</v>
      </c>
      <c r="I97" s="22">
        <f>IF(D97=1,C97,I96*(1 - Params!$D$72)+Params!$D$71*Params!$D$72)</f>
        <v>307</v>
      </c>
    </row>
    <row r="98" spans="1:9">
      <c r="A98" s="8">
        <v>41866</v>
      </c>
      <c r="B98" s="7">
        <v>94</v>
      </c>
      <c r="C98">
        <f>IF(D98=1,Historical!G97,NA())</f>
        <v>38</v>
      </c>
      <c r="D98" s="35">
        <f>IF(ISBLANK(Historical!G97),0,1)</f>
        <v>1</v>
      </c>
      <c r="E98" s="22">
        <f>IF(D98=1,C97*(1-Params!$D$72)+Params!$D$72*Params!$D$71,NA())</f>
        <v>299.75</v>
      </c>
      <c r="F98" s="22">
        <f>F97*(1-Params!$D$72)+Params!$D$72*Params!$D$71</f>
        <v>74.771718548336949</v>
      </c>
      <c r="G98" s="35">
        <f t="shared" si="2"/>
        <v>1</v>
      </c>
      <c r="H98" s="22">
        <f t="shared" si="1"/>
        <v>1352.1592849981075</v>
      </c>
      <c r="I98" s="22">
        <f>IF(D98=1,C98,I97*(1 - Params!$D$72)+Params!$D$71*Params!$D$72)</f>
        <v>38</v>
      </c>
    </row>
    <row r="99" spans="1:9">
      <c r="A99" s="8">
        <v>41873</v>
      </c>
      <c r="B99" s="7">
        <v>95</v>
      </c>
      <c r="C99">
        <f>IF(D99=1,Historical!G98,NA())</f>
        <v>367</v>
      </c>
      <c r="D99" s="35">
        <f>IF(ISBLANK(Historical!G98),0,1)</f>
        <v>1</v>
      </c>
      <c r="E99" s="22">
        <f>IF(D99=1,C98*(1-Params!$D$72)+Params!$D$72*Params!$D$71,NA())</f>
        <v>44.2</v>
      </c>
      <c r="F99" s="22">
        <f>F98*(1-Params!$D$72)+Params!$D$72*Params!$D$71</f>
        <v>79.133132620920094</v>
      </c>
      <c r="G99" s="35">
        <f t="shared" si="2"/>
        <v>1</v>
      </c>
      <c r="H99" s="22">
        <f t="shared" si="1"/>
        <v>82867.333334644776</v>
      </c>
      <c r="I99" s="22">
        <f>IF(D99=1,C99,I98*(1 - Params!$D$72)+Params!$D$71*Params!$D$72)</f>
        <v>367</v>
      </c>
    </row>
    <row r="100" spans="1:9">
      <c r="A100" s="8">
        <v>41880</v>
      </c>
      <c r="B100" s="7">
        <v>96</v>
      </c>
      <c r="C100">
        <f>IF(D100=1,Historical!G99,NA())</f>
        <v>379</v>
      </c>
      <c r="D100" s="35">
        <f>IF(ISBLANK(Historical!G99),0,1)</f>
        <v>1</v>
      </c>
      <c r="E100" s="22">
        <f>IF(D100=1,C99*(1-Params!$D$72)+Params!$D$72*Params!$D$71,NA())</f>
        <v>356.75</v>
      </c>
      <c r="F100" s="22">
        <f>F99*(1-Params!$D$72)+Params!$D$72*Params!$D$71</f>
        <v>83.276475989874086</v>
      </c>
      <c r="G100" s="35">
        <f t="shared" si="2"/>
        <v>1</v>
      </c>
      <c r="H100" s="22">
        <f t="shared" si="1"/>
        <v>87452.402652967517</v>
      </c>
      <c r="I100" s="22">
        <f>IF(D100=1,C100,I99*(1 - Params!$D$72)+Params!$D$71*Params!$D$72)</f>
        <v>379</v>
      </c>
    </row>
    <row r="101" spans="1:9">
      <c r="A101" s="8">
        <v>41887</v>
      </c>
      <c r="B101" s="7">
        <v>97</v>
      </c>
      <c r="C101">
        <f>IF(D101=1,Historical!G100,NA())</f>
        <v>367</v>
      </c>
      <c r="D101" s="35">
        <f>IF(ISBLANK(Historical!G100),0,1)</f>
        <v>1</v>
      </c>
      <c r="E101" s="22">
        <f>IF(D101=1,C100*(1-Params!$D$72)+Params!$D$72*Params!$D$71,NA())</f>
        <v>368.15000000000003</v>
      </c>
      <c r="F101" s="22">
        <f>F100*(1-Params!$D$72)+Params!$D$72*Params!$D$71</f>
        <v>87.212652190380368</v>
      </c>
      <c r="G101" s="35">
        <f t="shared" si="2"/>
        <v>1</v>
      </c>
      <c r="H101" s="22">
        <f t="shared" si="1"/>
        <v>78280.959994341072</v>
      </c>
      <c r="I101" s="22">
        <f>IF(D101=1,C101,I100*(1 - Params!$D$72)+Params!$D$71*Params!$D$72)</f>
        <v>367</v>
      </c>
    </row>
    <row r="102" spans="1:9">
      <c r="A102" s="8">
        <v>41894</v>
      </c>
      <c r="B102" s="7">
        <v>98</v>
      </c>
      <c r="C102">
        <f>IF(D102=1,Historical!G101,NA())</f>
        <v>262</v>
      </c>
      <c r="D102" s="35">
        <f>IF(ISBLANK(Historical!G101),0,1)</f>
        <v>1</v>
      </c>
      <c r="E102" s="22">
        <f>IF(D102=1,C101*(1-Params!$D$72)+Params!$D$72*Params!$D$71,NA())</f>
        <v>356.75</v>
      </c>
      <c r="F102" s="22">
        <f>F101*(1-Params!$D$72)+Params!$D$72*Params!$D$71</f>
        <v>90.952019580861347</v>
      </c>
      <c r="G102" s="35">
        <f t="shared" si="2"/>
        <v>1</v>
      </c>
      <c r="H102" s="22">
        <f t="shared" si="1"/>
        <v>29257.411605466037</v>
      </c>
      <c r="I102" s="22">
        <f>IF(D102=1,C102,I101*(1 - Params!$D$72)+Params!$D$71*Params!$D$72)</f>
        <v>262</v>
      </c>
    </row>
    <row r="103" spans="1:9">
      <c r="A103" s="8">
        <v>41901</v>
      </c>
      <c r="B103" s="7">
        <v>99</v>
      </c>
      <c r="C103">
        <f>IF(D103=1,Historical!G102,NA())</f>
        <v>252</v>
      </c>
      <c r="D103" s="35">
        <f>IF(ISBLANK(Historical!G102),0,1)</f>
        <v>1</v>
      </c>
      <c r="E103" s="22">
        <f>IF(D103=1,C102*(1-Params!$D$72)+Params!$D$72*Params!$D$71,NA())</f>
        <v>257</v>
      </c>
      <c r="F103" s="22">
        <f>F102*(1-Params!$D$72)+Params!$D$72*Params!$D$71</f>
        <v>94.504418601818273</v>
      </c>
      <c r="G103" s="35">
        <f t="shared" si="2"/>
        <v>1</v>
      </c>
      <c r="H103" s="22">
        <f t="shared" si="1"/>
        <v>24804.858159951291</v>
      </c>
      <c r="I103" s="22">
        <f>IF(D103=1,C103,I102*(1 - Params!$D$72)+Params!$D$71*Params!$D$72)</f>
        <v>252</v>
      </c>
    </row>
    <row r="104" spans="1:9">
      <c r="A104" s="8">
        <v>41908</v>
      </c>
      <c r="B104" s="7">
        <v>100</v>
      </c>
      <c r="C104">
        <f>IF(D104=1,Historical!G103,NA())</f>
        <v>-207</v>
      </c>
      <c r="D104" s="35">
        <f>IF(ISBLANK(Historical!G103),0,1)</f>
        <v>1</v>
      </c>
      <c r="E104" s="22">
        <f>IF(D104=1,C103*(1-Params!$D$72)+Params!$D$72*Params!$D$71,NA())</f>
        <v>247.49999999999997</v>
      </c>
      <c r="F104" s="22">
        <f>F103*(1-Params!$D$72)+Params!$D$72*Params!$D$71</f>
        <v>97.879197671727354</v>
      </c>
      <c r="G104" s="35">
        <f t="shared" si="2"/>
        <v>1</v>
      </c>
      <c r="H104" s="22">
        <f t="shared" si="1"/>
        <v>92951.325172956203</v>
      </c>
      <c r="I104" s="22">
        <f>IF(D104=1,C104,I103*(1 - Params!$D$72)+Params!$D$71*Params!$D$72)</f>
        <v>-207</v>
      </c>
    </row>
    <row r="105" spans="1:9">
      <c r="A105" s="8">
        <v>41915</v>
      </c>
      <c r="B105" s="7">
        <v>101</v>
      </c>
      <c r="C105">
        <f>IF(D105=1,Historical!G104,NA())</f>
        <v>103</v>
      </c>
      <c r="D105" s="35">
        <f>IF(ISBLANK(Historical!G104),0,1)</f>
        <v>1</v>
      </c>
      <c r="E105" s="22">
        <f>IF(D105=1,C104*(1-Params!$D$72)+Params!$D$72*Params!$D$71,NA())</f>
        <v>-188.54999999999998</v>
      </c>
      <c r="F105" s="22">
        <f>F104*(1-Params!$D$72)+Params!$D$72*Params!$D$71</f>
        <v>101.08523778814097</v>
      </c>
      <c r="G105" s="35">
        <f t="shared" si="2"/>
        <v>1</v>
      </c>
      <c r="H105" s="22">
        <f t="shared" si="1"/>
        <v>3.6663143279632764</v>
      </c>
      <c r="I105" s="22">
        <f>IF(D105=1,C105,I104*(1 - Params!$D$72)+Params!$D$71*Params!$D$72)</f>
        <v>103</v>
      </c>
    </row>
    <row r="106" spans="1:9">
      <c r="A106" s="8">
        <v>41922</v>
      </c>
      <c r="B106" s="7">
        <v>102</v>
      </c>
      <c r="C106">
        <f>IF(D106=1,Historical!G105,NA())</f>
        <v>325</v>
      </c>
      <c r="D106" s="35">
        <f>IF(ISBLANK(Historical!G105),0,1)</f>
        <v>1</v>
      </c>
      <c r="E106" s="22">
        <f>IF(D106=1,C105*(1-Params!$D$72)+Params!$D$72*Params!$D$71,NA())</f>
        <v>105.94999999999999</v>
      </c>
      <c r="F106" s="22">
        <f>F105*(1-Params!$D$72)+Params!$D$72*Params!$D$71</f>
        <v>104.13097589873391</v>
      </c>
      <c r="G106" s="35">
        <f t="shared" si="2"/>
        <v>1</v>
      </c>
      <c r="H106" s="22">
        <f t="shared" si="1"/>
        <v>48783.125807445664</v>
      </c>
      <c r="I106" s="22">
        <f>IF(D106=1,C106,I105*(1 - Params!$D$72)+Params!$D$71*Params!$D$72)</f>
        <v>325</v>
      </c>
    </row>
    <row r="107" spans="1:9">
      <c r="A107" s="8">
        <v>41929</v>
      </c>
      <c r="B107" s="7">
        <v>103</v>
      </c>
      <c r="C107">
        <f>IF(D107=1,Historical!G106,NA())</f>
        <v>233</v>
      </c>
      <c r="D107" s="35">
        <f>IF(ISBLANK(Historical!G106),0,1)</f>
        <v>1</v>
      </c>
      <c r="E107" s="22">
        <f>IF(D107=1,C106*(1-Params!$D$72)+Params!$D$72*Params!$D$71,NA())</f>
        <v>316.85000000000002</v>
      </c>
      <c r="F107" s="22">
        <f>F106*(1-Params!$D$72)+Params!$D$72*Params!$D$71</f>
        <v>107.02442710379721</v>
      </c>
      <c r="G107" s="35">
        <f t="shared" si="2"/>
        <v>1</v>
      </c>
      <c r="H107" s="22">
        <f t="shared" si="1"/>
        <v>15869.844966526503</v>
      </c>
      <c r="I107" s="22">
        <f>IF(D107=1,C107,I106*(1 - Params!$D$72)+Params!$D$71*Params!$D$72)</f>
        <v>233</v>
      </c>
    </row>
    <row r="108" spans="1:9">
      <c r="A108" s="8">
        <v>41936</v>
      </c>
      <c r="B108" s="7">
        <v>104</v>
      </c>
      <c r="C108">
        <f>IF(D108=1,Historical!G107,NA())</f>
        <v>-237</v>
      </c>
      <c r="D108" s="35">
        <f>IF(ISBLANK(Historical!G107),0,1)</f>
        <v>1</v>
      </c>
      <c r="E108" s="22">
        <f>IF(D108=1,C107*(1-Params!$D$72)+Params!$D$72*Params!$D$71,NA())</f>
        <v>229.45</v>
      </c>
      <c r="F108" s="22">
        <f>F107*(1-Params!$D$72)+Params!$D$72*Params!$D$71</f>
        <v>109.77320574860734</v>
      </c>
      <c r="G108" s="35">
        <f t="shared" si="2"/>
        <v>1</v>
      </c>
      <c r="H108" s="22">
        <f t="shared" si="1"/>
        <v>120251.65622516595</v>
      </c>
      <c r="I108" s="22">
        <f>IF(D108=1,C108,I107*(1 - Params!$D$72)+Params!$D$71*Params!$D$72)</f>
        <v>-237</v>
      </c>
    </row>
    <row r="109" spans="1:9">
      <c r="A109" s="8">
        <v>41943</v>
      </c>
      <c r="B109" s="7">
        <v>105</v>
      </c>
      <c r="C109">
        <f>IF(D109=1,Historical!G108,NA())</f>
        <v>315</v>
      </c>
      <c r="D109" s="35">
        <f>IF(ISBLANK(Historical!G108),0,1)</f>
        <v>1</v>
      </c>
      <c r="E109" s="22">
        <f>IF(D109=1,C108*(1-Params!$D$72)+Params!$D$72*Params!$D$71,NA())</f>
        <v>-217.04999999999998</v>
      </c>
      <c r="F109" s="22">
        <f>F108*(1-Params!$D$72)+Params!$D$72*Params!$D$71</f>
        <v>112.38454546117696</v>
      </c>
      <c r="G109" s="35">
        <f t="shared" si="2"/>
        <v>1</v>
      </c>
      <c r="H109" s="22">
        <f t="shared" si="1"/>
        <v>41053.022417973865</v>
      </c>
      <c r="I109" s="22">
        <f>IF(D109=1,C109,I108*(1 - Params!$D$72)+Params!$D$71*Params!$D$72)</f>
        <v>315</v>
      </c>
    </row>
    <row r="110" spans="1:9">
      <c r="A110" s="8">
        <v>41950</v>
      </c>
      <c r="B110" s="7">
        <v>106</v>
      </c>
      <c r="C110">
        <f>IF(D110=1,Historical!G109,NA())</f>
        <v>-25</v>
      </c>
      <c r="D110" s="35">
        <f>IF(ISBLANK(Historical!G109),0,1)</f>
        <v>1</v>
      </c>
      <c r="E110" s="22">
        <f>IF(D110=1,C109*(1-Params!$D$72)+Params!$D$72*Params!$D$71,NA())</f>
        <v>307.35000000000002</v>
      </c>
      <c r="F110" s="22">
        <f>F109*(1-Params!$D$72)+Params!$D$72*Params!$D$71</f>
        <v>114.8653181881181</v>
      </c>
      <c r="G110" s="35">
        <f t="shared" si="2"/>
        <v>1</v>
      </c>
      <c r="H110" s="22">
        <f t="shared" si="1"/>
        <v>19562.307231863517</v>
      </c>
      <c r="I110" s="22">
        <f>IF(D110=1,C110,I109*(1 - Params!$D$72)+Params!$D$71*Params!$D$72)</f>
        <v>-25</v>
      </c>
    </row>
    <row r="111" spans="1:9">
      <c r="A111" s="8">
        <v>41957</v>
      </c>
      <c r="B111" s="7">
        <v>107</v>
      </c>
      <c r="C111">
        <f>IF(D111=1,Historical!G110,NA())</f>
        <v>55</v>
      </c>
      <c r="D111" s="35">
        <f>IF(ISBLANK(Historical!G110),0,1)</f>
        <v>1</v>
      </c>
      <c r="E111" s="22">
        <f>IF(D111=1,C110*(1-Params!$D$72)+Params!$D$72*Params!$D$71,NA())</f>
        <v>-15.65</v>
      </c>
      <c r="F111" s="22">
        <f>F110*(1-Params!$D$72)+Params!$D$72*Params!$D$71</f>
        <v>117.22205227871218</v>
      </c>
      <c r="G111" s="35">
        <f t="shared" si="2"/>
        <v>1</v>
      </c>
      <c r="H111" s="22">
        <f t="shared" si="1"/>
        <v>3871.583789774792</v>
      </c>
      <c r="I111" s="22">
        <f>IF(D111=1,C111,I110*(1 - Params!$D$72)+Params!$D$71*Params!$D$72)</f>
        <v>55</v>
      </c>
    </row>
    <row r="112" spans="1:9">
      <c r="A112" s="8">
        <v>41964</v>
      </c>
      <c r="B112" s="7">
        <v>108</v>
      </c>
      <c r="C112">
        <f>IF(D112=1,Historical!G111,NA())</f>
        <v>59</v>
      </c>
      <c r="D112" s="35">
        <f>IF(ISBLANK(Historical!G111),0,1)</f>
        <v>1</v>
      </c>
      <c r="E112" s="22">
        <f>IF(D112=1,C111*(1-Params!$D$72)+Params!$D$72*Params!$D$71,NA())</f>
        <v>60.35</v>
      </c>
      <c r="F112" s="22">
        <f>F111*(1-Params!$D$72)+Params!$D$72*Params!$D$71</f>
        <v>119.46094966477656</v>
      </c>
      <c r="G112" s="35">
        <f t="shared" si="2"/>
        <v>1</v>
      </c>
      <c r="H112" s="22">
        <f t="shared" si="1"/>
        <v>3655.5264343666454</v>
      </c>
      <c r="I112" s="22">
        <f>IF(D112=1,C112,I111*(1 - Params!$D$72)+Params!$D$71*Params!$D$72)</f>
        <v>59</v>
      </c>
    </row>
    <row r="113" spans="1:9">
      <c r="A113" s="8">
        <v>41971</v>
      </c>
      <c r="B113" s="7">
        <v>109</v>
      </c>
      <c r="C113">
        <f>IF(D113=1,Historical!G112,NA())</f>
        <v>-183</v>
      </c>
      <c r="D113" s="35">
        <f>IF(ISBLANK(Historical!G112),0,1)</f>
        <v>1</v>
      </c>
      <c r="E113" s="22">
        <f>IF(D113=1,C112*(1-Params!$D$72)+Params!$D$72*Params!$D$71,NA())</f>
        <v>64.149999999999991</v>
      </c>
      <c r="F113" s="22">
        <f>F112*(1-Params!$D$72)+Params!$D$72*Params!$D$71</f>
        <v>121.58790218153773</v>
      </c>
      <c r="G113" s="35">
        <f t="shared" si="2"/>
        <v>1</v>
      </c>
      <c r="H113" s="22">
        <f t="shared" si="1"/>
        <v>92773.790155349998</v>
      </c>
      <c r="I113" s="22">
        <f>IF(D113=1,C113,I112*(1 - Params!$D$72)+Params!$D$71*Params!$D$72)</f>
        <v>-183</v>
      </c>
    </row>
    <row r="114" spans="1:9">
      <c r="A114" s="8">
        <v>41978</v>
      </c>
      <c r="B114" s="7">
        <v>110</v>
      </c>
      <c r="C114">
        <f>IF(D114=1,Historical!G113,NA())</f>
        <v>422</v>
      </c>
      <c r="D114" s="35">
        <f>IF(ISBLANK(Historical!G113),0,1)</f>
        <v>1</v>
      </c>
      <c r="E114" s="22">
        <f>IF(D114=1,C113*(1-Params!$D$72)+Params!$D$72*Params!$D$71,NA())</f>
        <v>-165.75</v>
      </c>
      <c r="F114" s="22">
        <f>F113*(1-Params!$D$72)+Params!$D$72*Params!$D$71</f>
        <v>123.60850707246082</v>
      </c>
      <c r="G114" s="35">
        <f t="shared" si="2"/>
        <v>1</v>
      </c>
      <c r="H114" s="22">
        <f t="shared" si="1"/>
        <v>89037.483051525647</v>
      </c>
      <c r="I114" s="22">
        <f>IF(D114=1,C114,I113*(1 - Params!$D$72)+Params!$D$71*Params!$D$72)</f>
        <v>422</v>
      </c>
    </row>
    <row r="115" spans="1:9">
      <c r="A115" s="8">
        <v>41985</v>
      </c>
      <c r="B115" s="7">
        <v>111</v>
      </c>
      <c r="C115">
        <f>IF(D115=1,Historical!G114,NA())</f>
        <v>313</v>
      </c>
      <c r="D115" s="35">
        <f>IF(ISBLANK(Historical!G114),0,1)</f>
        <v>1</v>
      </c>
      <c r="E115" s="22">
        <f>IF(D115=1,C114*(1-Params!$D$72)+Params!$D$72*Params!$D$71,NA())</f>
        <v>409</v>
      </c>
      <c r="F115" s="22">
        <f>F114*(1-Params!$D$72)+Params!$D$72*Params!$D$71</f>
        <v>125.52808171883777</v>
      </c>
      <c r="G115" s="35">
        <f t="shared" si="2"/>
        <v>1</v>
      </c>
      <c r="H115" s="22">
        <f t="shared" si="1"/>
        <v>35145.720144018771</v>
      </c>
      <c r="I115" s="22">
        <f>IF(D115=1,C115,I114*(1 - Params!$D$72)+Params!$D$71*Params!$D$72)</f>
        <v>313</v>
      </c>
    </row>
    <row r="116" spans="1:9">
      <c r="A116" s="8">
        <v>41992</v>
      </c>
      <c r="B116" s="7">
        <v>112</v>
      </c>
      <c r="C116">
        <f>IF(D116=1,Historical!G115,NA())</f>
        <v>348</v>
      </c>
      <c r="D116" s="35">
        <f>IF(ISBLANK(Historical!G115),0,1)</f>
        <v>1</v>
      </c>
      <c r="E116" s="22">
        <f>IF(D116=1,C115*(1-Params!$D$72)+Params!$D$72*Params!$D$71,NA())</f>
        <v>305.45</v>
      </c>
      <c r="F116" s="22">
        <f>F115*(1-Params!$D$72)+Params!$D$72*Params!$D$71</f>
        <v>127.35167763289587</v>
      </c>
      <c r="G116" s="35">
        <f t="shared" si="2"/>
        <v>1</v>
      </c>
      <c r="H116" s="22">
        <f t="shared" si="1"/>
        <v>48685.682163417507</v>
      </c>
      <c r="I116" s="22">
        <f>IF(D116=1,C116,I115*(1 - Params!$D$72)+Params!$D$71*Params!$D$72)</f>
        <v>348</v>
      </c>
    </row>
    <row r="117" spans="1:9">
      <c r="A117" s="8">
        <v>41999</v>
      </c>
      <c r="B117" s="7">
        <v>113</v>
      </c>
      <c r="C117">
        <f>IF(D117=1,Historical!G116,NA())</f>
        <v>332</v>
      </c>
      <c r="D117" s="35">
        <f>IF(ISBLANK(Historical!G116),0,1)</f>
        <v>1</v>
      </c>
      <c r="E117" s="22">
        <f>IF(D117=1,C116*(1-Params!$D$72)+Params!$D$72*Params!$D$71,NA())</f>
        <v>338.7</v>
      </c>
      <c r="F117" s="22">
        <f>F116*(1-Params!$D$72)+Params!$D$72*Params!$D$71</f>
        <v>129.08409375125106</v>
      </c>
      <c r="G117" s="35">
        <f t="shared" si="2"/>
        <v>1</v>
      </c>
      <c r="H117" s="22">
        <f t="shared" si="1"/>
        <v>41174.865008751069</v>
      </c>
      <c r="I117" s="22">
        <f>IF(D117=1,C117,I116*(1 - Params!$D$72)+Params!$D$71*Params!$D$72)</f>
        <v>332</v>
      </c>
    </row>
    <row r="118" spans="1:9">
      <c r="A118" s="8">
        <v>42006</v>
      </c>
      <c r="B118" s="7">
        <v>114</v>
      </c>
      <c r="C118">
        <f>IF(D118=1,Historical!G117,NA())</f>
        <v>382</v>
      </c>
      <c r="D118" s="35">
        <f>IF(ISBLANK(Historical!G117),0,1)</f>
        <v>1</v>
      </c>
      <c r="E118" s="22">
        <f>IF(D118=1,C117*(1-Params!$D$72)+Params!$D$72*Params!$D$71,NA())</f>
        <v>323.5</v>
      </c>
      <c r="F118" s="22">
        <f>F117*(1-Params!$D$72)+Params!$D$72*Params!$D$71</f>
        <v>130.72988906368849</v>
      </c>
      <c r="G118" s="35">
        <f t="shared" si="2"/>
        <v>1</v>
      </c>
      <c r="H118" s="22">
        <f t="shared" si="1"/>
        <v>63136.668649946296</v>
      </c>
      <c r="I118" s="22">
        <f>IF(D118=1,C118,I117*(1 - Params!$D$72)+Params!$D$71*Params!$D$72)</f>
        <v>382</v>
      </c>
    </row>
    <row r="119" spans="1:9">
      <c r="A119" s="8">
        <v>42013</v>
      </c>
      <c r="B119" s="7">
        <v>115</v>
      </c>
      <c r="C119">
        <f>IF(D119=1,Historical!G118,NA())</f>
        <v>367</v>
      </c>
      <c r="D119" s="35">
        <f>IF(ISBLANK(Historical!G118),0,1)</f>
        <v>1</v>
      </c>
      <c r="E119" s="22">
        <f>IF(D119=1,C118*(1-Params!$D$72)+Params!$D$72*Params!$D$71,NA())</f>
        <v>371</v>
      </c>
      <c r="F119" s="22">
        <f>F118*(1-Params!$D$72)+Params!$D$72*Params!$D$71</f>
        <v>132.29339461050407</v>
      </c>
      <c r="G119" s="35">
        <f t="shared" si="2"/>
        <v>1</v>
      </c>
      <c r="H119" s="22">
        <f t="shared" si="1"/>
        <v>55087.19061346056</v>
      </c>
      <c r="I119" s="22">
        <f>IF(D119=1,C119,I118*(1 - Params!$D$72)+Params!$D$71*Params!$D$72)</f>
        <v>367</v>
      </c>
    </row>
    <row r="120" spans="1:9">
      <c r="A120" s="8">
        <v>42020</v>
      </c>
      <c r="B120" s="7">
        <v>116</v>
      </c>
      <c r="C120">
        <f>IF(D120=1,Historical!G119,NA())</f>
        <v>332</v>
      </c>
      <c r="D120" s="35">
        <f>IF(ISBLANK(Historical!G119),0,1)</f>
        <v>1</v>
      </c>
      <c r="E120" s="22">
        <f>IF(D120=1,C119*(1-Params!$D$72)+Params!$D$72*Params!$D$71,NA())</f>
        <v>356.75</v>
      </c>
      <c r="F120" s="22">
        <f>F119*(1-Params!$D$72)+Params!$D$72*Params!$D$71</f>
        <v>133.77872487997885</v>
      </c>
      <c r="G120" s="35">
        <f t="shared" si="2"/>
        <v>1</v>
      </c>
      <c r="H120" s="22">
        <f t="shared" si="1"/>
        <v>39291.673910207115</v>
      </c>
      <c r="I120" s="22">
        <f>IF(D120=1,C120,I119*(1 - Params!$D$72)+Params!$D$71*Params!$D$72)</f>
        <v>332</v>
      </c>
    </row>
    <row r="121" spans="1:9">
      <c r="A121" s="8">
        <v>42027</v>
      </c>
      <c r="B121" s="7">
        <v>117</v>
      </c>
      <c r="C121">
        <f>IF(D121=1,Historical!G120,NA())</f>
        <v>391</v>
      </c>
      <c r="D121" s="35">
        <f>IF(ISBLANK(Historical!G120),0,1)</f>
        <v>1</v>
      </c>
      <c r="E121" s="22">
        <f>IF(D121=1,C120*(1-Params!$D$72)+Params!$D$72*Params!$D$71,NA())</f>
        <v>323.5</v>
      </c>
      <c r="F121" s="22">
        <f>F120*(1-Params!$D$72)+Params!$D$72*Params!$D$71</f>
        <v>135.18978863597991</v>
      </c>
      <c r="G121" s="35">
        <f t="shared" si="2"/>
        <v>1</v>
      </c>
      <c r="H121" s="22">
        <f t="shared" si="1"/>
        <v>65438.86423810463</v>
      </c>
      <c r="I121" s="22">
        <f>IF(D121=1,C121,I120*(1 - Params!$D$72)+Params!$D$71*Params!$D$72)</f>
        <v>391</v>
      </c>
    </row>
    <row r="122" spans="1:9">
      <c r="A122" s="8">
        <v>42034</v>
      </c>
      <c r="B122" s="7">
        <v>118</v>
      </c>
      <c r="C122">
        <f>IF(D122=1,Historical!G121,NA())</f>
        <v>387</v>
      </c>
      <c r="D122" s="35">
        <f>IF(ISBLANK(Historical!G121),0,1)</f>
        <v>1</v>
      </c>
      <c r="E122" s="22">
        <f>IF(D122=1,C121*(1-Params!$D$72)+Params!$D$72*Params!$D$71,NA())</f>
        <v>379.55</v>
      </c>
      <c r="F122" s="22">
        <f>F121*(1-Params!$D$72)+Params!$D$72*Params!$D$71</f>
        <v>136.53029920418089</v>
      </c>
      <c r="G122" s="35">
        <f t="shared" si="2"/>
        <v>1</v>
      </c>
      <c r="H122" s="22">
        <f t="shared" si="1"/>
        <v>62735.071016747148</v>
      </c>
      <c r="I122" s="22">
        <f>IF(D122=1,C122,I121*(1 - Params!$D$72)+Params!$D$71*Params!$D$72)</f>
        <v>387</v>
      </c>
    </row>
    <row r="123" spans="1:9">
      <c r="A123" s="8">
        <v>42041</v>
      </c>
      <c r="B123" s="7">
        <v>119</v>
      </c>
      <c r="C123">
        <f>IF(D123=1,Historical!G122,NA())</f>
        <v>249</v>
      </c>
      <c r="D123" s="35">
        <f>IF(ISBLANK(Historical!G122),0,1)</f>
        <v>1</v>
      </c>
      <c r="E123" s="22">
        <f>IF(D123=1,C122*(1-Params!$D$72)+Params!$D$72*Params!$D$71,NA())</f>
        <v>375.75</v>
      </c>
      <c r="F123" s="22">
        <f>F122*(1-Params!$D$72)+Params!$D$72*Params!$D$71</f>
        <v>137.80378424397185</v>
      </c>
      <c r="G123" s="35">
        <f t="shared" si="2"/>
        <v>1</v>
      </c>
      <c r="H123" s="22">
        <f t="shared" si="1"/>
        <v>12364.598398461163</v>
      </c>
      <c r="I123" s="22">
        <f>IF(D123=1,C123,I122*(1 - Params!$D$72)+Params!$D$71*Params!$D$72)</f>
        <v>249</v>
      </c>
    </row>
    <row r="124" spans="1:9">
      <c r="A124" s="8">
        <v>42048</v>
      </c>
      <c r="B124" s="7">
        <v>120</v>
      </c>
      <c r="C124">
        <f>IF(D124=1,Historical!G123,NA())</f>
        <v>661</v>
      </c>
      <c r="D124" s="35">
        <f>IF(ISBLANK(Historical!G123),0,1)</f>
        <v>1</v>
      </c>
      <c r="E124" s="22">
        <f>IF(D124=1,C123*(1-Params!$D$72)+Params!$D$72*Params!$D$71,NA())</f>
        <v>244.64999999999998</v>
      </c>
      <c r="F124" s="22">
        <f>F123*(1-Params!$D$72)+Params!$D$72*Params!$D$71</f>
        <v>139.01359503177324</v>
      </c>
      <c r="G124" s="35">
        <f t="shared" si="2"/>
        <v>1</v>
      </c>
      <c r="H124" s="22">
        <f t="shared" si="1"/>
        <v>272469.80697165366</v>
      </c>
      <c r="I124" s="22">
        <f>IF(D124=1,C124,I123*(1 - Params!$D$72)+Params!$D$71*Params!$D$72)</f>
        <v>661</v>
      </c>
    </row>
    <row r="125" spans="1:9">
      <c r="A125" s="8">
        <v>42055</v>
      </c>
      <c r="B125" s="7">
        <v>121</v>
      </c>
      <c r="C125">
        <f>IF(D125=1,Historical!G124,NA())</f>
        <v>361</v>
      </c>
      <c r="D125" s="35">
        <f>IF(ISBLANK(Historical!G124),0,1)</f>
        <v>1</v>
      </c>
      <c r="E125" s="22">
        <f>IF(D125=1,C124*(1-Params!$D$72)+Params!$D$72*Params!$D$71,NA())</f>
        <v>636.04999999999995</v>
      </c>
      <c r="F125" s="22">
        <f>F124*(1-Params!$D$72)+Params!$D$72*Params!$D$71</f>
        <v>140.16291528018456</v>
      </c>
      <c r="G125" s="35">
        <f t="shared" si="2"/>
        <v>1</v>
      </c>
      <c r="H125" s="22">
        <f t="shared" si="1"/>
        <v>48769.01798754694</v>
      </c>
      <c r="I125" s="22">
        <f>IF(D125=1,C125,I124*(1 - Params!$D$72)+Params!$D$71*Params!$D$72)</f>
        <v>361</v>
      </c>
    </row>
    <row r="126" spans="1:9">
      <c r="A126" s="8">
        <v>42062</v>
      </c>
      <c r="B126" s="7">
        <v>122</v>
      </c>
      <c r="C126">
        <f>IF(D126=1,Historical!G125,NA())</f>
        <v>371</v>
      </c>
      <c r="D126" s="35">
        <f>IF(ISBLANK(Historical!G125),0,1)</f>
        <v>1</v>
      </c>
      <c r="E126" s="22">
        <f>IF(D126=1,C125*(1-Params!$D$72)+Params!$D$72*Params!$D$71,NA())</f>
        <v>351.05</v>
      </c>
      <c r="F126" s="22">
        <f>F125*(1-Params!$D$72)+Params!$D$72*Params!$D$71</f>
        <v>141.25476951617532</v>
      </c>
      <c r="G126" s="35">
        <f t="shared" si="2"/>
        <v>1</v>
      </c>
      <c r="H126" s="22">
        <f t="shared" si="1"/>
        <v>52782.870930065728</v>
      </c>
      <c r="I126" s="22">
        <f>IF(D126=1,C126,I125*(1 - Params!$D$72)+Params!$D$71*Params!$D$72)</f>
        <v>371</v>
      </c>
    </row>
    <row r="127" spans="1:9">
      <c r="A127" s="8">
        <v>42069</v>
      </c>
      <c r="B127" s="7">
        <v>123</v>
      </c>
      <c r="C127">
        <f>IF(D127=1,Historical!G126,NA())</f>
        <v>263</v>
      </c>
      <c r="D127" s="35">
        <f>IF(ISBLANK(Historical!G126),0,1)</f>
        <v>1</v>
      </c>
      <c r="E127" s="22">
        <f>IF(D127=1,C126*(1-Params!$D$72)+Params!$D$72*Params!$D$71,NA())</f>
        <v>360.55</v>
      </c>
      <c r="F127" s="22">
        <f>F126*(1-Params!$D$72)+Params!$D$72*Params!$D$71</f>
        <v>142.29203104036654</v>
      </c>
      <c r="G127" s="35">
        <f t="shared" si="2"/>
        <v>1</v>
      </c>
      <c r="H127" s="22">
        <f t="shared" si="1"/>
        <v>14570.413770359835</v>
      </c>
      <c r="I127" s="22">
        <f>IF(D127=1,C127,I126*(1 - Params!$D$72)+Params!$D$71*Params!$D$72)</f>
        <v>263</v>
      </c>
    </row>
    <row r="128" spans="1:9">
      <c r="A128" s="8">
        <v>42076</v>
      </c>
      <c r="B128" s="7">
        <v>124</v>
      </c>
      <c r="C128">
        <f>IF(D128=1,Historical!G127,NA())</f>
        <v>374</v>
      </c>
      <c r="D128" s="35">
        <f>IF(ISBLANK(Historical!G127),0,1)</f>
        <v>1</v>
      </c>
      <c r="E128" s="22">
        <f>IF(D128=1,C127*(1-Params!$D$72)+Params!$D$72*Params!$D$71,NA())</f>
        <v>257.95</v>
      </c>
      <c r="F128" s="22">
        <f>F127*(1-Params!$D$72)+Params!$D$72*Params!$D$71</f>
        <v>143.27742948834819</v>
      </c>
      <c r="G128" s="35">
        <f t="shared" si="2"/>
        <v>1</v>
      </c>
      <c r="H128" s="22">
        <f t="shared" si="1"/>
        <v>53232.904543504141</v>
      </c>
      <c r="I128" s="22">
        <f>IF(D128=1,C128,I127*(1 - Params!$D$72)+Params!$D$71*Params!$D$72)</f>
        <v>374</v>
      </c>
    </row>
    <row r="129" spans="1:9">
      <c r="A129" s="8">
        <v>42083</v>
      </c>
      <c r="B129" s="7">
        <v>125</v>
      </c>
      <c r="C129">
        <f>IF(D129=1,Historical!G128,NA())</f>
        <v>386</v>
      </c>
      <c r="D129" s="35">
        <f>IF(ISBLANK(Historical!G128),0,1)</f>
        <v>1</v>
      </c>
      <c r="E129" s="22">
        <f>IF(D129=1,C128*(1-Params!$D$72)+Params!$D$72*Params!$D$71,NA())</f>
        <v>363.40000000000003</v>
      </c>
      <c r="F129" s="22">
        <f>F128*(1-Params!$D$72)+Params!$D$72*Params!$D$71</f>
        <v>144.21355801393076</v>
      </c>
      <c r="G129" s="35">
        <f t="shared" si="2"/>
        <v>1</v>
      </c>
      <c r="H129" s="22">
        <f t="shared" si="1"/>
        <v>58460.683528282825</v>
      </c>
      <c r="I129" s="22">
        <f>IF(D129=1,C129,I128*(1 - Params!$D$72)+Params!$D$71*Params!$D$72)</f>
        <v>386</v>
      </c>
    </row>
    <row r="130" spans="1:9">
      <c r="A130" s="8">
        <v>42090</v>
      </c>
      <c r="B130" s="7">
        <v>126</v>
      </c>
      <c r="C130">
        <f>IF(D130=1,Historical!G129,NA())</f>
        <v>178</v>
      </c>
      <c r="D130" s="35">
        <f>IF(ISBLANK(Historical!G129),0,1)</f>
        <v>1</v>
      </c>
      <c r="E130" s="22">
        <f>IF(D130=1,C129*(1-Params!$D$72)+Params!$D$72*Params!$D$71,NA())</f>
        <v>374.8</v>
      </c>
      <c r="F130" s="22">
        <f>F129*(1-Params!$D$72)+Params!$D$72*Params!$D$71</f>
        <v>145.10288011323422</v>
      </c>
      <c r="G130" s="35">
        <f t="shared" si="2"/>
        <v>1</v>
      </c>
      <c r="H130" s="22">
        <f t="shared" si="1"/>
        <v>1082.2204968442404</v>
      </c>
      <c r="I130" s="22">
        <f>IF(D130=1,C130,I129*(1 - Params!$D$72)+Params!$D$71*Params!$D$72)</f>
        <v>178</v>
      </c>
    </row>
    <row r="131" spans="1:9">
      <c r="A131" s="8">
        <v>42097</v>
      </c>
      <c r="B131" s="7">
        <v>127</v>
      </c>
      <c r="C131">
        <f>IF(D131=1,Historical!G130,NA())</f>
        <v>375</v>
      </c>
      <c r="D131" s="35">
        <f>IF(ISBLANK(Historical!G130),0,1)</f>
        <v>1</v>
      </c>
      <c r="E131" s="22">
        <f>IF(D131=1,C130*(1-Params!$D$72)+Params!$D$72*Params!$D$71,NA())</f>
        <v>177.2</v>
      </c>
      <c r="F131" s="22">
        <f>F130*(1-Params!$D$72)+Params!$D$72*Params!$D$71</f>
        <v>145.9477361075725</v>
      </c>
      <c r="G131" s="35">
        <f t="shared" si="2"/>
        <v>1</v>
      </c>
      <c r="H131" s="22">
        <f t="shared" ref="H131:H194" si="3">IF(G131=1,(F131-C131)^2*D131,0)</f>
        <v>52464.939594246251</v>
      </c>
      <c r="I131" s="22">
        <f>IF(D131=1,C131,I130*(1 - Params!$D$72)+Params!$D$71*Params!$D$72)</f>
        <v>375</v>
      </c>
    </row>
    <row r="132" spans="1:9">
      <c r="A132" s="8">
        <v>42104</v>
      </c>
      <c r="B132" s="7">
        <v>128</v>
      </c>
      <c r="C132">
        <f>IF(D132=1,Historical!G131,NA())</f>
        <v>368</v>
      </c>
      <c r="D132" s="35">
        <f>IF(ISBLANK(Historical!G131),0,1)</f>
        <v>1</v>
      </c>
      <c r="E132" s="22">
        <f>IF(D132=1,C131*(1-Params!$D$72)+Params!$D$72*Params!$D$71,NA())</f>
        <v>364.35</v>
      </c>
      <c r="F132" s="22">
        <f>F131*(1-Params!$D$72)+Params!$D$72*Params!$D$71</f>
        <v>146.75034930219385</v>
      </c>
      <c r="G132" s="35">
        <f t="shared" si="2"/>
        <v>1</v>
      </c>
      <c r="H132" s="22">
        <f t="shared" si="3"/>
        <v>48951.407933901231</v>
      </c>
      <c r="I132" s="22">
        <f>IF(D132=1,C132,I131*(1 - Params!$D$72)+Params!$D$71*Params!$D$72)</f>
        <v>368</v>
      </c>
    </row>
    <row r="133" spans="1:9">
      <c r="A133" s="8">
        <v>42111</v>
      </c>
      <c r="B133" s="7">
        <v>129</v>
      </c>
      <c r="C133">
        <f>IF(D133=1,Historical!G132,NA())</f>
        <v>113</v>
      </c>
      <c r="D133" s="35">
        <f>IF(ISBLANK(Historical!G132),0,1)</f>
        <v>1</v>
      </c>
      <c r="E133" s="22">
        <f>IF(D133=1,C132*(1-Params!$D$72)+Params!$D$72*Params!$D$71,NA())</f>
        <v>357.7</v>
      </c>
      <c r="F133" s="22">
        <f>F132*(1-Params!$D$72)+Params!$D$72*Params!$D$71</f>
        <v>147.51283183708415</v>
      </c>
      <c r="G133" s="35">
        <f t="shared" si="2"/>
        <v>1</v>
      </c>
      <c r="H133" s="22">
        <f t="shared" si="3"/>
        <v>1191.1355614148492</v>
      </c>
      <c r="I133" s="22">
        <f>IF(D133=1,C133,I132*(1 - Params!$D$72)+Params!$D$71*Params!$D$72)</f>
        <v>113</v>
      </c>
    </row>
    <row r="134" spans="1:9">
      <c r="A134" s="8">
        <v>42118</v>
      </c>
      <c r="B134" s="7">
        <v>130</v>
      </c>
      <c r="C134">
        <f>IF(D134=1,Historical!G133,NA())</f>
        <v>21</v>
      </c>
      <c r="D134" s="35">
        <f>IF(ISBLANK(Historical!G133),0,1)</f>
        <v>1</v>
      </c>
      <c r="E134" s="22">
        <f>IF(D134=1,C133*(1-Params!$D$72)+Params!$D$72*Params!$D$71,NA())</f>
        <v>115.44999999999999</v>
      </c>
      <c r="F134" s="22">
        <f>F133*(1-Params!$D$72)+Params!$D$72*Params!$D$71</f>
        <v>148.23719024522993</v>
      </c>
      <c r="G134" s="35">
        <f t="shared" ref="G134:G197" si="4">IF(ISBLANK(F134),0,IF(D134=0,0,1))</f>
        <v>1</v>
      </c>
      <c r="H134" s="22">
        <f t="shared" si="3"/>
        <v>16189.302581500833</v>
      </c>
      <c r="I134" s="22">
        <f>IF(D134=1,C134,I133*(1 - Params!$D$72)+Params!$D$71*Params!$D$72)</f>
        <v>21</v>
      </c>
    </row>
    <row r="135" spans="1:9">
      <c r="A135" s="8">
        <v>42125</v>
      </c>
      <c r="B135" s="7">
        <v>131</v>
      </c>
      <c r="C135">
        <f>IF(D135=1,Historical!G134,NA())</f>
        <v>349</v>
      </c>
      <c r="D135" s="35">
        <f>IF(ISBLANK(Historical!G134),0,1)</f>
        <v>1</v>
      </c>
      <c r="E135" s="22">
        <f>IF(D135=1,C134*(1-Params!$D$72)+Params!$D$72*Params!$D$71,NA())</f>
        <v>28.049999999999997</v>
      </c>
      <c r="F135" s="22">
        <f>F134*(1-Params!$D$72)+Params!$D$72*Params!$D$71</f>
        <v>148.9253307329684</v>
      </c>
      <c r="G135" s="35">
        <f t="shared" si="4"/>
        <v>1</v>
      </c>
      <c r="H135" s="22">
        <f t="shared" si="3"/>
        <v>40029.873282312074</v>
      </c>
      <c r="I135" s="22">
        <f>IF(D135=1,C135,I134*(1 - Params!$D$72)+Params!$D$71*Params!$D$72)</f>
        <v>349</v>
      </c>
    </row>
    <row r="136" spans="1:9">
      <c r="A136" s="8">
        <v>42132</v>
      </c>
      <c r="B136" s="7">
        <v>132</v>
      </c>
      <c r="C136">
        <f>IF(D136=1,Historical!G135,NA())</f>
        <v>-133</v>
      </c>
      <c r="D136" s="35">
        <f>IF(ISBLANK(Historical!G135),0,1)</f>
        <v>1</v>
      </c>
      <c r="E136" s="22">
        <f>IF(D136=1,C135*(1-Params!$D$72)+Params!$D$72*Params!$D$71,NA())</f>
        <v>339.65000000000003</v>
      </c>
      <c r="F136" s="22">
        <f>F135*(1-Params!$D$72)+Params!$D$72*Params!$D$71</f>
        <v>149.57906419631996</v>
      </c>
      <c r="G136" s="35">
        <f t="shared" si="4"/>
        <v>1</v>
      </c>
      <c r="H136" s="22">
        <f t="shared" si="3"/>
        <v>79850.927522067912</v>
      </c>
      <c r="I136" s="22">
        <f>IF(D136=1,C136,I135*(1 - Params!$D$72)+Params!$D$71*Params!$D$72)</f>
        <v>-133</v>
      </c>
    </row>
    <row r="137" spans="1:9">
      <c r="A137" s="8">
        <v>42139</v>
      </c>
      <c r="B137" s="7">
        <v>133</v>
      </c>
      <c r="C137">
        <f>IF(D137=1,Historical!G136,NA())</f>
        <v>-118</v>
      </c>
      <c r="D137" s="35">
        <f>IF(ISBLANK(Historical!G136),0,1)</f>
        <v>1</v>
      </c>
      <c r="E137" s="22">
        <f>IF(D137=1,C136*(1-Params!$D$72)+Params!$D$72*Params!$D$71,NA())</f>
        <v>-118.25</v>
      </c>
      <c r="F137" s="22">
        <f>F136*(1-Params!$D$72)+Params!$D$72*Params!$D$71</f>
        <v>150.20011098650394</v>
      </c>
      <c r="G137" s="35">
        <f t="shared" si="4"/>
        <v>1</v>
      </c>
      <c r="H137" s="22">
        <f t="shared" si="3"/>
        <v>71931.299533173034</v>
      </c>
      <c r="I137" s="22">
        <f>IF(D137=1,C137,I136*(1 - Params!$D$72)+Params!$D$71*Params!$D$72)</f>
        <v>-118</v>
      </c>
    </row>
    <row r="138" spans="1:9">
      <c r="A138" s="8">
        <v>42146</v>
      </c>
      <c r="B138" s="7">
        <v>134</v>
      </c>
      <c r="C138">
        <f>IF(D138=1,Historical!G137,NA())</f>
        <v>313</v>
      </c>
      <c r="D138" s="35">
        <f>IF(ISBLANK(Historical!G137),0,1)</f>
        <v>1</v>
      </c>
      <c r="E138" s="22">
        <f>IF(D138=1,C137*(1-Params!$D$72)+Params!$D$72*Params!$D$71,NA())</f>
        <v>-104</v>
      </c>
      <c r="F138" s="22">
        <f>F137*(1-Params!$D$72)+Params!$D$72*Params!$D$71</f>
        <v>150.79010543717874</v>
      </c>
      <c r="G138" s="35">
        <f t="shared" si="4"/>
        <v>1</v>
      </c>
      <c r="H138" s="22">
        <f t="shared" si="3"/>
        <v>26312.049894081592</v>
      </c>
      <c r="I138" s="22">
        <f>IF(D138=1,C138,I137*(1 - Params!$D$72)+Params!$D$71*Params!$D$72)</f>
        <v>313</v>
      </c>
    </row>
    <row r="139" spans="1:9">
      <c r="A139" s="8">
        <v>42153</v>
      </c>
      <c r="B139" s="7">
        <v>135</v>
      </c>
      <c r="C139">
        <f>IF(D139=1,Historical!G138,NA())</f>
        <v>-318</v>
      </c>
      <c r="D139" s="35">
        <f>IF(ISBLANK(Historical!G138),0,1)</f>
        <v>1</v>
      </c>
      <c r="E139" s="22">
        <f>IF(D139=1,C138*(1-Params!$D$72)+Params!$D$72*Params!$D$71,NA())</f>
        <v>305.45</v>
      </c>
      <c r="F139" s="22">
        <f>F138*(1-Params!$D$72)+Params!$D$72*Params!$D$71</f>
        <v>151.35060016531978</v>
      </c>
      <c r="G139" s="35">
        <f t="shared" si="4"/>
        <v>1</v>
      </c>
      <c r="H139" s="22">
        <f t="shared" si="3"/>
        <v>220289.98587554586</v>
      </c>
      <c r="I139" s="22">
        <f>IF(D139=1,C139,I138*(1 - Params!$D$72)+Params!$D$71*Params!$D$72)</f>
        <v>-318</v>
      </c>
    </row>
    <row r="140" spans="1:9">
      <c r="A140" s="8">
        <v>42160</v>
      </c>
      <c r="B140" s="7">
        <v>136</v>
      </c>
      <c r="C140">
        <f>IF(D140=1,Historical!G139,NA())</f>
        <v>-189</v>
      </c>
      <c r="D140" s="35">
        <f>IF(ISBLANK(Historical!G139),0,1)</f>
        <v>1</v>
      </c>
      <c r="E140" s="22">
        <f>IF(D140=1,C139*(1-Params!$D$72)+Params!$D$72*Params!$D$71,NA())</f>
        <v>-293.99999999999994</v>
      </c>
      <c r="F140" s="22">
        <f>F139*(1-Params!$D$72)+Params!$D$72*Params!$D$71</f>
        <v>151.88307015705377</v>
      </c>
      <c r="G140" s="35">
        <f t="shared" si="4"/>
        <v>1</v>
      </c>
      <c r="H140" s="22">
        <f t="shared" si="3"/>
        <v>116201.26751969886</v>
      </c>
      <c r="I140" s="22">
        <f>IF(D140=1,C140,I139*(1 - Params!$D$72)+Params!$D$71*Params!$D$72)</f>
        <v>-189</v>
      </c>
    </row>
    <row r="141" spans="1:9">
      <c r="A141" s="8">
        <v>42167</v>
      </c>
      <c r="B141" s="7">
        <v>137</v>
      </c>
      <c r="C141">
        <f>IF(D141=1,Historical!G140,NA())</f>
        <v>-230</v>
      </c>
      <c r="D141" s="35">
        <f>IF(ISBLANK(Historical!G140),0,1)</f>
        <v>1</v>
      </c>
      <c r="E141" s="22">
        <f>IF(D141=1,C140*(1-Params!$D$72)+Params!$D$72*Params!$D$71,NA())</f>
        <v>-171.45</v>
      </c>
      <c r="F141" s="22">
        <f>F140*(1-Params!$D$72)+Params!$D$72*Params!$D$71</f>
        <v>152.38891664920106</v>
      </c>
      <c r="G141" s="35">
        <f t="shared" si="4"/>
        <v>1</v>
      </c>
      <c r="H141" s="22">
        <f t="shared" si="3"/>
        <v>146221.28357614964</v>
      </c>
      <c r="I141" s="22">
        <f>IF(D141=1,C141,I140*(1 - Params!$D$72)+Params!$D$71*Params!$D$72)</f>
        <v>-230</v>
      </c>
    </row>
    <row r="142" spans="1:9">
      <c r="A142" s="8">
        <v>42174</v>
      </c>
      <c r="B142" s="7">
        <v>138</v>
      </c>
      <c r="C142">
        <f>IF(D142=1,Historical!G141,NA())</f>
        <v>79</v>
      </c>
      <c r="D142" s="35">
        <f>IF(ISBLANK(Historical!G141),0,1)</f>
        <v>1</v>
      </c>
      <c r="E142" s="22">
        <f>IF(D142=1,C141*(1-Params!$D$72)+Params!$D$72*Params!$D$71,NA())</f>
        <v>-210.4</v>
      </c>
      <c r="F142" s="22">
        <f>F141*(1-Params!$D$72)+Params!$D$72*Params!$D$71</f>
        <v>152.869470816741</v>
      </c>
      <c r="G142" s="35">
        <f t="shared" si="4"/>
        <v>1</v>
      </c>
      <c r="H142" s="22">
        <f t="shared" si="3"/>
        <v>5456.6987187453506</v>
      </c>
      <c r="I142" s="22">
        <f>IF(D142=1,C142,I141*(1 - Params!$D$72)+Params!$D$71*Params!$D$72)</f>
        <v>79</v>
      </c>
    </row>
    <row r="143" spans="1:9">
      <c r="A143" s="8">
        <v>42181</v>
      </c>
      <c r="B143" s="7">
        <v>139</v>
      </c>
      <c r="C143">
        <f>IF(D143=1,Historical!G142,NA())</f>
        <v>392</v>
      </c>
      <c r="D143" s="35">
        <f>IF(ISBLANK(Historical!G142),0,1)</f>
        <v>1</v>
      </c>
      <c r="E143" s="22">
        <f>IF(D143=1,C142*(1-Params!$D$72)+Params!$D$72*Params!$D$71,NA())</f>
        <v>83.149999999999991</v>
      </c>
      <c r="F143" s="22">
        <f>F142*(1-Params!$D$72)+Params!$D$72*Params!$D$71</f>
        <v>153.32599727590394</v>
      </c>
      <c r="G143" s="35">
        <f t="shared" si="4"/>
        <v>1</v>
      </c>
      <c r="H143" s="22">
        <f t="shared" si="3"/>
        <v>56965.279576341811</v>
      </c>
      <c r="I143" s="22">
        <f>IF(D143=1,C143,I142*(1 - Params!$D$72)+Params!$D$71*Params!$D$72)</f>
        <v>392</v>
      </c>
    </row>
    <row r="144" spans="1:9">
      <c r="A144" s="8">
        <v>42188</v>
      </c>
      <c r="B144" s="7">
        <v>140</v>
      </c>
      <c r="C144">
        <f>IF(D144=1,Historical!G143,NA())</f>
        <v>378</v>
      </c>
      <c r="D144" s="35">
        <f>IF(ISBLANK(Historical!G143),0,1)</f>
        <v>1</v>
      </c>
      <c r="E144" s="22">
        <f>IF(D144=1,C143*(1-Params!$D$72)+Params!$D$72*Params!$D$71,NA())</f>
        <v>380.5</v>
      </c>
      <c r="F144" s="22">
        <f>F143*(1-Params!$D$72)+Params!$D$72*Params!$D$71</f>
        <v>153.75969741210872</v>
      </c>
      <c r="G144" s="35">
        <f t="shared" si="4"/>
        <v>1</v>
      </c>
      <c r="H144" s="22">
        <f t="shared" si="3"/>
        <v>50283.713304709039</v>
      </c>
      <c r="I144" s="22">
        <f>IF(D144=1,C144,I143*(1 - Params!$D$72)+Params!$D$71*Params!$D$72)</f>
        <v>378</v>
      </c>
    </row>
    <row r="145" spans="1:9">
      <c r="A145" s="8">
        <v>42195</v>
      </c>
      <c r="B145" s="7">
        <v>141</v>
      </c>
      <c r="C145">
        <f>IF(D145=1,Historical!G144,NA())</f>
        <v>-84</v>
      </c>
      <c r="D145" s="35">
        <f>IF(ISBLANK(Historical!G144),0,1)</f>
        <v>1</v>
      </c>
      <c r="E145" s="22">
        <f>IF(D145=1,C144*(1-Params!$D$72)+Params!$D$72*Params!$D$71,NA())</f>
        <v>367.2</v>
      </c>
      <c r="F145" s="22">
        <f>F144*(1-Params!$D$72)+Params!$D$72*Params!$D$71</f>
        <v>154.17171254150327</v>
      </c>
      <c r="G145" s="35">
        <f t="shared" si="4"/>
        <v>1</v>
      </c>
      <c r="H145" s="22">
        <f t="shared" si="3"/>
        <v>56725.764654952465</v>
      </c>
      <c r="I145" s="22">
        <f>IF(D145=1,C145,I144*(1 - Params!$D$72)+Params!$D$71*Params!$D$72)</f>
        <v>-84</v>
      </c>
    </row>
    <row r="146" spans="1:9">
      <c r="A146" s="8">
        <v>42202</v>
      </c>
      <c r="B146" s="7">
        <v>142</v>
      </c>
      <c r="C146">
        <f>IF(D146=1,Historical!G145,NA())</f>
        <v>368</v>
      </c>
      <c r="D146" s="35">
        <f>IF(ISBLANK(Historical!G145),0,1)</f>
        <v>1</v>
      </c>
      <c r="E146" s="22">
        <f>IF(D146=1,C145*(1-Params!$D$72)+Params!$D$72*Params!$D$71,NA())</f>
        <v>-71.7</v>
      </c>
      <c r="F146" s="22">
        <f>F145*(1-Params!$D$72)+Params!$D$72*Params!$D$71</f>
        <v>154.5631269144281</v>
      </c>
      <c r="G146" s="35">
        <f t="shared" si="4"/>
        <v>1</v>
      </c>
      <c r="H146" s="22">
        <f t="shared" si="3"/>
        <v>45555.298792546528</v>
      </c>
      <c r="I146" s="22">
        <f>IF(D146=1,C146,I145*(1 - Params!$D$72)+Params!$D$71*Params!$D$72)</f>
        <v>368</v>
      </c>
    </row>
    <row r="147" spans="1:9">
      <c r="A147" s="8">
        <v>42209</v>
      </c>
      <c r="B147" s="7">
        <v>143</v>
      </c>
      <c r="C147">
        <f>IF(D147=1,Historical!G146,NA())</f>
        <v>-226</v>
      </c>
      <c r="D147" s="35">
        <f>IF(ISBLANK(Historical!G146),0,1)</f>
        <v>1</v>
      </c>
      <c r="E147" s="22">
        <f>IF(D147=1,C146*(1-Params!$D$72)+Params!$D$72*Params!$D$71,NA())</f>
        <v>357.7</v>
      </c>
      <c r="F147" s="22">
        <f>F146*(1-Params!$D$72)+Params!$D$72*Params!$D$71</f>
        <v>154.93497056870669</v>
      </c>
      <c r="G147" s="35">
        <f t="shared" si="4"/>
        <v>1</v>
      </c>
      <c r="H147" s="22">
        <f t="shared" si="3"/>
        <v>145111.45180218146</v>
      </c>
      <c r="I147" s="22">
        <f>IF(D147=1,C147,I146*(1 - Params!$D$72)+Params!$D$71*Params!$D$72)</f>
        <v>-226</v>
      </c>
    </row>
    <row r="148" spans="1:9">
      <c r="A148" s="8">
        <v>42216</v>
      </c>
      <c r="B148" s="7">
        <v>144</v>
      </c>
      <c r="C148">
        <f>IF(D148=1,Historical!G147,NA())</f>
        <v>376</v>
      </c>
      <c r="D148" s="35">
        <f>IF(ISBLANK(Historical!G147),0,1)</f>
        <v>1</v>
      </c>
      <c r="E148" s="22">
        <f>IF(D148=1,C147*(1-Params!$D$72)+Params!$D$72*Params!$D$71,NA())</f>
        <v>-206.6</v>
      </c>
      <c r="F148" s="22">
        <f>F147*(1-Params!$D$72)+Params!$D$72*Params!$D$71</f>
        <v>155.28822204027134</v>
      </c>
      <c r="G148" s="35">
        <f t="shared" si="4"/>
        <v>1</v>
      </c>
      <c r="H148" s="22">
        <f t="shared" si="3"/>
        <v>48713.68893014457</v>
      </c>
      <c r="I148" s="22">
        <f>IF(D148=1,C148,I147*(1 - Params!$D$72)+Params!$D$71*Params!$D$72)</f>
        <v>376</v>
      </c>
    </row>
    <row r="149" spans="1:9">
      <c r="A149" s="8">
        <v>42223</v>
      </c>
      <c r="B149" s="7">
        <v>145</v>
      </c>
      <c r="C149">
        <f>IF(D149=1,Historical!G148,NA())</f>
        <v>397</v>
      </c>
      <c r="D149" s="35">
        <f>IF(ISBLANK(Historical!G148),0,1)</f>
        <v>1</v>
      </c>
      <c r="E149" s="22">
        <f>IF(D149=1,C148*(1-Params!$D$72)+Params!$D$72*Params!$D$71,NA())</f>
        <v>365.3</v>
      </c>
      <c r="F149" s="22">
        <f>F148*(1-Params!$D$72)+Params!$D$72*Params!$D$71</f>
        <v>155.62381093825775</v>
      </c>
      <c r="G149" s="35">
        <f t="shared" si="4"/>
        <v>1</v>
      </c>
      <c r="H149" s="22">
        <f t="shared" si="3"/>
        <v>58262.464645969943</v>
      </c>
      <c r="I149" s="22">
        <f>IF(D149=1,C149,I148*(1 - Params!$D$72)+Params!$D$71*Params!$D$72)</f>
        <v>397</v>
      </c>
    </row>
    <row r="150" spans="1:9">
      <c r="A150" s="8">
        <v>42230</v>
      </c>
      <c r="B150" s="7">
        <v>146</v>
      </c>
      <c r="C150">
        <f>IF(D150=1,Historical!G149,NA())</f>
        <v>339</v>
      </c>
      <c r="D150" s="35">
        <f>IF(ISBLANK(Historical!G149),0,1)</f>
        <v>1</v>
      </c>
      <c r="E150" s="22">
        <f>IF(D150=1,C149*(1-Params!$D$72)+Params!$D$72*Params!$D$71,NA())</f>
        <v>385.25</v>
      </c>
      <c r="F150" s="22">
        <f>F149*(1-Params!$D$72)+Params!$D$72*Params!$D$71</f>
        <v>155.94262039134486</v>
      </c>
      <c r="G150" s="35">
        <f t="shared" si="4"/>
        <v>1</v>
      </c>
      <c r="H150" s="22">
        <f t="shared" si="3"/>
        <v>33510.004229187274</v>
      </c>
      <c r="I150" s="22">
        <f>IF(D150=1,C150,I149*(1 - Params!$D$72)+Params!$D$71*Params!$D$72)</f>
        <v>339</v>
      </c>
    </row>
    <row r="151" spans="1:9">
      <c r="A151" s="8">
        <v>42237</v>
      </c>
      <c r="B151" s="7">
        <v>147</v>
      </c>
      <c r="C151">
        <f>IF(D151=1,Historical!G150,NA())</f>
        <v>-180</v>
      </c>
      <c r="D151" s="35">
        <f>IF(ISBLANK(Historical!G150),0,1)</f>
        <v>1</v>
      </c>
      <c r="E151" s="22">
        <f>IF(D151=1,C150*(1-Params!$D$72)+Params!$D$72*Params!$D$71,NA())</f>
        <v>330.15000000000003</v>
      </c>
      <c r="F151" s="22">
        <f>F150*(1-Params!$D$72)+Params!$D$72*Params!$D$71</f>
        <v>156.24548937177761</v>
      </c>
      <c r="G151" s="35">
        <f t="shared" si="4"/>
        <v>1</v>
      </c>
      <c r="H151" s="22">
        <f t="shared" si="3"/>
        <v>113061.0291228662</v>
      </c>
      <c r="I151" s="22">
        <f>IF(D151=1,C151,I150*(1 - Params!$D$72)+Params!$D$71*Params!$D$72)</f>
        <v>-180</v>
      </c>
    </row>
    <row r="152" spans="1:9">
      <c r="A152" s="8">
        <v>42244</v>
      </c>
      <c r="B152" s="7">
        <v>148</v>
      </c>
      <c r="C152">
        <f>IF(D152=1,Historical!G151,NA())</f>
        <v>460</v>
      </c>
      <c r="D152" s="35">
        <f>IF(ISBLANK(Historical!G151),0,1)</f>
        <v>1</v>
      </c>
      <c r="E152" s="22">
        <f>IF(D152=1,C151*(1-Params!$D$72)+Params!$D$72*Params!$D$71,NA())</f>
        <v>-162.9</v>
      </c>
      <c r="F152" s="22">
        <f>F151*(1-Params!$D$72)+Params!$D$72*Params!$D$71</f>
        <v>156.53321490318871</v>
      </c>
      <c r="G152" s="35">
        <f t="shared" si="4"/>
        <v>1</v>
      </c>
      <c r="H152" s="22">
        <f t="shared" si="3"/>
        <v>92092.089656994242</v>
      </c>
      <c r="I152" s="22">
        <f>IF(D152=1,C152,I151*(1 - Params!$D$72)+Params!$D$71*Params!$D$72)</f>
        <v>460</v>
      </c>
    </row>
    <row r="153" spans="1:9">
      <c r="A153" s="8">
        <v>42251</v>
      </c>
      <c r="B153" s="7">
        <v>149</v>
      </c>
      <c r="C153">
        <f>IF(D153=1,Historical!G152,NA())</f>
        <v>360</v>
      </c>
      <c r="D153" s="35">
        <f>IF(ISBLANK(Historical!G152),0,1)</f>
        <v>1</v>
      </c>
      <c r="E153" s="22">
        <f>IF(D153=1,C152*(1-Params!$D$72)+Params!$D$72*Params!$D$71,NA())</f>
        <v>445.1</v>
      </c>
      <c r="F153" s="22">
        <f>F152*(1-Params!$D$72)+Params!$D$72*Params!$D$71</f>
        <v>156.80655415802926</v>
      </c>
      <c r="G153" s="35">
        <f t="shared" si="4"/>
        <v>1</v>
      </c>
      <c r="H153" s="22">
        <f t="shared" si="3"/>
        <v>41287.576433133894</v>
      </c>
      <c r="I153" s="22">
        <f>IF(D153=1,C153,I152*(1 - Params!$D$72)+Params!$D$71*Params!$D$72)</f>
        <v>360</v>
      </c>
    </row>
    <row r="154" spans="1:9">
      <c r="A154" s="8">
        <v>42258</v>
      </c>
      <c r="B154" s="7">
        <v>150</v>
      </c>
      <c r="C154">
        <f>IF(D154=1,Historical!G153,NA())</f>
        <v>383</v>
      </c>
      <c r="D154" s="35">
        <f>IF(ISBLANK(Historical!G153),0,1)</f>
        <v>1</v>
      </c>
      <c r="E154" s="22">
        <f>IF(D154=1,C153*(1-Params!$D$72)+Params!$D$72*Params!$D$71,NA())</f>
        <v>350.1</v>
      </c>
      <c r="F154" s="22">
        <f>F153*(1-Params!$D$72)+Params!$D$72*Params!$D$71</f>
        <v>157.06622645012777</v>
      </c>
      <c r="G154" s="35">
        <f t="shared" si="4"/>
        <v>1</v>
      </c>
      <c r="H154" s="22">
        <f t="shared" si="3"/>
        <v>51046.070030484945</v>
      </c>
      <c r="I154" s="22">
        <f>IF(D154=1,C154,I153*(1 - Params!$D$72)+Params!$D$71*Params!$D$72)</f>
        <v>383</v>
      </c>
    </row>
    <row r="155" spans="1:9">
      <c r="A155" s="8">
        <v>42265</v>
      </c>
      <c r="B155" s="7">
        <v>151</v>
      </c>
      <c r="C155">
        <f>IF(D155=1,Historical!G154,NA())</f>
        <v>93</v>
      </c>
      <c r="D155" s="35">
        <f>IF(ISBLANK(Historical!G154),0,1)</f>
        <v>1</v>
      </c>
      <c r="E155" s="22">
        <f>IF(D155=1,C154*(1-Params!$D$72)+Params!$D$72*Params!$D$71,NA())</f>
        <v>371.95</v>
      </c>
      <c r="F155" s="22">
        <f>F154*(1-Params!$D$72)+Params!$D$72*Params!$D$71</f>
        <v>157.31291512762138</v>
      </c>
      <c r="G155" s="35">
        <f t="shared" si="4"/>
        <v>1</v>
      </c>
      <c r="H155" s="22">
        <f t="shared" si="3"/>
        <v>4136.1510522126309</v>
      </c>
      <c r="I155" s="22">
        <f>IF(D155=1,C155,I154*(1 - Params!$D$72)+Params!$D$71*Params!$D$72)</f>
        <v>93</v>
      </c>
    </row>
    <row r="156" spans="1:9">
      <c r="A156" s="8">
        <v>42272</v>
      </c>
      <c r="B156" s="7">
        <v>152</v>
      </c>
      <c r="C156">
        <f>IF(D156=1,Historical!G155,NA())</f>
        <v>403</v>
      </c>
      <c r="D156" s="35">
        <f>IF(ISBLANK(Historical!G155),0,1)</f>
        <v>1</v>
      </c>
      <c r="E156" s="22">
        <f>IF(D156=1,C155*(1-Params!$D$72)+Params!$D$72*Params!$D$71,NA())</f>
        <v>96.449999999999989</v>
      </c>
      <c r="F156" s="22">
        <f>F155*(1-Params!$D$72)+Params!$D$72*Params!$D$71</f>
        <v>157.5472693712403</v>
      </c>
      <c r="G156" s="35">
        <f t="shared" si="4"/>
        <v>1</v>
      </c>
      <c r="H156" s="22">
        <f t="shared" si="3"/>
        <v>60247.042973114469</v>
      </c>
      <c r="I156" s="22">
        <f>IF(D156=1,C156,I155*(1 - Params!$D$72)+Params!$D$71*Params!$D$72)</f>
        <v>403</v>
      </c>
    </row>
    <row r="157" spans="1:9">
      <c r="A157" s="8">
        <v>42279</v>
      </c>
      <c r="B157" s="7">
        <v>153</v>
      </c>
      <c r="C157">
        <f>IF(D157=1,Historical!G156,NA())</f>
        <v>284</v>
      </c>
      <c r="D157" s="35">
        <f>IF(ISBLANK(Historical!G156),0,1)</f>
        <v>1</v>
      </c>
      <c r="E157" s="22">
        <f>IF(D157=1,C156*(1-Params!$D$72)+Params!$D$72*Params!$D$71,NA())</f>
        <v>390.95</v>
      </c>
      <c r="F157" s="22">
        <f>F156*(1-Params!$D$72)+Params!$D$72*Params!$D$71</f>
        <v>157.76990590267829</v>
      </c>
      <c r="G157" s="35">
        <f t="shared" si="4"/>
        <v>1</v>
      </c>
      <c r="H157" s="22">
        <f t="shared" si="3"/>
        <v>15934.036655818694</v>
      </c>
      <c r="I157" s="22">
        <f>IF(D157=1,C157,I156*(1 - Params!$D$72)+Params!$D$71*Params!$D$72)</f>
        <v>284</v>
      </c>
    </row>
    <row r="158" spans="1:9">
      <c r="A158" s="8">
        <v>42286</v>
      </c>
      <c r="B158" s="7">
        <v>154</v>
      </c>
      <c r="C158">
        <f>IF(D158=1,Historical!G157,NA())</f>
        <v>462</v>
      </c>
      <c r="D158" s="35">
        <f>IF(ISBLANK(Historical!G157),0,1)</f>
        <v>1</v>
      </c>
      <c r="E158" s="22">
        <f>IF(D158=1,C157*(1-Params!$D$72)+Params!$D$72*Params!$D$71,NA())</f>
        <v>277.90000000000003</v>
      </c>
      <c r="F158" s="22">
        <f>F157*(1-Params!$D$72)+Params!$D$72*Params!$D$71</f>
        <v>157.98141060754438</v>
      </c>
      <c r="G158" s="35">
        <f t="shared" si="4"/>
        <v>1</v>
      </c>
      <c r="H158" s="22">
        <f t="shared" si="3"/>
        <v>92427.302696178536</v>
      </c>
      <c r="I158" s="22">
        <f>IF(D158=1,C158,I157*(1 - Params!$D$72)+Params!$D$71*Params!$D$72)</f>
        <v>462</v>
      </c>
    </row>
    <row r="159" spans="1:9">
      <c r="A159" s="8">
        <v>42293</v>
      </c>
      <c r="B159" s="7">
        <v>155</v>
      </c>
      <c r="C159">
        <f>IF(D159=1,Historical!G158,NA())</f>
        <v>451</v>
      </c>
      <c r="D159" s="35">
        <f>IF(ISBLANK(Historical!G158),0,1)</f>
        <v>1</v>
      </c>
      <c r="E159" s="22">
        <f>IF(D159=1,C158*(1-Params!$D$72)+Params!$D$72*Params!$D$71,NA())</f>
        <v>447</v>
      </c>
      <c r="F159" s="22">
        <f>F158*(1-Params!$D$72)+Params!$D$72*Params!$D$71</f>
        <v>158.18234007716714</v>
      </c>
      <c r="G159" s="35">
        <f t="shared" si="4"/>
        <v>1</v>
      </c>
      <c r="H159" s="22">
        <f t="shared" si="3"/>
        <v>85742.181962683782</v>
      </c>
      <c r="I159" s="22">
        <f>IF(D159=1,C159,I158*(1 - Params!$D$72)+Params!$D$71*Params!$D$72)</f>
        <v>451</v>
      </c>
    </row>
    <row r="160" spans="1:9">
      <c r="A160" s="8">
        <v>42300</v>
      </c>
      <c r="B160" s="7">
        <v>156</v>
      </c>
      <c r="C160">
        <f>IF(D160=1,Historical!G159,NA())</f>
        <v>458</v>
      </c>
      <c r="D160" s="35">
        <f>IF(ISBLANK(Historical!G159),0,1)</f>
        <v>1</v>
      </c>
      <c r="E160" s="22">
        <f>IF(D160=1,C159*(1-Params!$D$72)+Params!$D$72*Params!$D$71,NA())</f>
        <v>436.55</v>
      </c>
      <c r="F160" s="22">
        <f>F159*(1-Params!$D$72)+Params!$D$72*Params!$D$71</f>
        <v>158.37322307330876</v>
      </c>
      <c r="G160" s="35">
        <f t="shared" si="4"/>
        <v>1</v>
      </c>
      <c r="H160" s="22">
        <f t="shared" si="3"/>
        <v>89776.205451477203</v>
      </c>
      <c r="I160" s="22">
        <f>IF(D160=1,C160,I159*(1 - Params!$D$72)+Params!$D$71*Params!$D$72)</f>
        <v>458</v>
      </c>
    </row>
    <row r="161" spans="1:9">
      <c r="A161" s="8">
        <v>42307</v>
      </c>
      <c r="B161" s="7">
        <v>157</v>
      </c>
      <c r="C161">
        <f>IF(D161=1,Historical!G160,NA())</f>
        <v>445</v>
      </c>
      <c r="D161" s="35">
        <f>IF(ISBLANK(Historical!G160),0,1)</f>
        <v>1</v>
      </c>
      <c r="E161" s="22">
        <f>IF(D161=1,C160*(1-Params!$D$72)+Params!$D$72*Params!$D$71,NA())</f>
        <v>443.2</v>
      </c>
      <c r="F161" s="22">
        <f>F160*(1-Params!$D$72)+Params!$D$72*Params!$D$71</f>
        <v>158.55456191964331</v>
      </c>
      <c r="G161" s="35">
        <f t="shared" si="4"/>
        <v>1</v>
      </c>
      <c r="H161" s="22">
        <f t="shared" si="3"/>
        <v>82050.988997047447</v>
      </c>
      <c r="I161" s="22">
        <f>IF(D161=1,C161,I160*(1 - Params!$D$72)+Params!$D$71*Params!$D$72)</f>
        <v>445</v>
      </c>
    </row>
    <row r="162" spans="1:9">
      <c r="A162" s="8">
        <v>42314</v>
      </c>
      <c r="B162" s="7">
        <v>158</v>
      </c>
      <c r="C162">
        <f>IF(D162=1,Historical!G161,NA())</f>
        <v>484</v>
      </c>
      <c r="D162" s="35">
        <f>IF(ISBLANK(Historical!G161),0,1)</f>
        <v>1</v>
      </c>
      <c r="E162" s="22">
        <f>IF(D162=1,C161*(1-Params!$D$72)+Params!$D$72*Params!$D$71,NA())</f>
        <v>430.85</v>
      </c>
      <c r="F162" s="22">
        <f>F161*(1-Params!$D$72)+Params!$D$72*Params!$D$71</f>
        <v>158.72683382366114</v>
      </c>
      <c r="G162" s="35">
        <f t="shared" si="4"/>
        <v>1</v>
      </c>
      <c r="H162" s="22">
        <f t="shared" si="3"/>
        <v>105802.63263438015</v>
      </c>
      <c r="I162" s="22">
        <f>IF(D162=1,C162,I161*(1 - Params!$D$72)+Params!$D$71*Params!$D$72)</f>
        <v>484</v>
      </c>
    </row>
    <row r="163" spans="1:9">
      <c r="A163" s="8">
        <v>42321</v>
      </c>
      <c r="B163" s="7">
        <v>159</v>
      </c>
      <c r="C163">
        <f>IF(D163=1,Historical!G162,NA())</f>
        <v>466</v>
      </c>
      <c r="D163" s="35">
        <f>IF(ISBLANK(Historical!G162),0,1)</f>
        <v>1</v>
      </c>
      <c r="E163" s="22">
        <f>IF(D163=1,C162*(1-Params!$D$72)+Params!$D$72*Params!$D$71,NA())</f>
        <v>467.9</v>
      </c>
      <c r="F163" s="22">
        <f>F162*(1-Params!$D$72)+Params!$D$72*Params!$D$71</f>
        <v>158.89049213247807</v>
      </c>
      <c r="G163" s="35">
        <f t="shared" si="4"/>
        <v>1</v>
      </c>
      <c r="H163" s="22">
        <f t="shared" si="3"/>
        <v>94316.249822631507</v>
      </c>
      <c r="I163" s="22">
        <f>IF(D163=1,C163,I162*(1 - Params!$D$72)+Params!$D$71*Params!$D$72)</f>
        <v>466</v>
      </c>
    </row>
    <row r="164" spans="1:9">
      <c r="A164" s="8">
        <v>42328</v>
      </c>
      <c r="B164" s="12">
        <v>160</v>
      </c>
      <c r="C164">
        <f>IF(D164=1,Historical!G163,NA())</f>
        <v>464</v>
      </c>
      <c r="D164" s="35">
        <f>IF(ISBLANK(Historical!G163),0,1)</f>
        <v>1</v>
      </c>
      <c r="E164" s="22">
        <f>IF(D164=1,C163*(1-Params!$D$72)+Params!$D$72*Params!$D$71,NA())</f>
        <v>450.8</v>
      </c>
      <c r="F164" s="22">
        <f>F163*(1-Params!$D$72)+Params!$D$72*Params!$D$71</f>
        <v>159.04596752585417</v>
      </c>
      <c r="G164" s="35">
        <f t="shared" si="4"/>
        <v>1</v>
      </c>
      <c r="H164" s="22">
        <f t="shared" si="3"/>
        <v>92996.961922242393</v>
      </c>
      <c r="I164" s="22">
        <f>IF(D164=1,C164,I163*(1 - Params!$D$72)+Params!$D$71*Params!$D$72)</f>
        <v>464</v>
      </c>
    </row>
    <row r="165" spans="1:9">
      <c r="A165" s="8">
        <v>42335</v>
      </c>
      <c r="B165" s="12">
        <v>161</v>
      </c>
      <c r="C165" t="e">
        <f>IF(D165=1,Historical!G164,NA())</f>
        <v>#N/A</v>
      </c>
      <c r="D165" s="35">
        <f>IF(ISBLANK(Historical!G164),0,1)</f>
        <v>0</v>
      </c>
      <c r="E165" s="22" t="e">
        <f>IF(D165=1,C164*(1-Params!$D$72)+Params!$D$72*Params!$D$71,NA())</f>
        <v>#N/A</v>
      </c>
      <c r="F165" s="22">
        <f>F164*(1-Params!$D$72)+Params!$D$72*Params!$D$71</f>
        <v>159.19366914956146</v>
      </c>
      <c r="G165" s="35">
        <f t="shared" si="4"/>
        <v>0</v>
      </c>
      <c r="H165" s="22">
        <f t="shared" si="3"/>
        <v>0</v>
      </c>
      <c r="I165" s="22">
        <f>IF(D165=1,C165,I164*(1 - Params!$D$72)+Params!$D$71*Params!$D$72)</f>
        <v>448.9</v>
      </c>
    </row>
    <row r="166" spans="1:9">
      <c r="A166" s="8">
        <v>42342</v>
      </c>
      <c r="B166" s="12">
        <v>162</v>
      </c>
      <c r="C166" t="e">
        <f>IF(D166=1,Historical!G165,NA())</f>
        <v>#N/A</v>
      </c>
      <c r="D166" s="35">
        <f>IF(ISBLANK(Historical!G165),0,1)</f>
        <v>0</v>
      </c>
      <c r="E166" s="22" t="e">
        <f>IF(D166=1,C165*(1-Params!$D$72)+Params!$D$72*Params!$D$71,NA())</f>
        <v>#N/A</v>
      </c>
      <c r="F166" s="22">
        <f>F165*(1-Params!$D$72)+Params!$D$72*Params!$D$71</f>
        <v>159.33398569208336</v>
      </c>
      <c r="G166" s="35">
        <f t="shared" si="4"/>
        <v>0</v>
      </c>
      <c r="H166" s="22">
        <f t="shared" si="3"/>
        <v>0</v>
      </c>
      <c r="I166" s="22">
        <f>IF(D166=1,C166,I165*(1 - Params!$D$72)+Params!$D$71*Params!$D$72)</f>
        <v>434.55500000000001</v>
      </c>
    </row>
    <row r="167" spans="1:9">
      <c r="A167" s="8">
        <v>42349</v>
      </c>
      <c r="B167" s="12">
        <v>163</v>
      </c>
      <c r="C167" t="e">
        <f>IF(D167=1,Historical!G166,NA())</f>
        <v>#N/A</v>
      </c>
      <c r="D167" s="35">
        <f>IF(ISBLANK(Historical!G166),0,1)</f>
        <v>0</v>
      </c>
      <c r="E167" s="22" t="e">
        <f>IF(D167=1,C166*(1-Params!$D$72)+Params!$D$72*Params!$D$71,NA())</f>
        <v>#N/A</v>
      </c>
      <c r="F167" s="22">
        <f>F166*(1-Params!$D$72)+Params!$D$72*Params!$D$71</f>
        <v>159.46728640747918</v>
      </c>
      <c r="G167" s="35">
        <f t="shared" si="4"/>
        <v>0</v>
      </c>
      <c r="H167" s="22">
        <f t="shared" si="3"/>
        <v>0</v>
      </c>
      <c r="I167" s="22">
        <f>IF(D167=1,C167,I166*(1 - Params!$D$72)+Params!$D$71*Params!$D$72)</f>
        <v>420.92725000000002</v>
      </c>
    </row>
    <row r="168" spans="1:9">
      <c r="A168" s="8">
        <v>42356</v>
      </c>
      <c r="B168" s="12">
        <v>164</v>
      </c>
      <c r="C168" t="e">
        <f>IF(D168=1,Historical!G167,NA())</f>
        <v>#N/A</v>
      </c>
      <c r="D168" s="35">
        <f>IF(ISBLANK(Historical!G167),0,1)</f>
        <v>0</v>
      </c>
      <c r="E168" s="22" t="e">
        <f>IF(D168=1,C167*(1-Params!$D$72)+Params!$D$72*Params!$D$71,NA())</f>
        <v>#N/A</v>
      </c>
      <c r="F168" s="22">
        <f>F167*(1-Params!$D$72)+Params!$D$72*Params!$D$71</f>
        <v>159.5939220871052</v>
      </c>
      <c r="G168" s="35">
        <f t="shared" si="4"/>
        <v>0</v>
      </c>
      <c r="H168" s="22">
        <f t="shared" si="3"/>
        <v>0</v>
      </c>
      <c r="I168" s="22">
        <f>IF(D168=1,C168,I167*(1 - Params!$D$72)+Params!$D$71*Params!$D$72)</f>
        <v>407.98088749999999</v>
      </c>
    </row>
    <row r="169" spans="1:9">
      <c r="A169" s="8">
        <v>42363</v>
      </c>
      <c r="B169" s="12">
        <v>165</v>
      </c>
      <c r="C169" t="e">
        <f>IF(D169=1,Historical!G168,NA())</f>
        <v>#N/A</v>
      </c>
      <c r="D169" s="35">
        <f>IF(ISBLANK(Historical!G168),0,1)</f>
        <v>0</v>
      </c>
      <c r="E169" s="22" t="e">
        <f>IF(D169=1,C168*(1-Params!$D$72)+Params!$D$72*Params!$D$71,NA())</f>
        <v>#N/A</v>
      </c>
      <c r="F169" s="22">
        <f>F168*(1-Params!$D$72)+Params!$D$72*Params!$D$71</f>
        <v>159.71422598274992</v>
      </c>
      <c r="G169" s="35">
        <f t="shared" si="4"/>
        <v>0</v>
      </c>
      <c r="H169" s="22">
        <f t="shared" si="3"/>
        <v>0</v>
      </c>
      <c r="I169" s="22">
        <f>IF(D169=1,C169,I168*(1 - Params!$D$72)+Params!$D$71*Params!$D$72)</f>
        <v>395.681843125</v>
      </c>
    </row>
    <row r="170" spans="1:9">
      <c r="A170" s="8">
        <v>42370</v>
      </c>
      <c r="B170" s="12">
        <v>166</v>
      </c>
      <c r="C170" t="e">
        <f>IF(D170=1,Historical!G169,NA())</f>
        <v>#N/A</v>
      </c>
      <c r="D170" s="35">
        <f>IF(ISBLANK(Historical!G169),0,1)</f>
        <v>0</v>
      </c>
      <c r="E170" s="22" t="e">
        <f>IF(D170=1,C169*(1-Params!$D$72)+Params!$D$72*Params!$D$71,NA())</f>
        <v>#N/A</v>
      </c>
      <c r="F170" s="22">
        <f>F169*(1-Params!$D$72)+Params!$D$72*Params!$D$71</f>
        <v>159.82851468361241</v>
      </c>
      <c r="G170" s="35">
        <f t="shared" si="4"/>
        <v>0</v>
      </c>
      <c r="H170" s="22">
        <f t="shared" si="3"/>
        <v>0</v>
      </c>
      <c r="I170" s="22">
        <f>IF(D170=1,C170,I169*(1 - Params!$D$72)+Params!$D$71*Params!$D$72)</f>
        <v>383.99775096874998</v>
      </c>
    </row>
    <row r="171" spans="1:9">
      <c r="A171" s="8">
        <v>42377</v>
      </c>
      <c r="B171" s="12">
        <v>167</v>
      </c>
      <c r="C171" t="e">
        <f>IF(D171=1,Historical!G170,NA())</f>
        <v>#N/A</v>
      </c>
      <c r="D171" s="35">
        <f>IF(ISBLANK(Historical!G170),0,1)</f>
        <v>0</v>
      </c>
      <c r="E171" s="22" t="e">
        <f>IF(D171=1,C170*(1-Params!$D$72)+Params!$D$72*Params!$D$71,NA())</f>
        <v>#N/A</v>
      </c>
      <c r="F171" s="22">
        <f>F170*(1-Params!$D$72)+Params!$D$72*Params!$D$71</f>
        <v>159.93708894943177</v>
      </c>
      <c r="G171" s="35">
        <f t="shared" si="4"/>
        <v>0</v>
      </c>
      <c r="H171" s="22">
        <f t="shared" si="3"/>
        <v>0</v>
      </c>
      <c r="I171" s="22">
        <f>IF(D171=1,C171,I170*(1 - Params!$D$72)+Params!$D$71*Params!$D$72)</f>
        <v>372.89786342031249</v>
      </c>
    </row>
    <row r="172" spans="1:9">
      <c r="A172" s="8">
        <v>42384</v>
      </c>
      <c r="B172" s="12">
        <v>168</v>
      </c>
      <c r="C172" t="e">
        <f>IF(D172=1,Historical!G171,NA())</f>
        <v>#N/A</v>
      </c>
      <c r="D172" s="35">
        <f>IF(ISBLANK(Historical!G171),0,1)</f>
        <v>0</v>
      </c>
      <c r="E172" s="22" t="e">
        <f>IF(D172=1,C171*(1-Params!$D$72)+Params!$D$72*Params!$D$71,NA())</f>
        <v>#N/A</v>
      </c>
      <c r="F172" s="22">
        <f>F171*(1-Params!$D$72)+Params!$D$72*Params!$D$71</f>
        <v>160.04023450196016</v>
      </c>
      <c r="G172" s="35">
        <f t="shared" si="4"/>
        <v>0</v>
      </c>
      <c r="H172" s="22">
        <f t="shared" si="3"/>
        <v>0</v>
      </c>
      <c r="I172" s="22">
        <f>IF(D172=1,C172,I171*(1 - Params!$D$72)+Params!$D$71*Params!$D$72)</f>
        <v>362.35297024929685</v>
      </c>
    </row>
    <row r="173" spans="1:9">
      <c r="A173" s="8">
        <v>42391</v>
      </c>
      <c r="B173" s="12">
        <v>169</v>
      </c>
      <c r="C173" t="e">
        <f>IF(D173=1,Historical!G172,NA())</f>
        <v>#N/A</v>
      </c>
      <c r="D173" s="35">
        <f>IF(ISBLANK(Historical!G172),0,1)</f>
        <v>0</v>
      </c>
      <c r="E173" s="22" t="e">
        <f>IF(D173=1,C172*(1-Params!$D$72)+Params!$D$72*Params!$D$71,NA())</f>
        <v>#N/A</v>
      </c>
      <c r="F173" s="22">
        <f>F172*(1-Params!$D$72)+Params!$D$72*Params!$D$71</f>
        <v>160.13822277686214</v>
      </c>
      <c r="G173" s="35">
        <f t="shared" si="4"/>
        <v>0</v>
      </c>
      <c r="H173" s="22">
        <f t="shared" si="3"/>
        <v>0</v>
      </c>
      <c r="I173" s="22">
        <f>IF(D173=1,C173,I172*(1 - Params!$D$72)+Params!$D$71*Params!$D$72)</f>
        <v>352.33532173683199</v>
      </c>
    </row>
    <row r="174" spans="1:9">
      <c r="A174" s="8">
        <v>42398</v>
      </c>
      <c r="B174" s="12">
        <v>170</v>
      </c>
      <c r="C174" t="e">
        <f>IF(D174=1,Historical!G173,NA())</f>
        <v>#N/A</v>
      </c>
      <c r="D174" s="35">
        <f>IF(ISBLANK(Historical!G173),0,1)</f>
        <v>0</v>
      </c>
      <c r="E174" s="22" t="e">
        <f>IF(D174=1,C173*(1-Params!$D$72)+Params!$D$72*Params!$D$71,NA())</f>
        <v>#N/A</v>
      </c>
      <c r="F174" s="22">
        <f>F173*(1-Params!$D$72)+Params!$D$72*Params!$D$71</f>
        <v>160.23131163801901</v>
      </c>
      <c r="G174" s="35">
        <f t="shared" si="4"/>
        <v>0</v>
      </c>
      <c r="H174" s="22">
        <f t="shared" si="3"/>
        <v>0</v>
      </c>
      <c r="I174" s="22">
        <f>IF(D174=1,C174,I173*(1 - Params!$D$72)+Params!$D$71*Params!$D$72)</f>
        <v>342.8185556499904</v>
      </c>
    </row>
    <row r="175" spans="1:9">
      <c r="A175" s="8">
        <v>42405</v>
      </c>
      <c r="B175" s="12">
        <v>171</v>
      </c>
      <c r="C175" t="e">
        <f>IF(D175=1,Historical!G174,NA())</f>
        <v>#N/A</v>
      </c>
      <c r="D175" s="35">
        <f>IF(ISBLANK(Historical!G174),0,1)</f>
        <v>0</v>
      </c>
      <c r="E175" s="22" t="e">
        <f>IF(D175=1,C174*(1-Params!$D$72)+Params!$D$72*Params!$D$71,NA())</f>
        <v>#N/A</v>
      </c>
      <c r="F175" s="22">
        <f>F174*(1-Params!$D$72)+Params!$D$72*Params!$D$71</f>
        <v>160.31974605611805</v>
      </c>
      <c r="G175" s="35">
        <f t="shared" si="4"/>
        <v>0</v>
      </c>
      <c r="H175" s="22">
        <f t="shared" si="3"/>
        <v>0</v>
      </c>
      <c r="I175" s="22">
        <f>IF(D175=1,C175,I174*(1 - Params!$D$72)+Params!$D$71*Params!$D$72)</f>
        <v>333.77762786749088</v>
      </c>
    </row>
    <row r="176" spans="1:9">
      <c r="A176" s="8">
        <v>42412</v>
      </c>
      <c r="B176" s="12">
        <v>172</v>
      </c>
      <c r="C176" t="e">
        <f>IF(D176=1,Historical!G175,NA())</f>
        <v>#N/A</v>
      </c>
      <c r="D176" s="35">
        <f>IF(ISBLANK(Historical!G175),0,1)</f>
        <v>0</v>
      </c>
      <c r="E176" s="22" t="e">
        <f>IF(D176=1,C175*(1-Params!$D$72)+Params!$D$72*Params!$D$71,NA())</f>
        <v>#N/A</v>
      </c>
      <c r="F176" s="22">
        <f>F175*(1-Params!$D$72)+Params!$D$72*Params!$D$71</f>
        <v>160.40375875331213</v>
      </c>
      <c r="G176" s="35">
        <f t="shared" si="4"/>
        <v>0</v>
      </c>
      <c r="H176" s="22">
        <f t="shared" si="3"/>
        <v>0</v>
      </c>
      <c r="I176" s="22">
        <f>IF(D176=1,C176,I175*(1 - Params!$D$72)+Params!$D$71*Params!$D$72)</f>
        <v>325.18874647411633</v>
      </c>
    </row>
    <row r="177" spans="1:9">
      <c r="A177" s="8">
        <v>42419</v>
      </c>
      <c r="B177" s="12">
        <v>173</v>
      </c>
      <c r="C177" t="e">
        <f>IF(D177=1,Historical!G176,NA())</f>
        <v>#N/A</v>
      </c>
      <c r="D177" s="35">
        <f>IF(ISBLANK(Historical!G176),0,1)</f>
        <v>0</v>
      </c>
      <c r="E177" s="22" t="e">
        <f>IF(D177=1,C176*(1-Params!$D$72)+Params!$D$72*Params!$D$71,NA())</f>
        <v>#N/A</v>
      </c>
      <c r="F177" s="22">
        <f>F176*(1-Params!$D$72)+Params!$D$72*Params!$D$71</f>
        <v>160.48357081564652</v>
      </c>
      <c r="G177" s="35">
        <f t="shared" si="4"/>
        <v>0</v>
      </c>
      <c r="H177" s="22">
        <f t="shared" si="3"/>
        <v>0</v>
      </c>
      <c r="I177" s="22">
        <f>IF(D177=1,C177,I176*(1 - Params!$D$72)+Params!$D$71*Params!$D$72)</f>
        <v>317.02930915041054</v>
      </c>
    </row>
    <row r="178" spans="1:9">
      <c r="A178" s="8">
        <v>42426</v>
      </c>
      <c r="B178" s="12">
        <v>174</v>
      </c>
      <c r="C178" t="e">
        <f>IF(D178=1,Historical!G177,NA())</f>
        <v>#N/A</v>
      </c>
      <c r="D178" s="35">
        <f>IF(ISBLANK(Historical!G177),0,1)</f>
        <v>0</v>
      </c>
      <c r="E178" s="22" t="e">
        <f>IF(D178=1,C177*(1-Params!$D$72)+Params!$D$72*Params!$D$71,NA())</f>
        <v>#N/A</v>
      </c>
      <c r="F178" s="22">
        <f>F177*(1-Params!$D$72)+Params!$D$72*Params!$D$71</f>
        <v>160.55939227486417</v>
      </c>
      <c r="G178" s="35">
        <f t="shared" si="4"/>
        <v>0</v>
      </c>
      <c r="H178" s="22">
        <f t="shared" si="3"/>
        <v>0</v>
      </c>
      <c r="I178" s="22">
        <f>IF(D178=1,C178,I177*(1 - Params!$D$72)+Params!$D$71*Params!$D$72)</f>
        <v>309.27784369289003</v>
      </c>
    </row>
    <row r="179" spans="1:9">
      <c r="A179" s="8">
        <v>42433</v>
      </c>
      <c r="B179" s="12">
        <v>175</v>
      </c>
      <c r="C179" t="e">
        <f>IF(D179=1,Historical!G178,NA())</f>
        <v>#N/A</v>
      </c>
      <c r="D179" s="35">
        <f>IF(ISBLANK(Historical!G178),0,1)</f>
        <v>0</v>
      </c>
      <c r="E179" s="22" t="e">
        <f>IF(D179=1,C178*(1-Params!$D$72)+Params!$D$72*Params!$D$71,NA())</f>
        <v>#N/A</v>
      </c>
      <c r="F179" s="22">
        <f>F178*(1-Params!$D$72)+Params!$D$72*Params!$D$71</f>
        <v>160.63142266112095</v>
      </c>
      <c r="G179" s="35">
        <f t="shared" si="4"/>
        <v>0</v>
      </c>
      <c r="H179" s="22">
        <f t="shared" si="3"/>
        <v>0</v>
      </c>
      <c r="I179" s="22">
        <f>IF(D179=1,C179,I178*(1 - Params!$D$72)+Params!$D$71*Params!$D$72)</f>
        <v>301.91395150824553</v>
      </c>
    </row>
    <row r="180" spans="1:9">
      <c r="A180" s="8">
        <v>42440</v>
      </c>
      <c r="B180" s="12">
        <v>176</v>
      </c>
      <c r="C180" t="e">
        <f>IF(D180=1,Historical!G179,NA())</f>
        <v>#N/A</v>
      </c>
      <c r="D180" s="35">
        <f>IF(ISBLANK(Historical!G179),0,1)</f>
        <v>0</v>
      </c>
      <c r="E180" s="22" t="e">
        <f>IF(D180=1,C179*(1-Params!$D$72)+Params!$D$72*Params!$D$71,NA())</f>
        <v>#N/A</v>
      </c>
      <c r="F180" s="22">
        <f>F179*(1-Params!$D$72)+Params!$D$72*Params!$D$71</f>
        <v>160.6998515280649</v>
      </c>
      <c r="G180" s="35">
        <f t="shared" si="4"/>
        <v>0</v>
      </c>
      <c r="H180" s="22">
        <f t="shared" si="3"/>
        <v>0</v>
      </c>
      <c r="I180" s="22">
        <f>IF(D180=1,C180,I179*(1 - Params!$D$72)+Params!$D$71*Params!$D$72)</f>
        <v>294.91825393283324</v>
      </c>
    </row>
    <row r="181" spans="1:9">
      <c r="A181" s="8">
        <v>42447</v>
      </c>
      <c r="B181" s="12">
        <v>177</v>
      </c>
      <c r="C181" t="e">
        <f>IF(D181=1,Historical!G180,NA())</f>
        <v>#N/A</v>
      </c>
      <c r="D181" s="35">
        <f>IF(ISBLANK(Historical!G180),0,1)</f>
        <v>0</v>
      </c>
      <c r="E181" s="22" t="e">
        <f>IF(D181=1,C180*(1-Params!$D$72)+Params!$D$72*Params!$D$71,NA())</f>
        <v>#N/A</v>
      </c>
      <c r="F181" s="22">
        <f>F180*(1-Params!$D$72)+Params!$D$72*Params!$D$71</f>
        <v>160.76485895166164</v>
      </c>
      <c r="G181" s="35">
        <f t="shared" si="4"/>
        <v>0</v>
      </c>
      <c r="H181" s="22">
        <f t="shared" si="3"/>
        <v>0</v>
      </c>
      <c r="I181" s="22">
        <f>IF(D181=1,C181,I180*(1 - Params!$D$72)+Params!$D$71*Params!$D$72)</f>
        <v>288.27234123619161</v>
      </c>
    </row>
    <row r="182" spans="1:9">
      <c r="A182" s="8">
        <v>42454</v>
      </c>
      <c r="B182" s="12">
        <v>178</v>
      </c>
      <c r="C182" t="e">
        <f>IF(D182=1,Historical!G181,NA())</f>
        <v>#N/A</v>
      </c>
      <c r="D182" s="35">
        <f>IF(ISBLANK(Historical!G181),0,1)</f>
        <v>0</v>
      </c>
      <c r="E182" s="22" t="e">
        <f>IF(D182=1,C181*(1-Params!$D$72)+Params!$D$72*Params!$D$71,NA())</f>
        <v>#N/A</v>
      </c>
      <c r="F182" s="22">
        <f>F181*(1-Params!$D$72)+Params!$D$72*Params!$D$71</f>
        <v>160.82661600407855</v>
      </c>
      <c r="G182" s="35">
        <f t="shared" si="4"/>
        <v>0</v>
      </c>
      <c r="H182" s="22">
        <f t="shared" si="3"/>
        <v>0</v>
      </c>
      <c r="I182" s="22">
        <f>IF(D182=1,C182,I181*(1 - Params!$D$72)+Params!$D$71*Params!$D$72)</f>
        <v>281.95872417438204</v>
      </c>
    </row>
    <row r="183" spans="1:9">
      <c r="A183" s="8">
        <v>42461</v>
      </c>
      <c r="B183" s="12">
        <v>179</v>
      </c>
      <c r="C183" t="e">
        <f>IF(D183=1,Historical!G182,NA())</f>
        <v>#N/A</v>
      </c>
      <c r="D183" s="35">
        <f>IF(ISBLANK(Historical!G182),0,1)</f>
        <v>0</v>
      </c>
      <c r="E183" s="22" t="e">
        <f>IF(D183=1,C182*(1-Params!$D$72)+Params!$D$72*Params!$D$71,NA())</f>
        <v>#N/A</v>
      </c>
      <c r="F183" s="22">
        <f>F182*(1-Params!$D$72)+Params!$D$72*Params!$D$71</f>
        <v>160.88528520387462</v>
      </c>
      <c r="G183" s="35">
        <f t="shared" si="4"/>
        <v>0</v>
      </c>
      <c r="H183" s="22">
        <f t="shared" si="3"/>
        <v>0</v>
      </c>
      <c r="I183" s="22">
        <f>IF(D183=1,C183,I182*(1 - Params!$D$72)+Params!$D$71*Params!$D$72)</f>
        <v>275.96078796566297</v>
      </c>
    </row>
    <row r="184" spans="1:9">
      <c r="A184" s="8">
        <v>42468</v>
      </c>
      <c r="B184" s="12">
        <v>180</v>
      </c>
      <c r="C184" t="e">
        <f>IF(D184=1,Historical!G183,NA())</f>
        <v>#N/A</v>
      </c>
      <c r="D184" s="35">
        <f>IF(ISBLANK(Historical!G183),0,1)</f>
        <v>0</v>
      </c>
      <c r="E184" s="22" t="e">
        <f>IF(D184=1,C183*(1-Params!$D$72)+Params!$D$72*Params!$D$71,NA())</f>
        <v>#N/A</v>
      </c>
      <c r="F184" s="22">
        <f>F183*(1-Params!$D$72)+Params!$D$72*Params!$D$71</f>
        <v>160.94102094368088</v>
      </c>
      <c r="G184" s="35">
        <f t="shared" si="4"/>
        <v>0</v>
      </c>
      <c r="H184" s="22">
        <f t="shared" si="3"/>
        <v>0</v>
      </c>
      <c r="I184" s="22">
        <f>IF(D184=1,C184,I183*(1 - Params!$D$72)+Params!$D$71*Params!$D$72)</f>
        <v>270.26274856737984</v>
      </c>
    </row>
    <row r="185" spans="1:9">
      <c r="A185" s="8">
        <v>42475</v>
      </c>
      <c r="B185" s="12">
        <v>181</v>
      </c>
      <c r="C185" t="e">
        <f>IF(D185=1,Historical!G184,NA())</f>
        <v>#N/A</v>
      </c>
      <c r="D185" s="35">
        <f>IF(ISBLANK(Historical!G184),0,1)</f>
        <v>0</v>
      </c>
      <c r="E185" s="22" t="e">
        <f>IF(D185=1,C184*(1-Params!$D$72)+Params!$D$72*Params!$D$71,NA())</f>
        <v>#N/A</v>
      </c>
      <c r="F185" s="22">
        <f>F184*(1-Params!$D$72)+Params!$D$72*Params!$D$71</f>
        <v>160.99396989649682</v>
      </c>
      <c r="G185" s="35">
        <f t="shared" si="4"/>
        <v>0</v>
      </c>
      <c r="H185" s="22">
        <f t="shared" si="3"/>
        <v>0</v>
      </c>
      <c r="I185" s="22">
        <f>IF(D185=1,C185,I184*(1 - Params!$D$72)+Params!$D$71*Params!$D$72)</f>
        <v>264.84961113901085</v>
      </c>
    </row>
    <row r="186" spans="1:9">
      <c r="A186" s="8">
        <v>42482</v>
      </c>
      <c r="B186" s="12">
        <v>182</v>
      </c>
      <c r="C186" t="e">
        <f>IF(D186=1,Historical!G185,NA())</f>
        <v>#N/A</v>
      </c>
      <c r="D186" s="35">
        <f>IF(ISBLANK(Historical!G185),0,1)</f>
        <v>0</v>
      </c>
      <c r="E186" s="22" t="e">
        <f>IF(D186=1,C185*(1-Params!$D$72)+Params!$D$72*Params!$D$71,NA())</f>
        <v>#N/A</v>
      </c>
      <c r="F186" s="22">
        <f>F185*(1-Params!$D$72)+Params!$D$72*Params!$D$71</f>
        <v>161.04427140167198</v>
      </c>
      <c r="G186" s="35">
        <f t="shared" si="4"/>
        <v>0</v>
      </c>
      <c r="H186" s="22">
        <f t="shared" si="3"/>
        <v>0</v>
      </c>
      <c r="I186" s="22">
        <f>IF(D186=1,C186,I185*(1 - Params!$D$72)+Params!$D$71*Params!$D$72)</f>
        <v>259.7071305820603</v>
      </c>
    </row>
    <row r="187" spans="1:9">
      <c r="A187" s="8">
        <v>42489</v>
      </c>
      <c r="B187" s="12">
        <v>183</v>
      </c>
      <c r="C187" t="e">
        <f>IF(D187=1,Historical!G186,NA())</f>
        <v>#N/A</v>
      </c>
      <c r="D187" s="35">
        <f>IF(ISBLANK(Historical!G186),0,1)</f>
        <v>0</v>
      </c>
      <c r="E187" s="22" t="e">
        <f>IF(D187=1,C186*(1-Params!$D$72)+Params!$D$72*Params!$D$71,NA())</f>
        <v>#N/A</v>
      </c>
      <c r="F187" s="22">
        <f>F186*(1-Params!$D$72)+Params!$D$72*Params!$D$71</f>
        <v>161.09205783158836</v>
      </c>
      <c r="G187" s="35">
        <f t="shared" si="4"/>
        <v>0</v>
      </c>
      <c r="H187" s="22">
        <f t="shared" si="3"/>
        <v>0</v>
      </c>
      <c r="I187" s="22">
        <f>IF(D187=1,C187,I186*(1 - Params!$D$72)+Params!$D$71*Params!$D$72)</f>
        <v>254.82177405295727</v>
      </c>
    </row>
    <row r="188" spans="1:9">
      <c r="A188" s="8">
        <v>42496</v>
      </c>
      <c r="B188" s="12">
        <v>184</v>
      </c>
      <c r="C188" t="e">
        <f>IF(D188=1,Historical!G187,NA())</f>
        <v>#N/A</v>
      </c>
      <c r="D188" s="35">
        <f>IF(ISBLANK(Historical!G187),0,1)</f>
        <v>0</v>
      </c>
      <c r="E188" s="22" t="e">
        <f>IF(D188=1,C187*(1-Params!$D$72)+Params!$D$72*Params!$D$71,NA())</f>
        <v>#N/A</v>
      </c>
      <c r="F188" s="22">
        <f>F187*(1-Params!$D$72)+Params!$D$72*Params!$D$71</f>
        <v>161.13745494000892</v>
      </c>
      <c r="G188" s="35">
        <f t="shared" si="4"/>
        <v>0</v>
      </c>
      <c r="H188" s="22">
        <f t="shared" si="3"/>
        <v>0</v>
      </c>
      <c r="I188" s="22">
        <f>IF(D188=1,C188,I187*(1 - Params!$D$72)+Params!$D$71*Params!$D$72)</f>
        <v>250.18068535030937</v>
      </c>
    </row>
    <row r="189" spans="1:9">
      <c r="A189" s="8">
        <v>42503</v>
      </c>
      <c r="B189" s="12">
        <v>185</v>
      </c>
      <c r="C189" t="e">
        <f>IF(D189=1,Historical!G188,NA())</f>
        <v>#N/A</v>
      </c>
      <c r="D189" s="35">
        <f>IF(ISBLANK(Historical!G188),0,1)</f>
        <v>0</v>
      </c>
      <c r="E189" s="22" t="e">
        <f>IF(D189=1,C188*(1-Params!$D$72)+Params!$D$72*Params!$D$71,NA())</f>
        <v>#N/A</v>
      </c>
      <c r="F189" s="22">
        <f>F188*(1-Params!$D$72)+Params!$D$72*Params!$D$71</f>
        <v>161.18058219300846</v>
      </c>
      <c r="G189" s="35">
        <f t="shared" si="4"/>
        <v>0</v>
      </c>
      <c r="H189" s="22">
        <f t="shared" si="3"/>
        <v>0</v>
      </c>
      <c r="I189" s="22">
        <f>IF(D189=1,C189,I188*(1 - Params!$D$72)+Params!$D$71*Params!$D$72)</f>
        <v>245.77165108279388</v>
      </c>
    </row>
    <row r="190" spans="1:9">
      <c r="A190" s="8">
        <v>42510</v>
      </c>
      <c r="B190" s="12">
        <v>186</v>
      </c>
      <c r="C190" t="e">
        <f>IF(D190=1,Historical!G189,NA())</f>
        <v>#N/A</v>
      </c>
      <c r="D190" s="35">
        <f>IF(ISBLANK(Historical!G189),0,1)</f>
        <v>0</v>
      </c>
      <c r="E190" s="22" t="e">
        <f>IF(D190=1,C189*(1-Params!$D$72)+Params!$D$72*Params!$D$71,NA())</f>
        <v>#N/A</v>
      </c>
      <c r="F190" s="22">
        <f>F189*(1-Params!$D$72)+Params!$D$72*Params!$D$71</f>
        <v>161.22155308335803</v>
      </c>
      <c r="G190" s="35">
        <f t="shared" si="4"/>
        <v>0</v>
      </c>
      <c r="H190" s="22">
        <f t="shared" si="3"/>
        <v>0</v>
      </c>
      <c r="I190" s="22">
        <f>IF(D190=1,C190,I189*(1 - Params!$D$72)+Params!$D$71*Params!$D$72)</f>
        <v>241.58306852865417</v>
      </c>
    </row>
    <row r="191" spans="1:9">
      <c r="A191" s="8">
        <v>42517</v>
      </c>
      <c r="B191" s="12">
        <v>187</v>
      </c>
      <c r="C191" t="e">
        <f>IF(D191=1,Historical!G190,NA())</f>
        <v>#N/A</v>
      </c>
      <c r="D191" s="35">
        <f>IF(ISBLANK(Historical!G190),0,1)</f>
        <v>0</v>
      </c>
      <c r="E191" s="22" t="e">
        <f>IF(D191=1,C190*(1-Params!$D$72)+Params!$D$72*Params!$D$71,NA())</f>
        <v>#N/A</v>
      </c>
      <c r="F191" s="22">
        <f>F190*(1-Params!$D$72)+Params!$D$72*Params!$D$71</f>
        <v>161.26047542919011</v>
      </c>
      <c r="G191" s="35">
        <f t="shared" si="4"/>
        <v>0</v>
      </c>
      <c r="H191" s="22">
        <f t="shared" si="3"/>
        <v>0</v>
      </c>
      <c r="I191" s="22">
        <f>IF(D191=1,C191,I190*(1 - Params!$D$72)+Params!$D$71*Params!$D$72)</f>
        <v>237.60391510222144</v>
      </c>
    </row>
    <row r="192" spans="1:9">
      <c r="A192" s="8">
        <v>42524</v>
      </c>
      <c r="B192" s="12">
        <v>188</v>
      </c>
      <c r="C192" t="e">
        <f>IF(D192=1,Historical!G191,NA())</f>
        <v>#N/A</v>
      </c>
      <c r="D192" s="35">
        <f>IF(ISBLANK(Historical!G191),0,1)</f>
        <v>0</v>
      </c>
      <c r="E192" s="22" t="e">
        <f>IF(D192=1,C191*(1-Params!$D$72)+Params!$D$72*Params!$D$71,NA())</f>
        <v>#N/A</v>
      </c>
      <c r="F192" s="22">
        <f>F191*(1-Params!$D$72)+Params!$D$72*Params!$D$71</f>
        <v>161.29745165773059</v>
      </c>
      <c r="G192" s="35">
        <f t="shared" si="4"/>
        <v>0</v>
      </c>
      <c r="H192" s="22">
        <f t="shared" si="3"/>
        <v>0</v>
      </c>
      <c r="I192" s="22">
        <f>IF(D192=1,C192,I191*(1 - Params!$D$72)+Params!$D$71*Params!$D$72)</f>
        <v>233.82371934711034</v>
      </c>
    </row>
    <row r="193" spans="1:9">
      <c r="A193" s="8">
        <v>42531</v>
      </c>
      <c r="B193" s="12">
        <v>189</v>
      </c>
      <c r="C193" t="e">
        <f>IF(D193=1,Historical!G192,NA())</f>
        <v>#N/A</v>
      </c>
      <c r="D193" s="35">
        <f>IF(ISBLANK(Historical!G192),0,1)</f>
        <v>0</v>
      </c>
      <c r="E193" s="22" t="e">
        <f>IF(D193=1,C192*(1-Params!$D$72)+Params!$D$72*Params!$D$71,NA())</f>
        <v>#N/A</v>
      </c>
      <c r="F193" s="22">
        <f>F192*(1-Params!$D$72)+Params!$D$72*Params!$D$71</f>
        <v>161.33257907484403</v>
      </c>
      <c r="G193" s="35">
        <f t="shared" si="4"/>
        <v>0</v>
      </c>
      <c r="H193" s="22">
        <f t="shared" si="3"/>
        <v>0</v>
      </c>
      <c r="I193" s="22">
        <f>IF(D193=1,C193,I192*(1 - Params!$D$72)+Params!$D$71*Params!$D$72)</f>
        <v>230.23253337975481</v>
      </c>
    </row>
    <row r="194" spans="1:9">
      <c r="A194" s="8">
        <v>42538</v>
      </c>
      <c r="B194" s="12">
        <v>190</v>
      </c>
      <c r="C194" t="e">
        <f>IF(D194=1,Historical!G193,NA())</f>
        <v>#N/A</v>
      </c>
      <c r="D194" s="35">
        <f>IF(ISBLANK(Historical!G193),0,1)</f>
        <v>0</v>
      </c>
      <c r="E194" s="22" t="e">
        <f>IF(D194=1,C193*(1-Params!$D$72)+Params!$D$72*Params!$D$71,NA())</f>
        <v>#N/A</v>
      </c>
      <c r="F194" s="22">
        <f>F193*(1-Params!$D$72)+Params!$D$72*Params!$D$71</f>
        <v>161.36595012110183</v>
      </c>
      <c r="G194" s="35">
        <f t="shared" si="4"/>
        <v>0</v>
      </c>
      <c r="H194" s="22">
        <f t="shared" si="3"/>
        <v>0</v>
      </c>
      <c r="I194" s="22">
        <f>IF(D194=1,C194,I193*(1 - Params!$D$72)+Params!$D$71*Params!$D$72)</f>
        <v>226.82090671076705</v>
      </c>
    </row>
    <row r="195" spans="1:9">
      <c r="A195" s="8">
        <v>42545</v>
      </c>
      <c r="B195" s="12">
        <v>191</v>
      </c>
      <c r="C195" t="e">
        <f>IF(D195=1,Historical!G194,NA())</f>
        <v>#N/A</v>
      </c>
      <c r="D195" s="35">
        <f>IF(ISBLANK(Historical!G194),0,1)</f>
        <v>0</v>
      </c>
      <c r="E195" s="22" t="e">
        <f>IF(D195=1,C194*(1-Params!$D$72)+Params!$D$72*Params!$D$71,NA())</f>
        <v>#N/A</v>
      </c>
      <c r="F195" s="22">
        <f>F194*(1-Params!$D$72)+Params!$D$72*Params!$D$71</f>
        <v>161.39765261504672</v>
      </c>
      <c r="G195" s="35">
        <f t="shared" si="4"/>
        <v>0</v>
      </c>
      <c r="H195" s="22">
        <f t="shared" ref="H195:H222" si="5">IF(G195=1,(F195-C195)^2*D195,0)</f>
        <v>0</v>
      </c>
      <c r="I195" s="22">
        <f>IF(D195=1,C195,I194*(1 - Params!$D$72)+Params!$D$71*Params!$D$72)</f>
        <v>223.57986137522869</v>
      </c>
    </row>
    <row r="196" spans="1:9">
      <c r="A196" s="8">
        <v>42552</v>
      </c>
      <c r="B196" s="12">
        <v>192</v>
      </c>
      <c r="C196" t="e">
        <f>IF(D196=1,Historical!G195,NA())</f>
        <v>#N/A</v>
      </c>
      <c r="D196" s="35">
        <f>IF(ISBLANK(Historical!G195),0,1)</f>
        <v>0</v>
      </c>
      <c r="E196" s="22" t="e">
        <f>IF(D196=1,C195*(1-Params!$D$72)+Params!$D$72*Params!$D$71,NA())</f>
        <v>#N/A</v>
      </c>
      <c r="F196" s="22">
        <f>F195*(1-Params!$D$72)+Params!$D$72*Params!$D$71</f>
        <v>161.42776998429437</v>
      </c>
      <c r="G196" s="35">
        <f t="shared" si="4"/>
        <v>0</v>
      </c>
      <c r="H196" s="22">
        <f t="shared" si="5"/>
        <v>0</v>
      </c>
      <c r="I196" s="22">
        <f>IF(D196=1,C196,I195*(1 - Params!$D$72)+Params!$D$71*Params!$D$72)</f>
        <v>220.50086830646723</v>
      </c>
    </row>
    <row r="197" spans="1:9">
      <c r="A197" s="8">
        <v>42559</v>
      </c>
      <c r="B197" s="12">
        <v>193</v>
      </c>
      <c r="C197" t="e">
        <f>IF(D197=1,Historical!G196,NA())</f>
        <v>#N/A</v>
      </c>
      <c r="D197" s="35">
        <f>IF(ISBLANK(Historical!G196),0,1)</f>
        <v>0</v>
      </c>
      <c r="E197" s="22" t="e">
        <f>IF(D197=1,C196*(1-Params!$D$72)+Params!$D$72*Params!$D$71,NA())</f>
        <v>#N/A</v>
      </c>
      <c r="F197" s="22">
        <f>F196*(1-Params!$D$72)+Params!$D$72*Params!$D$71</f>
        <v>161.45638148507965</v>
      </c>
      <c r="G197" s="35">
        <f t="shared" si="4"/>
        <v>0</v>
      </c>
      <c r="H197" s="22">
        <f t="shared" si="5"/>
        <v>0</v>
      </c>
      <c r="I197" s="22">
        <f>IF(D197=1,C197,I196*(1 - Params!$D$72)+Params!$D$71*Params!$D$72)</f>
        <v>217.57582489114384</v>
      </c>
    </row>
    <row r="198" spans="1:9">
      <c r="A198" s="8">
        <v>42566</v>
      </c>
      <c r="B198" s="12">
        <v>194</v>
      </c>
      <c r="C198" t="e">
        <f>IF(D198=1,Historical!G197,NA())</f>
        <v>#N/A</v>
      </c>
      <c r="D198" s="35">
        <f>IF(ISBLANK(Historical!G197),0,1)</f>
        <v>0</v>
      </c>
      <c r="E198" s="22" t="e">
        <f>IF(D198=1,C197*(1-Params!$D$72)+Params!$D$72*Params!$D$71,NA())</f>
        <v>#N/A</v>
      </c>
      <c r="F198" s="22">
        <f>F197*(1-Params!$D$72)+Params!$D$72*Params!$D$71</f>
        <v>161.48356241082564</v>
      </c>
      <c r="G198" s="35">
        <f t="shared" ref="G198:G222" si="6">IF(ISBLANK(F198),0,IF(D198=0,0,1))</f>
        <v>0</v>
      </c>
      <c r="H198" s="22">
        <f t="shared" si="5"/>
        <v>0</v>
      </c>
      <c r="I198" s="22">
        <f>IF(D198=1,C198,I197*(1 - Params!$D$72)+Params!$D$71*Params!$D$72)</f>
        <v>214.79703364658664</v>
      </c>
    </row>
    <row r="199" spans="1:9">
      <c r="A199" s="8">
        <v>42573</v>
      </c>
      <c r="B199" s="12">
        <v>195</v>
      </c>
      <c r="C199" t="e">
        <f>IF(D199=1,Historical!G198,NA())</f>
        <v>#N/A</v>
      </c>
      <c r="D199" s="35">
        <f>IF(ISBLANK(Historical!G198),0,1)</f>
        <v>0</v>
      </c>
      <c r="E199" s="22" t="e">
        <f>IF(D199=1,C198*(1-Params!$D$72)+Params!$D$72*Params!$D$71,NA())</f>
        <v>#N/A</v>
      </c>
      <c r="F199" s="22">
        <f>F198*(1-Params!$D$72)+Params!$D$72*Params!$D$71</f>
        <v>161.50938429028434</v>
      </c>
      <c r="G199" s="35">
        <f t="shared" si="6"/>
        <v>0</v>
      </c>
      <c r="H199" s="22">
        <f t="shared" si="5"/>
        <v>0</v>
      </c>
      <c r="I199" s="22">
        <f>IF(D199=1,C199,I198*(1 - Params!$D$72)+Params!$D$71*Params!$D$72)</f>
        <v>212.15718196425729</v>
      </c>
    </row>
    <row r="200" spans="1:9">
      <c r="A200" s="8">
        <v>42580</v>
      </c>
      <c r="B200" s="12">
        <v>196</v>
      </c>
      <c r="C200" t="e">
        <f>IF(D200=1,Historical!G199,NA())</f>
        <v>#N/A</v>
      </c>
      <c r="D200" s="35">
        <f>IF(ISBLANK(Historical!G199),0,1)</f>
        <v>0</v>
      </c>
      <c r="E200" s="22" t="e">
        <f>IF(D200=1,C199*(1-Params!$D$72)+Params!$D$72*Params!$D$71,NA())</f>
        <v>#N/A</v>
      </c>
      <c r="F200" s="22">
        <f>F199*(1-Params!$D$72)+Params!$D$72*Params!$D$71</f>
        <v>161.53391507577012</v>
      </c>
      <c r="G200" s="35">
        <f t="shared" si="6"/>
        <v>0</v>
      </c>
      <c r="H200" s="22">
        <f t="shared" si="5"/>
        <v>0</v>
      </c>
      <c r="I200" s="22">
        <f>IF(D200=1,C200,I199*(1 - Params!$D$72)+Params!$D$71*Params!$D$72)</f>
        <v>209.6493228660444</v>
      </c>
    </row>
    <row r="201" spans="1:9">
      <c r="A201" s="8">
        <v>42587</v>
      </c>
      <c r="B201" s="12">
        <v>197</v>
      </c>
      <c r="C201" t="e">
        <f>IF(D201=1,Historical!G200,NA())</f>
        <v>#N/A</v>
      </c>
      <c r="D201" s="35">
        <f>IF(ISBLANK(Historical!G200),0,1)</f>
        <v>0</v>
      </c>
      <c r="E201" s="22" t="e">
        <f>IF(D201=1,C200*(1-Params!$D$72)+Params!$D$72*Params!$D$71,NA())</f>
        <v>#N/A</v>
      </c>
      <c r="F201" s="22">
        <f>F200*(1-Params!$D$72)+Params!$D$72*Params!$D$71</f>
        <v>161.55721932198159</v>
      </c>
      <c r="G201" s="35">
        <f t="shared" si="6"/>
        <v>0</v>
      </c>
      <c r="H201" s="22">
        <f t="shared" si="5"/>
        <v>0</v>
      </c>
      <c r="I201" s="22">
        <f>IF(D201=1,C201,I200*(1 - Params!$D$72)+Params!$D$71*Params!$D$72)</f>
        <v>207.26685672274218</v>
      </c>
    </row>
    <row r="202" spans="1:9">
      <c r="A202" s="8">
        <v>42594</v>
      </c>
      <c r="B202" s="12">
        <v>198</v>
      </c>
      <c r="C202" t="e">
        <f>IF(D202=1,Historical!G201,NA())</f>
        <v>#N/A</v>
      </c>
      <c r="D202" s="35">
        <f>IF(ISBLANK(Historical!G201),0,1)</f>
        <v>0</v>
      </c>
      <c r="E202" s="22" t="e">
        <f>IF(D202=1,C201*(1-Params!$D$72)+Params!$D$72*Params!$D$71,NA())</f>
        <v>#N/A</v>
      </c>
      <c r="F202" s="22">
        <f>F201*(1-Params!$D$72)+Params!$D$72*Params!$D$71</f>
        <v>161.5793583558825</v>
      </c>
      <c r="G202" s="35">
        <f t="shared" si="6"/>
        <v>0</v>
      </c>
      <c r="H202" s="22">
        <f t="shared" si="5"/>
        <v>0</v>
      </c>
      <c r="I202" s="22">
        <f>IF(D202=1,C202,I201*(1 - Params!$D$72)+Params!$D$71*Params!$D$72)</f>
        <v>205.00351388660505</v>
      </c>
    </row>
    <row r="203" spans="1:9">
      <c r="A203" s="8">
        <v>42601</v>
      </c>
      <c r="B203" s="12">
        <v>199</v>
      </c>
      <c r="C203" t="e">
        <f>IF(D203=1,Historical!G202,NA())</f>
        <v>#N/A</v>
      </c>
      <c r="D203" s="35">
        <f>IF(ISBLANK(Historical!G202),0,1)</f>
        <v>0</v>
      </c>
      <c r="E203" s="22" t="e">
        <f>IF(D203=1,C202*(1-Params!$D$72)+Params!$D$72*Params!$D$71,NA())</f>
        <v>#N/A</v>
      </c>
      <c r="F203" s="22">
        <f>F202*(1-Params!$D$72)+Params!$D$72*Params!$D$71</f>
        <v>161.60039043808837</v>
      </c>
      <c r="G203" s="35">
        <f t="shared" si="6"/>
        <v>0</v>
      </c>
      <c r="H203" s="22">
        <f t="shared" si="5"/>
        <v>0</v>
      </c>
      <c r="I203" s="22">
        <f>IF(D203=1,C203,I202*(1 - Params!$D$72)+Params!$D$71*Params!$D$72)</f>
        <v>202.85333819227478</v>
      </c>
    </row>
    <row r="204" spans="1:9">
      <c r="A204" s="8">
        <v>42608</v>
      </c>
      <c r="B204" s="12">
        <v>200</v>
      </c>
      <c r="C204" t="e">
        <f>IF(D204=1,Historical!G203,NA())</f>
        <v>#N/A</v>
      </c>
      <c r="D204" s="35">
        <f>IF(ISBLANK(Historical!G203),0,1)</f>
        <v>0</v>
      </c>
      <c r="E204" s="22" t="e">
        <f>IF(D204=1,C203*(1-Params!$D$72)+Params!$D$72*Params!$D$71,NA())</f>
        <v>#N/A</v>
      </c>
      <c r="F204" s="22">
        <f>F203*(1-Params!$D$72)+Params!$D$72*Params!$D$71</f>
        <v>161.62037091618393</v>
      </c>
      <c r="G204" s="35">
        <f t="shared" si="6"/>
        <v>0</v>
      </c>
      <c r="H204" s="22">
        <f t="shared" si="5"/>
        <v>0</v>
      </c>
      <c r="I204" s="22">
        <f>IF(D204=1,C204,I203*(1 - Params!$D$72)+Params!$D$71*Params!$D$72)</f>
        <v>200.81067128266102</v>
      </c>
    </row>
    <row r="205" spans="1:9">
      <c r="A205" s="8">
        <v>42615</v>
      </c>
      <c r="B205" s="12">
        <v>201</v>
      </c>
      <c r="C205" t="e">
        <f>IF(D205=1,Historical!G204,NA())</f>
        <v>#N/A</v>
      </c>
      <c r="D205" s="35">
        <f>IF(ISBLANK(Historical!G204),0,1)</f>
        <v>0</v>
      </c>
      <c r="E205" s="22" t="e">
        <f>IF(D205=1,C204*(1-Params!$D$72)+Params!$D$72*Params!$D$71,NA())</f>
        <v>#N/A</v>
      </c>
      <c r="F205" s="22">
        <f>F204*(1-Params!$D$72)+Params!$D$72*Params!$D$71</f>
        <v>161.63935237037472</v>
      </c>
      <c r="G205" s="35">
        <f t="shared" si="6"/>
        <v>0</v>
      </c>
      <c r="H205" s="22">
        <f t="shared" si="5"/>
        <v>0</v>
      </c>
      <c r="I205" s="22">
        <f>IF(D205=1,C205,I204*(1 - Params!$D$72)+Params!$D$71*Params!$D$72)</f>
        <v>198.87013771852796</v>
      </c>
    </row>
    <row r="206" spans="1:9">
      <c r="A206" s="8">
        <v>42622</v>
      </c>
      <c r="B206" s="12">
        <v>202</v>
      </c>
      <c r="C206" t="e">
        <f>IF(D206=1,Historical!G205,NA())</f>
        <v>#N/A</v>
      </c>
      <c r="D206" s="35">
        <f>IF(ISBLANK(Historical!G205),0,1)</f>
        <v>0</v>
      </c>
      <c r="E206" s="22" t="e">
        <f>IF(D206=1,C205*(1-Params!$D$72)+Params!$D$72*Params!$D$71,NA())</f>
        <v>#N/A</v>
      </c>
      <c r="F206" s="22">
        <f>F205*(1-Params!$D$72)+Params!$D$72*Params!$D$71</f>
        <v>161.65738475185597</v>
      </c>
      <c r="G206" s="35">
        <f t="shared" si="6"/>
        <v>0</v>
      </c>
      <c r="H206" s="22">
        <f t="shared" si="5"/>
        <v>0</v>
      </c>
      <c r="I206" s="22">
        <f>IF(D206=1,C206,I205*(1 - Params!$D$72)+Params!$D$71*Params!$D$72)</f>
        <v>197.02663083260154</v>
      </c>
    </row>
    <row r="207" spans="1:9">
      <c r="A207" s="8">
        <v>42629</v>
      </c>
      <c r="B207" s="12">
        <v>203</v>
      </c>
      <c r="C207" t="e">
        <f>IF(D207=1,Historical!G206,NA())</f>
        <v>#N/A</v>
      </c>
      <c r="D207" s="35">
        <f>IF(ISBLANK(Historical!G206),0,1)</f>
        <v>0</v>
      </c>
      <c r="E207" s="22" t="e">
        <f>IF(D207=1,C206*(1-Params!$D$72)+Params!$D$72*Params!$D$71,NA())</f>
        <v>#N/A</v>
      </c>
      <c r="F207" s="22">
        <f>F206*(1-Params!$D$72)+Params!$D$72*Params!$D$71</f>
        <v>161.67451551426316</v>
      </c>
      <c r="G207" s="35">
        <f t="shared" si="6"/>
        <v>0</v>
      </c>
      <c r="H207" s="22">
        <f t="shared" si="5"/>
        <v>0</v>
      </c>
      <c r="I207" s="22">
        <f>IF(D207=1,C207,I206*(1 - Params!$D$72)+Params!$D$71*Params!$D$72)</f>
        <v>195.27529929097145</v>
      </c>
    </row>
    <row r="208" spans="1:9">
      <c r="A208" s="8">
        <v>42636</v>
      </c>
      <c r="B208" s="12">
        <v>204</v>
      </c>
      <c r="C208" t="e">
        <f>IF(D208=1,Historical!G207,NA())</f>
        <v>#N/A</v>
      </c>
      <c r="D208" s="35">
        <f>IF(ISBLANK(Historical!G207),0,1)</f>
        <v>0</v>
      </c>
      <c r="E208" s="22" t="e">
        <f>IF(D208=1,C207*(1-Params!$D$72)+Params!$D$72*Params!$D$71,NA())</f>
        <v>#N/A</v>
      </c>
      <c r="F208" s="22">
        <f>F207*(1-Params!$D$72)+Params!$D$72*Params!$D$71</f>
        <v>161.69078973855</v>
      </c>
      <c r="G208" s="35">
        <f t="shared" si="6"/>
        <v>0</v>
      </c>
      <c r="H208" s="22">
        <f t="shared" si="5"/>
        <v>0</v>
      </c>
      <c r="I208" s="22">
        <f>IF(D208=1,C208,I207*(1 - Params!$D$72)+Params!$D$71*Params!$D$72)</f>
        <v>193.61153432642286</v>
      </c>
    </row>
    <row r="209" spans="1:9">
      <c r="A209" s="8">
        <v>42643</v>
      </c>
      <c r="B209" s="12">
        <v>205</v>
      </c>
      <c r="C209" t="e">
        <f>IF(D209=1,Historical!G208,NA())</f>
        <v>#N/A</v>
      </c>
      <c r="D209" s="35">
        <f>IF(ISBLANK(Historical!G208),0,1)</f>
        <v>0</v>
      </c>
      <c r="E209" s="22" t="e">
        <f>IF(D209=1,C208*(1-Params!$D$72)+Params!$D$72*Params!$D$71,NA())</f>
        <v>#N/A</v>
      </c>
      <c r="F209" s="22">
        <f>F208*(1-Params!$D$72)+Params!$D$72*Params!$D$71</f>
        <v>161.70625025162249</v>
      </c>
      <c r="G209" s="35">
        <f t="shared" si="6"/>
        <v>0</v>
      </c>
      <c r="H209" s="22">
        <f t="shared" si="5"/>
        <v>0</v>
      </c>
      <c r="I209" s="22">
        <f>IF(D209=1,C209,I208*(1 - Params!$D$72)+Params!$D$71*Params!$D$72)</f>
        <v>192.03095761010169</v>
      </c>
    </row>
    <row r="210" spans="1:9">
      <c r="A210" s="8">
        <v>42650</v>
      </c>
      <c r="B210" s="12">
        <v>206</v>
      </c>
      <c r="C210" t="e">
        <f>IF(D210=1,Historical!G209,NA())</f>
        <v>#N/A</v>
      </c>
      <c r="D210" s="35">
        <f>IF(ISBLANK(Historical!G209),0,1)</f>
        <v>0</v>
      </c>
      <c r="E210" s="22" t="e">
        <f>IF(D210=1,C209*(1-Params!$D$72)+Params!$D$72*Params!$D$71,NA())</f>
        <v>#N/A</v>
      </c>
      <c r="F210" s="22">
        <f>F209*(1-Params!$D$72)+Params!$D$72*Params!$D$71</f>
        <v>161.72093773904135</v>
      </c>
      <c r="G210" s="35">
        <f t="shared" si="6"/>
        <v>0</v>
      </c>
      <c r="H210" s="22">
        <f t="shared" si="5"/>
        <v>0</v>
      </c>
      <c r="I210" s="22">
        <f>IF(D210=1,C210,I209*(1 - Params!$D$72)+Params!$D$71*Params!$D$72)</f>
        <v>190.52940972959661</v>
      </c>
    </row>
    <row r="211" spans="1:9">
      <c r="A211" s="8">
        <v>42657</v>
      </c>
      <c r="B211" s="12">
        <v>207</v>
      </c>
      <c r="C211" t="e">
        <f>IF(D211=1,Historical!G210,NA())</f>
        <v>#N/A</v>
      </c>
      <c r="D211" s="35">
        <f>IF(ISBLANK(Historical!G210),0,1)</f>
        <v>0</v>
      </c>
      <c r="E211" s="22" t="e">
        <f>IF(D211=1,C210*(1-Params!$D$72)+Params!$D$72*Params!$D$71,NA())</f>
        <v>#N/A</v>
      </c>
      <c r="F211" s="22">
        <f>F210*(1-Params!$D$72)+Params!$D$72*Params!$D$71</f>
        <v>161.73489085208928</v>
      </c>
      <c r="G211" s="35">
        <f t="shared" si="6"/>
        <v>0</v>
      </c>
      <c r="H211" s="22">
        <f t="shared" si="5"/>
        <v>0</v>
      </c>
      <c r="I211" s="22">
        <f>IF(D211=1,C211,I210*(1 - Params!$D$72)+Params!$D$71*Params!$D$72)</f>
        <v>189.10293924311677</v>
      </c>
    </row>
    <row r="212" spans="1:9">
      <c r="A212" s="8">
        <v>42664</v>
      </c>
      <c r="B212" s="12">
        <v>208</v>
      </c>
      <c r="C212" t="e">
        <f>IF(D212=1,Historical!G211,NA())</f>
        <v>#N/A</v>
      </c>
      <c r="D212" s="35">
        <f>IF(ISBLANK(Historical!G211),0,1)</f>
        <v>0</v>
      </c>
      <c r="E212" s="22" t="e">
        <f>IF(D212=1,C211*(1-Params!$D$72)+Params!$D$72*Params!$D$71,NA())</f>
        <v>#N/A</v>
      </c>
      <c r="F212" s="22">
        <f>F211*(1-Params!$D$72)+Params!$D$72*Params!$D$71</f>
        <v>161.74814630948481</v>
      </c>
      <c r="G212" s="35">
        <f t="shared" si="6"/>
        <v>0</v>
      </c>
      <c r="H212" s="22">
        <f t="shared" si="5"/>
        <v>0</v>
      </c>
      <c r="I212" s="22">
        <f>IF(D212=1,C212,I211*(1 - Params!$D$72)+Params!$D$71*Params!$D$72)</f>
        <v>187.74779228096091</v>
      </c>
    </row>
    <row r="213" spans="1:9">
      <c r="A213" s="8">
        <v>42671</v>
      </c>
      <c r="B213" s="12">
        <v>209</v>
      </c>
      <c r="C213" t="e">
        <f>IF(D213=1,Historical!G212,NA())</f>
        <v>#N/A</v>
      </c>
      <c r="D213" s="35">
        <f>IF(ISBLANK(Historical!G212),0,1)</f>
        <v>0</v>
      </c>
      <c r="E213" s="22" t="e">
        <f>IF(D213=1,C212*(1-Params!$D$72)+Params!$D$72*Params!$D$71,NA())</f>
        <v>#N/A</v>
      </c>
      <c r="F213" s="22">
        <f>F212*(1-Params!$D$72)+Params!$D$72*Params!$D$71</f>
        <v>161.76073899401055</v>
      </c>
      <c r="G213" s="35">
        <f t="shared" si="6"/>
        <v>0</v>
      </c>
      <c r="H213" s="22">
        <f t="shared" si="5"/>
        <v>0</v>
      </c>
      <c r="I213" s="22">
        <f>IF(D213=1,C213,I212*(1 - Params!$D$72)+Params!$D$71*Params!$D$72)</f>
        <v>186.46040266691284</v>
      </c>
    </row>
    <row r="214" spans="1:9">
      <c r="A214" s="8">
        <v>42678</v>
      </c>
      <c r="B214" s="12">
        <v>210</v>
      </c>
      <c r="C214" t="e">
        <f>IF(D214=1,Historical!G213,NA())</f>
        <v>#N/A</v>
      </c>
      <c r="D214" s="35">
        <f>IF(ISBLANK(Historical!G213),0,1)</f>
        <v>0</v>
      </c>
      <c r="E214" s="22" t="e">
        <f>IF(D214=1,C213*(1-Params!$D$72)+Params!$D$72*Params!$D$71,NA())</f>
        <v>#N/A</v>
      </c>
      <c r="F214" s="22">
        <f>F213*(1-Params!$D$72)+Params!$D$72*Params!$D$71</f>
        <v>161.77270204431002</v>
      </c>
      <c r="G214" s="35">
        <f t="shared" si="6"/>
        <v>0</v>
      </c>
      <c r="H214" s="22">
        <f t="shared" si="5"/>
        <v>0</v>
      </c>
      <c r="I214" s="22">
        <f>IF(D214=1,C214,I213*(1 - Params!$D$72)+Params!$D$71*Params!$D$72)</f>
        <v>185.2373825335672</v>
      </c>
    </row>
    <row r="215" spans="1:9">
      <c r="A215" s="8">
        <v>42685</v>
      </c>
      <c r="B215" s="12">
        <v>211</v>
      </c>
      <c r="C215" t="e">
        <f>IF(D215=1,Historical!G214,NA())</f>
        <v>#N/A</v>
      </c>
      <c r="D215" s="35">
        <f>IF(ISBLANK(Historical!G214),0,1)</f>
        <v>0</v>
      </c>
      <c r="E215" s="22" t="e">
        <f>IF(D215=1,C214*(1-Params!$D$72)+Params!$D$72*Params!$D$71,NA())</f>
        <v>#N/A</v>
      </c>
      <c r="F215" s="22">
        <f>F214*(1-Params!$D$72)+Params!$D$72*Params!$D$71</f>
        <v>161.78406694209451</v>
      </c>
      <c r="G215" s="35">
        <f t="shared" si="6"/>
        <v>0</v>
      </c>
      <c r="H215" s="22">
        <f t="shared" si="5"/>
        <v>0</v>
      </c>
      <c r="I215" s="22">
        <f>IF(D215=1,C215,I214*(1 - Params!$D$72)+Params!$D$71*Params!$D$72)</f>
        <v>184.07551340688883</v>
      </c>
    </row>
    <row r="216" spans="1:9">
      <c r="A216" s="8">
        <v>42692</v>
      </c>
      <c r="B216" s="12">
        <v>212</v>
      </c>
      <c r="C216" t="e">
        <f>IF(D216=1,Historical!G215,NA())</f>
        <v>#N/A</v>
      </c>
      <c r="D216" s="35">
        <f>IF(ISBLANK(Historical!G215),0,1)</f>
        <v>0</v>
      </c>
      <c r="E216" s="22" t="e">
        <f>IF(D216=1,C215*(1-Params!$D$72)+Params!$D$72*Params!$D$71,NA())</f>
        <v>#N/A</v>
      </c>
      <c r="F216" s="22">
        <f>F215*(1-Params!$D$72)+Params!$D$72*Params!$D$71</f>
        <v>161.79486359498978</v>
      </c>
      <c r="G216" s="35">
        <f t="shared" si="6"/>
        <v>0</v>
      </c>
      <c r="H216" s="22">
        <f t="shared" si="5"/>
        <v>0</v>
      </c>
      <c r="I216" s="22">
        <f>IF(D216=1,C216,I215*(1 - Params!$D$72)+Params!$D$71*Params!$D$72)</f>
        <v>182.97173773654438</v>
      </c>
    </row>
    <row r="217" spans="1:9">
      <c r="A217" s="8">
        <v>42699</v>
      </c>
      <c r="B217" s="12">
        <v>213</v>
      </c>
      <c r="C217" t="e">
        <f>IF(D217=1,Historical!G216,NA())</f>
        <v>#N/A</v>
      </c>
      <c r="D217" s="35">
        <f>IF(ISBLANK(Historical!G216),0,1)</f>
        <v>0</v>
      </c>
      <c r="E217" s="22" t="e">
        <f>IF(D217=1,C216*(1-Params!$D$72)+Params!$D$72*Params!$D$71,NA())</f>
        <v>#N/A</v>
      </c>
      <c r="F217" s="22">
        <f>F216*(1-Params!$D$72)+Params!$D$72*Params!$D$71</f>
        <v>161.80512041524028</v>
      </c>
      <c r="G217" s="35">
        <f t="shared" si="6"/>
        <v>0</v>
      </c>
      <c r="H217" s="22">
        <f t="shared" si="5"/>
        <v>0</v>
      </c>
      <c r="I217" s="22">
        <f>IF(D217=1,C217,I216*(1 - Params!$D$72)+Params!$D$71*Params!$D$72)</f>
        <v>181.92315084971716</v>
      </c>
    </row>
    <row r="218" spans="1:9">
      <c r="A218" s="8">
        <v>42706</v>
      </c>
      <c r="B218" s="12">
        <v>214</v>
      </c>
      <c r="C218" t="e">
        <f>IF(D218=1,Historical!G217,NA())</f>
        <v>#N/A</v>
      </c>
      <c r="D218" s="35">
        <f>IF(ISBLANK(Historical!G217),0,1)</f>
        <v>0</v>
      </c>
      <c r="E218" s="22" t="e">
        <f>IF(D218=1,C217*(1-Params!$D$72)+Params!$D$72*Params!$D$71,NA())</f>
        <v>#N/A</v>
      </c>
      <c r="F218" s="22">
        <f>F217*(1-Params!$D$72)+Params!$D$72*Params!$D$71</f>
        <v>161.81486439447826</v>
      </c>
      <c r="G218" s="35">
        <f t="shared" si="6"/>
        <v>0</v>
      </c>
      <c r="H218" s="22">
        <f t="shared" si="5"/>
        <v>0</v>
      </c>
      <c r="I218" s="22">
        <f>IF(D218=1,C218,I217*(1 - Params!$D$72)+Params!$D$71*Params!$D$72)</f>
        <v>180.9269933072313</v>
      </c>
    </row>
    <row r="219" spans="1:9">
      <c r="A219" s="8">
        <v>42713</v>
      </c>
      <c r="B219" s="12">
        <v>215</v>
      </c>
      <c r="C219" t="e">
        <f>IF(D219=1,Historical!G218,NA())</f>
        <v>#N/A</v>
      </c>
      <c r="D219" s="35">
        <f>IF(ISBLANK(Historical!G218),0,1)</f>
        <v>0</v>
      </c>
      <c r="E219" s="22" t="e">
        <f>IF(D219=1,C218*(1-Params!$D$72)+Params!$D$72*Params!$D$71,NA())</f>
        <v>#N/A</v>
      </c>
      <c r="F219" s="22">
        <f>F218*(1-Params!$D$72)+Params!$D$72*Params!$D$71</f>
        <v>161.82412117475434</v>
      </c>
      <c r="G219" s="35">
        <f t="shared" si="6"/>
        <v>0</v>
      </c>
      <c r="H219" s="22">
        <f t="shared" si="5"/>
        <v>0</v>
      </c>
      <c r="I219" s="22">
        <f>IF(D219=1,C219,I218*(1 - Params!$D$72)+Params!$D$71*Params!$D$72)</f>
        <v>179.98064364186973</v>
      </c>
    </row>
    <row r="220" spans="1:9">
      <c r="A220" s="8">
        <v>42720</v>
      </c>
      <c r="B220" s="12">
        <v>216</v>
      </c>
      <c r="C220" t="e">
        <f>IF(D220=1,Historical!G219,NA())</f>
        <v>#N/A</v>
      </c>
      <c r="D220" s="35">
        <f>IF(ISBLANK(Historical!G219),0,1)</f>
        <v>0</v>
      </c>
      <c r="E220" s="22" t="e">
        <f>IF(D220=1,C219*(1-Params!$D$72)+Params!$D$72*Params!$D$71,NA())</f>
        <v>#N/A</v>
      </c>
      <c r="F220" s="22">
        <f>F219*(1-Params!$D$72)+Params!$D$72*Params!$D$71</f>
        <v>161.83291511601661</v>
      </c>
      <c r="G220" s="35">
        <f t="shared" si="6"/>
        <v>0</v>
      </c>
      <c r="H220" s="22">
        <f t="shared" si="5"/>
        <v>0</v>
      </c>
      <c r="I220" s="22">
        <f>IF(D220=1,C220,I219*(1 - Params!$D$72)+Params!$D$71*Params!$D$72)</f>
        <v>179.08161145977624</v>
      </c>
    </row>
    <row r="221" spans="1:9">
      <c r="A221" s="8">
        <v>42727</v>
      </c>
      <c r="B221" s="12">
        <v>217</v>
      </c>
      <c r="C221" t="e">
        <f>IF(D221=1,Historical!G220,NA())</f>
        <v>#N/A</v>
      </c>
      <c r="D221" s="35">
        <f>IF(ISBLANK(Historical!G220),0,1)</f>
        <v>0</v>
      </c>
      <c r="E221" s="22" t="e">
        <f>IF(D221=1,C220*(1-Params!$D$72)+Params!$D$72*Params!$D$71,NA())</f>
        <v>#N/A</v>
      </c>
      <c r="F221" s="22">
        <f>F220*(1-Params!$D$72)+Params!$D$72*Params!$D$71</f>
        <v>161.84126936021576</v>
      </c>
      <c r="G221" s="35">
        <f t="shared" si="6"/>
        <v>0</v>
      </c>
      <c r="H221" s="22">
        <f t="shared" si="5"/>
        <v>0</v>
      </c>
      <c r="I221" s="22">
        <f>IF(D221=1,C221,I220*(1 - Params!$D$72)+Params!$D$71*Params!$D$72)</f>
        <v>178.22753088678741</v>
      </c>
    </row>
    <row r="222" spans="1:9">
      <c r="A222" s="8">
        <v>42734</v>
      </c>
      <c r="B222" s="12">
        <v>218</v>
      </c>
      <c r="C222" t="e">
        <f>IF(D222=1,Historical!G221,NA())</f>
        <v>#N/A</v>
      </c>
      <c r="D222" s="35">
        <f>IF(ISBLANK(Historical!G221),0,1)</f>
        <v>0</v>
      </c>
      <c r="E222" s="22" t="e">
        <f>IF(D222=1,C221*(1-Params!$D$72)+Params!$D$72*Params!$D$71,NA())</f>
        <v>#N/A</v>
      </c>
      <c r="F222" s="22">
        <f>F221*(1-Params!$D$72)+Params!$D$72*Params!$D$71</f>
        <v>161.84920589220496</v>
      </c>
      <c r="G222" s="35">
        <f t="shared" si="6"/>
        <v>0</v>
      </c>
      <c r="H222" s="22">
        <f t="shared" si="5"/>
        <v>0</v>
      </c>
      <c r="I222" s="22">
        <f>IF(D222=1,C222,I221*(1 - Params!$D$72)+Params!$D$71*Params!$D$72)</f>
        <v>177.41615434244801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2"/>
  <sheetViews>
    <sheetView workbookViewId="0">
      <pane ySplit="4" topLeftCell="A5" activePane="bottomLeft" state="frozen"/>
      <selection pane="bottomLeft" activeCell="A3" sqref="A3"/>
    </sheetView>
  </sheetViews>
  <sheetFormatPr baseColWidth="10" defaultRowHeight="15" x14ac:dyDescent="0"/>
  <sheetData>
    <row r="2" spans="1:13" s="1" customFormat="1">
      <c r="C2" s="1" t="s">
        <v>77</v>
      </c>
      <c r="D2" s="1" t="s">
        <v>77</v>
      </c>
      <c r="F2" s="1" t="s">
        <v>78</v>
      </c>
      <c r="G2" s="1" t="s">
        <v>78</v>
      </c>
    </row>
    <row r="3" spans="1:13" s="1" customFormat="1">
      <c r="B3" s="1" t="s">
        <v>49</v>
      </c>
      <c r="C3" s="1" t="s">
        <v>30</v>
      </c>
      <c r="D3" s="1" t="s">
        <v>96</v>
      </c>
      <c r="E3" s="1" t="s">
        <v>78</v>
      </c>
      <c r="F3" s="1" t="s">
        <v>79</v>
      </c>
      <c r="G3" s="1" t="s">
        <v>79</v>
      </c>
      <c r="H3" s="1" t="s">
        <v>88</v>
      </c>
      <c r="I3" s="1" t="s">
        <v>88</v>
      </c>
      <c r="J3" s="1" t="s">
        <v>88</v>
      </c>
      <c r="K3" s="1" t="s">
        <v>88</v>
      </c>
      <c r="L3" s="1" t="s">
        <v>83</v>
      </c>
      <c r="M3" s="1" t="s">
        <v>94</v>
      </c>
    </row>
    <row r="4" spans="1:13" s="2" customFormat="1">
      <c r="A4" s="2" t="s">
        <v>0</v>
      </c>
      <c r="B4" s="2" t="s">
        <v>50</v>
      </c>
      <c r="C4" s="2" t="s">
        <v>31</v>
      </c>
      <c r="D4" s="2" t="s">
        <v>86</v>
      </c>
      <c r="E4" s="2" t="s">
        <v>79</v>
      </c>
      <c r="F4" s="2" t="s">
        <v>97</v>
      </c>
      <c r="G4" s="2" t="s">
        <v>114</v>
      </c>
      <c r="H4" s="2" t="s">
        <v>97</v>
      </c>
      <c r="I4" s="2" t="s">
        <v>114</v>
      </c>
      <c r="J4" s="2" t="s">
        <v>98</v>
      </c>
      <c r="K4" s="2" t="s">
        <v>76</v>
      </c>
      <c r="L4" s="2" t="s">
        <v>99</v>
      </c>
      <c r="M4" s="2" t="s">
        <v>95</v>
      </c>
    </row>
    <row r="5" spans="1:13">
      <c r="A5" s="8">
        <v>41215</v>
      </c>
      <c r="B5" s="7">
        <v>1</v>
      </c>
      <c r="C5">
        <f>Historical!H4</f>
        <v>14667</v>
      </c>
      <c r="D5">
        <f>IF(ISBLANK(Historical!H4),0,1)</f>
        <v>1</v>
      </c>
      <c r="E5">
        <f ca="1">IF(D5=0,NA(),IF(B5&lt;=Params!$D$83,RefineryInputs!C5,AVERAGE(OFFSET(RefineryInputs!C5,-Params!$D$83+1,0,Params!$D$83,1))))</f>
        <v>14667</v>
      </c>
      <c r="F5" t="e">
        <f ca="1">IF(B5&lt;=52,NA(),OFFSET(E5,-52,0))</f>
        <v>#N/A</v>
      </c>
      <c r="G5" t="e">
        <f ca="1">IF(B5&lt;=1,NA(),OFFSET(E5,-1,0))</f>
        <v>#N/A</v>
      </c>
      <c r="H5" s="22" t="e">
        <f ca="1">IF(B5&lt;=52,NA(),OFFSET(J5,-52,0))</f>
        <v>#N/A</v>
      </c>
      <c r="I5" s="22" t="e">
        <f ca="1">IF(B5&lt;=1,NA(),OFFSET(J5,-1,0))</f>
        <v>#N/A</v>
      </c>
      <c r="J5" s="22" t="e">
        <f ca="1">IF(OR(ISNA(F5),ISNA(G5)), H5*(1+Params!$D$84)*(1-Params!$D$85)+I5*Params!$D$85, F5*(1+Params!$D$84)*(1-Params!$D$85)+G5*Params!$D$85)</f>
        <v>#N/A</v>
      </c>
      <c r="K5" s="22">
        <f ca="1">IF(D5=0,0,IF(ISNA(J5),0,(C5-J5)^2))</f>
        <v>0</v>
      </c>
      <c r="L5">
        <f>IF(B5&lt;62,0,IF(D5=0,0,IF(ISNA(J5),0,1)))</f>
        <v>0</v>
      </c>
      <c r="M5" s="22">
        <f>IF(D5=1,C5,J5)</f>
        <v>14667</v>
      </c>
    </row>
    <row r="6" spans="1:13">
      <c r="A6" s="8">
        <v>41222</v>
      </c>
      <c r="B6" s="7">
        <v>2</v>
      </c>
      <c r="C6">
        <f>Historical!H5</f>
        <v>14612</v>
      </c>
      <c r="D6">
        <f>IF(ISBLANK(Historical!H5),0,1)</f>
        <v>1</v>
      </c>
      <c r="E6">
        <f ca="1">IF(D6=0,NA(),IF(B6&lt;=Params!$D$83,RefineryInputs!C6,AVERAGE(OFFSET(RefineryInputs!C6,-Params!$D$83+1,0,Params!$D$83,1))))</f>
        <v>14612</v>
      </c>
      <c r="F6" t="e">
        <f t="shared" ref="F6:F69" ca="1" si="0">IF(B6&lt;=52,NA(),OFFSET(E6,-52,0))</f>
        <v>#N/A</v>
      </c>
      <c r="G6">
        <f t="shared" ref="G6:G69" ca="1" si="1">IF(B6&lt;=1,NA(),OFFSET(E6,-1,0))</f>
        <v>14667</v>
      </c>
      <c r="H6" s="22" t="e">
        <f t="shared" ref="H6:H69" ca="1" si="2">IF(B6&lt;=52,NA(),OFFSET(J6,-52,0))</f>
        <v>#N/A</v>
      </c>
      <c r="I6" s="22" t="e">
        <f t="shared" ref="I6:I69" ca="1" si="3">IF(B6&lt;=1,NA(),OFFSET(J6,-1,0))</f>
        <v>#N/A</v>
      </c>
      <c r="J6" s="22" t="e">
        <f ca="1">IF(OR(ISNA(F6),ISNA(G6)), H6*(1+Params!$D$84)*(1-Params!$D$85)+I6*Params!$D$85, F6*(1+Params!$D$84)*(1-Params!$D$85)+G6*Params!$D$85)</f>
        <v>#N/A</v>
      </c>
      <c r="K6" s="22">
        <f t="shared" ref="K6:K69" ca="1" si="4">IF(D6=0,0,IF(ISNA(J6),0,(C6-J6)^2))</f>
        <v>0</v>
      </c>
      <c r="L6">
        <f t="shared" ref="L6:L69" si="5">IF(B6&lt;62,0,IF(D6=0,0,IF(ISNA(J6),0,1)))</f>
        <v>0</v>
      </c>
      <c r="M6" s="22">
        <f t="shared" ref="M6:M69" si="6">IF(D6=1,C6,J6)</f>
        <v>14612</v>
      </c>
    </row>
    <row r="7" spans="1:13">
      <c r="A7" s="8">
        <v>41229</v>
      </c>
      <c r="B7" s="7">
        <v>3</v>
      </c>
      <c r="C7">
        <f>Historical!H6</f>
        <v>14889</v>
      </c>
      <c r="D7">
        <f>IF(ISBLANK(Historical!H6),0,1)</f>
        <v>1</v>
      </c>
      <c r="E7">
        <f ca="1">IF(D7=0,NA(),IF(B7&lt;=Params!$D$83,RefineryInputs!C7,AVERAGE(OFFSET(RefineryInputs!C7,-Params!$D$83+1,0,Params!$D$83,1))))</f>
        <v>14889</v>
      </c>
      <c r="F7" t="e">
        <f t="shared" ca="1" si="0"/>
        <v>#N/A</v>
      </c>
      <c r="G7">
        <f t="shared" ca="1" si="1"/>
        <v>14612</v>
      </c>
      <c r="H7" s="22" t="e">
        <f t="shared" ca="1" si="2"/>
        <v>#N/A</v>
      </c>
      <c r="I7" s="22" t="e">
        <f t="shared" ca="1" si="3"/>
        <v>#N/A</v>
      </c>
      <c r="J7" s="22" t="e">
        <f ca="1">IF(OR(ISNA(F7),ISNA(G7)), H7*(1+Params!$D$84)*(1-Params!$D$85)+I7*Params!$D$85, F7*(1+Params!$D$84)*(1-Params!$D$85)+G7*Params!$D$85)</f>
        <v>#N/A</v>
      </c>
      <c r="K7" s="22">
        <f t="shared" ca="1" si="4"/>
        <v>0</v>
      </c>
      <c r="L7">
        <f t="shared" si="5"/>
        <v>0</v>
      </c>
      <c r="M7" s="22">
        <f t="shared" si="6"/>
        <v>14889</v>
      </c>
    </row>
    <row r="8" spans="1:13">
      <c r="A8" s="8">
        <v>41236</v>
      </c>
      <c r="B8" s="7">
        <v>4</v>
      </c>
      <c r="C8">
        <f>Historical!H7</f>
        <v>15174</v>
      </c>
      <c r="D8">
        <f>IF(ISBLANK(Historical!H7),0,1)</f>
        <v>1</v>
      </c>
      <c r="E8">
        <f ca="1">IF(D8=0,NA(),IF(B8&lt;=Params!$D$83,RefineryInputs!C8,AVERAGE(OFFSET(RefineryInputs!C8,-Params!$D$83+1,0,Params!$D$83,1))))</f>
        <v>15174</v>
      </c>
      <c r="F8" t="e">
        <f t="shared" ca="1" si="0"/>
        <v>#N/A</v>
      </c>
      <c r="G8">
        <f t="shared" ca="1" si="1"/>
        <v>14889</v>
      </c>
      <c r="H8" s="22" t="e">
        <f t="shared" ca="1" si="2"/>
        <v>#N/A</v>
      </c>
      <c r="I8" s="22" t="e">
        <f t="shared" ca="1" si="3"/>
        <v>#N/A</v>
      </c>
      <c r="J8" s="22" t="e">
        <f ca="1">IF(OR(ISNA(F8),ISNA(G8)), H8*(1+Params!$D$84)*(1-Params!$D$85)+I8*Params!$D$85, F8*(1+Params!$D$84)*(1-Params!$D$85)+G8*Params!$D$85)</f>
        <v>#N/A</v>
      </c>
      <c r="K8" s="22">
        <f t="shared" ca="1" si="4"/>
        <v>0</v>
      </c>
      <c r="L8">
        <f t="shared" si="5"/>
        <v>0</v>
      </c>
      <c r="M8" s="22">
        <f t="shared" si="6"/>
        <v>15174</v>
      </c>
    </row>
    <row r="9" spans="1:13">
      <c r="A9" s="8">
        <v>41243</v>
      </c>
      <c r="B9" s="7">
        <v>5</v>
      </c>
      <c r="C9">
        <f>Historical!H8</f>
        <v>15429</v>
      </c>
      <c r="D9">
        <f>IF(ISBLANK(Historical!H8),0,1)</f>
        <v>1</v>
      </c>
      <c r="E9">
        <f ca="1">IF(D9=0,NA(),IF(B9&lt;=Params!$D$83,RefineryInputs!C9,AVERAGE(OFFSET(RefineryInputs!C9,-Params!$D$83+1,0,Params!$D$83,1))))</f>
        <v>15429</v>
      </c>
      <c r="F9" t="e">
        <f t="shared" ca="1" si="0"/>
        <v>#N/A</v>
      </c>
      <c r="G9">
        <f t="shared" ca="1" si="1"/>
        <v>15174</v>
      </c>
      <c r="H9" s="22" t="e">
        <f t="shared" ca="1" si="2"/>
        <v>#N/A</v>
      </c>
      <c r="I9" s="22" t="e">
        <f t="shared" ca="1" si="3"/>
        <v>#N/A</v>
      </c>
      <c r="J9" s="22" t="e">
        <f ca="1">IF(OR(ISNA(F9),ISNA(G9)), H9*(1+Params!$D$84)*(1-Params!$D$85)+I9*Params!$D$85, F9*(1+Params!$D$84)*(1-Params!$D$85)+G9*Params!$D$85)</f>
        <v>#N/A</v>
      </c>
      <c r="K9" s="22">
        <f t="shared" ca="1" si="4"/>
        <v>0</v>
      </c>
      <c r="L9">
        <f t="shared" si="5"/>
        <v>0</v>
      </c>
      <c r="M9" s="22">
        <f t="shared" si="6"/>
        <v>15429</v>
      </c>
    </row>
    <row r="10" spans="1:13">
      <c r="A10" s="8">
        <v>41250</v>
      </c>
      <c r="B10" s="7">
        <v>6</v>
      </c>
      <c r="C10">
        <f>Historical!H9</f>
        <v>15367</v>
      </c>
      <c r="D10">
        <f>IF(ISBLANK(Historical!H9),0,1)</f>
        <v>1</v>
      </c>
      <c r="E10">
        <f ca="1">IF(D10=0,NA(),IF(B10&lt;=Params!$D$83,RefineryInputs!C10,AVERAGE(OFFSET(RefineryInputs!C10,-Params!$D$83+1,0,Params!$D$83,1))))</f>
        <v>15367</v>
      </c>
      <c r="F10" t="e">
        <f t="shared" ca="1" si="0"/>
        <v>#N/A</v>
      </c>
      <c r="G10">
        <f t="shared" ca="1" si="1"/>
        <v>15429</v>
      </c>
      <c r="H10" s="22" t="e">
        <f t="shared" ca="1" si="2"/>
        <v>#N/A</v>
      </c>
      <c r="I10" s="22" t="e">
        <f t="shared" ca="1" si="3"/>
        <v>#N/A</v>
      </c>
      <c r="J10" s="22" t="e">
        <f ca="1">IF(OR(ISNA(F10),ISNA(G10)), H10*(1+Params!$D$84)*(1-Params!$D$85)+I10*Params!$D$85, F10*(1+Params!$D$84)*(1-Params!$D$85)+G10*Params!$D$85)</f>
        <v>#N/A</v>
      </c>
      <c r="K10" s="22">
        <f t="shared" ca="1" si="4"/>
        <v>0</v>
      </c>
      <c r="L10">
        <f t="shared" si="5"/>
        <v>0</v>
      </c>
      <c r="M10" s="22">
        <f t="shared" si="6"/>
        <v>15367</v>
      </c>
    </row>
    <row r="11" spans="1:13">
      <c r="A11" s="8">
        <v>41257</v>
      </c>
      <c r="B11" s="7">
        <v>7</v>
      </c>
      <c r="C11">
        <f>Historical!H10</f>
        <v>15594</v>
      </c>
      <c r="D11">
        <f>IF(ISBLANK(Historical!H10),0,1)</f>
        <v>1</v>
      </c>
      <c r="E11">
        <f ca="1">IF(D11=0,NA(),IF(B11&lt;=Params!$D$83,RefineryInputs!C11,AVERAGE(OFFSET(RefineryInputs!C11,-Params!$D$83+1,0,Params!$D$83,1))))</f>
        <v>15594</v>
      </c>
      <c r="F11" t="e">
        <f t="shared" ca="1" si="0"/>
        <v>#N/A</v>
      </c>
      <c r="G11">
        <f t="shared" ca="1" si="1"/>
        <v>15367</v>
      </c>
      <c r="H11" s="22" t="e">
        <f t="shared" ca="1" si="2"/>
        <v>#N/A</v>
      </c>
      <c r="I11" s="22" t="e">
        <f t="shared" ca="1" si="3"/>
        <v>#N/A</v>
      </c>
      <c r="J11" s="22" t="e">
        <f ca="1">IF(OR(ISNA(F11),ISNA(G11)), H11*(1+Params!$D$84)*(1-Params!$D$85)+I11*Params!$D$85, F11*(1+Params!$D$84)*(1-Params!$D$85)+G11*Params!$D$85)</f>
        <v>#N/A</v>
      </c>
      <c r="K11" s="22">
        <f t="shared" ca="1" si="4"/>
        <v>0</v>
      </c>
      <c r="L11">
        <f t="shared" si="5"/>
        <v>0</v>
      </c>
      <c r="M11" s="22">
        <f t="shared" si="6"/>
        <v>15594</v>
      </c>
    </row>
    <row r="12" spans="1:13">
      <c r="A12" s="8">
        <v>41264</v>
      </c>
      <c r="B12" s="7">
        <v>8</v>
      </c>
      <c r="C12">
        <f>Historical!H11</f>
        <v>15328</v>
      </c>
      <c r="D12">
        <f>IF(ISBLANK(Historical!H11),0,1)</f>
        <v>1</v>
      </c>
      <c r="E12">
        <f ca="1">IF(D12=0,NA(),IF(B12&lt;=Params!$D$83,RefineryInputs!C12,AVERAGE(OFFSET(RefineryInputs!C12,-Params!$D$83+1,0,Params!$D$83,1))))</f>
        <v>15328</v>
      </c>
      <c r="F12" t="e">
        <f t="shared" ca="1" si="0"/>
        <v>#N/A</v>
      </c>
      <c r="G12">
        <f t="shared" ca="1" si="1"/>
        <v>15594</v>
      </c>
      <c r="H12" s="22" t="e">
        <f t="shared" ca="1" si="2"/>
        <v>#N/A</v>
      </c>
      <c r="I12" s="22" t="e">
        <f t="shared" ca="1" si="3"/>
        <v>#N/A</v>
      </c>
      <c r="J12" s="22" t="e">
        <f ca="1">IF(OR(ISNA(F12),ISNA(G12)), H12*(1+Params!$D$84)*(1-Params!$D$85)+I12*Params!$D$85, F12*(1+Params!$D$84)*(1-Params!$D$85)+G12*Params!$D$85)</f>
        <v>#N/A</v>
      </c>
      <c r="K12" s="22">
        <f t="shared" ca="1" si="4"/>
        <v>0</v>
      </c>
      <c r="L12">
        <f t="shared" si="5"/>
        <v>0</v>
      </c>
      <c r="M12" s="22">
        <f t="shared" si="6"/>
        <v>15328</v>
      </c>
    </row>
    <row r="13" spans="1:13">
      <c r="A13" s="8">
        <v>41271</v>
      </c>
      <c r="B13" s="7">
        <v>9</v>
      </c>
      <c r="C13">
        <f>Historical!H12</f>
        <v>15341</v>
      </c>
      <c r="D13">
        <f>IF(ISBLANK(Historical!H12),0,1)</f>
        <v>1</v>
      </c>
      <c r="E13">
        <f ca="1">IF(D13=0,NA(),IF(B13&lt;=Params!$D$83,RefineryInputs!C13,AVERAGE(OFFSET(RefineryInputs!C13,-Params!$D$83+1,0,Params!$D$83,1))))</f>
        <v>15341</v>
      </c>
      <c r="F13" t="e">
        <f t="shared" ca="1" si="0"/>
        <v>#N/A</v>
      </c>
      <c r="G13">
        <f t="shared" ca="1" si="1"/>
        <v>15328</v>
      </c>
      <c r="H13" s="22" t="e">
        <f t="shared" ca="1" si="2"/>
        <v>#N/A</v>
      </c>
      <c r="I13" s="22" t="e">
        <f t="shared" ca="1" si="3"/>
        <v>#N/A</v>
      </c>
      <c r="J13" s="22" t="e">
        <f ca="1">IF(OR(ISNA(F13),ISNA(G13)), H13*(1+Params!$D$84)*(1-Params!$D$85)+I13*Params!$D$85, F13*(1+Params!$D$84)*(1-Params!$D$85)+G13*Params!$D$85)</f>
        <v>#N/A</v>
      </c>
      <c r="K13" s="22">
        <f t="shared" ca="1" si="4"/>
        <v>0</v>
      </c>
      <c r="L13">
        <f t="shared" si="5"/>
        <v>0</v>
      </c>
      <c r="M13" s="22">
        <f t="shared" si="6"/>
        <v>15341</v>
      </c>
    </row>
    <row r="14" spans="1:13">
      <c r="A14" s="8">
        <v>41278</v>
      </c>
      <c r="B14" s="7">
        <v>10</v>
      </c>
      <c r="C14">
        <f>Historical!H13</f>
        <v>15257</v>
      </c>
      <c r="D14">
        <f>IF(ISBLANK(Historical!H13),0,1)</f>
        <v>1</v>
      </c>
      <c r="E14">
        <f ca="1">IF(D14=0,NA(),IF(B14&lt;=Params!$D$83,RefineryInputs!C14,AVERAGE(OFFSET(RefineryInputs!C14,-Params!$D$83+1,0,Params!$D$83,1))))</f>
        <v>15257</v>
      </c>
      <c r="F14" t="e">
        <f t="shared" ca="1" si="0"/>
        <v>#N/A</v>
      </c>
      <c r="G14">
        <f t="shared" ca="1" si="1"/>
        <v>15341</v>
      </c>
      <c r="H14" s="22" t="e">
        <f t="shared" ca="1" si="2"/>
        <v>#N/A</v>
      </c>
      <c r="I14" s="22" t="e">
        <f t="shared" ca="1" si="3"/>
        <v>#N/A</v>
      </c>
      <c r="J14" s="22" t="e">
        <f ca="1">IF(OR(ISNA(F14),ISNA(G14)), H14*(1+Params!$D$84)*(1-Params!$D$85)+I14*Params!$D$85, F14*(1+Params!$D$84)*(1-Params!$D$85)+G14*Params!$D$85)</f>
        <v>#N/A</v>
      </c>
      <c r="K14" s="22">
        <f t="shared" ca="1" si="4"/>
        <v>0</v>
      </c>
      <c r="L14">
        <f t="shared" si="5"/>
        <v>0</v>
      </c>
      <c r="M14" s="22">
        <f t="shared" si="6"/>
        <v>15257</v>
      </c>
    </row>
    <row r="15" spans="1:13">
      <c r="A15" s="8">
        <v>41285</v>
      </c>
      <c r="B15" s="7">
        <v>11</v>
      </c>
      <c r="C15">
        <f>Historical!H14</f>
        <v>15101</v>
      </c>
      <c r="D15">
        <f>IF(ISBLANK(Historical!H14),0,1)</f>
        <v>1</v>
      </c>
      <c r="E15">
        <f ca="1">IF(D15=0,NA(),IF(B15&lt;=Params!$D$83,RefineryInputs!C15,AVERAGE(OFFSET(RefineryInputs!C15,-Params!$D$83+1,0,Params!$D$83,1))))</f>
        <v>15101</v>
      </c>
      <c r="F15" t="e">
        <f t="shared" ca="1" si="0"/>
        <v>#N/A</v>
      </c>
      <c r="G15">
        <f t="shared" ca="1" si="1"/>
        <v>15257</v>
      </c>
      <c r="H15" s="22" t="e">
        <f t="shared" ca="1" si="2"/>
        <v>#N/A</v>
      </c>
      <c r="I15" s="22" t="e">
        <f t="shared" ca="1" si="3"/>
        <v>#N/A</v>
      </c>
      <c r="J15" s="22" t="e">
        <f ca="1">IF(OR(ISNA(F15),ISNA(G15)), H15*(1+Params!$D$84)*(1-Params!$D$85)+I15*Params!$D$85, F15*(1+Params!$D$84)*(1-Params!$D$85)+G15*Params!$D$85)</f>
        <v>#N/A</v>
      </c>
      <c r="K15" s="22">
        <f t="shared" ca="1" si="4"/>
        <v>0</v>
      </c>
      <c r="L15">
        <f t="shared" si="5"/>
        <v>0</v>
      </c>
      <c r="M15" s="22">
        <f t="shared" si="6"/>
        <v>15101</v>
      </c>
    </row>
    <row r="16" spans="1:13">
      <c r="A16" s="8">
        <v>41292</v>
      </c>
      <c r="B16" s="7">
        <v>12</v>
      </c>
      <c r="C16">
        <f>Historical!H15</f>
        <v>14206</v>
      </c>
      <c r="D16">
        <f>IF(ISBLANK(Historical!H15),0,1)</f>
        <v>1</v>
      </c>
      <c r="E16">
        <f ca="1">IF(D16=0,NA(),IF(B16&lt;=Params!$D$83,RefineryInputs!C16,AVERAGE(OFFSET(RefineryInputs!C16,-Params!$D$83+1,0,Params!$D$83,1))))</f>
        <v>14206</v>
      </c>
      <c r="F16" t="e">
        <f t="shared" ca="1" si="0"/>
        <v>#N/A</v>
      </c>
      <c r="G16">
        <f t="shared" ca="1" si="1"/>
        <v>15101</v>
      </c>
      <c r="H16" s="22" t="e">
        <f t="shared" ca="1" si="2"/>
        <v>#N/A</v>
      </c>
      <c r="I16" s="22" t="e">
        <f t="shared" ca="1" si="3"/>
        <v>#N/A</v>
      </c>
      <c r="J16" s="22" t="e">
        <f ca="1">IF(OR(ISNA(F16),ISNA(G16)), H16*(1+Params!$D$84)*(1-Params!$D$85)+I16*Params!$D$85, F16*(1+Params!$D$84)*(1-Params!$D$85)+G16*Params!$D$85)</f>
        <v>#N/A</v>
      </c>
      <c r="K16" s="22">
        <f t="shared" ca="1" si="4"/>
        <v>0</v>
      </c>
      <c r="L16">
        <f t="shared" si="5"/>
        <v>0</v>
      </c>
      <c r="M16" s="22">
        <f t="shared" si="6"/>
        <v>14206</v>
      </c>
    </row>
    <row r="17" spans="1:13">
      <c r="A17" s="8">
        <v>41299</v>
      </c>
      <c r="B17" s="7">
        <v>13</v>
      </c>
      <c r="C17">
        <f>Historical!H16</f>
        <v>14481</v>
      </c>
      <c r="D17">
        <f>IF(ISBLANK(Historical!H16),0,1)</f>
        <v>1</v>
      </c>
      <c r="E17">
        <f ca="1">IF(D17=0,NA(),IF(B17&lt;=Params!$D$83,RefineryInputs!C17,AVERAGE(OFFSET(RefineryInputs!C17,-Params!$D$83+1,0,Params!$D$83,1))))</f>
        <v>14481</v>
      </c>
      <c r="F17" t="e">
        <f t="shared" ca="1" si="0"/>
        <v>#N/A</v>
      </c>
      <c r="G17">
        <f t="shared" ca="1" si="1"/>
        <v>14206</v>
      </c>
      <c r="H17" s="22" t="e">
        <f t="shared" ca="1" si="2"/>
        <v>#N/A</v>
      </c>
      <c r="I17" s="22" t="e">
        <f t="shared" ca="1" si="3"/>
        <v>#N/A</v>
      </c>
      <c r="J17" s="22" t="e">
        <f ca="1">IF(OR(ISNA(F17),ISNA(G17)), H17*(1+Params!$D$84)*(1-Params!$D$85)+I17*Params!$D$85, F17*(1+Params!$D$84)*(1-Params!$D$85)+G17*Params!$D$85)</f>
        <v>#N/A</v>
      </c>
      <c r="K17" s="22">
        <f t="shared" ca="1" si="4"/>
        <v>0</v>
      </c>
      <c r="L17">
        <f t="shared" si="5"/>
        <v>0</v>
      </c>
      <c r="M17" s="22">
        <f t="shared" si="6"/>
        <v>14481</v>
      </c>
    </row>
    <row r="18" spans="1:13">
      <c r="A18" s="8">
        <v>41306</v>
      </c>
      <c r="B18" s="7">
        <v>14</v>
      </c>
      <c r="C18">
        <f>Historical!H17</f>
        <v>14431</v>
      </c>
      <c r="D18">
        <f>IF(ISBLANK(Historical!H17),0,1)</f>
        <v>1</v>
      </c>
      <c r="E18">
        <f ca="1">IF(D18=0,NA(),IF(B18&lt;=Params!$D$83,RefineryInputs!C18,AVERAGE(OFFSET(RefineryInputs!C18,-Params!$D$83+1,0,Params!$D$83,1))))</f>
        <v>14431</v>
      </c>
      <c r="F18" t="e">
        <f t="shared" ca="1" si="0"/>
        <v>#N/A</v>
      </c>
      <c r="G18">
        <f t="shared" ca="1" si="1"/>
        <v>14481</v>
      </c>
      <c r="H18" s="22" t="e">
        <f t="shared" ca="1" si="2"/>
        <v>#N/A</v>
      </c>
      <c r="I18" s="22" t="e">
        <f t="shared" ca="1" si="3"/>
        <v>#N/A</v>
      </c>
      <c r="J18" s="22" t="e">
        <f ca="1">IF(OR(ISNA(F18),ISNA(G18)), H18*(1+Params!$D$84)*(1-Params!$D$85)+I18*Params!$D$85, F18*(1+Params!$D$84)*(1-Params!$D$85)+G18*Params!$D$85)</f>
        <v>#N/A</v>
      </c>
      <c r="K18" s="22">
        <f t="shared" ca="1" si="4"/>
        <v>0</v>
      </c>
      <c r="L18">
        <f t="shared" si="5"/>
        <v>0</v>
      </c>
      <c r="M18" s="22">
        <f t="shared" si="6"/>
        <v>14431</v>
      </c>
    </row>
    <row r="19" spans="1:13">
      <c r="A19" s="8">
        <v>41313</v>
      </c>
      <c r="B19" s="7">
        <v>15</v>
      </c>
      <c r="C19">
        <f>Historical!H18</f>
        <v>14310</v>
      </c>
      <c r="D19">
        <f>IF(ISBLANK(Historical!H18),0,1)</f>
        <v>1</v>
      </c>
      <c r="E19">
        <f ca="1">IF(D19=0,NA(),IF(B19&lt;=Params!$D$83,RefineryInputs!C19,AVERAGE(OFFSET(RefineryInputs!C19,-Params!$D$83+1,0,Params!$D$83,1))))</f>
        <v>14310</v>
      </c>
      <c r="F19" t="e">
        <f t="shared" ca="1" si="0"/>
        <v>#N/A</v>
      </c>
      <c r="G19">
        <f t="shared" ca="1" si="1"/>
        <v>14431</v>
      </c>
      <c r="H19" s="22" t="e">
        <f t="shared" ca="1" si="2"/>
        <v>#N/A</v>
      </c>
      <c r="I19" s="22" t="e">
        <f t="shared" ca="1" si="3"/>
        <v>#N/A</v>
      </c>
      <c r="J19" s="22" t="e">
        <f ca="1">IF(OR(ISNA(F19),ISNA(G19)), H19*(1+Params!$D$84)*(1-Params!$D$85)+I19*Params!$D$85, F19*(1+Params!$D$84)*(1-Params!$D$85)+G19*Params!$D$85)</f>
        <v>#N/A</v>
      </c>
      <c r="K19" s="22">
        <f t="shared" ca="1" si="4"/>
        <v>0</v>
      </c>
      <c r="L19">
        <f t="shared" si="5"/>
        <v>0</v>
      </c>
      <c r="M19" s="22">
        <f t="shared" si="6"/>
        <v>14310</v>
      </c>
    </row>
    <row r="20" spans="1:13">
      <c r="A20" s="8">
        <v>41320</v>
      </c>
      <c r="B20" s="7">
        <v>16</v>
      </c>
      <c r="C20">
        <f>Historical!H19</f>
        <v>14176</v>
      </c>
      <c r="D20">
        <f>IF(ISBLANK(Historical!H19),0,1)</f>
        <v>1</v>
      </c>
      <c r="E20">
        <f ca="1">IF(D20=0,NA(),IF(B20&lt;=Params!$D$83,RefineryInputs!C20,AVERAGE(OFFSET(RefineryInputs!C20,-Params!$D$83+1,0,Params!$D$83,1))))</f>
        <v>14176</v>
      </c>
      <c r="F20" t="e">
        <f t="shared" ca="1" si="0"/>
        <v>#N/A</v>
      </c>
      <c r="G20">
        <f t="shared" ca="1" si="1"/>
        <v>14310</v>
      </c>
      <c r="H20" s="22" t="e">
        <f t="shared" ca="1" si="2"/>
        <v>#N/A</v>
      </c>
      <c r="I20" s="22" t="e">
        <f t="shared" ca="1" si="3"/>
        <v>#N/A</v>
      </c>
      <c r="J20" s="22" t="e">
        <f ca="1">IF(OR(ISNA(F20),ISNA(G20)), H20*(1+Params!$D$84)*(1-Params!$D$85)+I20*Params!$D$85, F20*(1+Params!$D$84)*(1-Params!$D$85)+G20*Params!$D$85)</f>
        <v>#N/A</v>
      </c>
      <c r="K20" s="22">
        <f t="shared" ca="1" si="4"/>
        <v>0</v>
      </c>
      <c r="L20">
        <f t="shared" si="5"/>
        <v>0</v>
      </c>
      <c r="M20" s="22">
        <f t="shared" si="6"/>
        <v>14176</v>
      </c>
    </row>
    <row r="21" spans="1:13">
      <c r="A21" s="8">
        <v>41327</v>
      </c>
      <c r="B21" s="7">
        <v>17</v>
      </c>
      <c r="C21">
        <f>Historical!H20</f>
        <v>14511</v>
      </c>
      <c r="D21">
        <f>IF(ISBLANK(Historical!H20),0,1)</f>
        <v>1</v>
      </c>
      <c r="E21">
        <f ca="1">IF(D21=0,NA(),IF(B21&lt;=Params!$D$83,RefineryInputs!C21,AVERAGE(OFFSET(RefineryInputs!C21,-Params!$D$83+1,0,Params!$D$83,1))))</f>
        <v>14511</v>
      </c>
      <c r="F21" t="e">
        <f t="shared" ca="1" si="0"/>
        <v>#N/A</v>
      </c>
      <c r="G21">
        <f t="shared" ca="1" si="1"/>
        <v>14176</v>
      </c>
      <c r="H21" s="22" t="e">
        <f t="shared" ca="1" si="2"/>
        <v>#N/A</v>
      </c>
      <c r="I21" s="22" t="e">
        <f t="shared" ca="1" si="3"/>
        <v>#N/A</v>
      </c>
      <c r="J21" s="22" t="e">
        <f ca="1">IF(OR(ISNA(F21),ISNA(G21)), H21*(1+Params!$D$84)*(1-Params!$D$85)+I21*Params!$D$85, F21*(1+Params!$D$84)*(1-Params!$D$85)+G21*Params!$D$85)</f>
        <v>#N/A</v>
      </c>
      <c r="K21" s="22">
        <f t="shared" ca="1" si="4"/>
        <v>0</v>
      </c>
      <c r="L21">
        <f t="shared" si="5"/>
        <v>0</v>
      </c>
      <c r="M21" s="22">
        <f t="shared" si="6"/>
        <v>14511</v>
      </c>
    </row>
    <row r="22" spans="1:13">
      <c r="A22" s="8">
        <v>41334</v>
      </c>
      <c r="B22" s="7">
        <v>18</v>
      </c>
      <c r="C22">
        <f>Historical!H21</f>
        <v>14031</v>
      </c>
      <c r="D22">
        <f>IF(ISBLANK(Historical!H21),0,1)</f>
        <v>1</v>
      </c>
      <c r="E22">
        <f ca="1">IF(D22=0,NA(),IF(B22&lt;=Params!$D$83,RefineryInputs!C22,AVERAGE(OFFSET(RefineryInputs!C22,-Params!$D$83+1,0,Params!$D$83,1))))</f>
        <v>14031</v>
      </c>
      <c r="F22" t="e">
        <f t="shared" ca="1" si="0"/>
        <v>#N/A</v>
      </c>
      <c r="G22">
        <f t="shared" ca="1" si="1"/>
        <v>14511</v>
      </c>
      <c r="H22" s="22" t="e">
        <f t="shared" ca="1" si="2"/>
        <v>#N/A</v>
      </c>
      <c r="I22" s="22" t="e">
        <f t="shared" ca="1" si="3"/>
        <v>#N/A</v>
      </c>
      <c r="J22" s="22" t="e">
        <f ca="1">IF(OR(ISNA(F22),ISNA(G22)), H22*(1+Params!$D$84)*(1-Params!$D$85)+I22*Params!$D$85, F22*(1+Params!$D$84)*(1-Params!$D$85)+G22*Params!$D$85)</f>
        <v>#N/A</v>
      </c>
      <c r="K22" s="22">
        <f t="shared" ca="1" si="4"/>
        <v>0</v>
      </c>
      <c r="L22">
        <f t="shared" si="5"/>
        <v>0</v>
      </c>
      <c r="M22" s="22">
        <f t="shared" si="6"/>
        <v>14031</v>
      </c>
    </row>
    <row r="23" spans="1:13">
      <c r="A23" s="8">
        <v>41341</v>
      </c>
      <c r="B23" s="7">
        <v>19</v>
      </c>
      <c r="C23">
        <f>Historical!H22</f>
        <v>13994</v>
      </c>
      <c r="D23">
        <f>IF(ISBLANK(Historical!H22),0,1)</f>
        <v>1</v>
      </c>
      <c r="E23">
        <f ca="1">IF(D23=0,NA(),IF(B23&lt;=Params!$D$83,RefineryInputs!C23,AVERAGE(OFFSET(RefineryInputs!C23,-Params!$D$83+1,0,Params!$D$83,1))))</f>
        <v>13994</v>
      </c>
      <c r="F23" t="e">
        <f t="shared" ca="1" si="0"/>
        <v>#N/A</v>
      </c>
      <c r="G23">
        <f t="shared" ca="1" si="1"/>
        <v>14031</v>
      </c>
      <c r="H23" s="22" t="e">
        <f t="shared" ca="1" si="2"/>
        <v>#N/A</v>
      </c>
      <c r="I23" s="22" t="e">
        <f t="shared" ca="1" si="3"/>
        <v>#N/A</v>
      </c>
      <c r="J23" s="22" t="e">
        <f ca="1">IF(OR(ISNA(F23),ISNA(G23)), H23*(1+Params!$D$84)*(1-Params!$D$85)+I23*Params!$D$85, F23*(1+Params!$D$84)*(1-Params!$D$85)+G23*Params!$D$85)</f>
        <v>#N/A</v>
      </c>
      <c r="K23" s="22">
        <f t="shared" ca="1" si="4"/>
        <v>0</v>
      </c>
      <c r="L23">
        <f t="shared" si="5"/>
        <v>0</v>
      </c>
      <c r="M23" s="22">
        <f t="shared" si="6"/>
        <v>13994</v>
      </c>
    </row>
    <row r="24" spans="1:13">
      <c r="A24" s="8">
        <v>41348</v>
      </c>
      <c r="B24" s="7">
        <v>20</v>
      </c>
      <c r="C24">
        <f>Historical!H23</f>
        <v>14514</v>
      </c>
      <c r="D24">
        <f>IF(ISBLANK(Historical!H23),0,1)</f>
        <v>1</v>
      </c>
      <c r="E24">
        <f ca="1">IF(D24=0,NA(),IF(B24&lt;=Params!$D$83,RefineryInputs!C24,AVERAGE(OFFSET(RefineryInputs!C24,-Params!$D$83+1,0,Params!$D$83,1))))</f>
        <v>14514</v>
      </c>
      <c r="F24" t="e">
        <f t="shared" ca="1" si="0"/>
        <v>#N/A</v>
      </c>
      <c r="G24">
        <f t="shared" ca="1" si="1"/>
        <v>13994</v>
      </c>
      <c r="H24" s="22" t="e">
        <f t="shared" ca="1" si="2"/>
        <v>#N/A</v>
      </c>
      <c r="I24" s="22" t="e">
        <f t="shared" ca="1" si="3"/>
        <v>#N/A</v>
      </c>
      <c r="J24" s="22" t="e">
        <f ca="1">IF(OR(ISNA(F24),ISNA(G24)), H24*(1+Params!$D$84)*(1-Params!$D$85)+I24*Params!$D$85, F24*(1+Params!$D$84)*(1-Params!$D$85)+G24*Params!$D$85)</f>
        <v>#N/A</v>
      </c>
      <c r="K24" s="22">
        <f t="shared" ca="1" si="4"/>
        <v>0</v>
      </c>
      <c r="L24">
        <f t="shared" si="5"/>
        <v>0</v>
      </c>
      <c r="M24" s="22">
        <f t="shared" si="6"/>
        <v>14514</v>
      </c>
    </row>
    <row r="25" spans="1:13">
      <c r="A25" s="8">
        <v>41355</v>
      </c>
      <c r="B25" s="7">
        <v>21</v>
      </c>
      <c r="C25">
        <f>Historical!H24</f>
        <v>14878</v>
      </c>
      <c r="D25">
        <f>IF(ISBLANK(Historical!H24),0,1)</f>
        <v>1</v>
      </c>
      <c r="E25">
        <f ca="1">IF(D25=0,NA(),IF(B25&lt;=Params!$D$83,RefineryInputs!C25,AVERAGE(OFFSET(RefineryInputs!C25,-Params!$D$83+1,0,Params!$D$83,1))))</f>
        <v>14878</v>
      </c>
      <c r="F25" t="e">
        <f t="shared" ca="1" si="0"/>
        <v>#N/A</v>
      </c>
      <c r="G25">
        <f t="shared" ca="1" si="1"/>
        <v>14514</v>
      </c>
      <c r="H25" s="22" t="e">
        <f t="shared" ca="1" si="2"/>
        <v>#N/A</v>
      </c>
      <c r="I25" s="22" t="e">
        <f t="shared" ca="1" si="3"/>
        <v>#N/A</v>
      </c>
      <c r="J25" s="22" t="e">
        <f ca="1">IF(OR(ISNA(F25),ISNA(G25)), H25*(1+Params!$D$84)*(1-Params!$D$85)+I25*Params!$D$85, F25*(1+Params!$D$84)*(1-Params!$D$85)+G25*Params!$D$85)</f>
        <v>#N/A</v>
      </c>
      <c r="K25" s="22">
        <f t="shared" ca="1" si="4"/>
        <v>0</v>
      </c>
      <c r="L25">
        <f t="shared" si="5"/>
        <v>0</v>
      </c>
      <c r="M25" s="22">
        <f t="shared" si="6"/>
        <v>14878</v>
      </c>
    </row>
    <row r="26" spans="1:13">
      <c r="A26" s="8">
        <v>41362</v>
      </c>
      <c r="B26" s="7">
        <v>22</v>
      </c>
      <c r="C26">
        <f>Historical!H25</f>
        <v>15008</v>
      </c>
      <c r="D26">
        <f>IF(ISBLANK(Historical!H25),0,1)</f>
        <v>1</v>
      </c>
      <c r="E26">
        <f ca="1">IF(D26=0,NA(),IF(B26&lt;=Params!$D$83,RefineryInputs!C26,AVERAGE(OFFSET(RefineryInputs!C26,-Params!$D$83+1,0,Params!$D$83,1))))</f>
        <v>15008</v>
      </c>
      <c r="F26" t="e">
        <f t="shared" ca="1" si="0"/>
        <v>#N/A</v>
      </c>
      <c r="G26">
        <f t="shared" ca="1" si="1"/>
        <v>14878</v>
      </c>
      <c r="H26" s="22" t="e">
        <f t="shared" ca="1" si="2"/>
        <v>#N/A</v>
      </c>
      <c r="I26" s="22" t="e">
        <f t="shared" ca="1" si="3"/>
        <v>#N/A</v>
      </c>
      <c r="J26" s="22" t="e">
        <f ca="1">IF(OR(ISNA(F26),ISNA(G26)), H26*(1+Params!$D$84)*(1-Params!$D$85)+I26*Params!$D$85, F26*(1+Params!$D$84)*(1-Params!$D$85)+G26*Params!$D$85)</f>
        <v>#N/A</v>
      </c>
      <c r="K26" s="22">
        <f t="shared" ca="1" si="4"/>
        <v>0</v>
      </c>
      <c r="L26">
        <f t="shared" si="5"/>
        <v>0</v>
      </c>
      <c r="M26" s="22">
        <f t="shared" si="6"/>
        <v>15008</v>
      </c>
    </row>
    <row r="27" spans="1:13">
      <c r="A27" s="8">
        <v>41369</v>
      </c>
      <c r="B27" s="7">
        <v>23</v>
      </c>
      <c r="C27">
        <f>Historical!H26</f>
        <v>15114</v>
      </c>
      <c r="D27">
        <f>IF(ISBLANK(Historical!H26),0,1)</f>
        <v>1</v>
      </c>
      <c r="E27">
        <f ca="1">IF(D27=0,NA(),IF(B27&lt;=Params!$D$83,RefineryInputs!C27,AVERAGE(OFFSET(RefineryInputs!C27,-Params!$D$83+1,0,Params!$D$83,1))))</f>
        <v>15114</v>
      </c>
      <c r="F27" t="e">
        <f t="shared" ca="1" si="0"/>
        <v>#N/A</v>
      </c>
      <c r="G27">
        <f t="shared" ca="1" si="1"/>
        <v>15008</v>
      </c>
      <c r="H27" s="22" t="e">
        <f t="shared" ca="1" si="2"/>
        <v>#N/A</v>
      </c>
      <c r="I27" s="22" t="e">
        <f t="shared" ca="1" si="3"/>
        <v>#N/A</v>
      </c>
      <c r="J27" s="22" t="e">
        <f ca="1">IF(OR(ISNA(F27),ISNA(G27)), H27*(1+Params!$D$84)*(1-Params!$D$85)+I27*Params!$D$85, F27*(1+Params!$D$84)*(1-Params!$D$85)+G27*Params!$D$85)</f>
        <v>#N/A</v>
      </c>
      <c r="K27" s="22">
        <f t="shared" ca="1" si="4"/>
        <v>0</v>
      </c>
      <c r="L27">
        <f t="shared" si="5"/>
        <v>0</v>
      </c>
      <c r="M27" s="22">
        <f t="shared" si="6"/>
        <v>15114</v>
      </c>
    </row>
    <row r="28" spans="1:13">
      <c r="A28" s="8">
        <v>41376</v>
      </c>
      <c r="B28" s="7">
        <v>24</v>
      </c>
      <c r="C28">
        <f>Historical!H27</f>
        <v>15074</v>
      </c>
      <c r="D28">
        <f>IF(ISBLANK(Historical!H27),0,1)</f>
        <v>1</v>
      </c>
      <c r="E28">
        <f ca="1">IF(D28=0,NA(),IF(B28&lt;=Params!$D$83,RefineryInputs!C28,AVERAGE(OFFSET(RefineryInputs!C28,-Params!$D$83+1,0,Params!$D$83,1))))</f>
        <v>15074</v>
      </c>
      <c r="F28" t="e">
        <f t="shared" ca="1" si="0"/>
        <v>#N/A</v>
      </c>
      <c r="G28">
        <f t="shared" ca="1" si="1"/>
        <v>15114</v>
      </c>
      <c r="H28" s="22" t="e">
        <f t="shared" ca="1" si="2"/>
        <v>#N/A</v>
      </c>
      <c r="I28" s="22" t="e">
        <f t="shared" ca="1" si="3"/>
        <v>#N/A</v>
      </c>
      <c r="J28" s="22" t="e">
        <f ca="1">IF(OR(ISNA(F28),ISNA(G28)), H28*(1+Params!$D$84)*(1-Params!$D$85)+I28*Params!$D$85, F28*(1+Params!$D$84)*(1-Params!$D$85)+G28*Params!$D$85)</f>
        <v>#N/A</v>
      </c>
      <c r="K28" s="22">
        <f t="shared" ca="1" si="4"/>
        <v>0</v>
      </c>
      <c r="L28">
        <f t="shared" si="5"/>
        <v>0</v>
      </c>
      <c r="M28" s="22">
        <f t="shared" si="6"/>
        <v>15074</v>
      </c>
    </row>
    <row r="29" spans="1:13">
      <c r="A29" s="8">
        <v>41383</v>
      </c>
      <c r="B29" s="7">
        <v>25</v>
      </c>
      <c r="C29">
        <f>Historical!H28</f>
        <v>14488</v>
      </c>
      <c r="D29">
        <f>IF(ISBLANK(Historical!H28),0,1)</f>
        <v>1</v>
      </c>
      <c r="E29">
        <f ca="1">IF(D29=0,NA(),IF(B29&lt;=Params!$D$83,RefineryInputs!C29,AVERAGE(OFFSET(RefineryInputs!C29,-Params!$D$83+1,0,Params!$D$83,1))))</f>
        <v>14488</v>
      </c>
      <c r="F29" t="e">
        <f t="shared" ca="1" si="0"/>
        <v>#N/A</v>
      </c>
      <c r="G29">
        <f t="shared" ca="1" si="1"/>
        <v>15074</v>
      </c>
      <c r="H29" s="22" t="e">
        <f t="shared" ca="1" si="2"/>
        <v>#N/A</v>
      </c>
      <c r="I29" s="22" t="e">
        <f t="shared" ca="1" si="3"/>
        <v>#N/A</v>
      </c>
      <c r="J29" s="22" t="e">
        <f ca="1">IF(OR(ISNA(F29),ISNA(G29)), H29*(1+Params!$D$84)*(1-Params!$D$85)+I29*Params!$D$85, F29*(1+Params!$D$84)*(1-Params!$D$85)+G29*Params!$D$85)</f>
        <v>#N/A</v>
      </c>
      <c r="K29" s="22">
        <f t="shared" ca="1" si="4"/>
        <v>0</v>
      </c>
      <c r="L29">
        <f t="shared" si="5"/>
        <v>0</v>
      </c>
      <c r="M29" s="22">
        <f t="shared" si="6"/>
        <v>14488</v>
      </c>
    </row>
    <row r="30" spans="1:13">
      <c r="A30" s="8">
        <v>41390</v>
      </c>
      <c r="B30" s="7">
        <v>26</v>
      </c>
      <c r="C30">
        <f>Historical!H29</f>
        <v>14710</v>
      </c>
      <c r="D30">
        <f>IF(ISBLANK(Historical!H29),0,1)</f>
        <v>1</v>
      </c>
      <c r="E30">
        <f ca="1">IF(D30=0,NA(),IF(B30&lt;=Params!$D$83,RefineryInputs!C30,AVERAGE(OFFSET(RefineryInputs!C30,-Params!$D$83+1,0,Params!$D$83,1))))</f>
        <v>14710</v>
      </c>
      <c r="F30" t="e">
        <f t="shared" ca="1" si="0"/>
        <v>#N/A</v>
      </c>
      <c r="G30">
        <f t="shared" ca="1" si="1"/>
        <v>14488</v>
      </c>
      <c r="H30" s="22" t="e">
        <f t="shared" ca="1" si="2"/>
        <v>#N/A</v>
      </c>
      <c r="I30" s="22" t="e">
        <f t="shared" ca="1" si="3"/>
        <v>#N/A</v>
      </c>
      <c r="J30" s="22" t="e">
        <f ca="1">IF(OR(ISNA(F30),ISNA(G30)), H30*(1+Params!$D$84)*(1-Params!$D$85)+I30*Params!$D$85, F30*(1+Params!$D$84)*(1-Params!$D$85)+G30*Params!$D$85)</f>
        <v>#N/A</v>
      </c>
      <c r="K30" s="22">
        <f t="shared" ca="1" si="4"/>
        <v>0</v>
      </c>
      <c r="L30">
        <f t="shared" si="5"/>
        <v>0</v>
      </c>
      <c r="M30" s="22">
        <f t="shared" si="6"/>
        <v>14710</v>
      </c>
    </row>
    <row r="31" spans="1:13">
      <c r="A31" s="8">
        <v>41397</v>
      </c>
      <c r="B31" s="7">
        <v>27</v>
      </c>
      <c r="C31">
        <f>Historical!H30</f>
        <v>15180</v>
      </c>
      <c r="D31">
        <f>IF(ISBLANK(Historical!H30),0,1)</f>
        <v>1</v>
      </c>
      <c r="E31">
        <f ca="1">IF(D31=0,NA(),IF(B31&lt;=Params!$D$83,RefineryInputs!C31,AVERAGE(OFFSET(RefineryInputs!C31,-Params!$D$83+1,0,Params!$D$83,1))))</f>
        <v>15180</v>
      </c>
      <c r="F31" t="e">
        <f t="shared" ca="1" si="0"/>
        <v>#N/A</v>
      </c>
      <c r="G31">
        <f t="shared" ca="1" si="1"/>
        <v>14710</v>
      </c>
      <c r="H31" s="22" t="e">
        <f t="shared" ca="1" si="2"/>
        <v>#N/A</v>
      </c>
      <c r="I31" s="22" t="e">
        <f t="shared" ca="1" si="3"/>
        <v>#N/A</v>
      </c>
      <c r="J31" s="22" t="e">
        <f ca="1">IF(OR(ISNA(F31),ISNA(G31)), H31*(1+Params!$D$84)*(1-Params!$D$85)+I31*Params!$D$85, F31*(1+Params!$D$84)*(1-Params!$D$85)+G31*Params!$D$85)</f>
        <v>#N/A</v>
      </c>
      <c r="K31" s="22">
        <f t="shared" ca="1" si="4"/>
        <v>0</v>
      </c>
      <c r="L31">
        <f t="shared" si="5"/>
        <v>0</v>
      </c>
      <c r="M31" s="22">
        <f t="shared" si="6"/>
        <v>15180</v>
      </c>
    </row>
    <row r="32" spans="1:13">
      <c r="A32" s="8">
        <v>41404</v>
      </c>
      <c r="B32" s="7">
        <v>28</v>
      </c>
      <c r="C32">
        <f>Historical!H31</f>
        <v>15253</v>
      </c>
      <c r="D32">
        <f>IF(ISBLANK(Historical!H31),0,1)</f>
        <v>1</v>
      </c>
      <c r="E32">
        <f ca="1">IF(D32=0,NA(),IF(B32&lt;=Params!$D$83,RefineryInputs!C32,AVERAGE(OFFSET(RefineryInputs!C32,-Params!$D$83+1,0,Params!$D$83,1))))</f>
        <v>15253</v>
      </c>
      <c r="F32" t="e">
        <f t="shared" ca="1" si="0"/>
        <v>#N/A</v>
      </c>
      <c r="G32">
        <f t="shared" ca="1" si="1"/>
        <v>15180</v>
      </c>
      <c r="H32" s="22" t="e">
        <f t="shared" ca="1" si="2"/>
        <v>#N/A</v>
      </c>
      <c r="I32" s="22" t="e">
        <f t="shared" ca="1" si="3"/>
        <v>#N/A</v>
      </c>
      <c r="J32" s="22" t="e">
        <f ca="1">IF(OR(ISNA(F32),ISNA(G32)), H32*(1+Params!$D$84)*(1-Params!$D$85)+I32*Params!$D$85, F32*(1+Params!$D$84)*(1-Params!$D$85)+G32*Params!$D$85)</f>
        <v>#N/A</v>
      </c>
      <c r="K32" s="22">
        <f t="shared" ca="1" si="4"/>
        <v>0</v>
      </c>
      <c r="L32">
        <f t="shared" si="5"/>
        <v>0</v>
      </c>
      <c r="M32" s="22">
        <f t="shared" si="6"/>
        <v>15253</v>
      </c>
    </row>
    <row r="33" spans="1:13">
      <c r="A33" s="8">
        <v>41411</v>
      </c>
      <c r="B33" s="7">
        <v>29</v>
      </c>
      <c r="C33">
        <f>Historical!H32</f>
        <v>15249</v>
      </c>
      <c r="D33">
        <f>IF(ISBLANK(Historical!H32),0,1)</f>
        <v>1</v>
      </c>
      <c r="E33">
        <f ca="1">IF(D33=0,NA(),IF(B33&lt;=Params!$D$83,RefineryInputs!C33,AVERAGE(OFFSET(RefineryInputs!C33,-Params!$D$83+1,0,Params!$D$83,1))))</f>
        <v>15249</v>
      </c>
      <c r="F33" t="e">
        <f t="shared" ca="1" si="0"/>
        <v>#N/A</v>
      </c>
      <c r="G33">
        <f t="shared" ca="1" si="1"/>
        <v>15253</v>
      </c>
      <c r="H33" s="22" t="e">
        <f t="shared" ca="1" si="2"/>
        <v>#N/A</v>
      </c>
      <c r="I33" s="22" t="e">
        <f t="shared" ca="1" si="3"/>
        <v>#N/A</v>
      </c>
      <c r="J33" s="22" t="e">
        <f ca="1">IF(OR(ISNA(F33),ISNA(G33)), H33*(1+Params!$D$84)*(1-Params!$D$85)+I33*Params!$D$85, F33*(1+Params!$D$84)*(1-Params!$D$85)+G33*Params!$D$85)</f>
        <v>#N/A</v>
      </c>
      <c r="K33" s="22">
        <f t="shared" ca="1" si="4"/>
        <v>0</v>
      </c>
      <c r="L33">
        <f t="shared" si="5"/>
        <v>0</v>
      </c>
      <c r="M33" s="22">
        <f t="shared" si="6"/>
        <v>15249</v>
      </c>
    </row>
    <row r="34" spans="1:13">
      <c r="A34" s="8">
        <v>41418</v>
      </c>
      <c r="B34" s="7">
        <v>30</v>
      </c>
      <c r="C34">
        <f>Historical!H33</f>
        <v>15029</v>
      </c>
      <c r="D34">
        <f>IF(ISBLANK(Historical!H33),0,1)</f>
        <v>1</v>
      </c>
      <c r="E34">
        <f ca="1">IF(D34=0,NA(),IF(B34&lt;=Params!$D$83,RefineryInputs!C34,AVERAGE(OFFSET(RefineryInputs!C34,-Params!$D$83+1,0,Params!$D$83,1))))</f>
        <v>15029</v>
      </c>
      <c r="F34" t="e">
        <f t="shared" ca="1" si="0"/>
        <v>#N/A</v>
      </c>
      <c r="G34">
        <f t="shared" ca="1" si="1"/>
        <v>15249</v>
      </c>
      <c r="H34" s="22" t="e">
        <f t="shared" ca="1" si="2"/>
        <v>#N/A</v>
      </c>
      <c r="I34" s="22" t="e">
        <f t="shared" ca="1" si="3"/>
        <v>#N/A</v>
      </c>
      <c r="J34" s="22" t="e">
        <f ca="1">IF(OR(ISNA(F34),ISNA(G34)), H34*(1+Params!$D$84)*(1-Params!$D$85)+I34*Params!$D$85, F34*(1+Params!$D$84)*(1-Params!$D$85)+G34*Params!$D$85)</f>
        <v>#N/A</v>
      </c>
      <c r="K34" s="22">
        <f t="shared" ca="1" si="4"/>
        <v>0</v>
      </c>
      <c r="L34">
        <f t="shared" si="5"/>
        <v>0</v>
      </c>
      <c r="M34" s="22">
        <f t="shared" si="6"/>
        <v>15029</v>
      </c>
    </row>
    <row r="35" spans="1:13">
      <c r="A35" s="8">
        <v>41425</v>
      </c>
      <c r="B35" s="7">
        <v>31</v>
      </c>
      <c r="C35">
        <f>Historical!H34</f>
        <v>15462</v>
      </c>
      <c r="D35">
        <f>IF(ISBLANK(Historical!H34),0,1)</f>
        <v>1</v>
      </c>
      <c r="E35">
        <f ca="1">IF(D35=0,NA(),IF(B35&lt;=Params!$D$83,RefineryInputs!C35,AVERAGE(OFFSET(RefineryInputs!C35,-Params!$D$83+1,0,Params!$D$83,1))))</f>
        <v>15462</v>
      </c>
      <c r="F35" t="e">
        <f t="shared" ca="1" si="0"/>
        <v>#N/A</v>
      </c>
      <c r="G35">
        <f t="shared" ca="1" si="1"/>
        <v>15029</v>
      </c>
      <c r="H35" s="22" t="e">
        <f t="shared" ca="1" si="2"/>
        <v>#N/A</v>
      </c>
      <c r="I35" s="22" t="e">
        <f t="shared" ca="1" si="3"/>
        <v>#N/A</v>
      </c>
      <c r="J35" s="22" t="e">
        <f ca="1">IF(OR(ISNA(F35),ISNA(G35)), H35*(1+Params!$D$84)*(1-Params!$D$85)+I35*Params!$D$85, F35*(1+Params!$D$84)*(1-Params!$D$85)+G35*Params!$D$85)</f>
        <v>#N/A</v>
      </c>
      <c r="K35" s="22">
        <f t="shared" ca="1" si="4"/>
        <v>0</v>
      </c>
      <c r="L35">
        <f t="shared" si="5"/>
        <v>0</v>
      </c>
      <c r="M35" s="22">
        <f t="shared" si="6"/>
        <v>15462</v>
      </c>
    </row>
    <row r="36" spans="1:13">
      <c r="A36" s="8">
        <v>41432</v>
      </c>
      <c r="B36" s="7">
        <v>32</v>
      </c>
      <c r="C36">
        <f>Historical!H35</f>
        <v>15237</v>
      </c>
      <c r="D36">
        <f>IF(ISBLANK(Historical!H35),0,1)</f>
        <v>1</v>
      </c>
      <c r="E36">
        <f ca="1">IF(D36=0,NA(),IF(B36&lt;=Params!$D$83,RefineryInputs!C36,AVERAGE(OFFSET(RefineryInputs!C36,-Params!$D$83+1,0,Params!$D$83,1))))</f>
        <v>15237</v>
      </c>
      <c r="F36" t="e">
        <f t="shared" ca="1" si="0"/>
        <v>#N/A</v>
      </c>
      <c r="G36">
        <f t="shared" ca="1" si="1"/>
        <v>15462</v>
      </c>
      <c r="H36" s="22" t="e">
        <f t="shared" ca="1" si="2"/>
        <v>#N/A</v>
      </c>
      <c r="I36" s="22" t="e">
        <f t="shared" ca="1" si="3"/>
        <v>#N/A</v>
      </c>
      <c r="J36" s="22" t="e">
        <f ca="1">IF(OR(ISNA(F36),ISNA(G36)), H36*(1+Params!$D$84)*(1-Params!$D$85)+I36*Params!$D$85, F36*(1+Params!$D$84)*(1-Params!$D$85)+G36*Params!$D$85)</f>
        <v>#N/A</v>
      </c>
      <c r="K36" s="22">
        <f t="shared" ca="1" si="4"/>
        <v>0</v>
      </c>
      <c r="L36">
        <f t="shared" si="5"/>
        <v>0</v>
      </c>
      <c r="M36" s="22">
        <f t="shared" si="6"/>
        <v>15237</v>
      </c>
    </row>
    <row r="37" spans="1:13">
      <c r="A37" s="8">
        <v>41439</v>
      </c>
      <c r="B37" s="7">
        <v>33</v>
      </c>
      <c r="C37">
        <f>Historical!H36</f>
        <v>15531</v>
      </c>
      <c r="D37">
        <f>IF(ISBLANK(Historical!H36),0,1)</f>
        <v>1</v>
      </c>
      <c r="E37">
        <f ca="1">IF(D37=0,NA(),IF(B37&lt;=Params!$D$83,RefineryInputs!C37,AVERAGE(OFFSET(RefineryInputs!C37,-Params!$D$83+1,0,Params!$D$83,1))))</f>
        <v>15531</v>
      </c>
      <c r="F37" t="e">
        <f t="shared" ca="1" si="0"/>
        <v>#N/A</v>
      </c>
      <c r="G37">
        <f t="shared" ca="1" si="1"/>
        <v>15237</v>
      </c>
      <c r="H37" s="22" t="e">
        <f t="shared" ca="1" si="2"/>
        <v>#N/A</v>
      </c>
      <c r="I37" s="22" t="e">
        <f t="shared" ca="1" si="3"/>
        <v>#N/A</v>
      </c>
      <c r="J37" s="22" t="e">
        <f ca="1">IF(OR(ISNA(F37),ISNA(G37)), H37*(1+Params!$D$84)*(1-Params!$D$85)+I37*Params!$D$85, F37*(1+Params!$D$84)*(1-Params!$D$85)+G37*Params!$D$85)</f>
        <v>#N/A</v>
      </c>
      <c r="K37" s="22">
        <f t="shared" ca="1" si="4"/>
        <v>0</v>
      </c>
      <c r="L37">
        <f t="shared" si="5"/>
        <v>0</v>
      </c>
      <c r="M37" s="22">
        <f t="shared" si="6"/>
        <v>15531</v>
      </c>
    </row>
    <row r="38" spans="1:13">
      <c r="A38" s="8">
        <v>41446</v>
      </c>
      <c r="B38" s="7">
        <v>34</v>
      </c>
      <c r="C38">
        <f>Historical!H37</f>
        <v>15704</v>
      </c>
      <c r="D38">
        <f>IF(ISBLANK(Historical!H37),0,1)</f>
        <v>1</v>
      </c>
      <c r="E38">
        <f ca="1">IF(D38=0,NA(),IF(B38&lt;=Params!$D$83,RefineryInputs!C38,AVERAGE(OFFSET(RefineryInputs!C38,-Params!$D$83+1,0,Params!$D$83,1))))</f>
        <v>15704</v>
      </c>
      <c r="F38" t="e">
        <f t="shared" ca="1" si="0"/>
        <v>#N/A</v>
      </c>
      <c r="G38">
        <f t="shared" ca="1" si="1"/>
        <v>15531</v>
      </c>
      <c r="H38" s="22" t="e">
        <f t="shared" ca="1" si="2"/>
        <v>#N/A</v>
      </c>
      <c r="I38" s="22" t="e">
        <f t="shared" ca="1" si="3"/>
        <v>#N/A</v>
      </c>
      <c r="J38" s="22" t="e">
        <f ca="1">IF(OR(ISNA(F38),ISNA(G38)), H38*(1+Params!$D$84)*(1-Params!$D$85)+I38*Params!$D$85, F38*(1+Params!$D$84)*(1-Params!$D$85)+G38*Params!$D$85)</f>
        <v>#N/A</v>
      </c>
      <c r="K38" s="22">
        <f t="shared" ca="1" si="4"/>
        <v>0</v>
      </c>
      <c r="L38">
        <f t="shared" si="5"/>
        <v>0</v>
      </c>
      <c r="M38" s="22">
        <f t="shared" si="6"/>
        <v>15704</v>
      </c>
    </row>
    <row r="39" spans="1:13">
      <c r="A39" s="8">
        <v>41453</v>
      </c>
      <c r="B39" s="7">
        <v>35</v>
      </c>
      <c r="C39">
        <f>Historical!H38</f>
        <v>16090</v>
      </c>
      <c r="D39">
        <f>IF(ISBLANK(Historical!H38),0,1)</f>
        <v>1</v>
      </c>
      <c r="E39">
        <f ca="1">IF(D39=0,NA(),IF(B39&lt;=Params!$D$83,RefineryInputs!C39,AVERAGE(OFFSET(RefineryInputs!C39,-Params!$D$83+1,0,Params!$D$83,1))))</f>
        <v>16090</v>
      </c>
      <c r="F39" t="e">
        <f t="shared" ca="1" si="0"/>
        <v>#N/A</v>
      </c>
      <c r="G39">
        <f t="shared" ca="1" si="1"/>
        <v>15704</v>
      </c>
      <c r="H39" s="22" t="e">
        <f t="shared" ca="1" si="2"/>
        <v>#N/A</v>
      </c>
      <c r="I39" s="22" t="e">
        <f t="shared" ca="1" si="3"/>
        <v>#N/A</v>
      </c>
      <c r="J39" s="22" t="e">
        <f ca="1">IF(OR(ISNA(F39),ISNA(G39)), H39*(1+Params!$D$84)*(1-Params!$D$85)+I39*Params!$D$85, F39*(1+Params!$D$84)*(1-Params!$D$85)+G39*Params!$D$85)</f>
        <v>#N/A</v>
      </c>
      <c r="K39" s="22">
        <f t="shared" ca="1" si="4"/>
        <v>0</v>
      </c>
      <c r="L39">
        <f t="shared" si="5"/>
        <v>0</v>
      </c>
      <c r="M39" s="22">
        <f t="shared" si="6"/>
        <v>16090</v>
      </c>
    </row>
    <row r="40" spans="1:13">
      <c r="A40" s="8">
        <v>41460</v>
      </c>
      <c r="B40" s="7">
        <v>36</v>
      </c>
      <c r="C40">
        <f>Historical!H39</f>
        <v>16118</v>
      </c>
      <c r="D40">
        <f>IF(ISBLANK(Historical!H39),0,1)</f>
        <v>1</v>
      </c>
      <c r="E40">
        <f ca="1">IF(D40=0,NA(),IF(B40&lt;=Params!$D$83,RefineryInputs!C40,AVERAGE(OFFSET(RefineryInputs!C40,-Params!$D$83+1,0,Params!$D$83,1))))</f>
        <v>16118</v>
      </c>
      <c r="F40" t="e">
        <f t="shared" ca="1" si="0"/>
        <v>#N/A</v>
      </c>
      <c r="G40">
        <f t="shared" ca="1" si="1"/>
        <v>16090</v>
      </c>
      <c r="H40" s="22" t="e">
        <f t="shared" ca="1" si="2"/>
        <v>#N/A</v>
      </c>
      <c r="I40" s="22" t="e">
        <f t="shared" ca="1" si="3"/>
        <v>#N/A</v>
      </c>
      <c r="J40" s="22" t="e">
        <f ca="1">IF(OR(ISNA(F40),ISNA(G40)), H40*(1+Params!$D$84)*(1-Params!$D$85)+I40*Params!$D$85, F40*(1+Params!$D$84)*(1-Params!$D$85)+G40*Params!$D$85)</f>
        <v>#N/A</v>
      </c>
      <c r="K40" s="22">
        <f t="shared" ca="1" si="4"/>
        <v>0</v>
      </c>
      <c r="L40">
        <f t="shared" si="5"/>
        <v>0</v>
      </c>
      <c r="M40" s="22">
        <f t="shared" si="6"/>
        <v>16118</v>
      </c>
    </row>
    <row r="41" spans="1:13">
      <c r="A41" s="8">
        <v>41467</v>
      </c>
      <c r="B41" s="7">
        <v>37</v>
      </c>
      <c r="C41">
        <f>Historical!H40</f>
        <v>16237</v>
      </c>
      <c r="D41">
        <f>IF(ISBLANK(Historical!H40),0,1)</f>
        <v>1</v>
      </c>
      <c r="E41">
        <f ca="1">IF(D41=0,NA(),IF(B41&lt;=Params!$D$83,RefineryInputs!C41,AVERAGE(OFFSET(RefineryInputs!C41,-Params!$D$83+1,0,Params!$D$83,1))))</f>
        <v>16237</v>
      </c>
      <c r="F41" t="e">
        <f t="shared" ca="1" si="0"/>
        <v>#N/A</v>
      </c>
      <c r="G41">
        <f t="shared" ca="1" si="1"/>
        <v>16118</v>
      </c>
      <c r="H41" s="22" t="e">
        <f t="shared" ca="1" si="2"/>
        <v>#N/A</v>
      </c>
      <c r="I41" s="22" t="e">
        <f t="shared" ca="1" si="3"/>
        <v>#N/A</v>
      </c>
      <c r="J41" s="22" t="e">
        <f ca="1">IF(OR(ISNA(F41),ISNA(G41)), H41*(1+Params!$D$84)*(1-Params!$D$85)+I41*Params!$D$85, F41*(1+Params!$D$84)*(1-Params!$D$85)+G41*Params!$D$85)</f>
        <v>#N/A</v>
      </c>
      <c r="K41" s="22">
        <f t="shared" ca="1" si="4"/>
        <v>0</v>
      </c>
      <c r="L41">
        <f t="shared" si="5"/>
        <v>0</v>
      </c>
      <c r="M41" s="22">
        <f t="shared" si="6"/>
        <v>16237</v>
      </c>
    </row>
    <row r="42" spans="1:13">
      <c r="A42" s="8">
        <v>41474</v>
      </c>
      <c r="B42" s="7">
        <v>38</v>
      </c>
      <c r="C42">
        <f>Historical!H41</f>
        <v>16031</v>
      </c>
      <c r="D42">
        <f>IF(ISBLANK(Historical!H41),0,1)</f>
        <v>1</v>
      </c>
      <c r="E42">
        <f ca="1">IF(D42=0,NA(),IF(B42&lt;=Params!$D$83,RefineryInputs!C42,AVERAGE(OFFSET(RefineryInputs!C42,-Params!$D$83+1,0,Params!$D$83,1))))</f>
        <v>16031</v>
      </c>
      <c r="F42" t="e">
        <f t="shared" ca="1" si="0"/>
        <v>#N/A</v>
      </c>
      <c r="G42">
        <f t="shared" ca="1" si="1"/>
        <v>16237</v>
      </c>
      <c r="H42" s="22" t="e">
        <f t="shared" ca="1" si="2"/>
        <v>#N/A</v>
      </c>
      <c r="I42" s="22" t="e">
        <f t="shared" ca="1" si="3"/>
        <v>#N/A</v>
      </c>
      <c r="J42" s="22" t="e">
        <f ca="1">IF(OR(ISNA(F42),ISNA(G42)), H42*(1+Params!$D$84)*(1-Params!$D$85)+I42*Params!$D$85, F42*(1+Params!$D$84)*(1-Params!$D$85)+G42*Params!$D$85)</f>
        <v>#N/A</v>
      </c>
      <c r="K42" s="22">
        <f t="shared" ca="1" si="4"/>
        <v>0</v>
      </c>
      <c r="L42">
        <f t="shared" si="5"/>
        <v>0</v>
      </c>
      <c r="M42" s="22">
        <f t="shared" si="6"/>
        <v>16031</v>
      </c>
    </row>
    <row r="43" spans="1:13">
      <c r="A43" s="8">
        <v>41481</v>
      </c>
      <c r="B43" s="7">
        <v>39</v>
      </c>
      <c r="C43">
        <f>Historical!H42</f>
        <v>15965</v>
      </c>
      <c r="D43">
        <f>IF(ISBLANK(Historical!H42),0,1)</f>
        <v>1</v>
      </c>
      <c r="E43">
        <f ca="1">IF(D43=0,NA(),IF(B43&lt;=Params!$D$83,RefineryInputs!C43,AVERAGE(OFFSET(RefineryInputs!C43,-Params!$D$83+1,0,Params!$D$83,1))))</f>
        <v>15965</v>
      </c>
      <c r="F43" t="e">
        <f t="shared" ca="1" si="0"/>
        <v>#N/A</v>
      </c>
      <c r="G43">
        <f t="shared" ca="1" si="1"/>
        <v>16031</v>
      </c>
      <c r="H43" s="22" t="e">
        <f t="shared" ca="1" si="2"/>
        <v>#N/A</v>
      </c>
      <c r="I43" s="22" t="e">
        <f t="shared" ca="1" si="3"/>
        <v>#N/A</v>
      </c>
      <c r="J43" s="22" t="e">
        <f ca="1">IF(OR(ISNA(F43),ISNA(G43)), H43*(1+Params!$D$84)*(1-Params!$D$85)+I43*Params!$D$85, F43*(1+Params!$D$84)*(1-Params!$D$85)+G43*Params!$D$85)</f>
        <v>#N/A</v>
      </c>
      <c r="K43" s="22">
        <f t="shared" ca="1" si="4"/>
        <v>0</v>
      </c>
      <c r="L43">
        <f t="shared" si="5"/>
        <v>0</v>
      </c>
      <c r="M43" s="22">
        <f t="shared" si="6"/>
        <v>15965</v>
      </c>
    </row>
    <row r="44" spans="1:13">
      <c r="A44" s="8">
        <v>41488</v>
      </c>
      <c r="B44" s="7">
        <v>40</v>
      </c>
      <c r="C44">
        <f>Historical!H43</f>
        <v>15893</v>
      </c>
      <c r="D44">
        <f>IF(ISBLANK(Historical!H43),0,1)</f>
        <v>1</v>
      </c>
      <c r="E44">
        <f ca="1">IF(D44=0,NA(),IF(B44&lt;=Params!$D$83,RefineryInputs!C44,AVERAGE(OFFSET(RefineryInputs!C44,-Params!$D$83+1,0,Params!$D$83,1))))</f>
        <v>15893</v>
      </c>
      <c r="F44" t="e">
        <f t="shared" ca="1" si="0"/>
        <v>#N/A</v>
      </c>
      <c r="G44">
        <f t="shared" ca="1" si="1"/>
        <v>15965</v>
      </c>
      <c r="H44" s="22" t="e">
        <f t="shared" ca="1" si="2"/>
        <v>#N/A</v>
      </c>
      <c r="I44" s="22" t="e">
        <f t="shared" ca="1" si="3"/>
        <v>#N/A</v>
      </c>
      <c r="J44" s="22" t="e">
        <f ca="1">IF(OR(ISNA(F44),ISNA(G44)), H44*(1+Params!$D$84)*(1-Params!$D$85)+I44*Params!$D$85, F44*(1+Params!$D$84)*(1-Params!$D$85)+G44*Params!$D$85)</f>
        <v>#N/A</v>
      </c>
      <c r="K44" s="22">
        <f t="shared" ca="1" si="4"/>
        <v>0</v>
      </c>
      <c r="L44">
        <f t="shared" si="5"/>
        <v>0</v>
      </c>
      <c r="M44" s="22">
        <f t="shared" si="6"/>
        <v>15893</v>
      </c>
    </row>
    <row r="45" spans="1:13">
      <c r="A45" s="8">
        <v>41495</v>
      </c>
      <c r="B45" s="7">
        <v>41</v>
      </c>
      <c r="C45">
        <f>Historical!H44</f>
        <v>15611</v>
      </c>
      <c r="D45">
        <f>IF(ISBLANK(Historical!H44),0,1)</f>
        <v>1</v>
      </c>
      <c r="E45">
        <f ca="1">IF(D45=0,NA(),IF(B45&lt;=Params!$D$83,RefineryInputs!C45,AVERAGE(OFFSET(RefineryInputs!C45,-Params!$D$83+1,0,Params!$D$83,1))))</f>
        <v>15611</v>
      </c>
      <c r="F45" t="e">
        <f t="shared" ca="1" si="0"/>
        <v>#N/A</v>
      </c>
      <c r="G45">
        <f t="shared" ca="1" si="1"/>
        <v>15893</v>
      </c>
      <c r="H45" s="22" t="e">
        <f t="shared" ca="1" si="2"/>
        <v>#N/A</v>
      </c>
      <c r="I45" s="22" t="e">
        <f t="shared" ca="1" si="3"/>
        <v>#N/A</v>
      </c>
      <c r="J45" s="22" t="e">
        <f ca="1">IF(OR(ISNA(F45),ISNA(G45)), H45*(1+Params!$D$84)*(1-Params!$D$85)+I45*Params!$D$85, F45*(1+Params!$D$84)*(1-Params!$D$85)+G45*Params!$D$85)</f>
        <v>#N/A</v>
      </c>
      <c r="K45" s="22">
        <f t="shared" ca="1" si="4"/>
        <v>0</v>
      </c>
      <c r="L45">
        <f t="shared" si="5"/>
        <v>0</v>
      </c>
      <c r="M45" s="22">
        <f t="shared" si="6"/>
        <v>15611</v>
      </c>
    </row>
    <row r="46" spans="1:13">
      <c r="A46" s="8">
        <v>41502</v>
      </c>
      <c r="B46" s="7">
        <v>42</v>
      </c>
      <c r="C46">
        <f>Historical!H45</f>
        <v>15845</v>
      </c>
      <c r="D46">
        <f>IF(ISBLANK(Historical!H45),0,1)</f>
        <v>1</v>
      </c>
      <c r="E46">
        <f ca="1">IF(D46=0,NA(),IF(B46&lt;=Params!$D$83,RefineryInputs!C46,AVERAGE(OFFSET(RefineryInputs!C46,-Params!$D$83+1,0,Params!$D$83,1))))</f>
        <v>15845</v>
      </c>
      <c r="F46" t="e">
        <f t="shared" ca="1" si="0"/>
        <v>#N/A</v>
      </c>
      <c r="G46">
        <f t="shared" ca="1" si="1"/>
        <v>15611</v>
      </c>
      <c r="H46" s="22" t="e">
        <f t="shared" ca="1" si="2"/>
        <v>#N/A</v>
      </c>
      <c r="I46" s="22" t="e">
        <f t="shared" ca="1" si="3"/>
        <v>#N/A</v>
      </c>
      <c r="J46" s="22" t="e">
        <f ca="1">IF(OR(ISNA(F46),ISNA(G46)), H46*(1+Params!$D$84)*(1-Params!$D$85)+I46*Params!$D$85, F46*(1+Params!$D$84)*(1-Params!$D$85)+G46*Params!$D$85)</f>
        <v>#N/A</v>
      </c>
      <c r="K46" s="22">
        <f t="shared" ca="1" si="4"/>
        <v>0</v>
      </c>
      <c r="L46">
        <f t="shared" si="5"/>
        <v>0</v>
      </c>
      <c r="M46" s="22">
        <f t="shared" si="6"/>
        <v>15845</v>
      </c>
    </row>
    <row r="47" spans="1:13">
      <c r="A47" s="8">
        <v>41509</v>
      </c>
      <c r="B47" s="7">
        <v>43</v>
      </c>
      <c r="C47">
        <f>Historical!H46</f>
        <v>15774</v>
      </c>
      <c r="D47">
        <f>IF(ISBLANK(Historical!H46),0,1)</f>
        <v>1</v>
      </c>
      <c r="E47">
        <f ca="1">IF(D47=0,NA(),IF(B47&lt;=Params!$D$83,RefineryInputs!C47,AVERAGE(OFFSET(RefineryInputs!C47,-Params!$D$83+1,0,Params!$D$83,1))))</f>
        <v>15774</v>
      </c>
      <c r="F47" t="e">
        <f t="shared" ca="1" si="0"/>
        <v>#N/A</v>
      </c>
      <c r="G47">
        <f t="shared" ca="1" si="1"/>
        <v>15845</v>
      </c>
      <c r="H47" s="22" t="e">
        <f t="shared" ca="1" si="2"/>
        <v>#N/A</v>
      </c>
      <c r="I47" s="22" t="e">
        <f t="shared" ca="1" si="3"/>
        <v>#N/A</v>
      </c>
      <c r="J47" s="22" t="e">
        <f ca="1">IF(OR(ISNA(F47),ISNA(G47)), H47*(1+Params!$D$84)*(1-Params!$D$85)+I47*Params!$D$85, F47*(1+Params!$D$84)*(1-Params!$D$85)+G47*Params!$D$85)</f>
        <v>#N/A</v>
      </c>
      <c r="K47" s="22">
        <f t="shared" ca="1" si="4"/>
        <v>0</v>
      </c>
      <c r="L47">
        <f t="shared" si="5"/>
        <v>0</v>
      </c>
      <c r="M47" s="22">
        <f t="shared" si="6"/>
        <v>15774</v>
      </c>
    </row>
    <row r="48" spans="1:13">
      <c r="A48" s="8">
        <v>41516</v>
      </c>
      <c r="B48" s="7">
        <v>44</v>
      </c>
      <c r="C48">
        <f>Historical!H47</f>
        <v>15936</v>
      </c>
      <c r="D48">
        <f>IF(ISBLANK(Historical!H47),0,1)</f>
        <v>1</v>
      </c>
      <c r="E48">
        <f ca="1">IF(D48=0,NA(),IF(B48&lt;=Params!$D$83,RefineryInputs!C48,AVERAGE(OFFSET(RefineryInputs!C48,-Params!$D$83+1,0,Params!$D$83,1))))</f>
        <v>15936</v>
      </c>
      <c r="F48" t="e">
        <f t="shared" ca="1" si="0"/>
        <v>#N/A</v>
      </c>
      <c r="G48">
        <f t="shared" ca="1" si="1"/>
        <v>15774</v>
      </c>
      <c r="H48" s="22" t="e">
        <f t="shared" ca="1" si="2"/>
        <v>#N/A</v>
      </c>
      <c r="I48" s="22" t="e">
        <f t="shared" ca="1" si="3"/>
        <v>#N/A</v>
      </c>
      <c r="J48" s="22" t="e">
        <f ca="1">IF(OR(ISNA(F48),ISNA(G48)), H48*(1+Params!$D$84)*(1-Params!$D$85)+I48*Params!$D$85, F48*(1+Params!$D$84)*(1-Params!$D$85)+G48*Params!$D$85)</f>
        <v>#N/A</v>
      </c>
      <c r="K48" s="22">
        <f t="shared" ca="1" si="4"/>
        <v>0</v>
      </c>
      <c r="L48">
        <f t="shared" si="5"/>
        <v>0</v>
      </c>
      <c r="M48" s="22">
        <f t="shared" si="6"/>
        <v>15936</v>
      </c>
    </row>
    <row r="49" spans="1:13">
      <c r="A49" s="8">
        <v>41523</v>
      </c>
      <c r="B49" s="7">
        <v>45</v>
      </c>
      <c r="C49">
        <f>Historical!H48</f>
        <v>15896</v>
      </c>
      <c r="D49">
        <f>IF(ISBLANK(Historical!H48),0,1)</f>
        <v>1</v>
      </c>
      <c r="E49">
        <f ca="1">IF(D49=0,NA(),IF(B49&lt;=Params!$D$83,RefineryInputs!C49,AVERAGE(OFFSET(RefineryInputs!C49,-Params!$D$83+1,0,Params!$D$83,1))))</f>
        <v>15896</v>
      </c>
      <c r="F49" t="e">
        <f t="shared" ca="1" si="0"/>
        <v>#N/A</v>
      </c>
      <c r="G49">
        <f t="shared" ca="1" si="1"/>
        <v>15936</v>
      </c>
      <c r="H49" s="22" t="e">
        <f t="shared" ca="1" si="2"/>
        <v>#N/A</v>
      </c>
      <c r="I49" s="22" t="e">
        <f t="shared" ca="1" si="3"/>
        <v>#N/A</v>
      </c>
      <c r="J49" s="22" t="e">
        <f ca="1">IF(OR(ISNA(F49),ISNA(G49)), H49*(1+Params!$D$84)*(1-Params!$D$85)+I49*Params!$D$85, F49*(1+Params!$D$84)*(1-Params!$D$85)+G49*Params!$D$85)</f>
        <v>#N/A</v>
      </c>
      <c r="K49" s="22">
        <f t="shared" ca="1" si="4"/>
        <v>0</v>
      </c>
      <c r="L49">
        <f t="shared" si="5"/>
        <v>0</v>
      </c>
      <c r="M49" s="22">
        <f t="shared" si="6"/>
        <v>15896</v>
      </c>
    </row>
    <row r="50" spans="1:13">
      <c r="A50" s="8">
        <v>41530</v>
      </c>
      <c r="B50" s="7">
        <v>46</v>
      </c>
      <c r="C50">
        <f>Historical!H49</f>
        <v>16110</v>
      </c>
      <c r="D50">
        <f>IF(ISBLANK(Historical!H49),0,1)</f>
        <v>1</v>
      </c>
      <c r="E50">
        <f ca="1">IF(D50=0,NA(),IF(B50&lt;=Params!$D$83,RefineryInputs!C50,AVERAGE(OFFSET(RefineryInputs!C50,-Params!$D$83+1,0,Params!$D$83,1))))</f>
        <v>16110</v>
      </c>
      <c r="F50" t="e">
        <f t="shared" ca="1" si="0"/>
        <v>#N/A</v>
      </c>
      <c r="G50">
        <f t="shared" ca="1" si="1"/>
        <v>15896</v>
      </c>
      <c r="H50" s="22" t="e">
        <f t="shared" ca="1" si="2"/>
        <v>#N/A</v>
      </c>
      <c r="I50" s="22" t="e">
        <f t="shared" ca="1" si="3"/>
        <v>#N/A</v>
      </c>
      <c r="J50" s="22" t="e">
        <f ca="1">IF(OR(ISNA(F50),ISNA(G50)), H50*(1+Params!$D$84)*(1-Params!$D$85)+I50*Params!$D$85, F50*(1+Params!$D$84)*(1-Params!$D$85)+G50*Params!$D$85)</f>
        <v>#N/A</v>
      </c>
      <c r="K50" s="22">
        <f t="shared" ca="1" si="4"/>
        <v>0</v>
      </c>
      <c r="L50">
        <f t="shared" si="5"/>
        <v>0</v>
      </c>
      <c r="M50" s="22">
        <f t="shared" si="6"/>
        <v>16110</v>
      </c>
    </row>
    <row r="51" spans="1:13">
      <c r="A51" s="8">
        <v>41537</v>
      </c>
      <c r="B51" s="7">
        <v>47</v>
      </c>
      <c r="C51">
        <f>Historical!H50</f>
        <v>15591</v>
      </c>
      <c r="D51">
        <f>IF(ISBLANK(Historical!H50),0,1)</f>
        <v>1</v>
      </c>
      <c r="E51">
        <f ca="1">IF(D51=0,NA(),IF(B51&lt;=Params!$D$83,RefineryInputs!C51,AVERAGE(OFFSET(RefineryInputs!C51,-Params!$D$83+1,0,Params!$D$83,1))))</f>
        <v>15591</v>
      </c>
      <c r="F51" t="e">
        <f t="shared" ca="1" si="0"/>
        <v>#N/A</v>
      </c>
      <c r="G51">
        <f t="shared" ca="1" si="1"/>
        <v>16110</v>
      </c>
      <c r="H51" s="22" t="e">
        <f t="shared" ca="1" si="2"/>
        <v>#N/A</v>
      </c>
      <c r="I51" s="22" t="e">
        <f t="shared" ca="1" si="3"/>
        <v>#N/A</v>
      </c>
      <c r="J51" s="22" t="e">
        <f ca="1">IF(OR(ISNA(F51),ISNA(G51)), H51*(1+Params!$D$84)*(1-Params!$D$85)+I51*Params!$D$85, F51*(1+Params!$D$84)*(1-Params!$D$85)+G51*Params!$D$85)</f>
        <v>#N/A</v>
      </c>
      <c r="K51" s="22">
        <f t="shared" ca="1" si="4"/>
        <v>0</v>
      </c>
      <c r="L51">
        <f t="shared" si="5"/>
        <v>0</v>
      </c>
      <c r="M51" s="22">
        <f t="shared" si="6"/>
        <v>15591</v>
      </c>
    </row>
    <row r="52" spans="1:13">
      <c r="A52" s="8">
        <v>41544</v>
      </c>
      <c r="B52" s="7">
        <v>48</v>
      </c>
      <c r="C52">
        <f>Historical!H51</f>
        <v>15445</v>
      </c>
      <c r="D52">
        <f>IF(ISBLANK(Historical!H51),0,1)</f>
        <v>1</v>
      </c>
      <c r="E52">
        <f ca="1">IF(D52=0,NA(),IF(B52&lt;=Params!$D$83,RefineryInputs!C52,AVERAGE(OFFSET(RefineryInputs!C52,-Params!$D$83+1,0,Params!$D$83,1))))</f>
        <v>15445</v>
      </c>
      <c r="F52" t="e">
        <f t="shared" ca="1" si="0"/>
        <v>#N/A</v>
      </c>
      <c r="G52">
        <f t="shared" ca="1" si="1"/>
        <v>15591</v>
      </c>
      <c r="H52" s="22" t="e">
        <f t="shared" ca="1" si="2"/>
        <v>#N/A</v>
      </c>
      <c r="I52" s="22" t="e">
        <f t="shared" ca="1" si="3"/>
        <v>#N/A</v>
      </c>
      <c r="J52" s="22" t="e">
        <f ca="1">IF(OR(ISNA(F52),ISNA(G52)), H52*(1+Params!$D$84)*(1-Params!$D$85)+I52*Params!$D$85, F52*(1+Params!$D$84)*(1-Params!$D$85)+G52*Params!$D$85)</f>
        <v>#N/A</v>
      </c>
      <c r="K52" s="22">
        <f t="shared" ca="1" si="4"/>
        <v>0</v>
      </c>
      <c r="L52">
        <f t="shared" si="5"/>
        <v>0</v>
      </c>
      <c r="M52" s="22">
        <f t="shared" si="6"/>
        <v>15445</v>
      </c>
    </row>
    <row r="53" spans="1:13">
      <c r="A53" s="8">
        <v>41551</v>
      </c>
      <c r="B53" s="7">
        <v>49</v>
      </c>
      <c r="C53">
        <f>Historical!H52</f>
        <v>14890</v>
      </c>
      <c r="D53">
        <f>IF(ISBLANK(Historical!H52),0,1)</f>
        <v>1</v>
      </c>
      <c r="E53">
        <f ca="1">IF(D53=0,NA(),IF(B53&lt;=Params!$D$83,RefineryInputs!C53,AVERAGE(OFFSET(RefineryInputs!C53,-Params!$D$83+1,0,Params!$D$83,1))))</f>
        <v>14890</v>
      </c>
      <c r="F53" t="e">
        <f t="shared" ca="1" si="0"/>
        <v>#N/A</v>
      </c>
      <c r="G53">
        <f t="shared" ca="1" si="1"/>
        <v>15445</v>
      </c>
      <c r="H53" s="22" t="e">
        <f t="shared" ca="1" si="2"/>
        <v>#N/A</v>
      </c>
      <c r="I53" s="22" t="e">
        <f t="shared" ca="1" si="3"/>
        <v>#N/A</v>
      </c>
      <c r="J53" s="22" t="e">
        <f ca="1">IF(OR(ISNA(F53),ISNA(G53)), H53*(1+Params!$D$84)*(1-Params!$D$85)+I53*Params!$D$85, F53*(1+Params!$D$84)*(1-Params!$D$85)+G53*Params!$D$85)</f>
        <v>#N/A</v>
      </c>
      <c r="K53" s="22">
        <f t="shared" ca="1" si="4"/>
        <v>0</v>
      </c>
      <c r="L53">
        <f t="shared" si="5"/>
        <v>0</v>
      </c>
      <c r="M53" s="22">
        <f t="shared" si="6"/>
        <v>14890</v>
      </c>
    </row>
    <row r="54" spans="1:13">
      <c r="A54" s="8">
        <v>41558</v>
      </c>
      <c r="B54" s="7">
        <v>50</v>
      </c>
      <c r="C54">
        <f>Historical!H53</f>
        <v>14853</v>
      </c>
      <c r="D54">
        <f>IF(ISBLANK(Historical!H53),0,1)</f>
        <v>1</v>
      </c>
      <c r="E54">
        <f ca="1">IF(D54=0,NA(),IF(B54&lt;=Params!$D$83,RefineryInputs!C54,AVERAGE(OFFSET(RefineryInputs!C54,-Params!$D$83+1,0,Params!$D$83,1))))</f>
        <v>14853</v>
      </c>
      <c r="F54" t="e">
        <f t="shared" ca="1" si="0"/>
        <v>#N/A</v>
      </c>
      <c r="G54">
        <f t="shared" ca="1" si="1"/>
        <v>14890</v>
      </c>
      <c r="H54" s="22" t="e">
        <f t="shared" ca="1" si="2"/>
        <v>#N/A</v>
      </c>
      <c r="I54" s="22" t="e">
        <f t="shared" ca="1" si="3"/>
        <v>#N/A</v>
      </c>
      <c r="J54" s="22" t="e">
        <f ca="1">IF(OR(ISNA(F54),ISNA(G54)), H54*(1+Params!$D$84)*(1-Params!$D$85)+I54*Params!$D$85, F54*(1+Params!$D$84)*(1-Params!$D$85)+G54*Params!$D$85)</f>
        <v>#N/A</v>
      </c>
      <c r="K54" s="22">
        <f t="shared" ca="1" si="4"/>
        <v>0</v>
      </c>
      <c r="L54">
        <f t="shared" si="5"/>
        <v>0</v>
      </c>
      <c r="M54" s="22">
        <f t="shared" si="6"/>
        <v>14853</v>
      </c>
    </row>
    <row r="55" spans="1:13">
      <c r="A55" s="8">
        <v>41565</v>
      </c>
      <c r="B55" s="7">
        <v>51</v>
      </c>
      <c r="C55">
        <f>Historical!H54</f>
        <v>14855</v>
      </c>
      <c r="D55">
        <f>IF(ISBLANK(Historical!H54),0,1)</f>
        <v>1</v>
      </c>
      <c r="E55">
        <f ca="1">IF(D55=0,NA(),IF(B55&lt;=Params!$D$83,RefineryInputs!C55,AVERAGE(OFFSET(RefineryInputs!C55,-Params!$D$83+1,0,Params!$D$83,1))))</f>
        <v>14855</v>
      </c>
      <c r="F55" t="e">
        <f t="shared" ca="1" si="0"/>
        <v>#N/A</v>
      </c>
      <c r="G55">
        <f t="shared" ca="1" si="1"/>
        <v>14853</v>
      </c>
      <c r="H55" s="22" t="e">
        <f t="shared" ca="1" si="2"/>
        <v>#N/A</v>
      </c>
      <c r="I55" s="22" t="e">
        <f t="shared" ca="1" si="3"/>
        <v>#N/A</v>
      </c>
      <c r="J55" s="22" t="e">
        <f ca="1">IF(OR(ISNA(F55),ISNA(G55)), H55*(1+Params!$D$84)*(1-Params!$D$85)+I55*Params!$D$85, F55*(1+Params!$D$84)*(1-Params!$D$85)+G55*Params!$D$85)</f>
        <v>#N/A</v>
      </c>
      <c r="K55" s="22">
        <f t="shared" ca="1" si="4"/>
        <v>0</v>
      </c>
      <c r="L55">
        <f t="shared" si="5"/>
        <v>0</v>
      </c>
      <c r="M55" s="22">
        <f t="shared" si="6"/>
        <v>14855</v>
      </c>
    </row>
    <row r="56" spans="1:13">
      <c r="A56" s="8">
        <v>41572</v>
      </c>
      <c r="B56" s="7">
        <v>52</v>
      </c>
      <c r="C56">
        <f>Historical!H55</f>
        <v>15052</v>
      </c>
      <c r="D56">
        <f>IF(ISBLANK(Historical!H55),0,1)</f>
        <v>1</v>
      </c>
      <c r="E56">
        <f ca="1">IF(D56=0,NA(),IF(B56&lt;=Params!$D$83,RefineryInputs!C56,AVERAGE(OFFSET(RefineryInputs!C56,-Params!$D$83+1,0,Params!$D$83,1))))</f>
        <v>15052</v>
      </c>
      <c r="F56" t="e">
        <f t="shared" ca="1" si="0"/>
        <v>#N/A</v>
      </c>
      <c r="G56">
        <f t="shared" ca="1" si="1"/>
        <v>14855</v>
      </c>
      <c r="H56" s="22" t="e">
        <f t="shared" ca="1" si="2"/>
        <v>#N/A</v>
      </c>
      <c r="I56" s="22" t="e">
        <f t="shared" ca="1" si="3"/>
        <v>#N/A</v>
      </c>
      <c r="J56" s="22" t="e">
        <f ca="1">IF(OR(ISNA(F56),ISNA(G56)), H56*(1+Params!$D$84)*(1-Params!$D$85)+I56*Params!$D$85, F56*(1+Params!$D$84)*(1-Params!$D$85)+G56*Params!$D$85)</f>
        <v>#N/A</v>
      </c>
      <c r="K56" s="22">
        <f t="shared" ca="1" si="4"/>
        <v>0</v>
      </c>
      <c r="L56">
        <f t="shared" si="5"/>
        <v>0</v>
      </c>
      <c r="M56" s="22">
        <f t="shared" si="6"/>
        <v>15052</v>
      </c>
    </row>
    <row r="57" spans="1:13">
      <c r="A57" s="8">
        <v>41579</v>
      </c>
      <c r="B57" s="7">
        <v>53</v>
      </c>
      <c r="C57">
        <f>Historical!H56</f>
        <v>15068</v>
      </c>
      <c r="D57">
        <f>IF(ISBLANK(Historical!H56),0,1)</f>
        <v>1</v>
      </c>
      <c r="E57">
        <f ca="1">IF(D57=0,NA(),IF(B57&lt;=Params!$D$83,RefineryInputs!C57,AVERAGE(OFFSET(RefineryInputs!C57,-Params!$D$83+1,0,Params!$D$83,1))))</f>
        <v>15068</v>
      </c>
      <c r="F57">
        <f t="shared" ca="1" si="0"/>
        <v>14667</v>
      </c>
      <c r="G57">
        <f t="shared" ca="1" si="1"/>
        <v>15052</v>
      </c>
      <c r="H57" s="22" t="e">
        <f t="shared" ca="1" si="2"/>
        <v>#N/A</v>
      </c>
      <c r="I57" s="22" t="e">
        <f t="shared" ca="1" si="3"/>
        <v>#N/A</v>
      </c>
      <c r="J57" s="22">
        <f ca="1">IF(OR(ISNA(F57),ISNA(G57)), H57*(1+Params!$D$84)*(1-Params!$D$85)+I57*Params!$D$85, F57*(1+Params!$D$84)*(1-Params!$D$85)+G57*Params!$D$85)</f>
        <v>14931.005999999999</v>
      </c>
      <c r="K57" s="22">
        <f t="shared" ca="1" si="4"/>
        <v>18767.356036000165</v>
      </c>
      <c r="L57">
        <f t="shared" si="5"/>
        <v>0</v>
      </c>
      <c r="M57" s="22">
        <f t="shared" si="6"/>
        <v>15068</v>
      </c>
    </row>
    <row r="58" spans="1:13">
      <c r="A58" s="8">
        <v>41586</v>
      </c>
      <c r="B58" s="7">
        <v>54</v>
      </c>
      <c r="C58">
        <f>Historical!H57</f>
        <v>15411</v>
      </c>
      <c r="D58">
        <f>IF(ISBLANK(Historical!H57),0,1)</f>
        <v>1</v>
      </c>
      <c r="E58">
        <f ca="1">IF(D58=0,NA(),IF(B58&lt;=Params!$D$83,RefineryInputs!C58,AVERAGE(OFFSET(RefineryInputs!C58,-Params!$D$83+1,0,Params!$D$83,1))))</f>
        <v>15411</v>
      </c>
      <c r="F58">
        <f t="shared" ca="1" si="0"/>
        <v>14612</v>
      </c>
      <c r="G58">
        <f t="shared" ca="1" si="1"/>
        <v>15068</v>
      </c>
      <c r="H58" s="22" t="e">
        <f t="shared" ca="1" si="2"/>
        <v>#N/A</v>
      </c>
      <c r="I58" s="22">
        <f t="shared" ca="1" si="3"/>
        <v>14931.005999999999</v>
      </c>
      <c r="J58" s="22">
        <f ca="1">IF(OR(ISNA(F58),ISNA(G58)), H58*(1+Params!$D$84)*(1-Params!$D$85)+I58*Params!$D$85, F58*(1+Params!$D$84)*(1-Params!$D$85)+G58*Params!$D$85)</f>
        <v>14875.016</v>
      </c>
      <c r="K58" s="22">
        <f t="shared" ca="1" si="4"/>
        <v>287278.84825600043</v>
      </c>
      <c r="L58">
        <f t="shared" si="5"/>
        <v>0</v>
      </c>
      <c r="M58" s="22">
        <f t="shared" si="6"/>
        <v>15411</v>
      </c>
    </row>
    <row r="59" spans="1:13">
      <c r="A59" s="8">
        <v>41593</v>
      </c>
      <c r="B59" s="7">
        <v>55</v>
      </c>
      <c r="C59">
        <f>Historical!H58</f>
        <v>15447</v>
      </c>
      <c r="D59">
        <f>IF(ISBLANK(Historical!H58),0,1)</f>
        <v>1</v>
      </c>
      <c r="E59">
        <f ca="1">IF(D59=0,NA(),IF(B59&lt;=Params!$D$83,RefineryInputs!C59,AVERAGE(OFFSET(RefineryInputs!C59,-Params!$D$83+1,0,Params!$D$83,1))))</f>
        <v>15447</v>
      </c>
      <c r="F59">
        <f t="shared" ca="1" si="0"/>
        <v>14889</v>
      </c>
      <c r="G59">
        <f t="shared" ca="1" si="1"/>
        <v>15411</v>
      </c>
      <c r="H59" s="22" t="e">
        <f t="shared" ca="1" si="2"/>
        <v>#N/A</v>
      </c>
      <c r="I59" s="22">
        <f t="shared" ca="1" si="3"/>
        <v>14875.016</v>
      </c>
      <c r="J59" s="22">
        <f ca="1">IF(OR(ISNA(F59),ISNA(G59)), H59*(1+Params!$D$84)*(1-Params!$D$85)+I59*Params!$D$85, F59*(1+Params!$D$84)*(1-Params!$D$85)+G59*Params!$D$85)</f>
        <v>15157.002</v>
      </c>
      <c r="K59" s="22">
        <f t="shared" ca="1" si="4"/>
        <v>84098.840003999765</v>
      </c>
      <c r="L59">
        <f t="shared" si="5"/>
        <v>0</v>
      </c>
      <c r="M59" s="22">
        <f t="shared" si="6"/>
        <v>15447</v>
      </c>
    </row>
    <row r="60" spans="1:13">
      <c r="A60" s="8">
        <v>41600</v>
      </c>
      <c r="B60" s="7">
        <v>56</v>
      </c>
      <c r="C60">
        <f>Historical!H59</f>
        <v>15551</v>
      </c>
      <c r="D60">
        <f>IF(ISBLANK(Historical!H59),0,1)</f>
        <v>1</v>
      </c>
      <c r="E60">
        <f ca="1">IF(D60=0,NA(),IF(B60&lt;=Params!$D$83,RefineryInputs!C60,AVERAGE(OFFSET(RefineryInputs!C60,-Params!$D$83+1,0,Params!$D$83,1))))</f>
        <v>15551</v>
      </c>
      <c r="F60">
        <f t="shared" ca="1" si="0"/>
        <v>15174</v>
      </c>
      <c r="G60">
        <f t="shared" ca="1" si="1"/>
        <v>15447</v>
      </c>
      <c r="H60" s="22" t="e">
        <f t="shared" ca="1" si="2"/>
        <v>#N/A</v>
      </c>
      <c r="I60" s="22">
        <f t="shared" ca="1" si="3"/>
        <v>15157.002</v>
      </c>
      <c r="J60" s="22">
        <f ca="1">IF(OR(ISNA(F60),ISNA(G60)), H60*(1+Params!$D$84)*(1-Params!$D$85)+I60*Params!$D$85, F60*(1+Params!$D$84)*(1-Params!$D$85)+G60*Params!$D$85)</f>
        <v>15447.132</v>
      </c>
      <c r="K60" s="22">
        <f t="shared" ca="1" si="4"/>
        <v>10788.561424000081</v>
      </c>
      <c r="L60">
        <f t="shared" si="5"/>
        <v>0</v>
      </c>
      <c r="M60" s="22">
        <f t="shared" si="6"/>
        <v>15551</v>
      </c>
    </row>
    <row r="61" spans="1:13">
      <c r="A61" s="8">
        <v>41607</v>
      </c>
      <c r="B61" s="7">
        <v>57</v>
      </c>
      <c r="C61">
        <f>Historical!H60</f>
        <v>16106</v>
      </c>
      <c r="D61">
        <f>IF(ISBLANK(Historical!H60),0,1)</f>
        <v>1</v>
      </c>
      <c r="E61">
        <f ca="1">IF(D61=0,NA(),IF(B61&lt;=Params!$D$83,RefineryInputs!C61,AVERAGE(OFFSET(RefineryInputs!C61,-Params!$D$83+1,0,Params!$D$83,1))))</f>
        <v>16106</v>
      </c>
      <c r="F61">
        <f t="shared" ca="1" si="0"/>
        <v>15429</v>
      </c>
      <c r="G61">
        <f t="shared" ca="1" si="1"/>
        <v>15551</v>
      </c>
      <c r="H61" s="22" t="e">
        <f t="shared" ca="1" si="2"/>
        <v>#N/A</v>
      </c>
      <c r="I61" s="22">
        <f t="shared" ca="1" si="3"/>
        <v>15447.132</v>
      </c>
      <c r="J61" s="22">
        <f ca="1">IF(OR(ISNA(F61),ISNA(G61)), H61*(1+Params!$D$84)*(1-Params!$D$85)+I61*Params!$D$85, F61*(1+Params!$D$84)*(1-Params!$D$85)+G61*Params!$D$85)</f>
        <v>15706.722</v>
      </c>
      <c r="K61" s="22">
        <f t="shared" ca="1" si="4"/>
        <v>159422.92128400019</v>
      </c>
      <c r="L61">
        <f t="shared" si="5"/>
        <v>0</v>
      </c>
      <c r="M61" s="22">
        <f t="shared" si="6"/>
        <v>16106</v>
      </c>
    </row>
    <row r="62" spans="1:13">
      <c r="A62" s="8">
        <v>41614</v>
      </c>
      <c r="B62" s="7">
        <v>58</v>
      </c>
      <c r="C62">
        <f>Historical!H61</f>
        <v>16131</v>
      </c>
      <c r="D62">
        <f>IF(ISBLANK(Historical!H61),0,1)</f>
        <v>1</v>
      </c>
      <c r="E62">
        <f ca="1">IF(D62=0,NA(),IF(B62&lt;=Params!$D$83,RefineryInputs!C62,AVERAGE(OFFSET(RefineryInputs!C62,-Params!$D$83+1,0,Params!$D$83,1))))</f>
        <v>16131</v>
      </c>
      <c r="F62">
        <f t="shared" ca="1" si="0"/>
        <v>15367</v>
      </c>
      <c r="G62">
        <f t="shared" ca="1" si="1"/>
        <v>16106</v>
      </c>
      <c r="H62" s="22" t="e">
        <f t="shared" ca="1" si="2"/>
        <v>#N/A</v>
      </c>
      <c r="I62" s="22">
        <f t="shared" ca="1" si="3"/>
        <v>15706.722</v>
      </c>
      <c r="J62" s="22">
        <f ca="1">IF(OR(ISNA(F62),ISNA(G62)), H62*(1+Params!$D$84)*(1-Params!$D$85)+I62*Params!$D$85, F62*(1+Params!$D$84)*(1-Params!$D$85)+G62*Params!$D$85)</f>
        <v>15643.606</v>
      </c>
      <c r="K62" s="22">
        <f t="shared" ca="1" si="4"/>
        <v>237552.91123600022</v>
      </c>
      <c r="L62">
        <f t="shared" si="5"/>
        <v>0</v>
      </c>
      <c r="M62" s="22">
        <f t="shared" si="6"/>
        <v>16131</v>
      </c>
    </row>
    <row r="63" spans="1:13">
      <c r="A63" s="8">
        <v>41621</v>
      </c>
      <c r="B63" s="7">
        <v>59</v>
      </c>
      <c r="C63">
        <f>Historical!H62</f>
        <v>15931</v>
      </c>
      <c r="D63">
        <f>IF(ISBLANK(Historical!H62),0,1)</f>
        <v>1</v>
      </c>
      <c r="E63">
        <f ca="1">IF(D63=0,NA(),IF(B63&lt;=Params!$D$83,RefineryInputs!C63,AVERAGE(OFFSET(RefineryInputs!C63,-Params!$D$83+1,0,Params!$D$83,1))))</f>
        <v>15931</v>
      </c>
      <c r="F63">
        <f t="shared" ca="1" si="0"/>
        <v>15594</v>
      </c>
      <c r="G63">
        <f t="shared" ca="1" si="1"/>
        <v>16131</v>
      </c>
      <c r="H63" s="22" t="e">
        <f t="shared" ca="1" si="2"/>
        <v>#N/A</v>
      </c>
      <c r="I63" s="22">
        <f t="shared" ca="1" si="3"/>
        <v>15643.606</v>
      </c>
      <c r="J63" s="22">
        <f ca="1">IF(OR(ISNA(F63),ISNA(G63)), H63*(1+Params!$D$84)*(1-Params!$D$85)+I63*Params!$D$85, F63*(1+Params!$D$84)*(1-Params!$D$85)+G63*Params!$D$85)</f>
        <v>15874.692000000001</v>
      </c>
      <c r="K63" s="22">
        <f t="shared" ca="1" si="4"/>
        <v>3170.5908639998966</v>
      </c>
      <c r="L63">
        <f t="shared" si="5"/>
        <v>0</v>
      </c>
      <c r="M63" s="22">
        <f t="shared" si="6"/>
        <v>15931</v>
      </c>
    </row>
    <row r="64" spans="1:13">
      <c r="A64" s="8">
        <v>41628</v>
      </c>
      <c r="B64" s="7">
        <v>60</v>
      </c>
      <c r="C64">
        <f>Historical!H63</f>
        <v>16233</v>
      </c>
      <c r="D64">
        <f>IF(ISBLANK(Historical!H63),0,1)</f>
        <v>1</v>
      </c>
      <c r="E64">
        <f ca="1">IF(D64=0,NA(),IF(B64&lt;=Params!$D$83,RefineryInputs!C64,AVERAGE(OFFSET(RefineryInputs!C64,-Params!$D$83+1,0,Params!$D$83,1))))</f>
        <v>16233</v>
      </c>
      <c r="F64">
        <f t="shared" ca="1" si="0"/>
        <v>15328</v>
      </c>
      <c r="G64">
        <f t="shared" ca="1" si="1"/>
        <v>15931</v>
      </c>
      <c r="H64" s="22" t="e">
        <f t="shared" ca="1" si="2"/>
        <v>#N/A</v>
      </c>
      <c r="I64" s="22">
        <f t="shared" ca="1" si="3"/>
        <v>15874.692000000001</v>
      </c>
      <c r="J64" s="22">
        <f ca="1">IF(OR(ISNA(F64),ISNA(G64)), H64*(1+Params!$D$84)*(1-Params!$D$85)+I64*Params!$D$85, F64*(1+Params!$D$84)*(1-Params!$D$85)+G64*Params!$D$85)</f>
        <v>15603.904</v>
      </c>
      <c r="K64" s="22">
        <f t="shared" ca="1" si="4"/>
        <v>395761.77721599943</v>
      </c>
      <c r="L64">
        <f t="shared" si="5"/>
        <v>0</v>
      </c>
      <c r="M64" s="22">
        <f t="shared" si="6"/>
        <v>16233</v>
      </c>
    </row>
    <row r="65" spans="1:13">
      <c r="A65" s="8">
        <v>41635</v>
      </c>
      <c r="B65" s="7">
        <v>61</v>
      </c>
      <c r="C65">
        <f>Historical!H64</f>
        <v>16247</v>
      </c>
      <c r="D65">
        <f>IF(ISBLANK(Historical!H64),0,1)</f>
        <v>1</v>
      </c>
      <c r="E65">
        <f ca="1">IF(D65=0,NA(),IF(B65&lt;=Params!$D$83,RefineryInputs!C65,AVERAGE(OFFSET(RefineryInputs!C65,-Params!$D$83+1,0,Params!$D$83,1))))</f>
        <v>16247</v>
      </c>
      <c r="F65">
        <f t="shared" ca="1" si="0"/>
        <v>15341</v>
      </c>
      <c r="G65">
        <f t="shared" ca="1" si="1"/>
        <v>16233</v>
      </c>
      <c r="H65" s="22" t="e">
        <f t="shared" ca="1" si="2"/>
        <v>#N/A</v>
      </c>
      <c r="I65" s="22">
        <f t="shared" ca="1" si="3"/>
        <v>15603.904</v>
      </c>
      <c r="J65" s="22">
        <f ca="1">IF(OR(ISNA(F65),ISNA(G65)), H65*(1+Params!$D$84)*(1-Params!$D$85)+I65*Params!$D$85, F65*(1+Params!$D$84)*(1-Params!$D$85)+G65*Params!$D$85)</f>
        <v>15617.138000000001</v>
      </c>
      <c r="K65" s="22">
        <f t="shared" ca="1" si="4"/>
        <v>396726.13904399896</v>
      </c>
      <c r="L65">
        <f t="shared" si="5"/>
        <v>0</v>
      </c>
      <c r="M65" s="22">
        <f t="shared" si="6"/>
        <v>16247</v>
      </c>
    </row>
    <row r="66" spans="1:13">
      <c r="A66" s="8">
        <v>41642</v>
      </c>
      <c r="B66" s="7">
        <v>62</v>
      </c>
      <c r="C66">
        <f>Historical!H65</f>
        <v>16134</v>
      </c>
      <c r="D66">
        <f>IF(ISBLANK(Historical!H65),0,1)</f>
        <v>1</v>
      </c>
      <c r="E66">
        <f ca="1">IF(D66=0,NA(),IF(B66&lt;=Params!$D$83,RefineryInputs!C66,AVERAGE(OFFSET(RefineryInputs!C66,-Params!$D$83+1,0,Params!$D$83,1))))</f>
        <v>16134</v>
      </c>
      <c r="F66">
        <f t="shared" ca="1" si="0"/>
        <v>15257</v>
      </c>
      <c r="G66">
        <f t="shared" ca="1" si="1"/>
        <v>16247</v>
      </c>
      <c r="H66" s="22" t="e">
        <f t="shared" ca="1" si="2"/>
        <v>#N/A</v>
      </c>
      <c r="I66" s="22">
        <f t="shared" ca="1" si="3"/>
        <v>15617.138000000001</v>
      </c>
      <c r="J66" s="22">
        <f ca="1">IF(OR(ISNA(F66),ISNA(G66)), H66*(1+Params!$D$84)*(1-Params!$D$85)+I66*Params!$D$85, F66*(1+Params!$D$84)*(1-Params!$D$85)+G66*Params!$D$85)</f>
        <v>15531.626</v>
      </c>
      <c r="K66" s="22">
        <f t="shared" ca="1" si="4"/>
        <v>362854.43587599974</v>
      </c>
      <c r="L66">
        <f t="shared" ca="1" si="5"/>
        <v>1</v>
      </c>
      <c r="M66" s="22">
        <f t="shared" si="6"/>
        <v>16134</v>
      </c>
    </row>
    <row r="67" spans="1:13">
      <c r="A67" s="8">
        <v>41649</v>
      </c>
      <c r="B67" s="7">
        <v>63</v>
      </c>
      <c r="C67">
        <f>Historical!H66</f>
        <v>15731</v>
      </c>
      <c r="D67">
        <f>IF(ISBLANK(Historical!H66),0,1)</f>
        <v>1</v>
      </c>
      <c r="E67">
        <f ca="1">IF(D67=0,NA(),IF(B67&lt;=Params!$D$83,RefineryInputs!C67,AVERAGE(OFFSET(RefineryInputs!C67,-Params!$D$83+1,0,Params!$D$83,1))))</f>
        <v>15731</v>
      </c>
      <c r="F67">
        <f t="shared" ca="1" si="0"/>
        <v>15101</v>
      </c>
      <c r="G67">
        <f t="shared" ca="1" si="1"/>
        <v>16134</v>
      </c>
      <c r="H67" s="22" t="e">
        <f t="shared" ca="1" si="2"/>
        <v>#N/A</v>
      </c>
      <c r="I67" s="22">
        <f t="shared" ca="1" si="3"/>
        <v>15531.626</v>
      </c>
      <c r="J67" s="22">
        <f ca="1">IF(OR(ISNA(F67),ISNA(G67)), H67*(1+Params!$D$84)*(1-Params!$D$85)+I67*Params!$D$85, F67*(1+Params!$D$84)*(1-Params!$D$85)+G67*Params!$D$85)</f>
        <v>15372.818000000001</v>
      </c>
      <c r="K67" s="22">
        <f t="shared" ca="1" si="4"/>
        <v>128294.3451239992</v>
      </c>
      <c r="L67">
        <f t="shared" ca="1" si="5"/>
        <v>1</v>
      </c>
      <c r="M67" s="22">
        <f t="shared" si="6"/>
        <v>15731</v>
      </c>
    </row>
    <row r="68" spans="1:13">
      <c r="A68" s="8">
        <v>41656</v>
      </c>
      <c r="B68" s="7">
        <v>64</v>
      </c>
      <c r="C68">
        <f>Historical!H67</f>
        <v>15216</v>
      </c>
      <c r="D68">
        <f>IF(ISBLANK(Historical!H67),0,1)</f>
        <v>1</v>
      </c>
      <c r="E68">
        <f ca="1">IF(D68=0,NA(),IF(B68&lt;=Params!$D$83,RefineryInputs!C68,AVERAGE(OFFSET(RefineryInputs!C68,-Params!$D$83+1,0,Params!$D$83,1))))</f>
        <v>15216</v>
      </c>
      <c r="F68">
        <f t="shared" ca="1" si="0"/>
        <v>14206</v>
      </c>
      <c r="G68">
        <f t="shared" ca="1" si="1"/>
        <v>15731</v>
      </c>
      <c r="H68" s="22" t="e">
        <f t="shared" ca="1" si="2"/>
        <v>#N/A</v>
      </c>
      <c r="I68" s="22">
        <f t="shared" ca="1" si="3"/>
        <v>15372.818000000001</v>
      </c>
      <c r="J68" s="22">
        <f ca="1">IF(OR(ISNA(F68),ISNA(G68)), H68*(1+Params!$D$84)*(1-Params!$D$85)+I68*Params!$D$85, F68*(1+Params!$D$84)*(1-Params!$D$85)+G68*Params!$D$85)</f>
        <v>14461.708000000001</v>
      </c>
      <c r="K68" s="22">
        <f t="shared" ca="1" si="4"/>
        <v>568956.42126399919</v>
      </c>
      <c r="L68">
        <f t="shared" ca="1" si="5"/>
        <v>1</v>
      </c>
      <c r="M68" s="22">
        <f t="shared" si="6"/>
        <v>15216</v>
      </c>
    </row>
    <row r="69" spans="1:13">
      <c r="A69" s="8">
        <v>41663</v>
      </c>
      <c r="B69" s="7">
        <v>65</v>
      </c>
      <c r="C69">
        <f>Historical!H68</f>
        <v>15417</v>
      </c>
      <c r="D69">
        <f>IF(ISBLANK(Historical!H68),0,1)</f>
        <v>1</v>
      </c>
      <c r="E69">
        <f ca="1">IF(D69=0,NA(),IF(B69&lt;=Params!$D$83,RefineryInputs!C69,AVERAGE(OFFSET(RefineryInputs!C69,-Params!$D$83+1,0,Params!$D$83,1))))</f>
        <v>15417</v>
      </c>
      <c r="F69">
        <f t="shared" ca="1" si="0"/>
        <v>14481</v>
      </c>
      <c r="G69">
        <f t="shared" ca="1" si="1"/>
        <v>15216</v>
      </c>
      <c r="H69" s="22" t="e">
        <f t="shared" ca="1" si="2"/>
        <v>#N/A</v>
      </c>
      <c r="I69" s="22">
        <f t="shared" ca="1" si="3"/>
        <v>14461.708000000001</v>
      </c>
      <c r="J69" s="22">
        <f ca="1">IF(OR(ISNA(F69),ISNA(G69)), H69*(1+Params!$D$84)*(1-Params!$D$85)+I69*Params!$D$85, F69*(1+Params!$D$84)*(1-Params!$D$85)+G69*Params!$D$85)</f>
        <v>14741.657999999999</v>
      </c>
      <c r="K69" s="22">
        <f t="shared" ca="1" si="4"/>
        <v>456086.81696400075</v>
      </c>
      <c r="L69">
        <f t="shared" ca="1" si="5"/>
        <v>1</v>
      </c>
      <c r="M69" s="22">
        <f t="shared" si="6"/>
        <v>15417</v>
      </c>
    </row>
    <row r="70" spans="1:13">
      <c r="A70" s="8">
        <v>41670</v>
      </c>
      <c r="B70" s="7">
        <v>66</v>
      </c>
      <c r="C70">
        <f>Historical!H69</f>
        <v>15049</v>
      </c>
      <c r="D70">
        <f>IF(ISBLANK(Historical!H69),0,1)</f>
        <v>1</v>
      </c>
      <c r="E70">
        <f ca="1">IF(D70=0,NA(),IF(B70&lt;=Params!$D$83,RefineryInputs!C70,AVERAGE(OFFSET(RefineryInputs!C70,-Params!$D$83+1,0,Params!$D$83,1))))</f>
        <v>15049</v>
      </c>
      <c r="F70">
        <f t="shared" ref="F70:F133" ca="1" si="7">IF(B70&lt;=52,NA(),OFFSET(E70,-52,0))</f>
        <v>14431</v>
      </c>
      <c r="G70">
        <f t="shared" ref="G70:G133" ca="1" si="8">IF(B70&lt;=1,NA(),OFFSET(E70,-1,0))</f>
        <v>15417</v>
      </c>
      <c r="H70" s="22" t="e">
        <f t="shared" ref="H70:H133" ca="1" si="9">IF(B70&lt;=52,NA(),OFFSET(J70,-52,0))</f>
        <v>#N/A</v>
      </c>
      <c r="I70" s="22">
        <f t="shared" ref="I70:I133" ca="1" si="10">IF(B70&lt;=1,NA(),OFFSET(J70,-1,0))</f>
        <v>14741.657999999999</v>
      </c>
      <c r="J70" s="22">
        <f ca="1">IF(OR(ISNA(F70),ISNA(G70)), H70*(1+Params!$D$84)*(1-Params!$D$85)+I70*Params!$D$85, F70*(1+Params!$D$84)*(1-Params!$D$85)+G70*Params!$D$85)</f>
        <v>14690.758</v>
      </c>
      <c r="K70" s="22">
        <f t="shared" ref="K70:K133" ca="1" si="11">IF(D70=0,0,IF(ISNA(J70),0,(C70-J70)^2))</f>
        <v>128337.33056400013</v>
      </c>
      <c r="L70">
        <f t="shared" ref="L70:L133" ca="1" si="12">IF(B70&lt;62,0,IF(D70=0,0,IF(ISNA(J70),0,1)))</f>
        <v>1</v>
      </c>
      <c r="M70" s="22">
        <f t="shared" ref="M70:M133" si="13">IF(D70=1,C70,J70)</f>
        <v>15049</v>
      </c>
    </row>
    <row r="71" spans="1:13">
      <c r="A71" s="8">
        <v>41677</v>
      </c>
      <c r="B71" s="7">
        <v>67</v>
      </c>
      <c r="C71">
        <f>Historical!H70</f>
        <v>15215</v>
      </c>
      <c r="D71">
        <f>IF(ISBLANK(Historical!H70),0,1)</f>
        <v>1</v>
      </c>
      <c r="E71">
        <f ca="1">IF(D71=0,NA(),IF(B71&lt;=Params!$D$83,RefineryInputs!C71,AVERAGE(OFFSET(RefineryInputs!C71,-Params!$D$83+1,0,Params!$D$83,1))))</f>
        <v>15215</v>
      </c>
      <c r="F71">
        <f t="shared" ca="1" si="7"/>
        <v>14310</v>
      </c>
      <c r="G71">
        <f t="shared" ca="1" si="8"/>
        <v>15049</v>
      </c>
      <c r="H71" s="22" t="e">
        <f t="shared" ca="1" si="9"/>
        <v>#N/A</v>
      </c>
      <c r="I71" s="22">
        <f t="shared" ca="1" si="10"/>
        <v>14690.758</v>
      </c>
      <c r="J71" s="22">
        <f ca="1">IF(OR(ISNA(F71),ISNA(G71)), H71*(1+Params!$D$84)*(1-Params!$D$85)+I71*Params!$D$85, F71*(1+Params!$D$84)*(1-Params!$D$85)+G71*Params!$D$85)</f>
        <v>14567.58</v>
      </c>
      <c r="K71" s="22">
        <f t="shared" ca="1" si="11"/>
        <v>419152.65640000009</v>
      </c>
      <c r="L71">
        <f t="shared" ca="1" si="12"/>
        <v>1</v>
      </c>
      <c r="M71" s="22">
        <f t="shared" si="13"/>
        <v>15215</v>
      </c>
    </row>
    <row r="72" spans="1:13">
      <c r="A72" s="8">
        <v>41684</v>
      </c>
      <c r="B72" s="7">
        <v>68</v>
      </c>
      <c r="C72">
        <f>Historical!H71</f>
        <v>15178</v>
      </c>
      <c r="D72">
        <f>IF(ISBLANK(Historical!H71),0,1)</f>
        <v>1</v>
      </c>
      <c r="E72">
        <f ca="1">IF(D72=0,NA(),IF(B72&lt;=Params!$D$83,RefineryInputs!C72,AVERAGE(OFFSET(RefineryInputs!C72,-Params!$D$83+1,0,Params!$D$83,1))))</f>
        <v>15178</v>
      </c>
      <c r="F72">
        <f t="shared" ca="1" si="7"/>
        <v>14176</v>
      </c>
      <c r="G72">
        <f t="shared" ca="1" si="8"/>
        <v>15215</v>
      </c>
      <c r="H72" s="22" t="e">
        <f t="shared" ca="1" si="9"/>
        <v>#N/A</v>
      </c>
      <c r="I72" s="22">
        <f t="shared" ca="1" si="10"/>
        <v>14567.58</v>
      </c>
      <c r="J72" s="22">
        <f ca="1">IF(OR(ISNA(F72),ISNA(G72)), H72*(1+Params!$D$84)*(1-Params!$D$85)+I72*Params!$D$85, F72*(1+Params!$D$84)*(1-Params!$D$85)+G72*Params!$D$85)</f>
        <v>14431.168</v>
      </c>
      <c r="K72" s="22">
        <f t="shared" ca="1" si="11"/>
        <v>557758.03622400051</v>
      </c>
      <c r="L72">
        <f t="shared" ca="1" si="12"/>
        <v>1</v>
      </c>
      <c r="M72" s="22">
        <f t="shared" si="13"/>
        <v>15178</v>
      </c>
    </row>
    <row r="73" spans="1:13">
      <c r="A73" s="8">
        <v>41691</v>
      </c>
      <c r="B73" s="7">
        <v>69</v>
      </c>
      <c r="C73">
        <f>Historical!H72</f>
        <v>15299</v>
      </c>
      <c r="D73">
        <f>IF(ISBLANK(Historical!H72),0,1)</f>
        <v>1</v>
      </c>
      <c r="E73">
        <f ca="1">IF(D73=0,NA(),IF(B73&lt;=Params!$D$83,RefineryInputs!C73,AVERAGE(OFFSET(RefineryInputs!C73,-Params!$D$83+1,0,Params!$D$83,1))))</f>
        <v>15299</v>
      </c>
      <c r="F73">
        <f t="shared" ca="1" si="7"/>
        <v>14511</v>
      </c>
      <c r="G73">
        <f t="shared" ca="1" si="8"/>
        <v>15178</v>
      </c>
      <c r="H73" s="22" t="e">
        <f t="shared" ca="1" si="9"/>
        <v>#N/A</v>
      </c>
      <c r="I73" s="22">
        <f t="shared" ca="1" si="10"/>
        <v>14431.168</v>
      </c>
      <c r="J73" s="22">
        <f ca="1">IF(OR(ISNA(F73),ISNA(G73)), H73*(1+Params!$D$84)*(1-Params!$D$85)+I73*Params!$D$85, F73*(1+Params!$D$84)*(1-Params!$D$85)+G73*Params!$D$85)</f>
        <v>14772.198</v>
      </c>
      <c r="K73" s="22">
        <f t="shared" ca="1" si="11"/>
        <v>277520.34720399964</v>
      </c>
      <c r="L73">
        <f t="shared" ca="1" si="12"/>
        <v>1</v>
      </c>
      <c r="M73" s="22">
        <f t="shared" si="13"/>
        <v>15299</v>
      </c>
    </row>
    <row r="74" spans="1:13">
      <c r="A74" s="8">
        <v>41698</v>
      </c>
      <c r="B74" s="7">
        <v>70</v>
      </c>
      <c r="C74">
        <f>Historical!H73</f>
        <v>15212</v>
      </c>
      <c r="D74">
        <f>IF(ISBLANK(Historical!H73),0,1)</f>
        <v>1</v>
      </c>
      <c r="E74">
        <f ca="1">IF(D74=0,NA(),IF(B74&lt;=Params!$D$83,RefineryInputs!C74,AVERAGE(OFFSET(RefineryInputs!C74,-Params!$D$83+1,0,Params!$D$83,1))))</f>
        <v>15212</v>
      </c>
      <c r="F74">
        <f t="shared" ca="1" si="7"/>
        <v>14031</v>
      </c>
      <c r="G74">
        <f t="shared" ca="1" si="8"/>
        <v>15299</v>
      </c>
      <c r="H74" s="22" t="e">
        <f t="shared" ca="1" si="9"/>
        <v>#N/A</v>
      </c>
      <c r="I74" s="22">
        <f t="shared" ca="1" si="10"/>
        <v>14772.198</v>
      </c>
      <c r="J74" s="22">
        <f ca="1">IF(OR(ISNA(F74),ISNA(G74)), H74*(1+Params!$D$84)*(1-Params!$D$85)+I74*Params!$D$85, F74*(1+Params!$D$84)*(1-Params!$D$85)+G74*Params!$D$85)</f>
        <v>14283.558000000001</v>
      </c>
      <c r="K74" s="22">
        <f t="shared" ca="1" si="11"/>
        <v>862004.54736399837</v>
      </c>
      <c r="L74">
        <f t="shared" ca="1" si="12"/>
        <v>1</v>
      </c>
      <c r="M74" s="22">
        <f t="shared" si="13"/>
        <v>15212</v>
      </c>
    </row>
    <row r="75" spans="1:13">
      <c r="A75" s="8">
        <v>41705</v>
      </c>
      <c r="B75" s="7">
        <v>71</v>
      </c>
      <c r="C75">
        <f>Historical!H74</f>
        <v>14987</v>
      </c>
      <c r="D75">
        <f>IF(ISBLANK(Historical!H74),0,1)</f>
        <v>1</v>
      </c>
      <c r="E75">
        <f ca="1">IF(D75=0,NA(),IF(B75&lt;=Params!$D$83,RefineryInputs!C75,AVERAGE(OFFSET(RefineryInputs!C75,-Params!$D$83+1,0,Params!$D$83,1))))</f>
        <v>14987</v>
      </c>
      <c r="F75">
        <f t="shared" ca="1" si="7"/>
        <v>13994</v>
      </c>
      <c r="G75">
        <f t="shared" ca="1" si="8"/>
        <v>15212</v>
      </c>
      <c r="H75" s="22" t="e">
        <f t="shared" ca="1" si="9"/>
        <v>#N/A</v>
      </c>
      <c r="I75" s="22">
        <f t="shared" ca="1" si="10"/>
        <v>14283.558000000001</v>
      </c>
      <c r="J75" s="22">
        <f ca="1">IF(OR(ISNA(F75),ISNA(G75)), H75*(1+Params!$D$84)*(1-Params!$D$85)+I75*Params!$D$85, F75*(1+Params!$D$84)*(1-Params!$D$85)+G75*Params!$D$85)</f>
        <v>14245.892</v>
      </c>
      <c r="K75" s="22">
        <f t="shared" ca="1" si="11"/>
        <v>549241.06766400021</v>
      </c>
      <c r="L75">
        <f t="shared" ca="1" si="12"/>
        <v>1</v>
      </c>
      <c r="M75" s="22">
        <f t="shared" si="13"/>
        <v>14987</v>
      </c>
    </row>
    <row r="76" spans="1:13">
      <c r="A76" s="8">
        <v>41712</v>
      </c>
      <c r="B76" s="7">
        <v>72</v>
      </c>
      <c r="C76">
        <f>Historical!H75</f>
        <v>14951</v>
      </c>
      <c r="D76">
        <f>IF(ISBLANK(Historical!H75),0,1)</f>
        <v>1</v>
      </c>
      <c r="E76">
        <f ca="1">IF(D76=0,NA(),IF(B76&lt;=Params!$D$83,RefineryInputs!C76,AVERAGE(OFFSET(RefineryInputs!C76,-Params!$D$83+1,0,Params!$D$83,1))))</f>
        <v>14951</v>
      </c>
      <c r="F76">
        <f t="shared" ca="1" si="7"/>
        <v>14514</v>
      </c>
      <c r="G76">
        <f t="shared" ca="1" si="8"/>
        <v>14987</v>
      </c>
      <c r="H76" s="22" t="e">
        <f t="shared" ca="1" si="9"/>
        <v>#N/A</v>
      </c>
      <c r="I76" s="22">
        <f t="shared" ca="1" si="10"/>
        <v>14245.892</v>
      </c>
      <c r="J76" s="22">
        <f ca="1">IF(OR(ISNA(F76),ISNA(G76)), H76*(1+Params!$D$84)*(1-Params!$D$85)+I76*Params!$D$85, F76*(1+Params!$D$84)*(1-Params!$D$85)+G76*Params!$D$85)</f>
        <v>14775.252</v>
      </c>
      <c r="K76" s="22">
        <f t="shared" ca="1" si="11"/>
        <v>30887.359503999858</v>
      </c>
      <c r="L76">
        <f t="shared" ca="1" si="12"/>
        <v>1</v>
      </c>
      <c r="M76" s="22">
        <f t="shared" si="13"/>
        <v>14951</v>
      </c>
    </row>
    <row r="77" spans="1:13">
      <c r="A77" s="8">
        <v>41719</v>
      </c>
      <c r="B77" s="7">
        <v>73</v>
      </c>
      <c r="C77">
        <f>Historical!H76</f>
        <v>15092</v>
      </c>
      <c r="D77">
        <f>IF(ISBLANK(Historical!H76),0,1)</f>
        <v>1</v>
      </c>
      <c r="E77">
        <f ca="1">IF(D77=0,NA(),IF(B77&lt;=Params!$D$83,RefineryInputs!C77,AVERAGE(OFFSET(RefineryInputs!C77,-Params!$D$83+1,0,Params!$D$83,1))))</f>
        <v>15092</v>
      </c>
      <c r="F77">
        <f t="shared" ca="1" si="7"/>
        <v>14878</v>
      </c>
      <c r="G77">
        <f t="shared" ca="1" si="8"/>
        <v>14951</v>
      </c>
      <c r="H77" s="22" t="e">
        <f t="shared" ca="1" si="9"/>
        <v>#N/A</v>
      </c>
      <c r="I77" s="22">
        <f t="shared" ca="1" si="10"/>
        <v>14775.252</v>
      </c>
      <c r="J77" s="22">
        <f ca="1">IF(OR(ISNA(F77),ISNA(G77)), H77*(1+Params!$D$84)*(1-Params!$D$85)+I77*Params!$D$85, F77*(1+Params!$D$84)*(1-Params!$D$85)+G77*Params!$D$85)</f>
        <v>15145.804</v>
      </c>
      <c r="K77" s="22">
        <f t="shared" ca="1" si="11"/>
        <v>2894.8704160000093</v>
      </c>
      <c r="L77">
        <f t="shared" ca="1" si="12"/>
        <v>1</v>
      </c>
      <c r="M77" s="22">
        <f t="shared" si="13"/>
        <v>15092</v>
      </c>
    </row>
    <row r="78" spans="1:13">
      <c r="A78" s="8">
        <v>41726</v>
      </c>
      <c r="B78" s="7">
        <v>74</v>
      </c>
      <c r="C78">
        <f>Historical!H77</f>
        <v>15315</v>
      </c>
      <c r="D78">
        <f>IF(ISBLANK(Historical!H77),0,1)</f>
        <v>1</v>
      </c>
      <c r="E78">
        <f ca="1">IF(D78=0,NA(),IF(B78&lt;=Params!$D$83,RefineryInputs!C78,AVERAGE(OFFSET(RefineryInputs!C78,-Params!$D$83+1,0,Params!$D$83,1))))</f>
        <v>15315</v>
      </c>
      <c r="F78">
        <f t="shared" ca="1" si="7"/>
        <v>15008</v>
      </c>
      <c r="G78">
        <f t="shared" ca="1" si="8"/>
        <v>15092</v>
      </c>
      <c r="H78" s="22" t="e">
        <f t="shared" ca="1" si="9"/>
        <v>#N/A</v>
      </c>
      <c r="I78" s="22">
        <f t="shared" ca="1" si="10"/>
        <v>15145.804</v>
      </c>
      <c r="J78" s="22">
        <f ca="1">IF(OR(ISNA(F78),ISNA(G78)), H78*(1+Params!$D$84)*(1-Params!$D$85)+I78*Params!$D$85, F78*(1+Params!$D$84)*(1-Params!$D$85)+G78*Params!$D$85)</f>
        <v>15278.144</v>
      </c>
      <c r="K78" s="22">
        <f t="shared" ca="1" si="11"/>
        <v>1358.3647359999829</v>
      </c>
      <c r="L78">
        <f t="shared" ca="1" si="12"/>
        <v>1</v>
      </c>
      <c r="M78" s="22">
        <f t="shared" si="13"/>
        <v>15315</v>
      </c>
    </row>
    <row r="79" spans="1:13">
      <c r="A79" s="8">
        <v>41733</v>
      </c>
      <c r="B79" s="7">
        <v>75</v>
      </c>
      <c r="C79">
        <f>Historical!H78</f>
        <v>15337</v>
      </c>
      <c r="D79">
        <f>IF(ISBLANK(Historical!H78),0,1)</f>
        <v>1</v>
      </c>
      <c r="E79">
        <f ca="1">IF(D79=0,NA(),IF(B79&lt;=Params!$D$83,RefineryInputs!C79,AVERAGE(OFFSET(RefineryInputs!C79,-Params!$D$83+1,0,Params!$D$83,1))))</f>
        <v>15337</v>
      </c>
      <c r="F79">
        <f t="shared" ca="1" si="7"/>
        <v>15114</v>
      </c>
      <c r="G79">
        <f t="shared" ca="1" si="8"/>
        <v>15315</v>
      </c>
      <c r="H79" s="22" t="e">
        <f t="shared" ca="1" si="9"/>
        <v>#N/A</v>
      </c>
      <c r="I79" s="22">
        <f t="shared" ca="1" si="10"/>
        <v>15278.144</v>
      </c>
      <c r="J79" s="22">
        <f ca="1">IF(OR(ISNA(F79),ISNA(G79)), H79*(1+Params!$D$84)*(1-Params!$D$85)+I79*Params!$D$85, F79*(1+Params!$D$84)*(1-Params!$D$85)+G79*Params!$D$85)</f>
        <v>15386.052</v>
      </c>
      <c r="K79" s="22">
        <f t="shared" ca="1" si="11"/>
        <v>2406.0987039999686</v>
      </c>
      <c r="L79">
        <f t="shared" ca="1" si="12"/>
        <v>1</v>
      </c>
      <c r="M79" s="22">
        <f t="shared" si="13"/>
        <v>15337</v>
      </c>
    </row>
    <row r="80" spans="1:13">
      <c r="A80" s="8">
        <v>41740</v>
      </c>
      <c r="B80" s="7">
        <v>76</v>
      </c>
      <c r="C80">
        <f>Historical!H79</f>
        <v>15613</v>
      </c>
      <c r="D80">
        <f>IF(ISBLANK(Historical!H79),0,1)</f>
        <v>1</v>
      </c>
      <c r="E80">
        <f ca="1">IF(D80=0,NA(),IF(B80&lt;=Params!$D$83,RefineryInputs!C80,AVERAGE(OFFSET(RefineryInputs!C80,-Params!$D$83+1,0,Params!$D$83,1))))</f>
        <v>15613</v>
      </c>
      <c r="F80">
        <f t="shared" ca="1" si="7"/>
        <v>15074</v>
      </c>
      <c r="G80">
        <f t="shared" ca="1" si="8"/>
        <v>15337</v>
      </c>
      <c r="H80" s="22" t="e">
        <f t="shared" ca="1" si="9"/>
        <v>#N/A</v>
      </c>
      <c r="I80" s="22">
        <f t="shared" ca="1" si="10"/>
        <v>15386.052</v>
      </c>
      <c r="J80" s="22">
        <f ca="1">IF(OR(ISNA(F80),ISNA(G80)), H80*(1+Params!$D$84)*(1-Params!$D$85)+I80*Params!$D$85, F80*(1+Params!$D$84)*(1-Params!$D$85)+G80*Params!$D$85)</f>
        <v>15345.332</v>
      </c>
      <c r="K80" s="22">
        <f t="shared" ca="1" si="11"/>
        <v>71646.158223999824</v>
      </c>
      <c r="L80">
        <f t="shared" ca="1" si="12"/>
        <v>1</v>
      </c>
      <c r="M80" s="22">
        <f t="shared" si="13"/>
        <v>15613</v>
      </c>
    </row>
    <row r="81" spans="1:13">
      <c r="A81" s="8">
        <v>41747</v>
      </c>
      <c r="B81" s="7">
        <v>77</v>
      </c>
      <c r="C81">
        <f>Historical!H80</f>
        <v>15980</v>
      </c>
      <c r="D81">
        <f>IF(ISBLANK(Historical!H80),0,1)</f>
        <v>1</v>
      </c>
      <c r="E81">
        <f ca="1">IF(D81=0,NA(),IF(B81&lt;=Params!$D$83,RefineryInputs!C81,AVERAGE(OFFSET(RefineryInputs!C81,-Params!$D$83+1,0,Params!$D$83,1))))</f>
        <v>15980</v>
      </c>
      <c r="F81">
        <f t="shared" ca="1" si="7"/>
        <v>14488</v>
      </c>
      <c r="G81">
        <f t="shared" ca="1" si="8"/>
        <v>15613</v>
      </c>
      <c r="H81" s="22" t="e">
        <f t="shared" ca="1" si="9"/>
        <v>#N/A</v>
      </c>
      <c r="I81" s="22">
        <f t="shared" ca="1" si="10"/>
        <v>15345.332</v>
      </c>
      <c r="J81" s="22">
        <f ca="1">IF(OR(ISNA(F81),ISNA(G81)), H81*(1+Params!$D$84)*(1-Params!$D$85)+I81*Params!$D$85, F81*(1+Params!$D$84)*(1-Params!$D$85)+G81*Params!$D$85)</f>
        <v>14748.784</v>
      </c>
      <c r="K81" s="22">
        <f t="shared" ca="1" si="11"/>
        <v>1515892.8386560008</v>
      </c>
      <c r="L81">
        <f t="shared" ca="1" si="12"/>
        <v>1</v>
      </c>
      <c r="M81" s="22">
        <f t="shared" si="13"/>
        <v>15980</v>
      </c>
    </row>
    <row r="82" spans="1:13">
      <c r="A82" s="8">
        <v>41754</v>
      </c>
      <c r="B82" s="7">
        <v>78</v>
      </c>
      <c r="C82">
        <f>Historical!H81</f>
        <v>15954</v>
      </c>
      <c r="D82">
        <f>IF(ISBLANK(Historical!H81),0,1)</f>
        <v>1</v>
      </c>
      <c r="E82">
        <f ca="1">IF(D82=0,NA(),IF(B82&lt;=Params!$D$83,RefineryInputs!C82,AVERAGE(OFFSET(RefineryInputs!C82,-Params!$D$83+1,0,Params!$D$83,1))))</f>
        <v>15954</v>
      </c>
      <c r="F82">
        <f t="shared" ca="1" si="7"/>
        <v>14710</v>
      </c>
      <c r="G82">
        <f t="shared" ca="1" si="8"/>
        <v>15980</v>
      </c>
      <c r="H82" s="22" t="e">
        <f t="shared" ca="1" si="9"/>
        <v>#N/A</v>
      </c>
      <c r="I82" s="22">
        <f t="shared" ca="1" si="10"/>
        <v>14748.784</v>
      </c>
      <c r="J82" s="22">
        <f ca="1">IF(OR(ISNA(F82),ISNA(G82)), H82*(1+Params!$D$84)*(1-Params!$D$85)+I82*Params!$D$85, F82*(1+Params!$D$84)*(1-Params!$D$85)+G82*Params!$D$85)</f>
        <v>14974.78</v>
      </c>
      <c r="K82" s="22">
        <f t="shared" ca="1" si="11"/>
        <v>958871.8083999987</v>
      </c>
      <c r="L82">
        <f t="shared" ca="1" si="12"/>
        <v>1</v>
      </c>
      <c r="M82" s="22">
        <f t="shared" si="13"/>
        <v>15954</v>
      </c>
    </row>
    <row r="83" spans="1:13">
      <c r="A83" s="8">
        <v>41761</v>
      </c>
      <c r="B83" s="7">
        <v>79</v>
      </c>
      <c r="C83">
        <f>Historical!H82</f>
        <v>15904</v>
      </c>
      <c r="D83">
        <f>IF(ISBLANK(Historical!H82),0,1)</f>
        <v>1</v>
      </c>
      <c r="E83">
        <f ca="1">IF(D83=0,NA(),IF(B83&lt;=Params!$D$83,RefineryInputs!C83,AVERAGE(OFFSET(RefineryInputs!C83,-Params!$D$83+1,0,Params!$D$83,1))))</f>
        <v>15904</v>
      </c>
      <c r="F83">
        <f t="shared" ca="1" si="7"/>
        <v>15180</v>
      </c>
      <c r="G83">
        <f t="shared" ca="1" si="8"/>
        <v>15954</v>
      </c>
      <c r="H83" s="22" t="e">
        <f t="shared" ca="1" si="9"/>
        <v>#N/A</v>
      </c>
      <c r="I83" s="22">
        <f t="shared" ca="1" si="10"/>
        <v>14974.78</v>
      </c>
      <c r="J83" s="22">
        <f ca="1">IF(OR(ISNA(F83),ISNA(G83)), H83*(1+Params!$D$84)*(1-Params!$D$85)+I83*Params!$D$85, F83*(1+Params!$D$84)*(1-Params!$D$85)+G83*Params!$D$85)</f>
        <v>15453.24</v>
      </c>
      <c r="K83" s="22">
        <f t="shared" ca="1" si="11"/>
        <v>203184.57760000019</v>
      </c>
      <c r="L83">
        <f t="shared" ca="1" si="12"/>
        <v>1</v>
      </c>
      <c r="M83" s="22">
        <f t="shared" si="13"/>
        <v>15904</v>
      </c>
    </row>
    <row r="84" spans="1:13">
      <c r="A84" s="8">
        <v>41768</v>
      </c>
      <c r="B84" s="7">
        <v>80</v>
      </c>
      <c r="C84">
        <f>Historical!H83</f>
        <v>15667</v>
      </c>
      <c r="D84">
        <f>IF(ISBLANK(Historical!H83),0,1)</f>
        <v>1</v>
      </c>
      <c r="E84">
        <f ca="1">IF(D84=0,NA(),IF(B84&lt;=Params!$D$83,RefineryInputs!C84,AVERAGE(OFFSET(RefineryInputs!C84,-Params!$D$83+1,0,Params!$D$83,1))))</f>
        <v>15667</v>
      </c>
      <c r="F84">
        <f t="shared" ca="1" si="7"/>
        <v>15253</v>
      </c>
      <c r="G84">
        <f t="shared" ca="1" si="8"/>
        <v>15904</v>
      </c>
      <c r="H84" s="22" t="e">
        <f t="shared" ca="1" si="9"/>
        <v>#N/A</v>
      </c>
      <c r="I84" s="22">
        <f t="shared" ca="1" si="10"/>
        <v>15453.24</v>
      </c>
      <c r="J84" s="22">
        <f ca="1">IF(OR(ISNA(F84),ISNA(G84)), H84*(1+Params!$D$84)*(1-Params!$D$85)+I84*Params!$D$85, F84*(1+Params!$D$84)*(1-Params!$D$85)+G84*Params!$D$85)</f>
        <v>15527.554</v>
      </c>
      <c r="K84" s="22">
        <f t="shared" ca="1" si="11"/>
        <v>19445.186915999977</v>
      </c>
      <c r="L84">
        <f t="shared" ca="1" si="12"/>
        <v>1</v>
      </c>
      <c r="M84" s="22">
        <f t="shared" si="13"/>
        <v>15667</v>
      </c>
    </row>
    <row r="85" spans="1:13">
      <c r="A85" s="8">
        <v>41775</v>
      </c>
      <c r="B85" s="7">
        <v>81</v>
      </c>
      <c r="C85">
        <f>Historical!H84</f>
        <v>15949</v>
      </c>
      <c r="D85">
        <f>IF(ISBLANK(Historical!H84),0,1)</f>
        <v>1</v>
      </c>
      <c r="E85">
        <f ca="1">IF(D85=0,NA(),IF(B85&lt;=Params!$D$83,RefineryInputs!C85,AVERAGE(OFFSET(RefineryInputs!C85,-Params!$D$83+1,0,Params!$D$83,1))))</f>
        <v>15949</v>
      </c>
      <c r="F85">
        <f t="shared" ca="1" si="7"/>
        <v>15249</v>
      </c>
      <c r="G85">
        <f t="shared" ca="1" si="8"/>
        <v>15667</v>
      </c>
      <c r="H85" s="22" t="e">
        <f t="shared" ca="1" si="9"/>
        <v>#N/A</v>
      </c>
      <c r="I85" s="22">
        <f t="shared" ca="1" si="10"/>
        <v>15527.554</v>
      </c>
      <c r="J85" s="22">
        <f ca="1">IF(OR(ISNA(F85),ISNA(G85)), H85*(1+Params!$D$84)*(1-Params!$D$85)+I85*Params!$D$85, F85*(1+Params!$D$84)*(1-Params!$D$85)+G85*Params!$D$85)</f>
        <v>15523.482</v>
      </c>
      <c r="K85" s="22">
        <f t="shared" ca="1" si="11"/>
        <v>181065.56832400002</v>
      </c>
      <c r="L85">
        <f t="shared" ca="1" si="12"/>
        <v>1</v>
      </c>
      <c r="M85" s="22">
        <f t="shared" si="13"/>
        <v>15949</v>
      </c>
    </row>
    <row r="86" spans="1:13">
      <c r="A86" s="8">
        <v>41782</v>
      </c>
      <c r="B86" s="7">
        <v>82</v>
      </c>
      <c r="C86">
        <f>Historical!H85</f>
        <v>15851</v>
      </c>
      <c r="D86">
        <f>IF(ISBLANK(Historical!H85),0,1)</f>
        <v>1</v>
      </c>
      <c r="E86">
        <f ca="1">IF(D86=0,NA(),IF(B86&lt;=Params!$D$83,RefineryInputs!C86,AVERAGE(OFFSET(RefineryInputs!C86,-Params!$D$83+1,0,Params!$D$83,1))))</f>
        <v>15851</v>
      </c>
      <c r="F86">
        <f t="shared" ca="1" si="7"/>
        <v>15029</v>
      </c>
      <c r="G86">
        <f t="shared" ca="1" si="8"/>
        <v>15949</v>
      </c>
      <c r="H86" s="22" t="e">
        <f t="shared" ca="1" si="9"/>
        <v>#N/A</v>
      </c>
      <c r="I86" s="22">
        <f t="shared" ca="1" si="10"/>
        <v>15523.482</v>
      </c>
      <c r="J86" s="22">
        <f ca="1">IF(OR(ISNA(F86),ISNA(G86)), H86*(1+Params!$D$84)*(1-Params!$D$85)+I86*Params!$D$85, F86*(1+Params!$D$84)*(1-Params!$D$85)+G86*Params!$D$85)</f>
        <v>15299.522000000001</v>
      </c>
      <c r="K86" s="22">
        <f t="shared" ca="1" si="11"/>
        <v>304127.98448399908</v>
      </c>
      <c r="L86">
        <f t="shared" ca="1" si="12"/>
        <v>1</v>
      </c>
      <c r="M86" s="22">
        <f t="shared" si="13"/>
        <v>15851</v>
      </c>
    </row>
    <row r="87" spans="1:13">
      <c r="A87" s="8">
        <v>41789</v>
      </c>
      <c r="B87" s="7">
        <v>83</v>
      </c>
      <c r="C87">
        <f>Historical!H86</f>
        <v>16057</v>
      </c>
      <c r="D87">
        <f>IF(ISBLANK(Historical!H86),0,1)</f>
        <v>1</v>
      </c>
      <c r="E87">
        <f ca="1">IF(D87=0,NA(),IF(B87&lt;=Params!$D$83,RefineryInputs!C87,AVERAGE(OFFSET(RefineryInputs!C87,-Params!$D$83+1,0,Params!$D$83,1))))</f>
        <v>16057</v>
      </c>
      <c r="F87">
        <f t="shared" ca="1" si="7"/>
        <v>15462</v>
      </c>
      <c r="G87">
        <f t="shared" ca="1" si="8"/>
        <v>15851</v>
      </c>
      <c r="H87" s="22" t="e">
        <f t="shared" ca="1" si="9"/>
        <v>#N/A</v>
      </c>
      <c r="I87" s="22">
        <f t="shared" ca="1" si="10"/>
        <v>15299.522000000001</v>
      </c>
      <c r="J87" s="22">
        <f ca="1">IF(OR(ISNA(F87),ISNA(G87)), H87*(1+Params!$D$84)*(1-Params!$D$85)+I87*Params!$D$85, F87*(1+Params!$D$84)*(1-Params!$D$85)+G87*Params!$D$85)</f>
        <v>15740.316000000001</v>
      </c>
      <c r="K87" s="22">
        <f t="shared" ca="1" si="11"/>
        <v>100288.75585599955</v>
      </c>
      <c r="L87">
        <f t="shared" ca="1" si="12"/>
        <v>1</v>
      </c>
      <c r="M87" s="22">
        <f t="shared" si="13"/>
        <v>16057</v>
      </c>
    </row>
    <row r="88" spans="1:13">
      <c r="A88" s="8">
        <v>41796</v>
      </c>
      <c r="B88" s="7">
        <v>84</v>
      </c>
      <c r="C88">
        <f>Historical!H87</f>
        <v>15547</v>
      </c>
      <c r="D88">
        <f>IF(ISBLANK(Historical!H87),0,1)</f>
        <v>1</v>
      </c>
      <c r="E88">
        <f ca="1">IF(D88=0,NA(),IF(B88&lt;=Params!$D$83,RefineryInputs!C88,AVERAGE(OFFSET(RefineryInputs!C88,-Params!$D$83+1,0,Params!$D$83,1))))</f>
        <v>15547</v>
      </c>
      <c r="F88">
        <f t="shared" ca="1" si="7"/>
        <v>15237</v>
      </c>
      <c r="G88">
        <f t="shared" ca="1" si="8"/>
        <v>16057</v>
      </c>
      <c r="H88" s="22" t="e">
        <f t="shared" ca="1" si="9"/>
        <v>#N/A</v>
      </c>
      <c r="I88" s="22">
        <f t="shared" ca="1" si="10"/>
        <v>15740.316000000001</v>
      </c>
      <c r="J88" s="22">
        <f ca="1">IF(OR(ISNA(F88),ISNA(G88)), H88*(1+Params!$D$84)*(1-Params!$D$85)+I88*Params!$D$85, F88*(1+Params!$D$84)*(1-Params!$D$85)+G88*Params!$D$85)</f>
        <v>15511.266</v>
      </c>
      <c r="K88" s="22">
        <f t="shared" ca="1" si="11"/>
        <v>1276.9187560000271</v>
      </c>
      <c r="L88">
        <f t="shared" ca="1" si="12"/>
        <v>1</v>
      </c>
      <c r="M88" s="22">
        <f t="shared" si="13"/>
        <v>15547</v>
      </c>
    </row>
    <row r="89" spans="1:13">
      <c r="A89" s="8">
        <v>41803</v>
      </c>
      <c r="B89" s="7">
        <v>85</v>
      </c>
      <c r="C89">
        <f>Historical!H88</f>
        <v>15397</v>
      </c>
      <c r="D89">
        <f>IF(ISBLANK(Historical!H88),0,1)</f>
        <v>1</v>
      </c>
      <c r="E89">
        <f ca="1">IF(D89=0,NA(),IF(B89&lt;=Params!$D$83,RefineryInputs!C89,AVERAGE(OFFSET(RefineryInputs!C89,-Params!$D$83+1,0,Params!$D$83,1))))</f>
        <v>15397</v>
      </c>
      <c r="F89">
        <f t="shared" ca="1" si="7"/>
        <v>15531</v>
      </c>
      <c r="G89">
        <f t="shared" ca="1" si="8"/>
        <v>15547</v>
      </c>
      <c r="H89" s="22" t="e">
        <f t="shared" ca="1" si="9"/>
        <v>#N/A</v>
      </c>
      <c r="I89" s="22">
        <f t="shared" ca="1" si="10"/>
        <v>15511.266</v>
      </c>
      <c r="J89" s="22">
        <f ca="1">IF(OR(ISNA(F89),ISNA(G89)), H89*(1+Params!$D$84)*(1-Params!$D$85)+I89*Params!$D$85, F89*(1+Params!$D$84)*(1-Params!$D$85)+G89*Params!$D$85)</f>
        <v>15810.558000000001</v>
      </c>
      <c r="K89" s="22">
        <f t="shared" ca="1" si="11"/>
        <v>171030.21936400075</v>
      </c>
      <c r="L89">
        <f t="shared" ca="1" si="12"/>
        <v>1</v>
      </c>
      <c r="M89" s="22">
        <f t="shared" si="13"/>
        <v>15397</v>
      </c>
    </row>
    <row r="90" spans="1:13">
      <c r="A90" s="8">
        <v>41810</v>
      </c>
      <c r="B90" s="7">
        <v>86</v>
      </c>
      <c r="C90">
        <f>Historical!H89</f>
        <v>15672</v>
      </c>
      <c r="D90">
        <f>IF(ISBLANK(Historical!H89),0,1)</f>
        <v>1</v>
      </c>
      <c r="E90">
        <f ca="1">IF(D90=0,NA(),IF(B90&lt;=Params!$D$83,RefineryInputs!C90,AVERAGE(OFFSET(RefineryInputs!C90,-Params!$D$83+1,0,Params!$D$83,1))))</f>
        <v>15672</v>
      </c>
      <c r="F90">
        <f t="shared" ca="1" si="7"/>
        <v>15704</v>
      </c>
      <c r="G90">
        <f t="shared" ca="1" si="8"/>
        <v>15397</v>
      </c>
      <c r="H90" s="22" t="e">
        <f t="shared" ca="1" si="9"/>
        <v>#N/A</v>
      </c>
      <c r="I90" s="22">
        <f t="shared" ca="1" si="10"/>
        <v>15810.558000000001</v>
      </c>
      <c r="J90" s="22">
        <f ca="1">IF(OR(ISNA(F90),ISNA(G90)), H90*(1+Params!$D$84)*(1-Params!$D$85)+I90*Params!$D$85, F90*(1+Params!$D$84)*(1-Params!$D$85)+G90*Params!$D$85)</f>
        <v>15986.672</v>
      </c>
      <c r="K90" s="22">
        <f t="shared" ca="1" si="11"/>
        <v>99018.467584000304</v>
      </c>
      <c r="L90">
        <f t="shared" ca="1" si="12"/>
        <v>1</v>
      </c>
      <c r="M90" s="22">
        <f t="shared" si="13"/>
        <v>15672</v>
      </c>
    </row>
    <row r="91" spans="1:13">
      <c r="A91" s="8">
        <v>41817</v>
      </c>
      <c r="B91" s="7">
        <v>87</v>
      </c>
      <c r="C91">
        <f>Historical!H90</f>
        <v>16218</v>
      </c>
      <c r="D91">
        <f>IF(ISBLANK(Historical!H90),0,1)</f>
        <v>1</v>
      </c>
      <c r="E91">
        <f ca="1">IF(D91=0,NA(),IF(B91&lt;=Params!$D$83,RefineryInputs!C91,AVERAGE(OFFSET(RefineryInputs!C91,-Params!$D$83+1,0,Params!$D$83,1))))</f>
        <v>16218</v>
      </c>
      <c r="F91">
        <f t="shared" ca="1" si="7"/>
        <v>16090</v>
      </c>
      <c r="G91">
        <f t="shared" ca="1" si="8"/>
        <v>15672</v>
      </c>
      <c r="H91" s="22" t="e">
        <f t="shared" ca="1" si="9"/>
        <v>#N/A</v>
      </c>
      <c r="I91" s="22">
        <f t="shared" ca="1" si="10"/>
        <v>15986.672</v>
      </c>
      <c r="J91" s="22">
        <f ca="1">IF(OR(ISNA(F91),ISNA(G91)), H91*(1+Params!$D$84)*(1-Params!$D$85)+I91*Params!$D$85, F91*(1+Params!$D$84)*(1-Params!$D$85)+G91*Params!$D$85)</f>
        <v>16379.62</v>
      </c>
      <c r="K91" s="22">
        <f t="shared" ca="1" si="11"/>
        <v>26121.02440000026</v>
      </c>
      <c r="L91">
        <f t="shared" ca="1" si="12"/>
        <v>1</v>
      </c>
      <c r="M91" s="22">
        <f t="shared" si="13"/>
        <v>16218</v>
      </c>
    </row>
    <row r="92" spans="1:13">
      <c r="A92" s="8">
        <v>41824</v>
      </c>
      <c r="B92" s="7">
        <v>88</v>
      </c>
      <c r="C92">
        <f>Historical!H91</f>
        <v>16252</v>
      </c>
      <c r="D92">
        <f>IF(ISBLANK(Historical!H91),0,1)</f>
        <v>1</v>
      </c>
      <c r="E92">
        <f ca="1">IF(D92=0,NA(),IF(B92&lt;=Params!$D$83,RefineryInputs!C92,AVERAGE(OFFSET(RefineryInputs!C92,-Params!$D$83+1,0,Params!$D$83,1))))</f>
        <v>16252</v>
      </c>
      <c r="F92">
        <f t="shared" ca="1" si="7"/>
        <v>16118</v>
      </c>
      <c r="G92">
        <f t="shared" ca="1" si="8"/>
        <v>16218</v>
      </c>
      <c r="H92" s="22" t="e">
        <f t="shared" ca="1" si="9"/>
        <v>#N/A</v>
      </c>
      <c r="I92" s="22">
        <f t="shared" ca="1" si="10"/>
        <v>16379.62</v>
      </c>
      <c r="J92" s="22">
        <f ca="1">IF(OR(ISNA(F92),ISNA(G92)), H92*(1+Params!$D$84)*(1-Params!$D$85)+I92*Params!$D$85, F92*(1+Params!$D$84)*(1-Params!$D$85)+G92*Params!$D$85)</f>
        <v>16408.124</v>
      </c>
      <c r="K92" s="22">
        <f t="shared" ca="1" si="11"/>
        <v>24374.703375999936</v>
      </c>
      <c r="L92">
        <f t="shared" ca="1" si="12"/>
        <v>1</v>
      </c>
      <c r="M92" s="22">
        <f t="shared" si="13"/>
        <v>16252</v>
      </c>
    </row>
    <row r="93" spans="1:13">
      <c r="A93" s="8">
        <v>41831</v>
      </c>
      <c r="B93" s="7">
        <v>89</v>
      </c>
      <c r="C93">
        <f>Historical!H92</f>
        <v>16626</v>
      </c>
      <c r="D93">
        <f>IF(ISBLANK(Historical!H92),0,1)</f>
        <v>1</v>
      </c>
      <c r="E93">
        <f ca="1">IF(D93=0,NA(),IF(B93&lt;=Params!$D$83,RefineryInputs!C93,AVERAGE(OFFSET(RefineryInputs!C93,-Params!$D$83+1,0,Params!$D$83,1))))</f>
        <v>16626</v>
      </c>
      <c r="F93">
        <f t="shared" ca="1" si="7"/>
        <v>16237</v>
      </c>
      <c r="G93">
        <f t="shared" ca="1" si="8"/>
        <v>16252</v>
      </c>
      <c r="H93" s="22" t="e">
        <f t="shared" ca="1" si="9"/>
        <v>#N/A</v>
      </c>
      <c r="I93" s="22">
        <f t="shared" ca="1" si="10"/>
        <v>16408.124</v>
      </c>
      <c r="J93" s="22">
        <f ca="1">IF(OR(ISNA(F93),ISNA(G93)), H93*(1+Params!$D$84)*(1-Params!$D$85)+I93*Params!$D$85, F93*(1+Params!$D$84)*(1-Params!$D$85)+G93*Params!$D$85)</f>
        <v>16529.266</v>
      </c>
      <c r="K93" s="22">
        <f t="shared" ca="1" si="11"/>
        <v>9357.4667560000726</v>
      </c>
      <c r="L93">
        <f t="shared" ca="1" si="12"/>
        <v>1</v>
      </c>
      <c r="M93" s="22">
        <f t="shared" si="13"/>
        <v>16626</v>
      </c>
    </row>
    <row r="94" spans="1:13">
      <c r="A94" s="8">
        <v>41838</v>
      </c>
      <c r="B94" s="7">
        <v>90</v>
      </c>
      <c r="C94">
        <f>Historical!H93</f>
        <v>16598</v>
      </c>
      <c r="D94">
        <f>IF(ISBLANK(Historical!H93),0,1)</f>
        <v>1</v>
      </c>
      <c r="E94">
        <f ca="1">IF(D94=0,NA(),IF(B94&lt;=Params!$D$83,RefineryInputs!C94,AVERAGE(OFFSET(RefineryInputs!C94,-Params!$D$83+1,0,Params!$D$83,1))))</f>
        <v>16598</v>
      </c>
      <c r="F94">
        <f t="shared" ca="1" si="7"/>
        <v>16031</v>
      </c>
      <c r="G94">
        <f t="shared" ca="1" si="8"/>
        <v>16626</v>
      </c>
      <c r="H94" s="22" t="e">
        <f t="shared" ca="1" si="9"/>
        <v>#N/A</v>
      </c>
      <c r="I94" s="22">
        <f t="shared" ca="1" si="10"/>
        <v>16529.266</v>
      </c>
      <c r="J94" s="22">
        <f ca="1">IF(OR(ISNA(F94),ISNA(G94)), H94*(1+Params!$D$84)*(1-Params!$D$85)+I94*Params!$D$85, F94*(1+Params!$D$84)*(1-Params!$D$85)+G94*Params!$D$85)</f>
        <v>16319.558000000001</v>
      </c>
      <c r="K94" s="22">
        <f t="shared" ca="1" si="11"/>
        <v>77529.947363999498</v>
      </c>
      <c r="L94">
        <f t="shared" ca="1" si="12"/>
        <v>1</v>
      </c>
      <c r="M94" s="22">
        <f t="shared" si="13"/>
        <v>16598</v>
      </c>
    </row>
    <row r="95" spans="1:13">
      <c r="A95" s="8">
        <v>41845</v>
      </c>
      <c r="B95" s="7">
        <v>91</v>
      </c>
      <c r="C95">
        <f>Historical!H94</f>
        <v>16551</v>
      </c>
      <c r="D95">
        <f>IF(ISBLANK(Historical!H94),0,1)</f>
        <v>1</v>
      </c>
      <c r="E95">
        <f ca="1">IF(D95=0,NA(),IF(B95&lt;=Params!$D$83,RefineryInputs!C95,AVERAGE(OFFSET(RefineryInputs!C95,-Params!$D$83+1,0,Params!$D$83,1))))</f>
        <v>16551</v>
      </c>
      <c r="F95">
        <f t="shared" ca="1" si="7"/>
        <v>15965</v>
      </c>
      <c r="G95">
        <f t="shared" ca="1" si="8"/>
        <v>16598</v>
      </c>
      <c r="H95" s="22" t="e">
        <f t="shared" ca="1" si="9"/>
        <v>#N/A</v>
      </c>
      <c r="I95" s="22">
        <f t="shared" ca="1" si="10"/>
        <v>16319.558000000001</v>
      </c>
      <c r="J95" s="22">
        <f ca="1">IF(OR(ISNA(F95),ISNA(G95)), H95*(1+Params!$D$84)*(1-Params!$D$85)+I95*Params!$D$85, F95*(1+Params!$D$84)*(1-Params!$D$85)+G95*Params!$D$85)</f>
        <v>16252.37</v>
      </c>
      <c r="K95" s="22">
        <f t="shared" ca="1" si="11"/>
        <v>89179.876899999523</v>
      </c>
      <c r="L95">
        <f t="shared" ca="1" si="12"/>
        <v>1</v>
      </c>
      <c r="M95" s="22">
        <f t="shared" si="13"/>
        <v>16551</v>
      </c>
    </row>
    <row r="96" spans="1:13">
      <c r="A96" s="8">
        <v>41852</v>
      </c>
      <c r="B96" s="7">
        <v>92</v>
      </c>
      <c r="C96">
        <f>Historical!H95</f>
        <v>16393</v>
      </c>
      <c r="D96">
        <f>IF(ISBLANK(Historical!H95),0,1)</f>
        <v>1</v>
      </c>
      <c r="E96">
        <f ca="1">IF(D96=0,NA(),IF(B96&lt;=Params!$D$83,RefineryInputs!C96,AVERAGE(OFFSET(RefineryInputs!C96,-Params!$D$83+1,0,Params!$D$83,1))))</f>
        <v>16393</v>
      </c>
      <c r="F96">
        <f t="shared" ca="1" si="7"/>
        <v>15893</v>
      </c>
      <c r="G96">
        <f t="shared" ca="1" si="8"/>
        <v>16551</v>
      </c>
      <c r="H96" s="22" t="e">
        <f t="shared" ca="1" si="9"/>
        <v>#N/A</v>
      </c>
      <c r="I96" s="22">
        <f t="shared" ca="1" si="10"/>
        <v>16252.37</v>
      </c>
      <c r="J96" s="22">
        <f ca="1">IF(OR(ISNA(F96),ISNA(G96)), H96*(1+Params!$D$84)*(1-Params!$D$85)+I96*Params!$D$85, F96*(1+Params!$D$84)*(1-Params!$D$85)+G96*Params!$D$85)</f>
        <v>16179.074000000001</v>
      </c>
      <c r="K96" s="22">
        <f t="shared" ca="1" si="11"/>
        <v>45764.333475999774</v>
      </c>
      <c r="L96">
        <f t="shared" ca="1" si="12"/>
        <v>1</v>
      </c>
      <c r="M96" s="22">
        <f t="shared" si="13"/>
        <v>16393</v>
      </c>
    </row>
    <row r="97" spans="1:13">
      <c r="A97" s="8">
        <v>41859</v>
      </c>
      <c r="B97" s="7">
        <v>93</v>
      </c>
      <c r="C97">
        <f>Historical!H96</f>
        <v>16214</v>
      </c>
      <c r="D97">
        <f>IF(ISBLANK(Historical!H96),0,1)</f>
        <v>1</v>
      </c>
      <c r="E97">
        <f ca="1">IF(D97=0,NA(),IF(B97&lt;=Params!$D$83,RefineryInputs!C97,AVERAGE(OFFSET(RefineryInputs!C97,-Params!$D$83+1,0,Params!$D$83,1))))</f>
        <v>16214</v>
      </c>
      <c r="F97">
        <f t="shared" ca="1" si="7"/>
        <v>15611</v>
      </c>
      <c r="G97">
        <f t="shared" ca="1" si="8"/>
        <v>16393</v>
      </c>
      <c r="H97" s="22" t="e">
        <f t="shared" ca="1" si="9"/>
        <v>#N/A</v>
      </c>
      <c r="I97" s="22">
        <f t="shared" ca="1" si="10"/>
        <v>16179.074000000001</v>
      </c>
      <c r="J97" s="22">
        <f ca="1">IF(OR(ISNA(F97),ISNA(G97)), H97*(1+Params!$D$84)*(1-Params!$D$85)+I97*Params!$D$85, F97*(1+Params!$D$84)*(1-Params!$D$85)+G97*Params!$D$85)</f>
        <v>15891.998</v>
      </c>
      <c r="K97" s="22">
        <f t="shared" ca="1" si="11"/>
        <v>103685.28800400026</v>
      </c>
      <c r="L97">
        <f t="shared" ca="1" si="12"/>
        <v>1</v>
      </c>
      <c r="M97" s="22">
        <f t="shared" si="13"/>
        <v>16214</v>
      </c>
    </row>
    <row r="98" spans="1:13">
      <c r="A98" s="8">
        <v>41866</v>
      </c>
      <c r="B98" s="7">
        <v>94</v>
      </c>
      <c r="C98">
        <f>Historical!H97</f>
        <v>16418</v>
      </c>
      <c r="D98">
        <f>IF(ISBLANK(Historical!H97),0,1)</f>
        <v>1</v>
      </c>
      <c r="E98">
        <f ca="1">IF(D98=0,NA(),IF(B98&lt;=Params!$D$83,RefineryInputs!C98,AVERAGE(OFFSET(RefineryInputs!C98,-Params!$D$83+1,0,Params!$D$83,1))))</f>
        <v>16418</v>
      </c>
      <c r="F98">
        <f t="shared" ca="1" si="7"/>
        <v>15845</v>
      </c>
      <c r="G98">
        <f t="shared" ca="1" si="8"/>
        <v>16214</v>
      </c>
      <c r="H98" s="22" t="e">
        <f t="shared" ca="1" si="9"/>
        <v>#N/A</v>
      </c>
      <c r="I98" s="22">
        <f t="shared" ca="1" si="10"/>
        <v>15891.998</v>
      </c>
      <c r="J98" s="22">
        <f ca="1">IF(OR(ISNA(F98),ISNA(G98)), H98*(1+Params!$D$84)*(1-Params!$D$85)+I98*Params!$D$85, F98*(1+Params!$D$84)*(1-Params!$D$85)+G98*Params!$D$85)</f>
        <v>16130.210000000001</v>
      </c>
      <c r="K98" s="22">
        <f t="shared" ca="1" si="11"/>
        <v>82823.084099999454</v>
      </c>
      <c r="L98">
        <f t="shared" ca="1" si="12"/>
        <v>1</v>
      </c>
      <c r="M98" s="22">
        <f t="shared" si="13"/>
        <v>16418</v>
      </c>
    </row>
    <row r="99" spans="1:13">
      <c r="A99" s="8">
        <v>41873</v>
      </c>
      <c r="B99" s="7">
        <v>95</v>
      </c>
      <c r="C99">
        <f>Historical!H98</f>
        <v>16542</v>
      </c>
      <c r="D99">
        <f>IF(ISBLANK(Historical!H98),0,1)</f>
        <v>1</v>
      </c>
      <c r="E99">
        <f ca="1">IF(D99=0,NA(),IF(B99&lt;=Params!$D$83,RefineryInputs!C99,AVERAGE(OFFSET(RefineryInputs!C99,-Params!$D$83+1,0,Params!$D$83,1))))</f>
        <v>16542</v>
      </c>
      <c r="F99">
        <f t="shared" ca="1" si="7"/>
        <v>15774</v>
      </c>
      <c r="G99">
        <f t="shared" ca="1" si="8"/>
        <v>16418</v>
      </c>
      <c r="H99" s="22" t="e">
        <f t="shared" ca="1" si="9"/>
        <v>#N/A</v>
      </c>
      <c r="I99" s="22">
        <f t="shared" ca="1" si="10"/>
        <v>16130.210000000001</v>
      </c>
      <c r="J99" s="22">
        <f ca="1">IF(OR(ISNA(F99),ISNA(G99)), H99*(1+Params!$D$84)*(1-Params!$D$85)+I99*Params!$D$85, F99*(1+Params!$D$84)*(1-Params!$D$85)+G99*Params!$D$85)</f>
        <v>16057.932000000001</v>
      </c>
      <c r="K99" s="22">
        <f t="shared" ca="1" si="11"/>
        <v>234321.82862399932</v>
      </c>
      <c r="L99">
        <f t="shared" ca="1" si="12"/>
        <v>1</v>
      </c>
      <c r="M99" s="22">
        <f t="shared" si="13"/>
        <v>16542</v>
      </c>
    </row>
    <row r="100" spans="1:13">
      <c r="A100" s="8">
        <v>41880</v>
      </c>
      <c r="B100" s="7">
        <v>96</v>
      </c>
      <c r="C100">
        <f>Historical!H99</f>
        <v>16428</v>
      </c>
      <c r="D100">
        <f>IF(ISBLANK(Historical!H99),0,1)</f>
        <v>1</v>
      </c>
      <c r="E100">
        <f ca="1">IF(D100=0,NA(),IF(B100&lt;=Params!$D$83,RefineryInputs!C100,AVERAGE(OFFSET(RefineryInputs!C100,-Params!$D$83+1,0,Params!$D$83,1))))</f>
        <v>16428</v>
      </c>
      <c r="F100">
        <f t="shared" ca="1" si="7"/>
        <v>15936</v>
      </c>
      <c r="G100">
        <f t="shared" ca="1" si="8"/>
        <v>16542</v>
      </c>
      <c r="H100" s="22" t="e">
        <f t="shared" ca="1" si="9"/>
        <v>#N/A</v>
      </c>
      <c r="I100" s="22">
        <f t="shared" ca="1" si="10"/>
        <v>16057.932000000001</v>
      </c>
      <c r="J100" s="22">
        <f ca="1">IF(OR(ISNA(F100),ISNA(G100)), H100*(1+Params!$D$84)*(1-Params!$D$85)+I100*Params!$D$85, F100*(1+Params!$D$84)*(1-Params!$D$85)+G100*Params!$D$85)</f>
        <v>16222.848</v>
      </c>
      <c r="K100" s="22">
        <f t="shared" ca="1" si="11"/>
        <v>42087.343104000021</v>
      </c>
      <c r="L100">
        <f t="shared" ca="1" si="12"/>
        <v>1</v>
      </c>
      <c r="M100" s="22">
        <f t="shared" si="13"/>
        <v>16428</v>
      </c>
    </row>
    <row r="101" spans="1:13">
      <c r="A101" s="8">
        <v>41887</v>
      </c>
      <c r="B101" s="7">
        <v>97</v>
      </c>
      <c r="C101">
        <f>Historical!H100</f>
        <v>16332</v>
      </c>
      <c r="D101">
        <f>IF(ISBLANK(Historical!H100),0,1)</f>
        <v>1</v>
      </c>
      <c r="E101">
        <f ca="1">IF(D101=0,NA(),IF(B101&lt;=Params!$D$83,RefineryInputs!C101,AVERAGE(OFFSET(RefineryInputs!C101,-Params!$D$83+1,0,Params!$D$83,1))))</f>
        <v>16332</v>
      </c>
      <c r="F101">
        <f t="shared" ca="1" si="7"/>
        <v>15896</v>
      </c>
      <c r="G101">
        <f t="shared" ca="1" si="8"/>
        <v>16428</v>
      </c>
      <c r="H101" s="22" t="e">
        <f t="shared" ca="1" si="9"/>
        <v>#N/A</v>
      </c>
      <c r="I101" s="22">
        <f t="shared" ca="1" si="10"/>
        <v>16222.848</v>
      </c>
      <c r="J101" s="22">
        <f ca="1">IF(OR(ISNA(F101),ISNA(G101)), H101*(1+Params!$D$84)*(1-Params!$D$85)+I101*Params!$D$85, F101*(1+Params!$D$84)*(1-Params!$D$85)+G101*Params!$D$85)</f>
        <v>16182.128000000001</v>
      </c>
      <c r="K101" s="22">
        <f t="shared" ca="1" si="11"/>
        <v>22461.616383999815</v>
      </c>
      <c r="L101">
        <f t="shared" ca="1" si="12"/>
        <v>1</v>
      </c>
      <c r="M101" s="22">
        <f t="shared" si="13"/>
        <v>16332</v>
      </c>
    </row>
    <row r="102" spans="1:13">
      <c r="A102" s="8">
        <v>41894</v>
      </c>
      <c r="B102" s="7">
        <v>98</v>
      </c>
      <c r="C102">
        <f>Historical!H101</f>
        <v>16304</v>
      </c>
      <c r="D102">
        <f>IF(ISBLANK(Historical!H101),0,1)</f>
        <v>1</v>
      </c>
      <c r="E102">
        <f ca="1">IF(D102=0,NA(),IF(B102&lt;=Params!$D$83,RefineryInputs!C102,AVERAGE(OFFSET(RefineryInputs!C102,-Params!$D$83+1,0,Params!$D$83,1))))</f>
        <v>16304</v>
      </c>
      <c r="F102">
        <f t="shared" ca="1" si="7"/>
        <v>16110</v>
      </c>
      <c r="G102">
        <f t="shared" ca="1" si="8"/>
        <v>16332</v>
      </c>
      <c r="H102" s="22" t="e">
        <f t="shared" ca="1" si="9"/>
        <v>#N/A</v>
      </c>
      <c r="I102" s="22">
        <f t="shared" ca="1" si="10"/>
        <v>16182.128000000001</v>
      </c>
      <c r="J102" s="22">
        <f ca="1">IF(OR(ISNA(F102),ISNA(G102)), H102*(1+Params!$D$84)*(1-Params!$D$85)+I102*Params!$D$85, F102*(1+Params!$D$84)*(1-Params!$D$85)+G102*Params!$D$85)</f>
        <v>16399.98</v>
      </c>
      <c r="K102" s="22">
        <f t="shared" ca="1" si="11"/>
        <v>9212.160399999917</v>
      </c>
      <c r="L102">
        <f t="shared" ca="1" si="12"/>
        <v>1</v>
      </c>
      <c r="M102" s="22">
        <f t="shared" si="13"/>
        <v>16304</v>
      </c>
    </row>
    <row r="103" spans="1:13">
      <c r="A103" s="8">
        <v>41901</v>
      </c>
      <c r="B103" s="7">
        <v>99</v>
      </c>
      <c r="C103">
        <f>Historical!H102</f>
        <v>16214</v>
      </c>
      <c r="D103">
        <f>IF(ISBLANK(Historical!H102),0,1)</f>
        <v>1</v>
      </c>
      <c r="E103">
        <f ca="1">IF(D103=0,NA(),IF(B103&lt;=Params!$D$83,RefineryInputs!C103,AVERAGE(OFFSET(RefineryInputs!C103,-Params!$D$83+1,0,Params!$D$83,1))))</f>
        <v>16214</v>
      </c>
      <c r="F103">
        <f t="shared" ca="1" si="7"/>
        <v>15591</v>
      </c>
      <c r="G103">
        <f t="shared" ca="1" si="8"/>
        <v>16304</v>
      </c>
      <c r="H103" s="22" t="e">
        <f t="shared" ca="1" si="9"/>
        <v>#N/A</v>
      </c>
      <c r="I103" s="22">
        <f t="shared" ca="1" si="10"/>
        <v>16399.98</v>
      </c>
      <c r="J103" s="22">
        <f ca="1">IF(OR(ISNA(F103),ISNA(G103)), H103*(1+Params!$D$84)*(1-Params!$D$85)+I103*Params!$D$85, F103*(1+Params!$D$84)*(1-Params!$D$85)+G103*Params!$D$85)</f>
        <v>15871.638000000001</v>
      </c>
      <c r="K103" s="22">
        <f t="shared" ca="1" si="11"/>
        <v>117211.73904399943</v>
      </c>
      <c r="L103">
        <f t="shared" ca="1" si="12"/>
        <v>1</v>
      </c>
      <c r="M103" s="22">
        <f t="shared" si="13"/>
        <v>16214</v>
      </c>
    </row>
    <row r="104" spans="1:13">
      <c r="A104" s="8">
        <v>41908</v>
      </c>
      <c r="B104" s="7">
        <v>100</v>
      </c>
      <c r="C104">
        <f>Historical!H103</f>
        <v>15689</v>
      </c>
      <c r="D104">
        <f>IF(ISBLANK(Historical!H103),0,1)</f>
        <v>1</v>
      </c>
      <c r="E104">
        <f ca="1">IF(D104=0,NA(),IF(B104&lt;=Params!$D$83,RefineryInputs!C104,AVERAGE(OFFSET(RefineryInputs!C104,-Params!$D$83+1,0,Params!$D$83,1))))</f>
        <v>15689</v>
      </c>
      <c r="F104">
        <f t="shared" ca="1" si="7"/>
        <v>15445</v>
      </c>
      <c r="G104">
        <f t="shared" ca="1" si="8"/>
        <v>16214</v>
      </c>
      <c r="H104" s="22" t="e">
        <f t="shared" ca="1" si="9"/>
        <v>#N/A</v>
      </c>
      <c r="I104" s="22">
        <f t="shared" ca="1" si="10"/>
        <v>15871.638000000001</v>
      </c>
      <c r="J104" s="22">
        <f ca="1">IF(OR(ISNA(F104),ISNA(G104)), H104*(1+Params!$D$84)*(1-Params!$D$85)+I104*Params!$D$85, F104*(1+Params!$D$84)*(1-Params!$D$85)+G104*Params!$D$85)</f>
        <v>15723.01</v>
      </c>
      <c r="K104" s="22">
        <f t="shared" ca="1" si="11"/>
        <v>1156.6801000000148</v>
      </c>
      <c r="L104">
        <f t="shared" ca="1" si="12"/>
        <v>1</v>
      </c>
      <c r="M104" s="22">
        <f t="shared" si="13"/>
        <v>15689</v>
      </c>
    </row>
    <row r="105" spans="1:13">
      <c r="A105" s="8">
        <v>41915</v>
      </c>
      <c r="B105" s="7">
        <v>101</v>
      </c>
      <c r="C105">
        <f>Historical!H104</f>
        <v>15554</v>
      </c>
      <c r="D105">
        <f>IF(ISBLANK(Historical!H104),0,1)</f>
        <v>1</v>
      </c>
      <c r="E105">
        <f ca="1">IF(D105=0,NA(),IF(B105&lt;=Params!$D$83,RefineryInputs!C105,AVERAGE(OFFSET(RefineryInputs!C105,-Params!$D$83+1,0,Params!$D$83,1))))</f>
        <v>15554</v>
      </c>
      <c r="F105">
        <f t="shared" ca="1" si="7"/>
        <v>14890</v>
      </c>
      <c r="G105">
        <f t="shared" ca="1" si="8"/>
        <v>15689</v>
      </c>
      <c r="H105" s="22" t="e">
        <f t="shared" ca="1" si="9"/>
        <v>#N/A</v>
      </c>
      <c r="I105" s="22">
        <f t="shared" ca="1" si="10"/>
        <v>15723.01</v>
      </c>
      <c r="J105" s="22">
        <f ca="1">IF(OR(ISNA(F105),ISNA(G105)), H105*(1+Params!$D$84)*(1-Params!$D$85)+I105*Params!$D$85, F105*(1+Params!$D$84)*(1-Params!$D$85)+G105*Params!$D$85)</f>
        <v>15158.02</v>
      </c>
      <c r="K105" s="22">
        <f t="shared" ca="1" si="11"/>
        <v>156800.16039999964</v>
      </c>
      <c r="L105">
        <f t="shared" ca="1" si="12"/>
        <v>1</v>
      </c>
      <c r="M105" s="22">
        <f t="shared" si="13"/>
        <v>15554</v>
      </c>
    </row>
    <row r="106" spans="1:13">
      <c r="A106" s="8">
        <v>41922</v>
      </c>
      <c r="B106" s="7">
        <v>102</v>
      </c>
      <c r="C106">
        <f>Historical!H105</f>
        <v>15321</v>
      </c>
      <c r="D106">
        <f>IF(ISBLANK(Historical!H105),0,1)</f>
        <v>1</v>
      </c>
      <c r="E106">
        <f ca="1">IF(D106=0,NA(),IF(B106&lt;=Params!$D$83,RefineryInputs!C106,AVERAGE(OFFSET(RefineryInputs!C106,-Params!$D$83+1,0,Params!$D$83,1))))</f>
        <v>15321</v>
      </c>
      <c r="F106">
        <f t="shared" ca="1" si="7"/>
        <v>14853</v>
      </c>
      <c r="G106">
        <f t="shared" ca="1" si="8"/>
        <v>15554</v>
      </c>
      <c r="H106" s="22" t="e">
        <f t="shared" ca="1" si="9"/>
        <v>#N/A</v>
      </c>
      <c r="I106" s="22">
        <f t="shared" ca="1" si="10"/>
        <v>15158.02</v>
      </c>
      <c r="J106" s="22">
        <f ca="1">IF(OR(ISNA(F106),ISNA(G106)), H106*(1+Params!$D$84)*(1-Params!$D$85)+I106*Params!$D$85, F106*(1+Params!$D$84)*(1-Params!$D$85)+G106*Params!$D$85)</f>
        <v>15120.353999999999</v>
      </c>
      <c r="K106" s="22">
        <f t="shared" ca="1" si="11"/>
        <v>40258.817316000255</v>
      </c>
      <c r="L106">
        <f t="shared" ca="1" si="12"/>
        <v>1</v>
      </c>
      <c r="M106" s="22">
        <f t="shared" si="13"/>
        <v>15321</v>
      </c>
    </row>
    <row r="107" spans="1:13">
      <c r="A107" s="8">
        <v>41929</v>
      </c>
      <c r="B107" s="7">
        <v>103</v>
      </c>
      <c r="C107">
        <f>Historical!H106</f>
        <v>15208</v>
      </c>
      <c r="D107">
        <f>IF(ISBLANK(Historical!H106),0,1)</f>
        <v>1</v>
      </c>
      <c r="E107">
        <f ca="1">IF(D107=0,NA(),IF(B107&lt;=Params!$D$83,RefineryInputs!C107,AVERAGE(OFFSET(RefineryInputs!C107,-Params!$D$83+1,0,Params!$D$83,1))))</f>
        <v>15208</v>
      </c>
      <c r="F107">
        <f t="shared" ca="1" si="7"/>
        <v>14855</v>
      </c>
      <c r="G107">
        <f t="shared" ca="1" si="8"/>
        <v>15321</v>
      </c>
      <c r="H107" s="22" t="e">
        <f t="shared" ca="1" si="9"/>
        <v>#N/A</v>
      </c>
      <c r="I107" s="22">
        <f t="shared" ca="1" si="10"/>
        <v>15120.353999999999</v>
      </c>
      <c r="J107" s="22">
        <f ca="1">IF(OR(ISNA(F107),ISNA(G107)), H107*(1+Params!$D$84)*(1-Params!$D$85)+I107*Params!$D$85, F107*(1+Params!$D$84)*(1-Params!$D$85)+G107*Params!$D$85)</f>
        <v>15122.39</v>
      </c>
      <c r="K107" s="22">
        <f t="shared" ca="1" si="11"/>
        <v>7329.0721000000995</v>
      </c>
      <c r="L107">
        <f t="shared" ca="1" si="12"/>
        <v>1</v>
      </c>
      <c r="M107" s="22">
        <f t="shared" si="13"/>
        <v>15208</v>
      </c>
    </row>
    <row r="108" spans="1:13">
      <c r="A108" s="8">
        <v>41936</v>
      </c>
      <c r="B108" s="7">
        <v>104</v>
      </c>
      <c r="C108">
        <f>Historical!H107</f>
        <v>15129</v>
      </c>
      <c r="D108">
        <f>IF(ISBLANK(Historical!H107),0,1)</f>
        <v>1</v>
      </c>
      <c r="E108">
        <f ca="1">IF(D108=0,NA(),IF(B108&lt;=Params!$D$83,RefineryInputs!C108,AVERAGE(OFFSET(RefineryInputs!C108,-Params!$D$83+1,0,Params!$D$83,1))))</f>
        <v>15129</v>
      </c>
      <c r="F108">
        <f t="shared" ca="1" si="7"/>
        <v>15052</v>
      </c>
      <c r="G108">
        <f t="shared" ca="1" si="8"/>
        <v>15208</v>
      </c>
      <c r="H108" s="22" t="e">
        <f t="shared" ca="1" si="9"/>
        <v>#N/A</v>
      </c>
      <c r="I108" s="22">
        <f t="shared" ca="1" si="10"/>
        <v>15122.39</v>
      </c>
      <c r="J108" s="22">
        <f ca="1">IF(OR(ISNA(F108),ISNA(G108)), H108*(1+Params!$D$84)*(1-Params!$D$85)+I108*Params!$D$85, F108*(1+Params!$D$84)*(1-Params!$D$85)+G108*Params!$D$85)</f>
        <v>15322.936</v>
      </c>
      <c r="K108" s="22">
        <f t="shared" ca="1" si="11"/>
        <v>37611.172095999878</v>
      </c>
      <c r="L108">
        <f t="shared" ca="1" si="12"/>
        <v>1</v>
      </c>
      <c r="M108" s="22">
        <f t="shared" si="13"/>
        <v>15129</v>
      </c>
    </row>
    <row r="109" spans="1:13">
      <c r="A109" s="8">
        <v>41943</v>
      </c>
      <c r="B109" s="7">
        <v>105</v>
      </c>
      <c r="C109">
        <f>Historical!H108</f>
        <v>15485</v>
      </c>
      <c r="D109">
        <f>IF(ISBLANK(Historical!H108),0,1)</f>
        <v>1</v>
      </c>
      <c r="E109">
        <f ca="1">IF(D109=0,NA(),IF(B109&lt;=Params!$D$83,RefineryInputs!C109,AVERAGE(OFFSET(RefineryInputs!C109,-Params!$D$83+1,0,Params!$D$83,1))))</f>
        <v>15485</v>
      </c>
      <c r="F109">
        <f t="shared" ca="1" si="7"/>
        <v>15068</v>
      </c>
      <c r="G109">
        <f t="shared" ca="1" si="8"/>
        <v>15129</v>
      </c>
      <c r="H109" s="22">
        <f t="shared" ca="1" si="9"/>
        <v>14931.005999999999</v>
      </c>
      <c r="I109" s="22">
        <f t="shared" ca="1" si="10"/>
        <v>15322.936</v>
      </c>
      <c r="J109" s="22">
        <f ca="1">IF(OR(ISNA(F109),ISNA(G109)), H109*(1+Params!$D$84)*(1-Params!$D$85)+I109*Params!$D$85, F109*(1+Params!$D$84)*(1-Params!$D$85)+G109*Params!$D$85)</f>
        <v>15339.224</v>
      </c>
      <c r="K109" s="22">
        <f t="shared" ca="1" si="11"/>
        <v>21250.642175999954</v>
      </c>
      <c r="L109">
        <f t="shared" ca="1" si="12"/>
        <v>1</v>
      </c>
      <c r="M109" s="22">
        <f t="shared" si="13"/>
        <v>15485</v>
      </c>
    </row>
    <row r="110" spans="1:13">
      <c r="A110" s="8">
        <v>41950</v>
      </c>
      <c r="B110" s="7">
        <v>106</v>
      </c>
      <c r="C110">
        <f>Historical!H109</f>
        <v>15752</v>
      </c>
      <c r="D110">
        <f>IF(ISBLANK(Historical!H109),0,1)</f>
        <v>1</v>
      </c>
      <c r="E110">
        <f ca="1">IF(D110=0,NA(),IF(B110&lt;=Params!$D$83,RefineryInputs!C110,AVERAGE(OFFSET(RefineryInputs!C110,-Params!$D$83+1,0,Params!$D$83,1))))</f>
        <v>15752</v>
      </c>
      <c r="F110">
        <f t="shared" ca="1" si="7"/>
        <v>15411</v>
      </c>
      <c r="G110">
        <f t="shared" ca="1" si="8"/>
        <v>15485</v>
      </c>
      <c r="H110" s="22">
        <f t="shared" ca="1" si="9"/>
        <v>14875.016</v>
      </c>
      <c r="I110" s="22">
        <f t="shared" ca="1" si="10"/>
        <v>15339.224</v>
      </c>
      <c r="J110" s="22">
        <f ca="1">IF(OR(ISNA(F110),ISNA(G110)), H110*(1+Params!$D$84)*(1-Params!$D$85)+I110*Params!$D$85, F110*(1+Params!$D$84)*(1-Params!$D$85)+G110*Params!$D$85)</f>
        <v>15688.398000000001</v>
      </c>
      <c r="K110" s="22">
        <f t="shared" ca="1" si="11"/>
        <v>4045.2144039998666</v>
      </c>
      <c r="L110">
        <f t="shared" ca="1" si="12"/>
        <v>1</v>
      </c>
      <c r="M110" s="22">
        <f t="shared" si="13"/>
        <v>15752</v>
      </c>
    </row>
    <row r="111" spans="1:13">
      <c r="A111" s="8">
        <v>41957</v>
      </c>
      <c r="B111" s="7">
        <v>107</v>
      </c>
      <c r="C111">
        <f>Historical!H110</f>
        <v>15913</v>
      </c>
      <c r="D111">
        <f>IF(ISBLANK(Historical!H110),0,1)</f>
        <v>1</v>
      </c>
      <c r="E111">
        <f ca="1">IF(D111=0,NA(),IF(B111&lt;=Params!$D$83,RefineryInputs!C111,AVERAGE(OFFSET(RefineryInputs!C111,-Params!$D$83+1,0,Params!$D$83,1))))</f>
        <v>15913</v>
      </c>
      <c r="F111">
        <f t="shared" ca="1" si="7"/>
        <v>15447</v>
      </c>
      <c r="G111">
        <f t="shared" ca="1" si="8"/>
        <v>15752</v>
      </c>
      <c r="H111" s="22">
        <f t="shared" ca="1" si="9"/>
        <v>15157.002</v>
      </c>
      <c r="I111" s="22">
        <f t="shared" ca="1" si="10"/>
        <v>15688.398000000001</v>
      </c>
      <c r="J111" s="22">
        <f ca="1">IF(OR(ISNA(F111),ISNA(G111)), H111*(1+Params!$D$84)*(1-Params!$D$85)+I111*Params!$D$85, F111*(1+Params!$D$84)*(1-Params!$D$85)+G111*Params!$D$85)</f>
        <v>15725.046</v>
      </c>
      <c r="K111" s="22">
        <f t="shared" ca="1" si="11"/>
        <v>35326.706115999899</v>
      </c>
      <c r="L111">
        <f t="shared" ca="1" si="12"/>
        <v>1</v>
      </c>
      <c r="M111" s="22">
        <f t="shared" si="13"/>
        <v>15913</v>
      </c>
    </row>
    <row r="112" spans="1:13">
      <c r="A112" s="8">
        <v>41964</v>
      </c>
      <c r="B112" s="7">
        <v>108</v>
      </c>
      <c r="C112">
        <f>Historical!H111</f>
        <v>15957</v>
      </c>
      <c r="D112">
        <f>IF(ISBLANK(Historical!H111),0,1)</f>
        <v>1</v>
      </c>
      <c r="E112">
        <f ca="1">IF(D112=0,NA(),IF(B112&lt;=Params!$D$83,RefineryInputs!C112,AVERAGE(OFFSET(RefineryInputs!C112,-Params!$D$83+1,0,Params!$D$83,1))))</f>
        <v>15957</v>
      </c>
      <c r="F112">
        <f t="shared" ca="1" si="7"/>
        <v>15551</v>
      </c>
      <c r="G112">
        <f t="shared" ca="1" si="8"/>
        <v>15913</v>
      </c>
      <c r="H112" s="22">
        <f t="shared" ca="1" si="9"/>
        <v>15447.132</v>
      </c>
      <c r="I112" s="22">
        <f t="shared" ca="1" si="10"/>
        <v>15725.046</v>
      </c>
      <c r="J112" s="22">
        <f ca="1">IF(OR(ISNA(F112),ISNA(G112)), H112*(1+Params!$D$84)*(1-Params!$D$85)+I112*Params!$D$85, F112*(1+Params!$D$84)*(1-Params!$D$85)+G112*Params!$D$85)</f>
        <v>15830.918</v>
      </c>
      <c r="K112" s="22">
        <f t="shared" ca="1" si="11"/>
        <v>15896.670724000085</v>
      </c>
      <c r="L112">
        <f t="shared" ca="1" si="12"/>
        <v>1</v>
      </c>
      <c r="M112" s="22">
        <f t="shared" si="13"/>
        <v>15957</v>
      </c>
    </row>
    <row r="113" spans="1:13">
      <c r="A113" s="8">
        <v>41971</v>
      </c>
      <c r="B113" s="7">
        <v>109</v>
      </c>
      <c r="C113">
        <f>Historical!H112</f>
        <v>16356</v>
      </c>
      <c r="D113">
        <f>IF(ISBLANK(Historical!H112),0,1)</f>
        <v>1</v>
      </c>
      <c r="E113">
        <f ca="1">IF(D113=0,NA(),IF(B113&lt;=Params!$D$83,RefineryInputs!C113,AVERAGE(OFFSET(RefineryInputs!C113,-Params!$D$83+1,0,Params!$D$83,1))))</f>
        <v>16356</v>
      </c>
      <c r="F113">
        <f t="shared" ca="1" si="7"/>
        <v>16106</v>
      </c>
      <c r="G113">
        <f t="shared" ca="1" si="8"/>
        <v>15957</v>
      </c>
      <c r="H113" s="22">
        <f t="shared" ca="1" si="9"/>
        <v>15706.722</v>
      </c>
      <c r="I113" s="22">
        <f t="shared" ca="1" si="10"/>
        <v>15830.918</v>
      </c>
      <c r="J113" s="22">
        <f ca="1">IF(OR(ISNA(F113),ISNA(G113)), H113*(1+Params!$D$84)*(1-Params!$D$85)+I113*Params!$D$85, F113*(1+Params!$D$84)*(1-Params!$D$85)+G113*Params!$D$85)</f>
        <v>16395.907999999999</v>
      </c>
      <c r="K113" s="22">
        <f t="shared" ca="1" si="11"/>
        <v>1592.6484639999558</v>
      </c>
      <c r="L113">
        <f t="shared" ca="1" si="12"/>
        <v>1</v>
      </c>
      <c r="M113" s="22">
        <f t="shared" si="13"/>
        <v>16356</v>
      </c>
    </row>
    <row r="114" spans="1:13">
      <c r="A114" s="8">
        <v>41978</v>
      </c>
      <c r="B114" s="7">
        <v>110</v>
      </c>
      <c r="C114">
        <f>Historical!H113</f>
        <v>16627</v>
      </c>
      <c r="D114">
        <f>IF(ISBLANK(Historical!H113),0,1)</f>
        <v>1</v>
      </c>
      <c r="E114">
        <f ca="1">IF(D114=0,NA(),IF(B114&lt;=Params!$D$83,RefineryInputs!C114,AVERAGE(OFFSET(RefineryInputs!C114,-Params!$D$83+1,0,Params!$D$83,1))))</f>
        <v>16627</v>
      </c>
      <c r="F114">
        <f t="shared" ca="1" si="7"/>
        <v>16131</v>
      </c>
      <c r="G114">
        <f t="shared" ca="1" si="8"/>
        <v>16356</v>
      </c>
      <c r="H114" s="22">
        <f t="shared" ca="1" si="9"/>
        <v>15643.606</v>
      </c>
      <c r="I114" s="22">
        <f t="shared" ca="1" si="10"/>
        <v>16395.907999999999</v>
      </c>
      <c r="J114" s="22">
        <f ca="1">IF(OR(ISNA(F114),ISNA(G114)), H114*(1+Params!$D$84)*(1-Params!$D$85)+I114*Params!$D$85, F114*(1+Params!$D$84)*(1-Params!$D$85)+G114*Params!$D$85)</f>
        <v>16421.358</v>
      </c>
      <c r="K114" s="22">
        <f t="shared" ca="1" si="11"/>
        <v>42288.63216399993</v>
      </c>
      <c r="L114">
        <f t="shared" ca="1" si="12"/>
        <v>1</v>
      </c>
      <c r="M114" s="22">
        <f t="shared" si="13"/>
        <v>16627</v>
      </c>
    </row>
    <row r="115" spans="1:13">
      <c r="A115" s="8">
        <v>41985</v>
      </c>
      <c r="B115" s="7">
        <v>111</v>
      </c>
      <c r="C115">
        <f>Historical!H114</f>
        <v>16301</v>
      </c>
      <c r="D115">
        <f>IF(ISBLANK(Historical!H114),0,1)</f>
        <v>1</v>
      </c>
      <c r="E115">
        <f ca="1">IF(D115=0,NA(),IF(B115&lt;=Params!$D$83,RefineryInputs!C115,AVERAGE(OFFSET(RefineryInputs!C115,-Params!$D$83+1,0,Params!$D$83,1))))</f>
        <v>16301</v>
      </c>
      <c r="F115">
        <f t="shared" ca="1" si="7"/>
        <v>15931</v>
      </c>
      <c r="G115">
        <f t="shared" ca="1" si="8"/>
        <v>16627</v>
      </c>
      <c r="H115" s="22">
        <f t="shared" ca="1" si="9"/>
        <v>15874.692000000001</v>
      </c>
      <c r="I115" s="22">
        <f t="shared" ca="1" si="10"/>
        <v>16421.358</v>
      </c>
      <c r="J115" s="22">
        <f ca="1">IF(OR(ISNA(F115),ISNA(G115)), H115*(1+Params!$D$84)*(1-Params!$D$85)+I115*Params!$D$85, F115*(1+Params!$D$84)*(1-Params!$D$85)+G115*Params!$D$85)</f>
        <v>16217.758</v>
      </c>
      <c r="K115" s="22">
        <f t="shared" ca="1" si="11"/>
        <v>6929.2305640000313</v>
      </c>
      <c r="L115">
        <f t="shared" ca="1" si="12"/>
        <v>1</v>
      </c>
      <c r="M115" s="22">
        <f t="shared" si="13"/>
        <v>16301</v>
      </c>
    </row>
    <row r="116" spans="1:13">
      <c r="A116" s="8">
        <v>41992</v>
      </c>
      <c r="B116" s="7">
        <v>112</v>
      </c>
      <c r="C116">
        <f>Historical!H115</f>
        <v>16341</v>
      </c>
      <c r="D116">
        <f>IF(ISBLANK(Historical!H115),0,1)</f>
        <v>1</v>
      </c>
      <c r="E116">
        <f ca="1">IF(D116=0,NA(),IF(B116&lt;=Params!$D$83,RefineryInputs!C116,AVERAGE(OFFSET(RefineryInputs!C116,-Params!$D$83+1,0,Params!$D$83,1))))</f>
        <v>16341</v>
      </c>
      <c r="F116">
        <f t="shared" ca="1" si="7"/>
        <v>16233</v>
      </c>
      <c r="G116">
        <f t="shared" ca="1" si="8"/>
        <v>16301</v>
      </c>
      <c r="H116" s="22">
        <f t="shared" ca="1" si="9"/>
        <v>15603.904</v>
      </c>
      <c r="I116" s="22">
        <f t="shared" ca="1" si="10"/>
        <v>16217.758</v>
      </c>
      <c r="J116" s="22">
        <f ca="1">IF(OR(ISNA(F116),ISNA(G116)), H116*(1+Params!$D$84)*(1-Params!$D$85)+I116*Params!$D$85, F116*(1+Params!$D$84)*(1-Params!$D$85)+G116*Params!$D$85)</f>
        <v>16525.194</v>
      </c>
      <c r="K116" s="22">
        <f t="shared" ca="1" si="11"/>
        <v>33927.429635999819</v>
      </c>
      <c r="L116">
        <f t="shared" ca="1" si="12"/>
        <v>1</v>
      </c>
      <c r="M116" s="22">
        <f t="shared" si="13"/>
        <v>16341</v>
      </c>
    </row>
    <row r="117" spans="1:13">
      <c r="A117" s="8">
        <v>41999</v>
      </c>
      <c r="B117" s="7">
        <v>113</v>
      </c>
      <c r="C117">
        <f>Historical!H116</f>
        <v>16377</v>
      </c>
      <c r="D117">
        <f>IF(ISBLANK(Historical!H116),0,1)</f>
        <v>1</v>
      </c>
      <c r="E117">
        <f ca="1">IF(D117=0,NA(),IF(B117&lt;=Params!$D$83,RefineryInputs!C117,AVERAGE(OFFSET(RefineryInputs!C117,-Params!$D$83+1,0,Params!$D$83,1))))</f>
        <v>16377</v>
      </c>
      <c r="F117">
        <f t="shared" ca="1" si="7"/>
        <v>16247</v>
      </c>
      <c r="G117">
        <f t="shared" ca="1" si="8"/>
        <v>16341</v>
      </c>
      <c r="H117" s="22">
        <f t="shared" ca="1" si="9"/>
        <v>15617.138000000001</v>
      </c>
      <c r="I117" s="22">
        <f t="shared" ca="1" si="10"/>
        <v>16525.194</v>
      </c>
      <c r="J117" s="22">
        <f ca="1">IF(OR(ISNA(F117),ISNA(G117)), H117*(1+Params!$D$84)*(1-Params!$D$85)+I117*Params!$D$85, F117*(1+Params!$D$84)*(1-Params!$D$85)+G117*Params!$D$85)</f>
        <v>16539.446</v>
      </c>
      <c r="K117" s="22">
        <f t="shared" ca="1" si="11"/>
        <v>26388.702915999973</v>
      </c>
      <c r="L117">
        <f t="shared" ca="1" si="12"/>
        <v>1</v>
      </c>
      <c r="M117" s="22">
        <f t="shared" si="13"/>
        <v>16377</v>
      </c>
    </row>
    <row r="118" spans="1:13">
      <c r="A118" s="8">
        <v>42006</v>
      </c>
      <c r="B118" s="7">
        <v>114</v>
      </c>
      <c r="C118">
        <f>Historical!H117</f>
        <v>16420</v>
      </c>
      <c r="D118">
        <f>IF(ISBLANK(Historical!H117),0,1)</f>
        <v>1</v>
      </c>
      <c r="E118">
        <f ca="1">IF(D118=0,NA(),IF(B118&lt;=Params!$D$83,RefineryInputs!C118,AVERAGE(OFFSET(RefineryInputs!C118,-Params!$D$83+1,0,Params!$D$83,1))))</f>
        <v>16420</v>
      </c>
      <c r="F118">
        <f t="shared" ca="1" si="7"/>
        <v>16134</v>
      </c>
      <c r="G118">
        <f t="shared" ca="1" si="8"/>
        <v>16377</v>
      </c>
      <c r="H118" s="22">
        <f t="shared" ca="1" si="9"/>
        <v>15531.626</v>
      </c>
      <c r="I118" s="22">
        <f t="shared" ca="1" si="10"/>
        <v>16539.446</v>
      </c>
      <c r="J118" s="22">
        <f ca="1">IF(OR(ISNA(F118),ISNA(G118)), H118*(1+Params!$D$84)*(1-Params!$D$85)+I118*Params!$D$85, F118*(1+Params!$D$84)*(1-Params!$D$85)+G118*Params!$D$85)</f>
        <v>16424.412</v>
      </c>
      <c r="K118" s="22">
        <f t="shared" ca="1" si="11"/>
        <v>19.46574400000231</v>
      </c>
      <c r="L118">
        <f t="shared" ca="1" si="12"/>
        <v>1</v>
      </c>
      <c r="M118" s="22">
        <f t="shared" si="13"/>
        <v>16420</v>
      </c>
    </row>
    <row r="119" spans="1:13">
      <c r="A119" s="8">
        <v>42013</v>
      </c>
      <c r="B119" s="7">
        <v>115</v>
      </c>
      <c r="C119">
        <f>Historical!H118</f>
        <v>15893</v>
      </c>
      <c r="D119">
        <f>IF(ISBLANK(Historical!H118),0,1)</f>
        <v>1</v>
      </c>
      <c r="E119">
        <f ca="1">IF(D119=0,NA(),IF(B119&lt;=Params!$D$83,RefineryInputs!C119,AVERAGE(OFFSET(RefineryInputs!C119,-Params!$D$83+1,0,Params!$D$83,1))))</f>
        <v>15893</v>
      </c>
      <c r="F119">
        <f t="shared" ca="1" si="7"/>
        <v>15731</v>
      </c>
      <c r="G119">
        <f t="shared" ca="1" si="8"/>
        <v>16420</v>
      </c>
      <c r="H119" s="22">
        <f t="shared" ca="1" si="9"/>
        <v>15372.818000000001</v>
      </c>
      <c r="I119" s="22">
        <f t="shared" ca="1" si="10"/>
        <v>16424.412</v>
      </c>
      <c r="J119" s="22">
        <f ca="1">IF(OR(ISNA(F119),ISNA(G119)), H119*(1+Params!$D$84)*(1-Params!$D$85)+I119*Params!$D$85, F119*(1+Params!$D$84)*(1-Params!$D$85)+G119*Params!$D$85)</f>
        <v>16014.157999999999</v>
      </c>
      <c r="K119" s="22">
        <f t="shared" ca="1" si="11"/>
        <v>14679.260963999866</v>
      </c>
      <c r="L119">
        <f t="shared" ca="1" si="12"/>
        <v>1</v>
      </c>
      <c r="M119" s="22">
        <f t="shared" si="13"/>
        <v>15893</v>
      </c>
    </row>
    <row r="120" spans="1:13">
      <c r="A120" s="8">
        <v>42020</v>
      </c>
      <c r="B120" s="7">
        <v>116</v>
      </c>
      <c r="C120">
        <f>Historical!H119</f>
        <v>14909</v>
      </c>
      <c r="D120">
        <f>IF(ISBLANK(Historical!H119),0,1)</f>
        <v>1</v>
      </c>
      <c r="E120">
        <f ca="1">IF(D120=0,NA(),IF(B120&lt;=Params!$D$83,RefineryInputs!C120,AVERAGE(OFFSET(RefineryInputs!C120,-Params!$D$83+1,0,Params!$D$83,1))))</f>
        <v>14909</v>
      </c>
      <c r="F120">
        <f t="shared" ca="1" si="7"/>
        <v>15216</v>
      </c>
      <c r="G120">
        <f t="shared" ca="1" si="8"/>
        <v>15893</v>
      </c>
      <c r="H120" s="22">
        <f t="shared" ca="1" si="9"/>
        <v>14461.708000000001</v>
      </c>
      <c r="I120" s="22">
        <f t="shared" ca="1" si="10"/>
        <v>16014.157999999999</v>
      </c>
      <c r="J120" s="22">
        <f ca="1">IF(OR(ISNA(F120),ISNA(G120)), H120*(1+Params!$D$84)*(1-Params!$D$85)+I120*Params!$D$85, F120*(1+Params!$D$84)*(1-Params!$D$85)+G120*Params!$D$85)</f>
        <v>15489.888000000001</v>
      </c>
      <c r="K120" s="22">
        <f t="shared" ca="1" si="11"/>
        <v>337430.86854400096</v>
      </c>
      <c r="L120">
        <f t="shared" ca="1" si="12"/>
        <v>1</v>
      </c>
      <c r="M120" s="22">
        <f t="shared" si="13"/>
        <v>14909</v>
      </c>
    </row>
    <row r="121" spans="1:13">
      <c r="A121" s="8">
        <v>42027</v>
      </c>
      <c r="B121" s="7">
        <v>117</v>
      </c>
      <c r="C121">
        <f>Historical!H120</f>
        <v>15256</v>
      </c>
      <c r="D121">
        <f>IF(ISBLANK(Historical!H120),0,1)</f>
        <v>1</v>
      </c>
      <c r="E121">
        <f ca="1">IF(D121=0,NA(),IF(B121&lt;=Params!$D$83,RefineryInputs!C121,AVERAGE(OFFSET(RefineryInputs!C121,-Params!$D$83+1,0,Params!$D$83,1))))</f>
        <v>15256</v>
      </c>
      <c r="F121">
        <f t="shared" ca="1" si="7"/>
        <v>15417</v>
      </c>
      <c r="G121">
        <f t="shared" ca="1" si="8"/>
        <v>14909</v>
      </c>
      <c r="H121" s="22">
        <f t="shared" ca="1" si="9"/>
        <v>14741.657999999999</v>
      </c>
      <c r="I121" s="22">
        <f t="shared" ca="1" si="10"/>
        <v>15489.888000000001</v>
      </c>
      <c r="J121" s="22">
        <f ca="1">IF(OR(ISNA(F121),ISNA(G121)), H121*(1+Params!$D$84)*(1-Params!$D$85)+I121*Params!$D$85, F121*(1+Params!$D$84)*(1-Params!$D$85)+G121*Params!$D$85)</f>
        <v>15694.505999999999</v>
      </c>
      <c r="K121" s="22">
        <f t="shared" ca="1" si="11"/>
        <v>192287.51203599948</v>
      </c>
      <c r="L121">
        <f t="shared" ca="1" si="12"/>
        <v>1</v>
      </c>
      <c r="M121" s="22">
        <f t="shared" si="13"/>
        <v>15256</v>
      </c>
    </row>
    <row r="122" spans="1:13">
      <c r="A122" s="8">
        <v>42034</v>
      </c>
      <c r="B122" s="7">
        <v>118</v>
      </c>
      <c r="C122">
        <f>Historical!H121</f>
        <v>15544</v>
      </c>
      <c r="D122">
        <f>IF(ISBLANK(Historical!H121),0,1)</f>
        <v>1</v>
      </c>
      <c r="E122">
        <f ca="1">IF(D122=0,NA(),IF(B122&lt;=Params!$D$83,RefineryInputs!C122,AVERAGE(OFFSET(RefineryInputs!C122,-Params!$D$83+1,0,Params!$D$83,1))))</f>
        <v>15544</v>
      </c>
      <c r="F122">
        <f t="shared" ca="1" si="7"/>
        <v>15049</v>
      </c>
      <c r="G122">
        <f t="shared" ca="1" si="8"/>
        <v>15256</v>
      </c>
      <c r="H122" s="22">
        <f t="shared" ca="1" si="9"/>
        <v>14690.758</v>
      </c>
      <c r="I122" s="22">
        <f t="shared" ca="1" si="10"/>
        <v>15694.505999999999</v>
      </c>
      <c r="J122" s="22">
        <f ca="1">IF(OR(ISNA(F122),ISNA(G122)), H122*(1+Params!$D$84)*(1-Params!$D$85)+I122*Params!$D$85, F122*(1+Params!$D$84)*(1-Params!$D$85)+G122*Params!$D$85)</f>
        <v>15319.882</v>
      </c>
      <c r="K122" s="22">
        <f t="shared" ca="1" si="11"/>
        <v>50228.877924000175</v>
      </c>
      <c r="L122">
        <f t="shared" ca="1" si="12"/>
        <v>1</v>
      </c>
      <c r="M122" s="22">
        <f t="shared" si="13"/>
        <v>15544</v>
      </c>
    </row>
    <row r="123" spans="1:13">
      <c r="A123" s="8">
        <v>42041</v>
      </c>
      <c r="B123" s="7">
        <v>119</v>
      </c>
      <c r="C123">
        <f>Historical!H122</f>
        <v>15564</v>
      </c>
      <c r="D123">
        <f>IF(ISBLANK(Historical!H122),0,1)</f>
        <v>1</v>
      </c>
      <c r="E123">
        <f ca="1">IF(D123=0,NA(),IF(B123&lt;=Params!$D$83,RefineryInputs!C123,AVERAGE(OFFSET(RefineryInputs!C123,-Params!$D$83+1,0,Params!$D$83,1))))</f>
        <v>15564</v>
      </c>
      <c r="F123">
        <f t="shared" ca="1" si="7"/>
        <v>15215</v>
      </c>
      <c r="G123">
        <f t="shared" ca="1" si="8"/>
        <v>15544</v>
      </c>
      <c r="H123" s="22">
        <f t="shared" ca="1" si="9"/>
        <v>14567.58</v>
      </c>
      <c r="I123" s="22">
        <f t="shared" ca="1" si="10"/>
        <v>15319.882</v>
      </c>
      <c r="J123" s="22">
        <f ca="1">IF(OR(ISNA(F123),ISNA(G123)), H123*(1+Params!$D$84)*(1-Params!$D$85)+I123*Params!$D$85, F123*(1+Params!$D$84)*(1-Params!$D$85)+G123*Params!$D$85)</f>
        <v>15488.87</v>
      </c>
      <c r="K123" s="22">
        <f t="shared" ca="1" si="11"/>
        <v>5644.5168999998796</v>
      </c>
      <c r="L123">
        <f t="shared" ca="1" si="12"/>
        <v>1</v>
      </c>
      <c r="M123" s="22">
        <f t="shared" si="13"/>
        <v>15564</v>
      </c>
    </row>
    <row r="124" spans="1:13">
      <c r="A124" s="8">
        <v>42048</v>
      </c>
      <c r="B124" s="7">
        <v>120</v>
      </c>
      <c r="C124">
        <f>Historical!H123</f>
        <v>15442</v>
      </c>
      <c r="D124">
        <f>IF(ISBLANK(Historical!H123),0,1)</f>
        <v>1</v>
      </c>
      <c r="E124">
        <f ca="1">IF(D124=0,NA(),IF(B124&lt;=Params!$D$83,RefineryInputs!C124,AVERAGE(OFFSET(RefineryInputs!C124,-Params!$D$83+1,0,Params!$D$83,1))))</f>
        <v>15442</v>
      </c>
      <c r="F124">
        <f t="shared" ca="1" si="7"/>
        <v>15178</v>
      </c>
      <c r="G124">
        <f t="shared" ca="1" si="8"/>
        <v>15564</v>
      </c>
      <c r="H124" s="22">
        <f t="shared" ca="1" si="9"/>
        <v>14431.168</v>
      </c>
      <c r="I124" s="22">
        <f t="shared" ca="1" si="10"/>
        <v>15488.87</v>
      </c>
      <c r="J124" s="22">
        <f ca="1">IF(OR(ISNA(F124),ISNA(G124)), H124*(1+Params!$D$84)*(1-Params!$D$85)+I124*Params!$D$85, F124*(1+Params!$D$84)*(1-Params!$D$85)+G124*Params!$D$85)</f>
        <v>15451.204</v>
      </c>
      <c r="K124" s="22">
        <f t="shared" ca="1" si="11"/>
        <v>84.713615999994914</v>
      </c>
      <c r="L124">
        <f t="shared" ca="1" si="12"/>
        <v>1</v>
      </c>
      <c r="M124" s="22">
        <f t="shared" si="13"/>
        <v>15442</v>
      </c>
    </row>
    <row r="125" spans="1:13">
      <c r="A125" s="8">
        <v>42055</v>
      </c>
      <c r="B125" s="7">
        <v>121</v>
      </c>
      <c r="C125">
        <f>Historical!H124</f>
        <v>15243</v>
      </c>
      <c r="D125">
        <f>IF(ISBLANK(Historical!H124),0,1)</f>
        <v>1</v>
      </c>
      <c r="E125">
        <f ca="1">IF(D125=0,NA(),IF(B125&lt;=Params!$D$83,RefineryInputs!C125,AVERAGE(OFFSET(RefineryInputs!C125,-Params!$D$83+1,0,Params!$D$83,1))))</f>
        <v>15243</v>
      </c>
      <c r="F125">
        <f t="shared" ca="1" si="7"/>
        <v>15299</v>
      </c>
      <c r="G125">
        <f t="shared" ca="1" si="8"/>
        <v>15442</v>
      </c>
      <c r="H125" s="22">
        <f t="shared" ca="1" si="9"/>
        <v>14772.198</v>
      </c>
      <c r="I125" s="22">
        <f t="shared" ca="1" si="10"/>
        <v>15451.204</v>
      </c>
      <c r="J125" s="22">
        <f ca="1">IF(OR(ISNA(F125),ISNA(G125)), H125*(1+Params!$D$84)*(1-Params!$D$85)+I125*Params!$D$85, F125*(1+Params!$D$84)*(1-Params!$D$85)+G125*Params!$D$85)</f>
        <v>15574.382</v>
      </c>
      <c r="K125" s="22">
        <f t="shared" ca="1" si="11"/>
        <v>109814.02992399974</v>
      </c>
      <c r="L125">
        <f t="shared" ca="1" si="12"/>
        <v>1</v>
      </c>
      <c r="M125" s="22">
        <f t="shared" si="13"/>
        <v>15243</v>
      </c>
    </row>
    <row r="126" spans="1:13">
      <c r="A126" s="8">
        <v>42062</v>
      </c>
      <c r="B126" s="7">
        <v>122</v>
      </c>
      <c r="C126">
        <f>Historical!H125</f>
        <v>15113</v>
      </c>
      <c r="D126">
        <f>IF(ISBLANK(Historical!H125),0,1)</f>
        <v>1</v>
      </c>
      <c r="E126">
        <f ca="1">IF(D126=0,NA(),IF(B126&lt;=Params!$D$83,RefineryInputs!C126,AVERAGE(OFFSET(RefineryInputs!C126,-Params!$D$83+1,0,Params!$D$83,1))))</f>
        <v>15113</v>
      </c>
      <c r="F126">
        <f t="shared" ca="1" si="7"/>
        <v>15212</v>
      </c>
      <c r="G126">
        <f t="shared" ca="1" si="8"/>
        <v>15243</v>
      </c>
      <c r="H126" s="22">
        <f t="shared" ca="1" si="9"/>
        <v>14283.558000000001</v>
      </c>
      <c r="I126" s="22">
        <f t="shared" ca="1" si="10"/>
        <v>15574.382</v>
      </c>
      <c r="J126" s="22">
        <f ca="1">IF(OR(ISNA(F126),ISNA(G126)), H126*(1+Params!$D$84)*(1-Params!$D$85)+I126*Params!$D$85, F126*(1+Params!$D$84)*(1-Params!$D$85)+G126*Params!$D$85)</f>
        <v>15485.816000000001</v>
      </c>
      <c r="K126" s="22">
        <f t="shared" ca="1" si="11"/>
        <v>138991.76985600052</v>
      </c>
      <c r="L126">
        <f t="shared" ca="1" si="12"/>
        <v>1</v>
      </c>
      <c r="M126" s="22">
        <f t="shared" si="13"/>
        <v>15113</v>
      </c>
    </row>
    <row r="127" spans="1:13">
      <c r="A127" s="8">
        <v>42069</v>
      </c>
      <c r="B127" s="7">
        <v>123</v>
      </c>
      <c r="C127">
        <f>Historical!H126</f>
        <v>15300</v>
      </c>
      <c r="D127">
        <f>IF(ISBLANK(Historical!H126),0,1)</f>
        <v>1</v>
      </c>
      <c r="E127">
        <f ca="1">IF(D127=0,NA(),IF(B127&lt;=Params!$D$83,RefineryInputs!C127,AVERAGE(OFFSET(RefineryInputs!C127,-Params!$D$83+1,0,Params!$D$83,1))))</f>
        <v>15300</v>
      </c>
      <c r="F127">
        <f t="shared" ca="1" si="7"/>
        <v>14987</v>
      </c>
      <c r="G127">
        <f t="shared" ca="1" si="8"/>
        <v>15113</v>
      </c>
      <c r="H127" s="22">
        <f t="shared" ca="1" si="9"/>
        <v>14245.892</v>
      </c>
      <c r="I127" s="22">
        <f t="shared" ca="1" si="10"/>
        <v>15485.816000000001</v>
      </c>
      <c r="J127" s="22">
        <f ca="1">IF(OR(ISNA(F127),ISNA(G127)), H127*(1+Params!$D$84)*(1-Params!$D$85)+I127*Params!$D$85, F127*(1+Params!$D$84)*(1-Params!$D$85)+G127*Params!$D$85)</f>
        <v>15256.766</v>
      </c>
      <c r="K127" s="22">
        <f t="shared" ca="1" si="11"/>
        <v>1869.1787560000328</v>
      </c>
      <c r="L127">
        <f t="shared" ca="1" si="12"/>
        <v>1</v>
      </c>
      <c r="M127" s="22">
        <f t="shared" si="13"/>
        <v>15300</v>
      </c>
    </row>
    <row r="128" spans="1:13">
      <c r="A128" s="8">
        <v>42076</v>
      </c>
      <c r="B128" s="7">
        <v>124</v>
      </c>
      <c r="C128">
        <f>Historical!H127</f>
        <v>15436</v>
      </c>
      <c r="D128">
        <f>IF(ISBLANK(Historical!H127),0,1)</f>
        <v>1</v>
      </c>
      <c r="E128">
        <f ca="1">IF(D128=0,NA(),IF(B128&lt;=Params!$D$83,RefineryInputs!C128,AVERAGE(OFFSET(RefineryInputs!C128,-Params!$D$83+1,0,Params!$D$83,1))))</f>
        <v>15436</v>
      </c>
      <c r="F128">
        <f t="shared" ca="1" si="7"/>
        <v>14951</v>
      </c>
      <c r="G128">
        <f t="shared" ca="1" si="8"/>
        <v>15300</v>
      </c>
      <c r="H128" s="22">
        <f t="shared" ca="1" si="9"/>
        <v>14775.252</v>
      </c>
      <c r="I128" s="22">
        <f t="shared" ca="1" si="10"/>
        <v>15256.766</v>
      </c>
      <c r="J128" s="22">
        <f ca="1">IF(OR(ISNA(F128),ISNA(G128)), H128*(1+Params!$D$84)*(1-Params!$D$85)+I128*Params!$D$85, F128*(1+Params!$D$84)*(1-Params!$D$85)+G128*Params!$D$85)</f>
        <v>15220.118</v>
      </c>
      <c r="K128" s="22">
        <f t="shared" ca="1" si="11"/>
        <v>46605.037923999829</v>
      </c>
      <c r="L128">
        <f t="shared" ca="1" si="12"/>
        <v>1</v>
      </c>
      <c r="M128" s="22">
        <f t="shared" si="13"/>
        <v>15436</v>
      </c>
    </row>
    <row r="129" spans="1:13">
      <c r="A129" s="8">
        <v>42083</v>
      </c>
      <c r="B129" s="7">
        <v>125</v>
      </c>
      <c r="C129">
        <f>Historical!H128</f>
        <v>15530</v>
      </c>
      <c r="D129">
        <f>IF(ISBLANK(Historical!H128),0,1)</f>
        <v>1</v>
      </c>
      <c r="E129">
        <f ca="1">IF(D129=0,NA(),IF(B129&lt;=Params!$D$83,RefineryInputs!C129,AVERAGE(OFFSET(RefineryInputs!C129,-Params!$D$83+1,0,Params!$D$83,1))))</f>
        <v>15530</v>
      </c>
      <c r="F129">
        <f t="shared" ca="1" si="7"/>
        <v>15092</v>
      </c>
      <c r="G129">
        <f t="shared" ca="1" si="8"/>
        <v>15436</v>
      </c>
      <c r="H129" s="22">
        <f t="shared" ca="1" si="9"/>
        <v>15145.804</v>
      </c>
      <c r="I129" s="22">
        <f t="shared" ca="1" si="10"/>
        <v>15220.118</v>
      </c>
      <c r="J129" s="22">
        <f ca="1">IF(OR(ISNA(F129),ISNA(G129)), H129*(1+Params!$D$84)*(1-Params!$D$85)+I129*Params!$D$85, F129*(1+Params!$D$84)*(1-Params!$D$85)+G129*Params!$D$85)</f>
        <v>15363.656000000001</v>
      </c>
      <c r="K129" s="22">
        <f t="shared" ca="1" si="11"/>
        <v>27670.326335999715</v>
      </c>
      <c r="L129">
        <f t="shared" ca="1" si="12"/>
        <v>1</v>
      </c>
      <c r="M129" s="22">
        <f t="shared" si="13"/>
        <v>15530</v>
      </c>
    </row>
    <row r="130" spans="1:13">
      <c r="A130" s="8">
        <v>42090</v>
      </c>
      <c r="B130" s="7">
        <v>126</v>
      </c>
      <c r="C130">
        <f>Historical!H129</f>
        <v>15728</v>
      </c>
      <c r="D130">
        <f>IF(ISBLANK(Historical!H129),0,1)</f>
        <v>1</v>
      </c>
      <c r="E130">
        <f ca="1">IF(D130=0,NA(),IF(B130&lt;=Params!$D$83,RefineryInputs!C130,AVERAGE(OFFSET(RefineryInputs!C130,-Params!$D$83+1,0,Params!$D$83,1))))</f>
        <v>15728</v>
      </c>
      <c r="F130">
        <f t="shared" ca="1" si="7"/>
        <v>15315</v>
      </c>
      <c r="G130">
        <f t="shared" ca="1" si="8"/>
        <v>15530</v>
      </c>
      <c r="H130" s="22">
        <f t="shared" ca="1" si="9"/>
        <v>15278.144</v>
      </c>
      <c r="I130" s="22">
        <f t="shared" ca="1" si="10"/>
        <v>15363.656000000001</v>
      </c>
      <c r="J130" s="22">
        <f ca="1">IF(OR(ISNA(F130),ISNA(G130)), H130*(1+Params!$D$84)*(1-Params!$D$85)+I130*Params!$D$85, F130*(1+Params!$D$84)*(1-Params!$D$85)+G130*Params!$D$85)</f>
        <v>15590.67</v>
      </c>
      <c r="K130" s="22">
        <f t="shared" ca="1" si="11"/>
        <v>18859.528899999979</v>
      </c>
      <c r="L130">
        <f t="shared" ca="1" si="12"/>
        <v>1</v>
      </c>
      <c r="M130" s="22">
        <f t="shared" si="13"/>
        <v>15728</v>
      </c>
    </row>
    <row r="131" spans="1:13">
      <c r="A131" s="8">
        <v>42097</v>
      </c>
      <c r="B131" s="7">
        <v>127</v>
      </c>
      <c r="C131">
        <f>Historical!H130</f>
        <v>15929</v>
      </c>
      <c r="D131">
        <f>IF(ISBLANK(Historical!H130),0,1)</f>
        <v>1</v>
      </c>
      <c r="E131">
        <f ca="1">IF(D131=0,NA(),IF(B131&lt;=Params!$D$83,RefineryInputs!C131,AVERAGE(OFFSET(RefineryInputs!C131,-Params!$D$83+1,0,Params!$D$83,1))))</f>
        <v>15929</v>
      </c>
      <c r="F131">
        <f t="shared" ca="1" si="7"/>
        <v>15337</v>
      </c>
      <c r="G131">
        <f t="shared" ca="1" si="8"/>
        <v>15728</v>
      </c>
      <c r="H131" s="22">
        <f t="shared" ca="1" si="9"/>
        <v>15386.052</v>
      </c>
      <c r="I131" s="22">
        <f t="shared" ca="1" si="10"/>
        <v>15590.67</v>
      </c>
      <c r="J131" s="22">
        <f ca="1">IF(OR(ISNA(F131),ISNA(G131)), H131*(1+Params!$D$84)*(1-Params!$D$85)+I131*Params!$D$85, F131*(1+Params!$D$84)*(1-Params!$D$85)+G131*Params!$D$85)</f>
        <v>15613.066000000001</v>
      </c>
      <c r="K131" s="22">
        <f t="shared" ca="1" si="11"/>
        <v>99814.292355999554</v>
      </c>
      <c r="L131">
        <f t="shared" ca="1" si="12"/>
        <v>1</v>
      </c>
      <c r="M131" s="22">
        <f t="shared" si="13"/>
        <v>15929</v>
      </c>
    </row>
    <row r="132" spans="1:13">
      <c r="A132" s="8">
        <v>42104</v>
      </c>
      <c r="B132" s="7">
        <v>128</v>
      </c>
      <c r="C132">
        <f>Historical!H131</f>
        <v>16212</v>
      </c>
      <c r="D132">
        <f>IF(ISBLANK(Historical!H131),0,1)</f>
        <v>1</v>
      </c>
      <c r="E132">
        <f ca="1">IF(D132=0,NA(),IF(B132&lt;=Params!$D$83,RefineryInputs!C132,AVERAGE(OFFSET(RefineryInputs!C132,-Params!$D$83+1,0,Params!$D$83,1))))</f>
        <v>16212</v>
      </c>
      <c r="F132">
        <f t="shared" ca="1" si="7"/>
        <v>15613</v>
      </c>
      <c r="G132">
        <f t="shared" ca="1" si="8"/>
        <v>15929</v>
      </c>
      <c r="H132" s="22">
        <f t="shared" ca="1" si="9"/>
        <v>15345.332</v>
      </c>
      <c r="I132" s="22">
        <f t="shared" ca="1" si="10"/>
        <v>15613.066000000001</v>
      </c>
      <c r="J132" s="22">
        <f ca="1">IF(OR(ISNA(F132),ISNA(G132)), H132*(1+Params!$D$84)*(1-Params!$D$85)+I132*Params!$D$85, F132*(1+Params!$D$84)*(1-Params!$D$85)+G132*Params!$D$85)</f>
        <v>15894.034</v>
      </c>
      <c r="K132" s="22">
        <f t="shared" ca="1" si="11"/>
        <v>101102.37715600022</v>
      </c>
      <c r="L132">
        <f t="shared" ca="1" si="12"/>
        <v>1</v>
      </c>
      <c r="M132" s="22">
        <f t="shared" si="13"/>
        <v>16212</v>
      </c>
    </row>
    <row r="133" spans="1:13">
      <c r="A133" s="8">
        <v>42111</v>
      </c>
      <c r="B133" s="7">
        <v>129</v>
      </c>
      <c r="C133">
        <f>Historical!H132</f>
        <v>15982</v>
      </c>
      <c r="D133">
        <f>IF(ISBLANK(Historical!H132),0,1)</f>
        <v>1</v>
      </c>
      <c r="E133">
        <f ca="1">IF(D133=0,NA(),IF(B133&lt;=Params!$D$83,RefineryInputs!C133,AVERAGE(OFFSET(RefineryInputs!C133,-Params!$D$83+1,0,Params!$D$83,1))))</f>
        <v>15982</v>
      </c>
      <c r="F133">
        <f t="shared" ca="1" si="7"/>
        <v>15980</v>
      </c>
      <c r="G133">
        <f t="shared" ca="1" si="8"/>
        <v>16212</v>
      </c>
      <c r="H133" s="22">
        <f t="shared" ca="1" si="9"/>
        <v>14748.784</v>
      </c>
      <c r="I133" s="22">
        <f t="shared" ca="1" si="10"/>
        <v>15894.034</v>
      </c>
      <c r="J133" s="22">
        <f ca="1">IF(OR(ISNA(F133),ISNA(G133)), H133*(1+Params!$D$84)*(1-Params!$D$85)+I133*Params!$D$85, F133*(1+Params!$D$84)*(1-Params!$D$85)+G133*Params!$D$85)</f>
        <v>16267.64</v>
      </c>
      <c r="K133" s="22">
        <f t="shared" ca="1" si="11"/>
        <v>81590.209599999667</v>
      </c>
      <c r="L133">
        <f t="shared" ca="1" si="12"/>
        <v>1</v>
      </c>
      <c r="M133" s="22">
        <f t="shared" si="13"/>
        <v>15982</v>
      </c>
    </row>
    <row r="134" spans="1:13">
      <c r="A134" s="8">
        <v>42118</v>
      </c>
      <c r="B134" s="7">
        <v>130</v>
      </c>
      <c r="C134">
        <f>Historical!H133</f>
        <v>16100</v>
      </c>
      <c r="D134">
        <f>IF(ISBLANK(Historical!H133),0,1)</f>
        <v>1</v>
      </c>
      <c r="E134">
        <f ca="1">IF(D134=0,NA(),IF(B134&lt;=Params!$D$83,RefineryInputs!C134,AVERAGE(OFFSET(RefineryInputs!C134,-Params!$D$83+1,0,Params!$D$83,1))))</f>
        <v>16100</v>
      </c>
      <c r="F134">
        <f t="shared" ref="F134:F197" ca="1" si="14">IF(B134&lt;=52,NA(),OFFSET(E134,-52,0))</f>
        <v>15954</v>
      </c>
      <c r="G134">
        <f t="shared" ref="G134:G197" ca="1" si="15">IF(B134&lt;=1,NA(),OFFSET(E134,-1,0))</f>
        <v>15982</v>
      </c>
      <c r="H134" s="22">
        <f t="shared" ref="H134:H197" ca="1" si="16">IF(B134&lt;=52,NA(),OFFSET(J134,-52,0))</f>
        <v>14974.78</v>
      </c>
      <c r="I134" s="22">
        <f t="shared" ref="I134:I197" ca="1" si="17">IF(B134&lt;=1,NA(),OFFSET(J134,-1,0))</f>
        <v>16267.64</v>
      </c>
      <c r="J134" s="22">
        <f ca="1">IF(OR(ISNA(F134),ISNA(G134)), H134*(1+Params!$D$84)*(1-Params!$D$85)+I134*Params!$D$85, F134*(1+Params!$D$84)*(1-Params!$D$85)+G134*Params!$D$85)</f>
        <v>16241.172</v>
      </c>
      <c r="K134" s="22">
        <f t="shared" ref="K134:K197" ca="1" si="18">IF(D134=0,0,IF(ISNA(J134),0,(C134-J134)^2))</f>
        <v>19929.533584000135</v>
      </c>
      <c r="L134">
        <f t="shared" ref="L134:L197" ca="1" si="19">IF(B134&lt;62,0,IF(D134=0,0,IF(ISNA(J134),0,1)))</f>
        <v>1</v>
      </c>
      <c r="M134" s="22">
        <f t="shared" ref="M134:M197" si="20">IF(D134=1,C134,J134)</f>
        <v>16100</v>
      </c>
    </row>
    <row r="135" spans="1:13">
      <c r="A135" s="8">
        <v>42125</v>
      </c>
      <c r="B135" s="7">
        <v>131</v>
      </c>
      <c r="C135">
        <f>Historical!H134</f>
        <v>16347</v>
      </c>
      <c r="D135">
        <f>IF(ISBLANK(Historical!H134),0,1)</f>
        <v>1</v>
      </c>
      <c r="E135">
        <f ca="1">IF(D135=0,NA(),IF(B135&lt;=Params!$D$83,RefineryInputs!C135,AVERAGE(OFFSET(RefineryInputs!C135,-Params!$D$83+1,0,Params!$D$83,1))))</f>
        <v>16347</v>
      </c>
      <c r="F135">
        <f t="shared" ca="1" si="14"/>
        <v>15904</v>
      </c>
      <c r="G135">
        <f t="shared" ca="1" si="15"/>
        <v>16100</v>
      </c>
      <c r="H135" s="22">
        <f t="shared" ca="1" si="16"/>
        <v>15453.24</v>
      </c>
      <c r="I135" s="22">
        <f t="shared" ca="1" si="17"/>
        <v>16241.172</v>
      </c>
      <c r="J135" s="22">
        <f ca="1">IF(OR(ISNA(F135),ISNA(G135)), H135*(1+Params!$D$84)*(1-Params!$D$85)+I135*Params!$D$85, F135*(1+Params!$D$84)*(1-Params!$D$85)+G135*Params!$D$85)</f>
        <v>16190.272000000001</v>
      </c>
      <c r="K135" s="22">
        <f t="shared" ca="1" si="18"/>
        <v>24563.665983999734</v>
      </c>
      <c r="L135">
        <f t="shared" ca="1" si="19"/>
        <v>1</v>
      </c>
      <c r="M135" s="22">
        <f t="shared" si="20"/>
        <v>16347</v>
      </c>
    </row>
    <row r="136" spans="1:13">
      <c r="A136" s="8">
        <v>42132</v>
      </c>
      <c r="B136" s="7">
        <v>132</v>
      </c>
      <c r="C136">
        <f>Historical!H135</f>
        <v>15968</v>
      </c>
      <c r="D136">
        <f>IF(ISBLANK(Historical!H135),0,1)</f>
        <v>1</v>
      </c>
      <c r="E136">
        <f ca="1">IF(D136=0,NA(),IF(B136&lt;=Params!$D$83,RefineryInputs!C136,AVERAGE(OFFSET(RefineryInputs!C136,-Params!$D$83+1,0,Params!$D$83,1))))</f>
        <v>15968</v>
      </c>
      <c r="F136">
        <f t="shared" ca="1" si="14"/>
        <v>15667</v>
      </c>
      <c r="G136">
        <f t="shared" ca="1" si="15"/>
        <v>16347</v>
      </c>
      <c r="H136" s="22">
        <f t="shared" ca="1" si="16"/>
        <v>15527.554</v>
      </c>
      <c r="I136" s="22">
        <f t="shared" ca="1" si="17"/>
        <v>16190.272000000001</v>
      </c>
      <c r="J136" s="22">
        <f ca="1">IF(OR(ISNA(F136),ISNA(G136)), H136*(1+Params!$D$84)*(1-Params!$D$85)+I136*Params!$D$85, F136*(1+Params!$D$84)*(1-Params!$D$85)+G136*Params!$D$85)</f>
        <v>15949.005999999999</v>
      </c>
      <c r="K136" s="22">
        <f t="shared" ca="1" si="18"/>
        <v>360.77203600002264</v>
      </c>
      <c r="L136">
        <f t="shared" ca="1" si="19"/>
        <v>1</v>
      </c>
      <c r="M136" s="22">
        <f t="shared" si="20"/>
        <v>15968</v>
      </c>
    </row>
    <row r="137" spans="1:13">
      <c r="A137" s="8">
        <v>42139</v>
      </c>
      <c r="B137" s="7">
        <v>133</v>
      </c>
      <c r="C137">
        <f>Historical!H136</f>
        <v>16213</v>
      </c>
      <c r="D137">
        <f>IF(ISBLANK(Historical!H136),0,1)</f>
        <v>1</v>
      </c>
      <c r="E137">
        <f ca="1">IF(D137=0,NA(),IF(B137&lt;=Params!$D$83,RefineryInputs!C137,AVERAGE(OFFSET(RefineryInputs!C137,-Params!$D$83+1,0,Params!$D$83,1))))</f>
        <v>16213</v>
      </c>
      <c r="F137">
        <f t="shared" ca="1" si="14"/>
        <v>15949</v>
      </c>
      <c r="G137">
        <f t="shared" ca="1" si="15"/>
        <v>15968</v>
      </c>
      <c r="H137" s="22">
        <f t="shared" ca="1" si="16"/>
        <v>15523.482</v>
      </c>
      <c r="I137" s="22">
        <f t="shared" ca="1" si="17"/>
        <v>15949.005999999999</v>
      </c>
      <c r="J137" s="22">
        <f ca="1">IF(OR(ISNA(F137),ISNA(G137)), H137*(1+Params!$D$84)*(1-Params!$D$85)+I137*Params!$D$85, F137*(1+Params!$D$84)*(1-Params!$D$85)+G137*Params!$D$85)</f>
        <v>16236.082</v>
      </c>
      <c r="K137" s="22">
        <f t="shared" ca="1" si="18"/>
        <v>532.77872400001547</v>
      </c>
      <c r="L137">
        <f t="shared" ca="1" si="19"/>
        <v>1</v>
      </c>
      <c r="M137" s="22">
        <f t="shared" si="20"/>
        <v>16213</v>
      </c>
    </row>
    <row r="138" spans="1:13">
      <c r="A138" s="8">
        <v>42146</v>
      </c>
      <c r="B138" s="7">
        <v>134</v>
      </c>
      <c r="C138">
        <f>Historical!H137</f>
        <v>16450</v>
      </c>
      <c r="D138">
        <f>IF(ISBLANK(Historical!H137),0,1)</f>
        <v>1</v>
      </c>
      <c r="E138">
        <f ca="1">IF(D138=0,NA(),IF(B138&lt;=Params!$D$83,RefineryInputs!C138,AVERAGE(OFFSET(RefineryInputs!C138,-Params!$D$83+1,0,Params!$D$83,1))))</f>
        <v>16450</v>
      </c>
      <c r="F138">
        <f t="shared" ca="1" si="14"/>
        <v>15851</v>
      </c>
      <c r="G138">
        <f t="shared" ca="1" si="15"/>
        <v>16213</v>
      </c>
      <c r="H138" s="22">
        <f t="shared" ca="1" si="16"/>
        <v>15299.522000000001</v>
      </c>
      <c r="I138" s="22">
        <f t="shared" ca="1" si="17"/>
        <v>16236.082</v>
      </c>
      <c r="J138" s="22">
        <f ca="1">IF(OR(ISNA(F138),ISNA(G138)), H138*(1+Params!$D$84)*(1-Params!$D$85)+I138*Params!$D$85, F138*(1+Params!$D$84)*(1-Params!$D$85)+G138*Params!$D$85)</f>
        <v>16136.318000000001</v>
      </c>
      <c r="K138" s="22">
        <f t="shared" ca="1" si="18"/>
        <v>98396.397123999297</v>
      </c>
      <c r="L138">
        <f t="shared" ca="1" si="19"/>
        <v>1</v>
      </c>
      <c r="M138" s="22">
        <f t="shared" si="20"/>
        <v>16450</v>
      </c>
    </row>
    <row r="139" spans="1:13">
      <c r="A139" s="8">
        <v>42153</v>
      </c>
      <c r="B139" s="7">
        <v>135</v>
      </c>
      <c r="C139">
        <f>Historical!H138</f>
        <v>16407</v>
      </c>
      <c r="D139">
        <f>IF(ISBLANK(Historical!H138),0,1)</f>
        <v>1</v>
      </c>
      <c r="E139">
        <f ca="1">IF(D139=0,NA(),IF(B139&lt;=Params!$D$83,RefineryInputs!C139,AVERAGE(OFFSET(RefineryInputs!C139,-Params!$D$83+1,0,Params!$D$83,1))))</f>
        <v>16407</v>
      </c>
      <c r="F139">
        <f t="shared" ca="1" si="14"/>
        <v>16057</v>
      </c>
      <c r="G139">
        <f t="shared" ca="1" si="15"/>
        <v>16450</v>
      </c>
      <c r="H139" s="22">
        <f t="shared" ca="1" si="16"/>
        <v>15740.316000000001</v>
      </c>
      <c r="I139" s="22">
        <f t="shared" ca="1" si="17"/>
        <v>16136.318000000001</v>
      </c>
      <c r="J139" s="22">
        <f ca="1">IF(OR(ISNA(F139),ISNA(G139)), H139*(1+Params!$D$84)*(1-Params!$D$85)+I139*Params!$D$85, F139*(1+Params!$D$84)*(1-Params!$D$85)+G139*Params!$D$85)</f>
        <v>16346.026</v>
      </c>
      <c r="K139" s="22">
        <f t="shared" ca="1" si="18"/>
        <v>3717.8286760000196</v>
      </c>
      <c r="L139">
        <f t="shared" ca="1" si="19"/>
        <v>1</v>
      </c>
      <c r="M139" s="22">
        <f t="shared" si="20"/>
        <v>16407</v>
      </c>
    </row>
    <row r="140" spans="1:13">
      <c r="A140" s="8">
        <v>42160</v>
      </c>
      <c r="B140" s="7">
        <v>136</v>
      </c>
      <c r="C140">
        <f>Historical!H139</f>
        <v>16576</v>
      </c>
      <c r="D140">
        <f>IF(ISBLANK(Historical!H139),0,1)</f>
        <v>1</v>
      </c>
      <c r="E140">
        <f ca="1">IF(D140=0,NA(),IF(B140&lt;=Params!$D$83,RefineryInputs!C140,AVERAGE(OFFSET(RefineryInputs!C140,-Params!$D$83+1,0,Params!$D$83,1))))</f>
        <v>16576</v>
      </c>
      <c r="F140">
        <f t="shared" ca="1" si="14"/>
        <v>15547</v>
      </c>
      <c r="G140">
        <f t="shared" ca="1" si="15"/>
        <v>16407</v>
      </c>
      <c r="H140" s="22">
        <f t="shared" ca="1" si="16"/>
        <v>15511.266</v>
      </c>
      <c r="I140" s="22">
        <f t="shared" ca="1" si="17"/>
        <v>16346.026</v>
      </c>
      <c r="J140" s="22">
        <f ca="1">IF(OR(ISNA(F140),ISNA(G140)), H140*(1+Params!$D$84)*(1-Params!$D$85)+I140*Params!$D$85, F140*(1+Params!$D$84)*(1-Params!$D$85)+G140*Params!$D$85)</f>
        <v>15826.846</v>
      </c>
      <c r="K140" s="22">
        <f t="shared" ca="1" si="18"/>
        <v>561231.71571600065</v>
      </c>
      <c r="L140">
        <f t="shared" ca="1" si="19"/>
        <v>1</v>
      </c>
      <c r="M140" s="22">
        <f t="shared" si="20"/>
        <v>16576</v>
      </c>
    </row>
    <row r="141" spans="1:13">
      <c r="A141" s="8">
        <v>42167</v>
      </c>
      <c r="B141" s="7">
        <v>137</v>
      </c>
      <c r="C141">
        <f>Historical!H140</f>
        <v>16282</v>
      </c>
      <c r="D141">
        <f>IF(ISBLANK(Historical!H140),0,1)</f>
        <v>1</v>
      </c>
      <c r="E141">
        <f ca="1">IF(D141=0,NA(),IF(B141&lt;=Params!$D$83,RefineryInputs!C141,AVERAGE(OFFSET(RefineryInputs!C141,-Params!$D$83+1,0,Params!$D$83,1))))</f>
        <v>16282</v>
      </c>
      <c r="F141">
        <f t="shared" ca="1" si="14"/>
        <v>15397</v>
      </c>
      <c r="G141">
        <f t="shared" ca="1" si="15"/>
        <v>16576</v>
      </c>
      <c r="H141" s="22">
        <f t="shared" ca="1" si="16"/>
        <v>15810.558000000001</v>
      </c>
      <c r="I141" s="22">
        <f t="shared" ca="1" si="17"/>
        <v>15826.846</v>
      </c>
      <c r="J141" s="22">
        <f ca="1">IF(OR(ISNA(F141),ISNA(G141)), H141*(1+Params!$D$84)*(1-Params!$D$85)+I141*Params!$D$85, F141*(1+Params!$D$84)*(1-Params!$D$85)+G141*Params!$D$85)</f>
        <v>15674.146000000001</v>
      </c>
      <c r="K141" s="22">
        <f t="shared" ca="1" si="18"/>
        <v>369486.48531599925</v>
      </c>
      <c r="L141">
        <f t="shared" ca="1" si="19"/>
        <v>1</v>
      </c>
      <c r="M141" s="22">
        <f t="shared" si="20"/>
        <v>16282</v>
      </c>
    </row>
    <row r="142" spans="1:13">
      <c r="A142" s="8">
        <v>42174</v>
      </c>
      <c r="B142" s="7">
        <v>138</v>
      </c>
      <c r="C142">
        <f>Historical!H141</f>
        <v>16532</v>
      </c>
      <c r="D142">
        <f>IF(ISBLANK(Historical!H141),0,1)</f>
        <v>1</v>
      </c>
      <c r="E142">
        <f ca="1">IF(D142=0,NA(),IF(B142&lt;=Params!$D$83,RefineryInputs!C142,AVERAGE(OFFSET(RefineryInputs!C142,-Params!$D$83+1,0,Params!$D$83,1))))</f>
        <v>16532</v>
      </c>
      <c r="F142">
        <f t="shared" ca="1" si="14"/>
        <v>15672</v>
      </c>
      <c r="G142">
        <f t="shared" ca="1" si="15"/>
        <v>16282</v>
      </c>
      <c r="H142" s="22">
        <f t="shared" ca="1" si="16"/>
        <v>15986.672</v>
      </c>
      <c r="I142" s="22">
        <f t="shared" ca="1" si="17"/>
        <v>15674.146000000001</v>
      </c>
      <c r="J142" s="22">
        <f ca="1">IF(OR(ISNA(F142),ISNA(G142)), H142*(1+Params!$D$84)*(1-Params!$D$85)+I142*Params!$D$85, F142*(1+Params!$D$84)*(1-Params!$D$85)+G142*Params!$D$85)</f>
        <v>15954.096</v>
      </c>
      <c r="K142" s="22">
        <f t="shared" ca="1" si="18"/>
        <v>333973.03321600053</v>
      </c>
      <c r="L142">
        <f t="shared" ca="1" si="19"/>
        <v>1</v>
      </c>
      <c r="M142" s="22">
        <f t="shared" si="20"/>
        <v>16532</v>
      </c>
    </row>
    <row r="143" spans="1:13">
      <c r="A143" s="8">
        <v>42181</v>
      </c>
      <c r="B143" s="7">
        <v>139</v>
      </c>
      <c r="C143">
        <f>Historical!H142</f>
        <v>16531</v>
      </c>
      <c r="D143">
        <f>IF(ISBLANK(Historical!H142),0,1)</f>
        <v>1</v>
      </c>
      <c r="E143">
        <f ca="1">IF(D143=0,NA(),IF(B143&lt;=Params!$D$83,RefineryInputs!C143,AVERAGE(OFFSET(RefineryInputs!C143,-Params!$D$83+1,0,Params!$D$83,1))))</f>
        <v>16531</v>
      </c>
      <c r="F143">
        <f t="shared" ca="1" si="14"/>
        <v>16218</v>
      </c>
      <c r="G143">
        <f t="shared" ca="1" si="15"/>
        <v>16532</v>
      </c>
      <c r="H143" s="22">
        <f t="shared" ca="1" si="16"/>
        <v>16379.62</v>
      </c>
      <c r="I143" s="22">
        <f t="shared" ca="1" si="17"/>
        <v>15954.096</v>
      </c>
      <c r="J143" s="22">
        <f ca="1">IF(OR(ISNA(F143),ISNA(G143)), H143*(1+Params!$D$84)*(1-Params!$D$85)+I143*Params!$D$85, F143*(1+Params!$D$84)*(1-Params!$D$85)+G143*Params!$D$85)</f>
        <v>16509.923999999999</v>
      </c>
      <c r="K143" s="22">
        <f t="shared" ca="1" si="18"/>
        <v>444.19777600003925</v>
      </c>
      <c r="L143">
        <f t="shared" ca="1" si="19"/>
        <v>1</v>
      </c>
      <c r="M143" s="22">
        <f t="shared" si="20"/>
        <v>16531</v>
      </c>
    </row>
    <row r="144" spans="1:13">
      <c r="A144" s="8">
        <v>42188</v>
      </c>
      <c r="B144" s="7">
        <v>140</v>
      </c>
      <c r="C144">
        <f>Historical!H143</f>
        <v>16596</v>
      </c>
      <c r="D144">
        <f>IF(ISBLANK(Historical!H143),0,1)</f>
        <v>1</v>
      </c>
      <c r="E144">
        <f ca="1">IF(D144=0,NA(),IF(B144&lt;=Params!$D$83,RefineryInputs!C144,AVERAGE(OFFSET(RefineryInputs!C144,-Params!$D$83+1,0,Params!$D$83,1))))</f>
        <v>16596</v>
      </c>
      <c r="F144">
        <f t="shared" ca="1" si="14"/>
        <v>16252</v>
      </c>
      <c r="G144">
        <f t="shared" ca="1" si="15"/>
        <v>16531</v>
      </c>
      <c r="H144" s="22">
        <f t="shared" ca="1" si="16"/>
        <v>16408.124</v>
      </c>
      <c r="I144" s="22">
        <f t="shared" ca="1" si="17"/>
        <v>16509.923999999999</v>
      </c>
      <c r="J144" s="22">
        <f ca="1">IF(OR(ISNA(F144),ISNA(G144)), H144*(1+Params!$D$84)*(1-Params!$D$85)+I144*Params!$D$85, F144*(1+Params!$D$84)*(1-Params!$D$85)+G144*Params!$D$85)</f>
        <v>16544.536</v>
      </c>
      <c r="K144" s="22">
        <f t="shared" ca="1" si="18"/>
        <v>2648.5432959999939</v>
      </c>
      <c r="L144">
        <f t="shared" ca="1" si="19"/>
        <v>1</v>
      </c>
      <c r="M144" s="22">
        <f t="shared" si="20"/>
        <v>16596</v>
      </c>
    </row>
    <row r="145" spans="1:13">
      <c r="A145" s="8">
        <v>42195</v>
      </c>
      <c r="B145" s="7">
        <v>141</v>
      </c>
      <c r="C145">
        <f>Historical!H144</f>
        <v>16825</v>
      </c>
      <c r="D145">
        <f>IF(ISBLANK(Historical!H144),0,1)</f>
        <v>1</v>
      </c>
      <c r="E145">
        <f ca="1">IF(D145=0,NA(),IF(B145&lt;=Params!$D$83,RefineryInputs!C145,AVERAGE(OFFSET(RefineryInputs!C145,-Params!$D$83+1,0,Params!$D$83,1))))</f>
        <v>16825</v>
      </c>
      <c r="F145">
        <f t="shared" ca="1" si="14"/>
        <v>16626</v>
      </c>
      <c r="G145">
        <f t="shared" ca="1" si="15"/>
        <v>16596</v>
      </c>
      <c r="H145" s="22">
        <f t="shared" ca="1" si="16"/>
        <v>16529.266</v>
      </c>
      <c r="I145" s="22">
        <f t="shared" ca="1" si="17"/>
        <v>16544.536</v>
      </c>
      <c r="J145" s="22">
        <f ca="1">IF(OR(ISNA(F145),ISNA(G145)), H145*(1+Params!$D$84)*(1-Params!$D$85)+I145*Params!$D$85, F145*(1+Params!$D$84)*(1-Params!$D$85)+G145*Params!$D$85)</f>
        <v>16925.268</v>
      </c>
      <c r="K145" s="22">
        <f t="shared" ca="1" si="18"/>
        <v>10053.671824000006</v>
      </c>
      <c r="L145">
        <f t="shared" ca="1" si="19"/>
        <v>1</v>
      </c>
      <c r="M145" s="22">
        <f t="shared" si="20"/>
        <v>16825</v>
      </c>
    </row>
    <row r="146" spans="1:13">
      <c r="A146" s="8">
        <v>42202</v>
      </c>
      <c r="B146" s="7">
        <v>142</v>
      </c>
      <c r="C146">
        <f>Historical!H145</f>
        <v>16870</v>
      </c>
      <c r="D146">
        <f>IF(ISBLANK(Historical!H145),0,1)</f>
        <v>1</v>
      </c>
      <c r="E146">
        <f ca="1">IF(D146=0,NA(),IF(B146&lt;=Params!$D$83,RefineryInputs!C146,AVERAGE(OFFSET(RefineryInputs!C146,-Params!$D$83+1,0,Params!$D$83,1))))</f>
        <v>16870</v>
      </c>
      <c r="F146">
        <f t="shared" ca="1" si="14"/>
        <v>16598</v>
      </c>
      <c r="G146">
        <f t="shared" ca="1" si="15"/>
        <v>16825</v>
      </c>
      <c r="H146" s="22">
        <f t="shared" ca="1" si="16"/>
        <v>16319.558000000001</v>
      </c>
      <c r="I146" s="22">
        <f t="shared" ca="1" si="17"/>
        <v>16925.268</v>
      </c>
      <c r="J146" s="22">
        <f ca="1">IF(OR(ISNA(F146),ISNA(G146)), H146*(1+Params!$D$84)*(1-Params!$D$85)+I146*Params!$D$85, F146*(1+Params!$D$84)*(1-Params!$D$85)+G146*Params!$D$85)</f>
        <v>16896.763999999999</v>
      </c>
      <c r="K146" s="22">
        <f t="shared" ca="1" si="18"/>
        <v>716.31169599995792</v>
      </c>
      <c r="L146">
        <f t="shared" ca="1" si="19"/>
        <v>1</v>
      </c>
      <c r="M146" s="22">
        <f t="shared" si="20"/>
        <v>16870</v>
      </c>
    </row>
    <row r="147" spans="1:13">
      <c r="A147" s="8">
        <v>42209</v>
      </c>
      <c r="B147" s="7">
        <v>143</v>
      </c>
      <c r="C147">
        <f>Historical!H146</f>
        <v>16762</v>
      </c>
      <c r="D147">
        <f>IF(ISBLANK(Historical!H146),0,1)</f>
        <v>1</v>
      </c>
      <c r="E147">
        <f ca="1">IF(D147=0,NA(),IF(B147&lt;=Params!$D$83,RefineryInputs!C147,AVERAGE(OFFSET(RefineryInputs!C147,-Params!$D$83+1,0,Params!$D$83,1))))</f>
        <v>16762</v>
      </c>
      <c r="F147">
        <f t="shared" ca="1" si="14"/>
        <v>16551</v>
      </c>
      <c r="G147">
        <f t="shared" ca="1" si="15"/>
        <v>16870</v>
      </c>
      <c r="H147" s="22">
        <f t="shared" ca="1" si="16"/>
        <v>16252.37</v>
      </c>
      <c r="I147" s="22">
        <f t="shared" ca="1" si="17"/>
        <v>16896.763999999999</v>
      </c>
      <c r="J147" s="22">
        <f ca="1">IF(OR(ISNA(F147),ISNA(G147)), H147*(1+Params!$D$84)*(1-Params!$D$85)+I147*Params!$D$85, F147*(1+Params!$D$84)*(1-Params!$D$85)+G147*Params!$D$85)</f>
        <v>16848.918000000001</v>
      </c>
      <c r="K147" s="22">
        <f t="shared" ca="1" si="18"/>
        <v>7554.7387240002581</v>
      </c>
      <c r="L147">
        <f t="shared" ca="1" si="19"/>
        <v>1</v>
      </c>
      <c r="M147" s="22">
        <f t="shared" si="20"/>
        <v>16762</v>
      </c>
    </row>
    <row r="148" spans="1:13">
      <c r="A148" s="8">
        <v>42216</v>
      </c>
      <c r="B148" s="7">
        <v>144</v>
      </c>
      <c r="C148">
        <f>Historical!H147</f>
        <v>17075</v>
      </c>
      <c r="D148">
        <f>IF(ISBLANK(Historical!H147),0,1)</f>
        <v>1</v>
      </c>
      <c r="E148">
        <f ca="1">IF(D148=0,NA(),IF(B148&lt;=Params!$D$83,RefineryInputs!C148,AVERAGE(OFFSET(RefineryInputs!C148,-Params!$D$83+1,0,Params!$D$83,1))))</f>
        <v>17075</v>
      </c>
      <c r="F148">
        <f t="shared" ca="1" si="14"/>
        <v>16393</v>
      </c>
      <c r="G148">
        <f t="shared" ca="1" si="15"/>
        <v>16762</v>
      </c>
      <c r="H148" s="22">
        <f t="shared" ca="1" si="16"/>
        <v>16179.074000000001</v>
      </c>
      <c r="I148" s="22">
        <f t="shared" ca="1" si="17"/>
        <v>16848.918000000001</v>
      </c>
      <c r="J148" s="22">
        <f ca="1">IF(OR(ISNA(F148),ISNA(G148)), H148*(1+Params!$D$84)*(1-Params!$D$85)+I148*Params!$D$85, F148*(1+Params!$D$84)*(1-Params!$D$85)+G148*Params!$D$85)</f>
        <v>16688.074000000001</v>
      </c>
      <c r="K148" s="22">
        <f t="shared" ca="1" si="18"/>
        <v>149711.7294759996</v>
      </c>
      <c r="L148">
        <f t="shared" ca="1" si="19"/>
        <v>1</v>
      </c>
      <c r="M148" s="22">
        <f t="shared" si="20"/>
        <v>17075</v>
      </c>
    </row>
    <row r="149" spans="1:13">
      <c r="A149" s="8">
        <v>42223</v>
      </c>
      <c r="B149" s="7">
        <v>145</v>
      </c>
      <c r="C149">
        <f>Historical!H148</f>
        <v>17029</v>
      </c>
      <c r="D149">
        <f>IF(ISBLANK(Historical!H148),0,1)</f>
        <v>1</v>
      </c>
      <c r="E149">
        <f ca="1">IF(D149=0,NA(),IF(B149&lt;=Params!$D$83,RefineryInputs!C149,AVERAGE(OFFSET(RefineryInputs!C149,-Params!$D$83+1,0,Params!$D$83,1))))</f>
        <v>17029</v>
      </c>
      <c r="F149">
        <f t="shared" ca="1" si="14"/>
        <v>16214</v>
      </c>
      <c r="G149">
        <f t="shared" ca="1" si="15"/>
        <v>17075</v>
      </c>
      <c r="H149" s="22">
        <f t="shared" ca="1" si="16"/>
        <v>15891.998</v>
      </c>
      <c r="I149" s="22">
        <f t="shared" ca="1" si="17"/>
        <v>16688.074000000001</v>
      </c>
      <c r="J149" s="22">
        <f ca="1">IF(OR(ISNA(F149),ISNA(G149)), H149*(1+Params!$D$84)*(1-Params!$D$85)+I149*Params!$D$85, F149*(1+Params!$D$84)*(1-Params!$D$85)+G149*Params!$D$85)</f>
        <v>16505.851999999999</v>
      </c>
      <c r="K149" s="22">
        <f t="shared" ca="1" si="18"/>
        <v>273683.82990400109</v>
      </c>
      <c r="L149">
        <f t="shared" ca="1" si="19"/>
        <v>1</v>
      </c>
      <c r="M149" s="22">
        <f t="shared" si="20"/>
        <v>17029</v>
      </c>
    </row>
    <row r="150" spans="1:13">
      <c r="A150" s="8">
        <v>42230</v>
      </c>
      <c r="B150" s="7">
        <v>146</v>
      </c>
      <c r="C150">
        <f>Historical!H149</f>
        <v>16775</v>
      </c>
      <c r="D150">
        <f>IF(ISBLANK(Historical!H149),0,1)</f>
        <v>1</v>
      </c>
      <c r="E150">
        <f ca="1">IF(D150=0,NA(),IF(B150&lt;=Params!$D$83,RefineryInputs!C150,AVERAGE(OFFSET(RefineryInputs!C150,-Params!$D$83+1,0,Params!$D$83,1))))</f>
        <v>16775</v>
      </c>
      <c r="F150">
        <f t="shared" ca="1" si="14"/>
        <v>16418</v>
      </c>
      <c r="G150">
        <f t="shared" ca="1" si="15"/>
        <v>17029</v>
      </c>
      <c r="H150" s="22">
        <f t="shared" ca="1" si="16"/>
        <v>16130.210000000001</v>
      </c>
      <c r="I150" s="22">
        <f t="shared" ca="1" si="17"/>
        <v>16505.851999999999</v>
      </c>
      <c r="J150" s="22">
        <f ca="1">IF(OR(ISNA(F150),ISNA(G150)), H150*(1+Params!$D$84)*(1-Params!$D$85)+I150*Params!$D$85, F150*(1+Params!$D$84)*(1-Params!$D$85)+G150*Params!$D$85)</f>
        <v>16713.524000000001</v>
      </c>
      <c r="K150" s="22">
        <f t="shared" ca="1" si="18"/>
        <v>3779.298575999846</v>
      </c>
      <c r="L150">
        <f t="shared" ca="1" si="19"/>
        <v>1</v>
      </c>
      <c r="M150" s="22">
        <f t="shared" si="20"/>
        <v>16775</v>
      </c>
    </row>
    <row r="151" spans="1:13">
      <c r="A151" s="8">
        <v>42237</v>
      </c>
      <c r="B151" s="7">
        <v>147</v>
      </c>
      <c r="C151">
        <f>Historical!H150</f>
        <v>16658</v>
      </c>
      <c r="D151">
        <f>IF(ISBLANK(Historical!H150),0,1)</f>
        <v>1</v>
      </c>
      <c r="E151">
        <f ca="1">IF(D151=0,NA(),IF(B151&lt;=Params!$D$83,RefineryInputs!C151,AVERAGE(OFFSET(RefineryInputs!C151,-Params!$D$83+1,0,Params!$D$83,1))))</f>
        <v>16658</v>
      </c>
      <c r="F151">
        <f t="shared" ca="1" si="14"/>
        <v>16542</v>
      </c>
      <c r="G151">
        <f t="shared" ca="1" si="15"/>
        <v>16775</v>
      </c>
      <c r="H151" s="22">
        <f t="shared" ca="1" si="16"/>
        <v>16057.932000000001</v>
      </c>
      <c r="I151" s="22">
        <f t="shared" ca="1" si="17"/>
        <v>16713.524000000001</v>
      </c>
      <c r="J151" s="22">
        <f ca="1">IF(OR(ISNA(F151),ISNA(G151)), H151*(1+Params!$D$84)*(1-Params!$D$85)+I151*Params!$D$85, F151*(1+Params!$D$84)*(1-Params!$D$85)+G151*Params!$D$85)</f>
        <v>16839.756000000001</v>
      </c>
      <c r="K151" s="22">
        <f t="shared" ca="1" si="18"/>
        <v>33035.243536000446</v>
      </c>
      <c r="L151">
        <f t="shared" ca="1" si="19"/>
        <v>1</v>
      </c>
      <c r="M151" s="22">
        <f t="shared" si="20"/>
        <v>16658</v>
      </c>
    </row>
    <row r="152" spans="1:13">
      <c r="A152" s="8">
        <v>42244</v>
      </c>
      <c r="B152" s="7">
        <v>148</v>
      </c>
      <c r="C152">
        <f>Historical!H151</f>
        <v>16389</v>
      </c>
      <c r="D152">
        <f>IF(ISBLANK(Historical!H151),0,1)</f>
        <v>1</v>
      </c>
      <c r="E152">
        <f ca="1">IF(D152=0,NA(),IF(B152&lt;=Params!$D$83,RefineryInputs!C152,AVERAGE(OFFSET(RefineryInputs!C152,-Params!$D$83+1,0,Params!$D$83,1))))</f>
        <v>16389</v>
      </c>
      <c r="F152">
        <f t="shared" ca="1" si="14"/>
        <v>16428</v>
      </c>
      <c r="G152">
        <f t="shared" ca="1" si="15"/>
        <v>16658</v>
      </c>
      <c r="H152" s="22">
        <f t="shared" ca="1" si="16"/>
        <v>16222.848</v>
      </c>
      <c r="I152" s="22">
        <f t="shared" ca="1" si="17"/>
        <v>16839.756000000001</v>
      </c>
      <c r="J152" s="22">
        <f ca="1">IF(OR(ISNA(F152),ISNA(G152)), H152*(1+Params!$D$84)*(1-Params!$D$85)+I152*Params!$D$85, F152*(1+Params!$D$84)*(1-Params!$D$85)+G152*Params!$D$85)</f>
        <v>16723.704000000002</v>
      </c>
      <c r="K152" s="22">
        <f t="shared" ca="1" si="18"/>
        <v>112026.76761600103</v>
      </c>
      <c r="L152">
        <f t="shared" ca="1" si="19"/>
        <v>1</v>
      </c>
      <c r="M152" s="22">
        <f t="shared" si="20"/>
        <v>16389</v>
      </c>
    </row>
    <row r="153" spans="1:13">
      <c r="A153" s="8">
        <v>42251</v>
      </c>
      <c r="B153" s="7">
        <v>149</v>
      </c>
      <c r="C153">
        <f>Historical!H152</f>
        <v>16110</v>
      </c>
      <c r="D153">
        <f>IF(ISBLANK(Historical!H152),0,1)</f>
        <v>1</v>
      </c>
      <c r="E153">
        <f ca="1">IF(D153=0,NA(),IF(B153&lt;=Params!$D$83,RefineryInputs!C153,AVERAGE(OFFSET(RefineryInputs!C153,-Params!$D$83+1,0,Params!$D$83,1))))</f>
        <v>16110</v>
      </c>
      <c r="F153">
        <f t="shared" ca="1" si="14"/>
        <v>16332</v>
      </c>
      <c r="G153">
        <f t="shared" ca="1" si="15"/>
        <v>16389</v>
      </c>
      <c r="H153" s="22">
        <f t="shared" ca="1" si="16"/>
        <v>16182.128000000001</v>
      </c>
      <c r="I153" s="22">
        <f t="shared" ca="1" si="17"/>
        <v>16723.704000000002</v>
      </c>
      <c r="J153" s="22">
        <f ca="1">IF(OR(ISNA(F153),ISNA(G153)), H153*(1+Params!$D$84)*(1-Params!$D$85)+I153*Params!$D$85, F153*(1+Params!$D$84)*(1-Params!$D$85)+G153*Params!$D$85)</f>
        <v>16625.975999999999</v>
      </c>
      <c r="K153" s="22">
        <f t="shared" ca="1" si="18"/>
        <v>266231.2325759987</v>
      </c>
      <c r="L153">
        <f t="shared" ca="1" si="19"/>
        <v>1</v>
      </c>
      <c r="M153" s="22">
        <f t="shared" si="20"/>
        <v>16110</v>
      </c>
    </row>
    <row r="154" spans="1:13">
      <c r="A154" s="8">
        <v>42258</v>
      </c>
      <c r="B154" s="7">
        <v>150</v>
      </c>
      <c r="C154">
        <f>Historical!H153</f>
        <v>16513</v>
      </c>
      <c r="D154">
        <f>IF(ISBLANK(Historical!H153),0,1)</f>
        <v>1</v>
      </c>
      <c r="E154">
        <f ca="1">IF(D154=0,NA(),IF(B154&lt;=Params!$D$83,RefineryInputs!C154,AVERAGE(OFFSET(RefineryInputs!C154,-Params!$D$83+1,0,Params!$D$83,1))))</f>
        <v>16513</v>
      </c>
      <c r="F154">
        <f t="shared" ca="1" si="14"/>
        <v>16304</v>
      </c>
      <c r="G154">
        <f t="shared" ca="1" si="15"/>
        <v>16110</v>
      </c>
      <c r="H154" s="22">
        <f t="shared" ca="1" si="16"/>
        <v>16399.98</v>
      </c>
      <c r="I154" s="22">
        <f t="shared" ca="1" si="17"/>
        <v>16625.975999999999</v>
      </c>
      <c r="J154" s="22">
        <f ca="1">IF(OR(ISNA(F154),ISNA(G154)), H154*(1+Params!$D$84)*(1-Params!$D$85)+I154*Params!$D$85, F154*(1+Params!$D$84)*(1-Params!$D$85)+G154*Params!$D$85)</f>
        <v>16597.472000000002</v>
      </c>
      <c r="K154" s="22">
        <f t="shared" ca="1" si="18"/>
        <v>7135.5187840002654</v>
      </c>
      <c r="L154">
        <f t="shared" ca="1" si="19"/>
        <v>1</v>
      </c>
      <c r="M154" s="22">
        <f t="shared" si="20"/>
        <v>16513</v>
      </c>
    </row>
    <row r="155" spans="1:13">
      <c r="A155" s="8">
        <v>42265</v>
      </c>
      <c r="B155" s="7">
        <v>151</v>
      </c>
      <c r="C155">
        <f>Historical!H154</f>
        <v>16203</v>
      </c>
      <c r="D155">
        <f>IF(ISBLANK(Historical!H154),0,1)</f>
        <v>1</v>
      </c>
      <c r="E155">
        <f ca="1">IF(D155=0,NA(),IF(B155&lt;=Params!$D$83,RefineryInputs!C155,AVERAGE(OFFSET(RefineryInputs!C155,-Params!$D$83+1,0,Params!$D$83,1))))</f>
        <v>16203</v>
      </c>
      <c r="F155">
        <f t="shared" ca="1" si="14"/>
        <v>16214</v>
      </c>
      <c r="G155">
        <f t="shared" ca="1" si="15"/>
        <v>16513</v>
      </c>
      <c r="H155" s="22">
        <f t="shared" ca="1" si="16"/>
        <v>15871.638000000001</v>
      </c>
      <c r="I155" s="22">
        <f t="shared" ca="1" si="17"/>
        <v>16597.472000000002</v>
      </c>
      <c r="J155" s="22">
        <f ca="1">IF(OR(ISNA(F155),ISNA(G155)), H155*(1+Params!$D$84)*(1-Params!$D$85)+I155*Params!$D$85, F155*(1+Params!$D$84)*(1-Params!$D$85)+G155*Params!$D$85)</f>
        <v>16505.851999999999</v>
      </c>
      <c r="K155" s="22">
        <f t="shared" ca="1" si="18"/>
        <v>91719.333903999359</v>
      </c>
      <c r="L155">
        <f t="shared" ca="1" si="19"/>
        <v>1</v>
      </c>
      <c r="M155" s="22">
        <f t="shared" si="20"/>
        <v>16203</v>
      </c>
    </row>
    <row r="156" spans="1:13">
      <c r="A156" s="8">
        <v>42272</v>
      </c>
      <c r="B156" s="7">
        <v>152</v>
      </c>
      <c r="C156">
        <f>Historical!H155</f>
        <v>15962</v>
      </c>
      <c r="D156">
        <f>IF(ISBLANK(Historical!H155),0,1)</f>
        <v>1</v>
      </c>
      <c r="E156">
        <f ca="1">IF(D156=0,NA(),IF(B156&lt;=Params!$D$83,RefineryInputs!C156,AVERAGE(OFFSET(RefineryInputs!C156,-Params!$D$83+1,0,Params!$D$83,1))))</f>
        <v>15962</v>
      </c>
      <c r="F156">
        <f t="shared" ca="1" si="14"/>
        <v>15689</v>
      </c>
      <c r="G156">
        <f t="shared" ca="1" si="15"/>
        <v>16203</v>
      </c>
      <c r="H156" s="22">
        <f t="shared" ca="1" si="16"/>
        <v>15723.01</v>
      </c>
      <c r="I156" s="22">
        <f t="shared" ca="1" si="17"/>
        <v>16505.851999999999</v>
      </c>
      <c r="J156" s="22">
        <f ca="1">IF(OR(ISNA(F156),ISNA(G156)), H156*(1+Params!$D$84)*(1-Params!$D$85)+I156*Params!$D$85, F156*(1+Params!$D$84)*(1-Params!$D$85)+G156*Params!$D$85)</f>
        <v>15971.402</v>
      </c>
      <c r="K156" s="22">
        <f t="shared" ca="1" si="18"/>
        <v>88.397604000000825</v>
      </c>
      <c r="L156">
        <f t="shared" ca="1" si="19"/>
        <v>1</v>
      </c>
      <c r="M156" s="22">
        <f t="shared" si="20"/>
        <v>15962</v>
      </c>
    </row>
    <row r="157" spans="1:13">
      <c r="A157" s="8">
        <v>42279</v>
      </c>
      <c r="B157" s="7">
        <v>153</v>
      </c>
      <c r="C157">
        <f>Historical!H156</f>
        <v>15559</v>
      </c>
      <c r="D157">
        <f>IF(ISBLANK(Historical!H156),0,1)</f>
        <v>1</v>
      </c>
      <c r="E157">
        <f ca="1">IF(D157=0,NA(),IF(B157&lt;=Params!$D$83,RefineryInputs!C157,AVERAGE(OFFSET(RefineryInputs!C157,-Params!$D$83+1,0,Params!$D$83,1))))</f>
        <v>15559</v>
      </c>
      <c r="F157">
        <f t="shared" ca="1" si="14"/>
        <v>15554</v>
      </c>
      <c r="G157">
        <f t="shared" ca="1" si="15"/>
        <v>15962</v>
      </c>
      <c r="H157" s="22">
        <f t="shared" ca="1" si="16"/>
        <v>15158.02</v>
      </c>
      <c r="I157" s="22">
        <f t="shared" ca="1" si="17"/>
        <v>15971.402</v>
      </c>
      <c r="J157" s="22">
        <f ca="1">IF(OR(ISNA(F157),ISNA(G157)), H157*(1+Params!$D$84)*(1-Params!$D$85)+I157*Params!$D$85, F157*(1+Params!$D$84)*(1-Params!$D$85)+G157*Params!$D$85)</f>
        <v>15833.972</v>
      </c>
      <c r="K157" s="22">
        <f t="shared" ca="1" si="18"/>
        <v>75609.600783999864</v>
      </c>
      <c r="L157">
        <f t="shared" ca="1" si="19"/>
        <v>1</v>
      </c>
      <c r="M157" s="22">
        <f t="shared" si="20"/>
        <v>15559</v>
      </c>
    </row>
    <row r="158" spans="1:13">
      <c r="A158" s="8">
        <v>42286</v>
      </c>
      <c r="B158" s="7">
        <v>154</v>
      </c>
      <c r="C158">
        <f>Historical!H157</f>
        <v>15267</v>
      </c>
      <c r="D158">
        <f>IF(ISBLANK(Historical!H157),0,1)</f>
        <v>1</v>
      </c>
      <c r="E158">
        <f ca="1">IF(D158=0,NA(),IF(B158&lt;=Params!$D$83,RefineryInputs!C158,AVERAGE(OFFSET(RefineryInputs!C158,-Params!$D$83+1,0,Params!$D$83,1))))</f>
        <v>15267</v>
      </c>
      <c r="F158">
        <f t="shared" ca="1" si="14"/>
        <v>15321</v>
      </c>
      <c r="G158">
        <f t="shared" ca="1" si="15"/>
        <v>15559</v>
      </c>
      <c r="H158" s="22">
        <f t="shared" ca="1" si="16"/>
        <v>15120.353999999999</v>
      </c>
      <c r="I158" s="22">
        <f t="shared" ca="1" si="17"/>
        <v>15833.972</v>
      </c>
      <c r="J158" s="22">
        <f ca="1">IF(OR(ISNA(F158),ISNA(G158)), H158*(1+Params!$D$84)*(1-Params!$D$85)+I158*Params!$D$85, F158*(1+Params!$D$84)*(1-Params!$D$85)+G158*Params!$D$85)</f>
        <v>15596.778</v>
      </c>
      <c r="K158" s="22">
        <f t="shared" ca="1" si="18"/>
        <v>108753.52928400016</v>
      </c>
      <c r="L158">
        <f t="shared" ca="1" si="19"/>
        <v>1</v>
      </c>
      <c r="M158" s="22">
        <f t="shared" si="20"/>
        <v>15267</v>
      </c>
    </row>
    <row r="159" spans="1:13">
      <c r="A159" s="8">
        <v>42293</v>
      </c>
      <c r="B159" s="7">
        <v>155</v>
      </c>
      <c r="C159">
        <f>Historical!H158</f>
        <v>15345</v>
      </c>
      <c r="D159">
        <f>IF(ISBLANK(Historical!H158),0,1)</f>
        <v>1</v>
      </c>
      <c r="E159">
        <f ca="1">IF(D159=0,NA(),IF(B159&lt;=Params!$D$83,RefineryInputs!C159,AVERAGE(OFFSET(RefineryInputs!C159,-Params!$D$83+1,0,Params!$D$83,1))))</f>
        <v>15345</v>
      </c>
      <c r="F159">
        <f t="shared" ca="1" si="14"/>
        <v>15208</v>
      </c>
      <c r="G159">
        <f t="shared" ca="1" si="15"/>
        <v>15267</v>
      </c>
      <c r="H159" s="22">
        <f t="shared" ca="1" si="16"/>
        <v>15122.39</v>
      </c>
      <c r="I159" s="22">
        <f t="shared" ca="1" si="17"/>
        <v>15596.778</v>
      </c>
      <c r="J159" s="22">
        <f ca="1">IF(OR(ISNA(F159),ISNA(G159)), H159*(1+Params!$D$84)*(1-Params!$D$85)+I159*Params!$D$85, F159*(1+Params!$D$84)*(1-Params!$D$85)+G159*Params!$D$85)</f>
        <v>15481.744000000001</v>
      </c>
      <c r="K159" s="22">
        <f t="shared" ca="1" si="18"/>
        <v>18698.921536000162</v>
      </c>
      <c r="L159">
        <f t="shared" ca="1" si="19"/>
        <v>1</v>
      </c>
      <c r="M159" s="22">
        <f t="shared" si="20"/>
        <v>15345</v>
      </c>
    </row>
    <row r="160" spans="1:13">
      <c r="A160" s="8">
        <v>42300</v>
      </c>
      <c r="B160" s="7">
        <v>156</v>
      </c>
      <c r="C160">
        <f>Historical!H159</f>
        <v>15616</v>
      </c>
      <c r="D160">
        <f>IF(ISBLANK(Historical!H159),0,1)</f>
        <v>1</v>
      </c>
      <c r="E160">
        <f ca="1">IF(D160=0,NA(),IF(B160&lt;=Params!$D$83,RefineryInputs!C160,AVERAGE(OFFSET(RefineryInputs!C160,-Params!$D$83+1,0,Params!$D$83,1))))</f>
        <v>15616</v>
      </c>
      <c r="F160">
        <f t="shared" ca="1" si="14"/>
        <v>15129</v>
      </c>
      <c r="G160">
        <f t="shared" ca="1" si="15"/>
        <v>15345</v>
      </c>
      <c r="H160" s="22">
        <f t="shared" ca="1" si="16"/>
        <v>15322.936</v>
      </c>
      <c r="I160" s="22">
        <f t="shared" ca="1" si="17"/>
        <v>15481.744000000001</v>
      </c>
      <c r="J160" s="22">
        <f ca="1">IF(OR(ISNA(F160),ISNA(G160)), H160*(1+Params!$D$84)*(1-Params!$D$85)+I160*Params!$D$85, F160*(1+Params!$D$84)*(1-Params!$D$85)+G160*Params!$D$85)</f>
        <v>15401.322</v>
      </c>
      <c r="K160" s="22">
        <f t="shared" ca="1" si="18"/>
        <v>46086.643683999951</v>
      </c>
      <c r="L160">
        <f t="shared" ca="1" si="19"/>
        <v>1</v>
      </c>
      <c r="M160" s="22">
        <f t="shared" si="20"/>
        <v>15616</v>
      </c>
    </row>
    <row r="161" spans="1:13">
      <c r="A161" s="8">
        <v>42307</v>
      </c>
      <c r="B161" s="7">
        <v>157</v>
      </c>
      <c r="C161">
        <f>Historical!H160</f>
        <v>15637</v>
      </c>
      <c r="D161">
        <f>IF(ISBLANK(Historical!H160),0,1)</f>
        <v>1</v>
      </c>
      <c r="E161">
        <f ca="1">IF(D161=0,NA(),IF(B161&lt;=Params!$D$83,RefineryInputs!C161,AVERAGE(OFFSET(RefineryInputs!C161,-Params!$D$83+1,0,Params!$D$83,1))))</f>
        <v>15637</v>
      </c>
      <c r="F161">
        <f t="shared" ca="1" si="14"/>
        <v>15485</v>
      </c>
      <c r="G161">
        <f t="shared" ca="1" si="15"/>
        <v>15616</v>
      </c>
      <c r="H161" s="22">
        <f t="shared" ca="1" si="16"/>
        <v>15339.224</v>
      </c>
      <c r="I161" s="22">
        <f t="shared" ca="1" si="17"/>
        <v>15401.322</v>
      </c>
      <c r="J161" s="22">
        <f ca="1">IF(OR(ISNA(F161),ISNA(G161)), H161*(1+Params!$D$84)*(1-Params!$D$85)+I161*Params!$D$85, F161*(1+Params!$D$84)*(1-Params!$D$85)+G161*Params!$D$85)</f>
        <v>15763.73</v>
      </c>
      <c r="K161" s="22">
        <f t="shared" ca="1" si="18"/>
        <v>16060.49289999989</v>
      </c>
      <c r="L161">
        <f t="shared" ca="1" si="19"/>
        <v>1</v>
      </c>
      <c r="M161" s="22">
        <f t="shared" si="20"/>
        <v>15637</v>
      </c>
    </row>
    <row r="162" spans="1:13">
      <c r="A162" s="8">
        <v>42314</v>
      </c>
      <c r="B162" s="7">
        <v>158</v>
      </c>
      <c r="C162">
        <f>Historical!H161</f>
        <v>15939</v>
      </c>
      <c r="D162">
        <f>IF(ISBLANK(Historical!H161),0,1)</f>
        <v>1</v>
      </c>
      <c r="E162">
        <f ca="1">IF(D162=0,NA(),IF(B162&lt;=Params!$D$83,RefineryInputs!C162,AVERAGE(OFFSET(RefineryInputs!C162,-Params!$D$83+1,0,Params!$D$83,1))))</f>
        <v>15939</v>
      </c>
      <c r="F162">
        <f t="shared" ca="1" si="14"/>
        <v>15752</v>
      </c>
      <c r="G162">
        <f t="shared" ca="1" si="15"/>
        <v>15637</v>
      </c>
      <c r="H162" s="22">
        <f t="shared" ca="1" si="16"/>
        <v>15688.398000000001</v>
      </c>
      <c r="I162" s="22">
        <f t="shared" ca="1" si="17"/>
        <v>15763.73</v>
      </c>
      <c r="J162" s="22">
        <f ca="1">IF(OR(ISNA(F162),ISNA(G162)), H162*(1+Params!$D$84)*(1-Params!$D$85)+I162*Params!$D$85, F162*(1+Params!$D$84)*(1-Params!$D$85)+G162*Params!$D$85)</f>
        <v>16035.536</v>
      </c>
      <c r="K162" s="22">
        <f t="shared" ca="1" si="18"/>
        <v>9319.1992960000116</v>
      </c>
      <c r="L162">
        <f t="shared" ca="1" si="19"/>
        <v>1</v>
      </c>
      <c r="M162" s="22">
        <f t="shared" si="20"/>
        <v>15939</v>
      </c>
    </row>
    <row r="163" spans="1:13">
      <c r="A163" s="8">
        <v>42321</v>
      </c>
      <c r="B163" s="7">
        <v>159</v>
      </c>
      <c r="C163">
        <f>Historical!H162</f>
        <v>16076</v>
      </c>
      <c r="D163">
        <f>IF(ISBLANK(Historical!H162),0,1)</f>
        <v>1</v>
      </c>
      <c r="E163">
        <f ca="1">IF(D163=0,NA(),IF(B163&lt;=Params!$D$83,RefineryInputs!C163,AVERAGE(OFFSET(RefineryInputs!C163,-Params!$D$83+1,0,Params!$D$83,1))))</f>
        <v>16076</v>
      </c>
      <c r="F163">
        <f t="shared" ca="1" si="14"/>
        <v>15913</v>
      </c>
      <c r="G163">
        <f t="shared" ca="1" si="15"/>
        <v>15939</v>
      </c>
      <c r="H163" s="22">
        <f t="shared" ca="1" si="16"/>
        <v>15725.046</v>
      </c>
      <c r="I163" s="22">
        <f t="shared" ca="1" si="17"/>
        <v>16035.536</v>
      </c>
      <c r="J163" s="22">
        <f ca="1">IF(OR(ISNA(F163),ISNA(G163)), H163*(1+Params!$D$84)*(1-Params!$D$85)+I163*Params!$D$85, F163*(1+Params!$D$84)*(1-Params!$D$85)+G163*Params!$D$85)</f>
        <v>16199.434000000001</v>
      </c>
      <c r="K163" s="22">
        <f t="shared" ca="1" si="18"/>
        <v>15235.952356000273</v>
      </c>
      <c r="L163">
        <f t="shared" ca="1" si="19"/>
        <v>1</v>
      </c>
      <c r="M163" s="22">
        <f t="shared" si="20"/>
        <v>16076</v>
      </c>
    </row>
    <row r="164" spans="1:13">
      <c r="A164" s="8">
        <v>42328</v>
      </c>
      <c r="B164" s="12">
        <v>160</v>
      </c>
      <c r="C164">
        <f>Historical!H163</f>
        <v>16380</v>
      </c>
      <c r="D164">
        <f>IF(ISBLANK(Historical!H163),0,1)</f>
        <v>1</v>
      </c>
      <c r="E164">
        <f ca="1">IF(D164=0,NA(),IF(B164&lt;=Params!$D$83,RefineryInputs!C164,AVERAGE(OFFSET(RefineryInputs!C164,-Params!$D$83+1,0,Params!$D$83,1))))</f>
        <v>16380</v>
      </c>
      <c r="F164">
        <f t="shared" ca="1" si="14"/>
        <v>15957</v>
      </c>
      <c r="G164">
        <f t="shared" ca="1" si="15"/>
        <v>16076</v>
      </c>
      <c r="H164" s="22">
        <f t="shared" ca="1" si="16"/>
        <v>15830.918</v>
      </c>
      <c r="I164" s="22">
        <f t="shared" ca="1" si="17"/>
        <v>16199.434000000001</v>
      </c>
      <c r="J164" s="22">
        <f ca="1">IF(OR(ISNA(F164),ISNA(G164)), H164*(1+Params!$D$84)*(1-Params!$D$85)+I164*Params!$D$85, F164*(1+Params!$D$84)*(1-Params!$D$85)+G164*Params!$D$85)</f>
        <v>16244.226000000001</v>
      </c>
      <c r="K164" s="22">
        <f t="shared" ca="1" si="18"/>
        <v>18434.579075999845</v>
      </c>
      <c r="L164">
        <f t="shared" ca="1" si="19"/>
        <v>1</v>
      </c>
      <c r="M164" s="22">
        <f t="shared" si="20"/>
        <v>16380</v>
      </c>
    </row>
    <row r="165" spans="1:13">
      <c r="A165" s="8">
        <v>42335</v>
      </c>
      <c r="B165" s="12">
        <v>161</v>
      </c>
      <c r="C165">
        <f>Historical!H164</f>
        <v>0</v>
      </c>
      <c r="D165">
        <f>IF(ISBLANK(Historical!H164),0,1)</f>
        <v>0</v>
      </c>
      <c r="E165" t="e">
        <f ca="1">IF(D165=0,NA(),IF(B165&lt;=Params!$D$83,RefineryInputs!C165,AVERAGE(OFFSET(RefineryInputs!C165,-Params!$D$83+1,0,Params!$D$83,1))))</f>
        <v>#N/A</v>
      </c>
      <c r="F165">
        <f t="shared" ca="1" si="14"/>
        <v>16356</v>
      </c>
      <c r="G165">
        <f t="shared" ca="1" si="15"/>
        <v>16380</v>
      </c>
      <c r="H165" s="22">
        <f t="shared" ca="1" si="16"/>
        <v>16395.907999999999</v>
      </c>
      <c r="I165" s="22">
        <f t="shared" ca="1" si="17"/>
        <v>16244.226000000001</v>
      </c>
      <c r="J165" s="22">
        <f ca="1">IF(OR(ISNA(F165),ISNA(G165)), H165*(1+Params!$D$84)*(1-Params!$D$85)+I165*Params!$D$85, F165*(1+Params!$D$84)*(1-Params!$D$85)+G165*Params!$D$85)</f>
        <v>16650.407999999999</v>
      </c>
      <c r="K165" s="22">
        <f t="shared" si="18"/>
        <v>0</v>
      </c>
      <c r="L165">
        <f t="shared" si="19"/>
        <v>0</v>
      </c>
      <c r="M165" s="22">
        <f t="shared" ca="1" si="20"/>
        <v>16650.407999999999</v>
      </c>
    </row>
    <row r="166" spans="1:13">
      <c r="A166" s="8">
        <v>42342</v>
      </c>
      <c r="B166" s="12">
        <v>162</v>
      </c>
      <c r="C166">
        <f>Historical!H165</f>
        <v>0</v>
      </c>
      <c r="D166">
        <f>IF(ISBLANK(Historical!H165),0,1)</f>
        <v>0</v>
      </c>
      <c r="E166" t="e">
        <f ca="1">IF(D166=0,NA(),IF(B166&lt;=Params!$D$83,RefineryInputs!C166,AVERAGE(OFFSET(RefineryInputs!C166,-Params!$D$83+1,0,Params!$D$83,1))))</f>
        <v>#N/A</v>
      </c>
      <c r="F166">
        <f t="shared" ca="1" si="14"/>
        <v>16627</v>
      </c>
      <c r="G166" t="e">
        <f t="shared" ca="1" si="15"/>
        <v>#N/A</v>
      </c>
      <c r="H166" s="22">
        <f t="shared" ca="1" si="16"/>
        <v>16421.358</v>
      </c>
      <c r="I166" s="22">
        <f t="shared" ca="1" si="17"/>
        <v>16650.407999999999</v>
      </c>
      <c r="J166" s="22">
        <f ca="1">IF(OR(ISNA(F166),ISNA(G166)), H166*(1+Params!$D$84)*(1-Params!$D$85)+I166*Params!$D$85, F166*(1+Params!$D$84)*(1-Params!$D$85)+G166*Params!$D$85)</f>
        <v>16716.942444</v>
      </c>
      <c r="K166" s="22">
        <f t="shared" si="18"/>
        <v>0</v>
      </c>
      <c r="L166">
        <f t="shared" si="19"/>
        <v>0</v>
      </c>
      <c r="M166" s="22">
        <f t="shared" ca="1" si="20"/>
        <v>16716.942444</v>
      </c>
    </row>
    <row r="167" spans="1:13">
      <c r="A167" s="8">
        <v>42349</v>
      </c>
      <c r="B167" s="12">
        <v>163</v>
      </c>
      <c r="C167">
        <f>Historical!H166</f>
        <v>0</v>
      </c>
      <c r="D167">
        <f>IF(ISBLANK(Historical!H166),0,1)</f>
        <v>0</v>
      </c>
      <c r="E167" t="e">
        <f ca="1">IF(D167=0,NA(),IF(B167&lt;=Params!$D$83,RefineryInputs!C167,AVERAGE(OFFSET(RefineryInputs!C167,-Params!$D$83+1,0,Params!$D$83,1))))</f>
        <v>#N/A</v>
      </c>
      <c r="F167">
        <f t="shared" ca="1" si="14"/>
        <v>16301</v>
      </c>
      <c r="G167" t="e">
        <f t="shared" ca="1" si="15"/>
        <v>#N/A</v>
      </c>
      <c r="H167" s="22">
        <f t="shared" ca="1" si="16"/>
        <v>16217.758</v>
      </c>
      <c r="I167" s="22">
        <f t="shared" ca="1" si="17"/>
        <v>16716.942444</v>
      </c>
      <c r="J167" s="22">
        <f ca="1">IF(OR(ISNA(F167),ISNA(G167)), H167*(1+Params!$D$84)*(1-Params!$D$85)+I167*Params!$D$85, F167*(1+Params!$D$84)*(1-Params!$D$85)+G167*Params!$D$85)</f>
        <v>16509.677643999999</v>
      </c>
      <c r="K167" s="22">
        <f t="shared" si="18"/>
        <v>0</v>
      </c>
      <c r="L167">
        <f t="shared" si="19"/>
        <v>0</v>
      </c>
      <c r="M167" s="22">
        <f t="shared" ca="1" si="20"/>
        <v>16509.677643999999</v>
      </c>
    </row>
    <row r="168" spans="1:13">
      <c r="A168" s="8">
        <v>42356</v>
      </c>
      <c r="B168" s="12">
        <v>164</v>
      </c>
      <c r="C168">
        <f>Historical!H167</f>
        <v>0</v>
      </c>
      <c r="D168">
        <f>IF(ISBLANK(Historical!H167),0,1)</f>
        <v>0</v>
      </c>
      <c r="E168" t="e">
        <f ca="1">IF(D168=0,NA(),IF(B168&lt;=Params!$D$83,RefineryInputs!C168,AVERAGE(OFFSET(RefineryInputs!C168,-Params!$D$83+1,0,Params!$D$83,1))))</f>
        <v>#N/A</v>
      </c>
      <c r="F168">
        <f t="shared" ca="1" si="14"/>
        <v>16341</v>
      </c>
      <c r="G168" t="e">
        <f t="shared" ca="1" si="15"/>
        <v>#N/A</v>
      </c>
      <c r="H168" s="22">
        <f t="shared" ca="1" si="16"/>
        <v>16525.194</v>
      </c>
      <c r="I168" s="22">
        <f t="shared" ca="1" si="17"/>
        <v>16509.677643999999</v>
      </c>
      <c r="J168" s="22">
        <f ca="1">IF(OR(ISNA(F168),ISNA(G168)), H168*(1+Params!$D$84)*(1-Params!$D$85)+I168*Params!$D$85, F168*(1+Params!$D$84)*(1-Params!$D$85)+G168*Params!$D$85)</f>
        <v>16822.647492</v>
      </c>
      <c r="K168" s="22">
        <f t="shared" si="18"/>
        <v>0</v>
      </c>
      <c r="L168">
        <f t="shared" si="19"/>
        <v>0</v>
      </c>
      <c r="M168" s="22">
        <f t="shared" ca="1" si="20"/>
        <v>16822.647492</v>
      </c>
    </row>
    <row r="169" spans="1:13">
      <c r="A169" s="8">
        <v>42363</v>
      </c>
      <c r="B169" s="12">
        <v>165</v>
      </c>
      <c r="C169">
        <f>Historical!H168</f>
        <v>0</v>
      </c>
      <c r="D169">
        <f>IF(ISBLANK(Historical!H168),0,1)</f>
        <v>0</v>
      </c>
      <c r="E169" t="e">
        <f ca="1">IF(D169=0,NA(),IF(B169&lt;=Params!$D$83,RefineryInputs!C169,AVERAGE(OFFSET(RefineryInputs!C169,-Params!$D$83+1,0,Params!$D$83,1))))</f>
        <v>#N/A</v>
      </c>
      <c r="F169">
        <f t="shared" ca="1" si="14"/>
        <v>16377</v>
      </c>
      <c r="G169" t="e">
        <f t="shared" ca="1" si="15"/>
        <v>#N/A</v>
      </c>
      <c r="H169" s="22">
        <f t="shared" ca="1" si="16"/>
        <v>16539.446</v>
      </c>
      <c r="I169" s="22">
        <f t="shared" ca="1" si="17"/>
        <v>16822.647492</v>
      </c>
      <c r="J169" s="22">
        <f ca="1">IF(OR(ISNA(F169),ISNA(G169)), H169*(1+Params!$D$84)*(1-Params!$D$85)+I169*Params!$D$85, F169*(1+Params!$D$84)*(1-Params!$D$85)+G169*Params!$D$85)</f>
        <v>16837.156028000001</v>
      </c>
      <c r="K169" s="22">
        <f t="shared" si="18"/>
        <v>0</v>
      </c>
      <c r="L169">
        <f t="shared" si="19"/>
        <v>0</v>
      </c>
      <c r="M169" s="22">
        <f t="shared" ca="1" si="20"/>
        <v>16837.156028000001</v>
      </c>
    </row>
    <row r="170" spans="1:13">
      <c r="A170" s="8">
        <v>42370</v>
      </c>
      <c r="B170" s="12">
        <v>166</v>
      </c>
      <c r="C170">
        <f>Historical!H169</f>
        <v>0</v>
      </c>
      <c r="D170">
        <f>IF(ISBLANK(Historical!H169),0,1)</f>
        <v>0</v>
      </c>
      <c r="E170" t="e">
        <f ca="1">IF(D170=0,NA(),IF(B170&lt;=Params!$D$83,RefineryInputs!C170,AVERAGE(OFFSET(RefineryInputs!C170,-Params!$D$83+1,0,Params!$D$83,1))))</f>
        <v>#N/A</v>
      </c>
      <c r="F170">
        <f t="shared" ca="1" si="14"/>
        <v>16420</v>
      </c>
      <c r="G170" t="e">
        <f t="shared" ca="1" si="15"/>
        <v>#N/A</v>
      </c>
      <c r="H170" s="22">
        <f t="shared" ca="1" si="16"/>
        <v>16424.412</v>
      </c>
      <c r="I170" s="22">
        <f t="shared" ca="1" si="17"/>
        <v>16837.156028000001</v>
      </c>
      <c r="J170" s="22">
        <f ca="1">IF(OR(ISNA(F170),ISNA(G170)), H170*(1+Params!$D$84)*(1-Params!$D$85)+I170*Params!$D$85, F170*(1+Params!$D$84)*(1-Params!$D$85)+G170*Params!$D$85)</f>
        <v>16720.051416000002</v>
      </c>
      <c r="K170" s="22">
        <f t="shared" si="18"/>
        <v>0</v>
      </c>
      <c r="L170">
        <f t="shared" si="19"/>
        <v>0</v>
      </c>
      <c r="M170" s="22">
        <f t="shared" ca="1" si="20"/>
        <v>16720.051416000002</v>
      </c>
    </row>
    <row r="171" spans="1:13">
      <c r="A171" s="8">
        <v>42377</v>
      </c>
      <c r="B171" s="12">
        <v>167</v>
      </c>
      <c r="C171">
        <f>Historical!H170</f>
        <v>0</v>
      </c>
      <c r="D171">
        <f>IF(ISBLANK(Historical!H170),0,1)</f>
        <v>0</v>
      </c>
      <c r="E171" t="e">
        <f ca="1">IF(D171=0,NA(),IF(B171&lt;=Params!$D$83,RefineryInputs!C171,AVERAGE(OFFSET(RefineryInputs!C171,-Params!$D$83+1,0,Params!$D$83,1))))</f>
        <v>#N/A</v>
      </c>
      <c r="F171">
        <f t="shared" ca="1" si="14"/>
        <v>15893</v>
      </c>
      <c r="G171" t="e">
        <f t="shared" ca="1" si="15"/>
        <v>#N/A</v>
      </c>
      <c r="H171" s="22">
        <f t="shared" ca="1" si="16"/>
        <v>16014.157999999999</v>
      </c>
      <c r="I171" s="22">
        <f t="shared" ca="1" si="17"/>
        <v>16720.051416000002</v>
      </c>
      <c r="J171" s="22">
        <f ca="1">IF(OR(ISNA(F171),ISNA(G171)), H171*(1+Params!$D$84)*(1-Params!$D$85)+I171*Params!$D$85, F171*(1+Params!$D$84)*(1-Params!$D$85)+G171*Params!$D$85)</f>
        <v>16302.412844</v>
      </c>
      <c r="K171" s="22">
        <f t="shared" si="18"/>
        <v>0</v>
      </c>
      <c r="L171">
        <f t="shared" si="19"/>
        <v>0</v>
      </c>
      <c r="M171" s="22">
        <f t="shared" ca="1" si="20"/>
        <v>16302.412844</v>
      </c>
    </row>
    <row r="172" spans="1:13">
      <c r="A172" s="8">
        <v>42384</v>
      </c>
      <c r="B172" s="12">
        <v>168</v>
      </c>
      <c r="C172">
        <f>Historical!H171</f>
        <v>0</v>
      </c>
      <c r="D172">
        <f>IF(ISBLANK(Historical!H171),0,1)</f>
        <v>0</v>
      </c>
      <c r="E172" t="e">
        <f ca="1">IF(D172=0,NA(),IF(B172&lt;=Params!$D$83,RefineryInputs!C172,AVERAGE(OFFSET(RefineryInputs!C172,-Params!$D$83+1,0,Params!$D$83,1))))</f>
        <v>#N/A</v>
      </c>
      <c r="F172">
        <f t="shared" ca="1" si="14"/>
        <v>14909</v>
      </c>
      <c r="G172" t="e">
        <f t="shared" ca="1" si="15"/>
        <v>#N/A</v>
      </c>
      <c r="H172" s="22">
        <f t="shared" ca="1" si="16"/>
        <v>15489.888000000001</v>
      </c>
      <c r="I172" s="22">
        <f t="shared" ca="1" si="17"/>
        <v>16302.412844</v>
      </c>
      <c r="J172" s="22">
        <f ca="1">IF(OR(ISNA(F172),ISNA(G172)), H172*(1+Params!$D$84)*(1-Params!$D$85)+I172*Params!$D$85, F172*(1+Params!$D$84)*(1-Params!$D$85)+G172*Params!$D$85)</f>
        <v>15768.705984000002</v>
      </c>
      <c r="K172" s="22">
        <f t="shared" si="18"/>
        <v>0</v>
      </c>
      <c r="L172">
        <f t="shared" si="19"/>
        <v>0</v>
      </c>
      <c r="M172" s="22">
        <f t="shared" ca="1" si="20"/>
        <v>15768.705984000002</v>
      </c>
    </row>
    <row r="173" spans="1:13">
      <c r="A173" s="8">
        <v>42391</v>
      </c>
      <c r="B173" s="12">
        <v>169</v>
      </c>
      <c r="C173">
        <f>Historical!H172</f>
        <v>0</v>
      </c>
      <c r="D173">
        <f>IF(ISBLANK(Historical!H172),0,1)</f>
        <v>0</v>
      </c>
      <c r="E173" t="e">
        <f ca="1">IF(D173=0,NA(),IF(B173&lt;=Params!$D$83,RefineryInputs!C173,AVERAGE(OFFSET(RefineryInputs!C173,-Params!$D$83+1,0,Params!$D$83,1))))</f>
        <v>#N/A</v>
      </c>
      <c r="F173">
        <f t="shared" ca="1" si="14"/>
        <v>15256</v>
      </c>
      <c r="G173" t="e">
        <f t="shared" ca="1" si="15"/>
        <v>#N/A</v>
      </c>
      <c r="H173" s="22">
        <f t="shared" ca="1" si="16"/>
        <v>15694.505999999999</v>
      </c>
      <c r="I173" s="22">
        <f t="shared" ca="1" si="17"/>
        <v>15768.705984000002</v>
      </c>
      <c r="J173" s="22">
        <f ca="1">IF(OR(ISNA(F173),ISNA(G173)), H173*(1+Params!$D$84)*(1-Params!$D$85)+I173*Params!$D$85, F173*(1+Params!$D$84)*(1-Params!$D$85)+G173*Params!$D$85)</f>
        <v>15977.007108</v>
      </c>
      <c r="K173" s="22">
        <f t="shared" si="18"/>
        <v>0</v>
      </c>
      <c r="L173">
        <f t="shared" si="19"/>
        <v>0</v>
      </c>
      <c r="M173" s="22">
        <f t="shared" ca="1" si="20"/>
        <v>15977.007108</v>
      </c>
    </row>
    <row r="174" spans="1:13">
      <c r="A174" s="8">
        <v>42398</v>
      </c>
      <c r="B174" s="12">
        <v>170</v>
      </c>
      <c r="C174">
        <f>Historical!H173</f>
        <v>0</v>
      </c>
      <c r="D174">
        <f>IF(ISBLANK(Historical!H173),0,1)</f>
        <v>0</v>
      </c>
      <c r="E174" t="e">
        <f ca="1">IF(D174=0,NA(),IF(B174&lt;=Params!$D$83,RefineryInputs!C174,AVERAGE(OFFSET(RefineryInputs!C174,-Params!$D$83+1,0,Params!$D$83,1))))</f>
        <v>#N/A</v>
      </c>
      <c r="F174">
        <f t="shared" ca="1" si="14"/>
        <v>15544</v>
      </c>
      <c r="G174" t="e">
        <f t="shared" ca="1" si="15"/>
        <v>#N/A</v>
      </c>
      <c r="H174" s="22">
        <f t="shared" ca="1" si="16"/>
        <v>15319.882</v>
      </c>
      <c r="I174" s="22">
        <f t="shared" ca="1" si="17"/>
        <v>15977.007108</v>
      </c>
      <c r="J174" s="22">
        <f ca="1">IF(OR(ISNA(F174),ISNA(G174)), H174*(1+Params!$D$84)*(1-Params!$D$85)+I174*Params!$D$85, F174*(1+Params!$D$84)*(1-Params!$D$85)+G174*Params!$D$85)</f>
        <v>15595.639875999999</v>
      </c>
      <c r="K174" s="22">
        <f t="shared" si="18"/>
        <v>0</v>
      </c>
      <c r="L174">
        <f t="shared" si="19"/>
        <v>0</v>
      </c>
      <c r="M174" s="22">
        <f t="shared" ca="1" si="20"/>
        <v>15595.639875999999</v>
      </c>
    </row>
    <row r="175" spans="1:13">
      <c r="A175" s="8">
        <v>42405</v>
      </c>
      <c r="B175" s="12">
        <v>171</v>
      </c>
      <c r="C175">
        <f>Historical!H174</f>
        <v>0</v>
      </c>
      <c r="D175">
        <f>IF(ISBLANK(Historical!H174),0,1)</f>
        <v>0</v>
      </c>
      <c r="E175" t="e">
        <f ca="1">IF(D175=0,NA(),IF(B175&lt;=Params!$D$83,RefineryInputs!C175,AVERAGE(OFFSET(RefineryInputs!C175,-Params!$D$83+1,0,Params!$D$83,1))))</f>
        <v>#N/A</v>
      </c>
      <c r="F175">
        <f t="shared" ca="1" si="14"/>
        <v>15564</v>
      </c>
      <c r="G175" t="e">
        <f t="shared" ca="1" si="15"/>
        <v>#N/A</v>
      </c>
      <c r="H175" s="22">
        <f t="shared" ca="1" si="16"/>
        <v>15488.87</v>
      </c>
      <c r="I175" s="22">
        <f t="shared" ca="1" si="17"/>
        <v>15595.639875999999</v>
      </c>
      <c r="J175" s="22">
        <f ca="1">IF(OR(ISNA(F175),ISNA(G175)), H175*(1+Params!$D$84)*(1-Params!$D$85)+I175*Params!$D$85, F175*(1+Params!$D$84)*(1-Params!$D$85)+G175*Params!$D$85)</f>
        <v>15767.669660000001</v>
      </c>
      <c r="K175" s="22">
        <f t="shared" si="18"/>
        <v>0</v>
      </c>
      <c r="L175">
        <f t="shared" si="19"/>
        <v>0</v>
      </c>
      <c r="M175" s="22">
        <f t="shared" ca="1" si="20"/>
        <v>15767.669660000001</v>
      </c>
    </row>
    <row r="176" spans="1:13">
      <c r="A176" s="8">
        <v>42412</v>
      </c>
      <c r="B176" s="12">
        <v>172</v>
      </c>
      <c r="C176">
        <f>Historical!H175</f>
        <v>0</v>
      </c>
      <c r="D176">
        <f>IF(ISBLANK(Historical!H175),0,1)</f>
        <v>0</v>
      </c>
      <c r="E176" t="e">
        <f ca="1">IF(D176=0,NA(),IF(B176&lt;=Params!$D$83,RefineryInputs!C176,AVERAGE(OFFSET(RefineryInputs!C176,-Params!$D$83+1,0,Params!$D$83,1))))</f>
        <v>#N/A</v>
      </c>
      <c r="F176">
        <f t="shared" ca="1" si="14"/>
        <v>15442</v>
      </c>
      <c r="G176" t="e">
        <f t="shared" ca="1" si="15"/>
        <v>#N/A</v>
      </c>
      <c r="H176" s="22">
        <f t="shared" ca="1" si="16"/>
        <v>15451.204</v>
      </c>
      <c r="I176" s="22">
        <f t="shared" ca="1" si="17"/>
        <v>15767.669660000001</v>
      </c>
      <c r="J176" s="22">
        <f ca="1">IF(OR(ISNA(F176),ISNA(G176)), H176*(1+Params!$D$84)*(1-Params!$D$85)+I176*Params!$D$85, F176*(1+Params!$D$84)*(1-Params!$D$85)+G176*Params!$D$85)</f>
        <v>15729.325672000001</v>
      </c>
      <c r="K176" s="22">
        <f t="shared" si="18"/>
        <v>0</v>
      </c>
      <c r="L176">
        <f t="shared" si="19"/>
        <v>0</v>
      </c>
      <c r="M176" s="22">
        <f t="shared" ca="1" si="20"/>
        <v>15729.325672000001</v>
      </c>
    </row>
    <row r="177" spans="1:13">
      <c r="A177" s="8">
        <v>42419</v>
      </c>
      <c r="B177" s="12">
        <v>173</v>
      </c>
      <c r="C177">
        <f>Historical!H176</f>
        <v>0</v>
      </c>
      <c r="D177">
        <f>IF(ISBLANK(Historical!H176),0,1)</f>
        <v>0</v>
      </c>
      <c r="E177" t="e">
        <f ca="1">IF(D177=0,NA(),IF(B177&lt;=Params!$D$83,RefineryInputs!C177,AVERAGE(OFFSET(RefineryInputs!C177,-Params!$D$83+1,0,Params!$D$83,1))))</f>
        <v>#N/A</v>
      </c>
      <c r="F177">
        <f t="shared" ca="1" si="14"/>
        <v>15243</v>
      </c>
      <c r="G177" t="e">
        <f t="shared" ca="1" si="15"/>
        <v>#N/A</v>
      </c>
      <c r="H177" s="22">
        <f t="shared" ca="1" si="16"/>
        <v>15574.382</v>
      </c>
      <c r="I177" s="22">
        <f t="shared" ca="1" si="17"/>
        <v>15729.325672000001</v>
      </c>
      <c r="J177" s="22">
        <f ca="1">IF(OR(ISNA(F177),ISNA(G177)), H177*(1+Params!$D$84)*(1-Params!$D$85)+I177*Params!$D$85, F177*(1+Params!$D$84)*(1-Params!$D$85)+G177*Params!$D$85)</f>
        <v>15854.720875999999</v>
      </c>
      <c r="K177" s="22">
        <f t="shared" si="18"/>
        <v>0</v>
      </c>
      <c r="L177">
        <f t="shared" si="19"/>
        <v>0</v>
      </c>
      <c r="M177" s="22">
        <f t="shared" ca="1" si="20"/>
        <v>15854.720875999999</v>
      </c>
    </row>
    <row r="178" spans="1:13">
      <c r="A178" s="8">
        <v>42426</v>
      </c>
      <c r="B178" s="12">
        <v>174</v>
      </c>
      <c r="C178">
        <f>Historical!H177</f>
        <v>0</v>
      </c>
      <c r="D178">
        <f>IF(ISBLANK(Historical!H177),0,1)</f>
        <v>0</v>
      </c>
      <c r="E178" t="e">
        <f ca="1">IF(D178=0,NA(),IF(B178&lt;=Params!$D$83,RefineryInputs!C178,AVERAGE(OFFSET(RefineryInputs!C178,-Params!$D$83+1,0,Params!$D$83,1))))</f>
        <v>#N/A</v>
      </c>
      <c r="F178">
        <f t="shared" ca="1" si="14"/>
        <v>15113</v>
      </c>
      <c r="G178" t="e">
        <f t="shared" ca="1" si="15"/>
        <v>#N/A</v>
      </c>
      <c r="H178" s="22">
        <f t="shared" ca="1" si="16"/>
        <v>15485.816000000001</v>
      </c>
      <c r="I178" s="22">
        <f t="shared" ca="1" si="17"/>
        <v>15854.720875999999</v>
      </c>
      <c r="J178" s="22">
        <f ca="1">IF(OR(ISNA(F178),ISNA(G178)), H178*(1+Params!$D$84)*(1-Params!$D$85)+I178*Params!$D$85, F178*(1+Params!$D$84)*(1-Params!$D$85)+G178*Params!$D$85)</f>
        <v>15764.560688000001</v>
      </c>
      <c r="K178" s="22">
        <f t="shared" si="18"/>
        <v>0</v>
      </c>
      <c r="L178">
        <f t="shared" si="19"/>
        <v>0</v>
      </c>
      <c r="M178" s="22">
        <f t="shared" ca="1" si="20"/>
        <v>15764.560688000001</v>
      </c>
    </row>
    <row r="179" spans="1:13">
      <c r="A179" s="8">
        <v>42433</v>
      </c>
      <c r="B179" s="12">
        <v>175</v>
      </c>
      <c r="C179">
        <f>Historical!H178</f>
        <v>0</v>
      </c>
      <c r="D179">
        <f>IF(ISBLANK(Historical!H178),0,1)</f>
        <v>0</v>
      </c>
      <c r="E179" t="e">
        <f ca="1">IF(D179=0,NA(),IF(B179&lt;=Params!$D$83,RefineryInputs!C179,AVERAGE(OFFSET(RefineryInputs!C179,-Params!$D$83+1,0,Params!$D$83,1))))</f>
        <v>#N/A</v>
      </c>
      <c r="F179">
        <f t="shared" ca="1" si="14"/>
        <v>15300</v>
      </c>
      <c r="G179" t="e">
        <f t="shared" ca="1" si="15"/>
        <v>#N/A</v>
      </c>
      <c r="H179" s="22">
        <f t="shared" ca="1" si="16"/>
        <v>15256.766</v>
      </c>
      <c r="I179" s="22">
        <f t="shared" ca="1" si="17"/>
        <v>15764.560688000001</v>
      </c>
      <c r="J179" s="22">
        <f ca="1">IF(OR(ISNA(F179),ISNA(G179)), H179*(1+Params!$D$84)*(1-Params!$D$85)+I179*Params!$D$85, F179*(1+Params!$D$84)*(1-Params!$D$85)+G179*Params!$D$85)</f>
        <v>15531.387788</v>
      </c>
      <c r="K179" s="22">
        <f t="shared" si="18"/>
        <v>0</v>
      </c>
      <c r="L179">
        <f t="shared" si="19"/>
        <v>0</v>
      </c>
      <c r="M179" s="22">
        <f t="shared" ca="1" si="20"/>
        <v>15531.387788</v>
      </c>
    </row>
    <row r="180" spans="1:13">
      <c r="A180" s="8">
        <v>42440</v>
      </c>
      <c r="B180" s="12">
        <v>176</v>
      </c>
      <c r="C180">
        <f>Historical!H179</f>
        <v>0</v>
      </c>
      <c r="D180">
        <f>IF(ISBLANK(Historical!H179),0,1)</f>
        <v>0</v>
      </c>
      <c r="E180" t="e">
        <f ca="1">IF(D180=0,NA(),IF(B180&lt;=Params!$D$83,RefineryInputs!C180,AVERAGE(OFFSET(RefineryInputs!C180,-Params!$D$83+1,0,Params!$D$83,1))))</f>
        <v>#N/A</v>
      </c>
      <c r="F180">
        <f t="shared" ca="1" si="14"/>
        <v>15436</v>
      </c>
      <c r="G180" t="e">
        <f t="shared" ca="1" si="15"/>
        <v>#N/A</v>
      </c>
      <c r="H180" s="22">
        <f t="shared" ca="1" si="16"/>
        <v>15220.118</v>
      </c>
      <c r="I180" s="22">
        <f t="shared" ca="1" si="17"/>
        <v>15531.387788</v>
      </c>
      <c r="J180" s="22">
        <f ca="1">IF(OR(ISNA(F180),ISNA(G180)), H180*(1+Params!$D$84)*(1-Params!$D$85)+I180*Params!$D$85, F180*(1+Params!$D$84)*(1-Params!$D$85)+G180*Params!$D$85)</f>
        <v>15494.080124</v>
      </c>
      <c r="K180" s="22">
        <f t="shared" si="18"/>
        <v>0</v>
      </c>
      <c r="L180">
        <f t="shared" si="19"/>
        <v>0</v>
      </c>
      <c r="M180" s="22">
        <f t="shared" ca="1" si="20"/>
        <v>15494.080124</v>
      </c>
    </row>
    <row r="181" spans="1:13">
      <c r="A181" s="8">
        <v>42447</v>
      </c>
      <c r="B181" s="12">
        <v>177</v>
      </c>
      <c r="C181">
        <f>Historical!H180</f>
        <v>0</v>
      </c>
      <c r="D181">
        <f>IF(ISBLANK(Historical!H180),0,1)</f>
        <v>0</v>
      </c>
      <c r="E181" t="e">
        <f ca="1">IF(D181=0,NA(),IF(B181&lt;=Params!$D$83,RefineryInputs!C181,AVERAGE(OFFSET(RefineryInputs!C181,-Params!$D$83+1,0,Params!$D$83,1))))</f>
        <v>#N/A</v>
      </c>
      <c r="F181">
        <f t="shared" ca="1" si="14"/>
        <v>15530</v>
      </c>
      <c r="G181" t="e">
        <f t="shared" ca="1" si="15"/>
        <v>#N/A</v>
      </c>
      <c r="H181" s="22">
        <f t="shared" ca="1" si="16"/>
        <v>15363.656000000001</v>
      </c>
      <c r="I181" s="22">
        <f t="shared" ca="1" si="17"/>
        <v>15494.080124</v>
      </c>
      <c r="J181" s="22">
        <f ca="1">IF(OR(ISNA(F181),ISNA(G181)), H181*(1+Params!$D$84)*(1-Params!$D$85)+I181*Params!$D$85, F181*(1+Params!$D$84)*(1-Params!$D$85)+G181*Params!$D$85)</f>
        <v>15640.201808000002</v>
      </c>
      <c r="K181" s="22">
        <f t="shared" si="18"/>
        <v>0</v>
      </c>
      <c r="L181">
        <f t="shared" si="19"/>
        <v>0</v>
      </c>
      <c r="M181" s="22">
        <f t="shared" ca="1" si="20"/>
        <v>15640.201808000002</v>
      </c>
    </row>
    <row r="182" spans="1:13">
      <c r="A182" s="8">
        <v>42454</v>
      </c>
      <c r="B182" s="12">
        <v>178</v>
      </c>
      <c r="C182">
        <f>Historical!H181</f>
        <v>0</v>
      </c>
      <c r="D182">
        <f>IF(ISBLANK(Historical!H181),0,1)</f>
        <v>0</v>
      </c>
      <c r="E182" t="e">
        <f ca="1">IF(D182=0,NA(),IF(B182&lt;=Params!$D$83,RefineryInputs!C182,AVERAGE(OFFSET(RefineryInputs!C182,-Params!$D$83+1,0,Params!$D$83,1))))</f>
        <v>#N/A</v>
      </c>
      <c r="F182">
        <f t="shared" ca="1" si="14"/>
        <v>15728</v>
      </c>
      <c r="G182" t="e">
        <f t="shared" ca="1" si="15"/>
        <v>#N/A</v>
      </c>
      <c r="H182" s="22">
        <f t="shared" ca="1" si="16"/>
        <v>15590.67</v>
      </c>
      <c r="I182" s="22">
        <f t="shared" ca="1" si="17"/>
        <v>15640.201808000002</v>
      </c>
      <c r="J182" s="22">
        <f ca="1">IF(OR(ISNA(F182),ISNA(G182)), H182*(1+Params!$D$84)*(1-Params!$D$85)+I182*Params!$D$85, F182*(1+Params!$D$84)*(1-Params!$D$85)+G182*Params!$D$85)</f>
        <v>15871.30206</v>
      </c>
      <c r="K182" s="22">
        <f t="shared" si="18"/>
        <v>0</v>
      </c>
      <c r="L182">
        <f t="shared" si="19"/>
        <v>0</v>
      </c>
      <c r="M182" s="22">
        <f t="shared" ca="1" si="20"/>
        <v>15871.30206</v>
      </c>
    </row>
    <row r="183" spans="1:13">
      <c r="A183" s="8">
        <v>42461</v>
      </c>
      <c r="B183" s="12">
        <v>179</v>
      </c>
      <c r="C183">
        <f>Historical!H182</f>
        <v>0</v>
      </c>
      <c r="D183">
        <f>IF(ISBLANK(Historical!H182),0,1)</f>
        <v>0</v>
      </c>
      <c r="E183" t="e">
        <f ca="1">IF(D183=0,NA(),IF(B183&lt;=Params!$D$83,RefineryInputs!C183,AVERAGE(OFFSET(RefineryInputs!C183,-Params!$D$83+1,0,Params!$D$83,1))))</f>
        <v>#N/A</v>
      </c>
      <c r="F183">
        <f t="shared" ca="1" si="14"/>
        <v>15929</v>
      </c>
      <c r="G183" t="e">
        <f t="shared" ca="1" si="15"/>
        <v>#N/A</v>
      </c>
      <c r="H183" s="22">
        <f t="shared" ca="1" si="16"/>
        <v>15613.066000000001</v>
      </c>
      <c r="I183" s="22">
        <f t="shared" ca="1" si="17"/>
        <v>15871.30206</v>
      </c>
      <c r="J183" s="22">
        <f ca="1">IF(OR(ISNA(F183),ISNA(G183)), H183*(1+Params!$D$84)*(1-Params!$D$85)+I183*Params!$D$85, F183*(1+Params!$D$84)*(1-Params!$D$85)+G183*Params!$D$85)</f>
        <v>15894.101188000001</v>
      </c>
      <c r="K183" s="22">
        <f t="shared" si="18"/>
        <v>0</v>
      </c>
      <c r="L183">
        <f t="shared" si="19"/>
        <v>0</v>
      </c>
      <c r="M183" s="22">
        <f t="shared" ca="1" si="20"/>
        <v>15894.101188000001</v>
      </c>
    </row>
    <row r="184" spans="1:13">
      <c r="A184" s="8">
        <v>42468</v>
      </c>
      <c r="B184" s="12">
        <v>180</v>
      </c>
      <c r="C184">
        <f>Historical!H183</f>
        <v>0</v>
      </c>
      <c r="D184">
        <f>IF(ISBLANK(Historical!H183),0,1)</f>
        <v>0</v>
      </c>
      <c r="E184" t="e">
        <f ca="1">IF(D184=0,NA(),IF(B184&lt;=Params!$D$83,RefineryInputs!C184,AVERAGE(OFFSET(RefineryInputs!C184,-Params!$D$83+1,0,Params!$D$83,1))))</f>
        <v>#N/A</v>
      </c>
      <c r="F184">
        <f t="shared" ca="1" si="14"/>
        <v>16212</v>
      </c>
      <c r="G184" t="e">
        <f t="shared" ca="1" si="15"/>
        <v>#N/A</v>
      </c>
      <c r="H184" s="22">
        <f t="shared" ca="1" si="16"/>
        <v>15894.034</v>
      </c>
      <c r="I184" s="22">
        <f t="shared" ca="1" si="17"/>
        <v>15894.101188000001</v>
      </c>
      <c r="J184" s="22">
        <f ca="1">IF(OR(ISNA(F184),ISNA(G184)), H184*(1+Params!$D$84)*(1-Params!$D$85)+I184*Params!$D$85, F184*(1+Params!$D$84)*(1-Params!$D$85)+G184*Params!$D$85)</f>
        <v>16180.126612</v>
      </c>
      <c r="K184" s="22">
        <f t="shared" si="18"/>
        <v>0</v>
      </c>
      <c r="L184">
        <f t="shared" si="19"/>
        <v>0</v>
      </c>
      <c r="M184" s="22">
        <f t="shared" ca="1" si="20"/>
        <v>16180.126612</v>
      </c>
    </row>
    <row r="185" spans="1:13">
      <c r="A185" s="8">
        <v>42475</v>
      </c>
      <c r="B185" s="12">
        <v>181</v>
      </c>
      <c r="C185">
        <f>Historical!H184</f>
        <v>0</v>
      </c>
      <c r="D185">
        <f>IF(ISBLANK(Historical!H184),0,1)</f>
        <v>0</v>
      </c>
      <c r="E185" t="e">
        <f ca="1">IF(D185=0,NA(),IF(B185&lt;=Params!$D$83,RefineryInputs!C185,AVERAGE(OFFSET(RefineryInputs!C185,-Params!$D$83+1,0,Params!$D$83,1))))</f>
        <v>#N/A</v>
      </c>
      <c r="F185">
        <f t="shared" ca="1" si="14"/>
        <v>15982</v>
      </c>
      <c r="G185" t="e">
        <f t="shared" ca="1" si="15"/>
        <v>#N/A</v>
      </c>
      <c r="H185" s="22">
        <f t="shared" ca="1" si="16"/>
        <v>16267.64</v>
      </c>
      <c r="I185" s="22">
        <f t="shared" ca="1" si="17"/>
        <v>16180.126612</v>
      </c>
      <c r="J185" s="22">
        <f ca="1">IF(OR(ISNA(F185),ISNA(G185)), H185*(1+Params!$D$84)*(1-Params!$D$85)+I185*Params!$D$85, F185*(1+Params!$D$84)*(1-Params!$D$85)+G185*Params!$D$85)</f>
        <v>16560.45752</v>
      </c>
      <c r="K185" s="22">
        <f t="shared" si="18"/>
        <v>0</v>
      </c>
      <c r="L185">
        <f t="shared" si="19"/>
        <v>0</v>
      </c>
      <c r="M185" s="22">
        <f t="shared" ca="1" si="20"/>
        <v>16560.45752</v>
      </c>
    </row>
    <row r="186" spans="1:13">
      <c r="A186" s="8">
        <v>42482</v>
      </c>
      <c r="B186" s="12">
        <v>182</v>
      </c>
      <c r="C186">
        <f>Historical!H185</f>
        <v>0</v>
      </c>
      <c r="D186">
        <f>IF(ISBLANK(Historical!H185),0,1)</f>
        <v>0</v>
      </c>
      <c r="E186" t="e">
        <f ca="1">IF(D186=0,NA(),IF(B186&lt;=Params!$D$83,RefineryInputs!C186,AVERAGE(OFFSET(RefineryInputs!C186,-Params!$D$83+1,0,Params!$D$83,1))))</f>
        <v>#N/A</v>
      </c>
      <c r="F186">
        <f t="shared" ca="1" si="14"/>
        <v>16100</v>
      </c>
      <c r="G186" t="e">
        <f t="shared" ca="1" si="15"/>
        <v>#N/A</v>
      </c>
      <c r="H186" s="22">
        <f t="shared" ca="1" si="16"/>
        <v>16241.172</v>
      </c>
      <c r="I186" s="22">
        <f t="shared" ca="1" si="17"/>
        <v>16560.45752</v>
      </c>
      <c r="J186" s="22">
        <f ca="1">IF(OR(ISNA(F186),ISNA(G186)), H186*(1+Params!$D$84)*(1-Params!$D$85)+I186*Params!$D$85, F186*(1+Params!$D$84)*(1-Params!$D$85)+G186*Params!$D$85)</f>
        <v>16533.513096000002</v>
      </c>
      <c r="K186" s="22">
        <f t="shared" si="18"/>
        <v>0</v>
      </c>
      <c r="L186">
        <f t="shared" si="19"/>
        <v>0</v>
      </c>
      <c r="M186" s="22">
        <f t="shared" ca="1" si="20"/>
        <v>16533.513096000002</v>
      </c>
    </row>
    <row r="187" spans="1:13">
      <c r="A187" s="8">
        <v>42489</v>
      </c>
      <c r="B187" s="12">
        <v>183</v>
      </c>
      <c r="C187">
        <f>Historical!H186</f>
        <v>0</v>
      </c>
      <c r="D187">
        <f>IF(ISBLANK(Historical!H186),0,1)</f>
        <v>0</v>
      </c>
      <c r="E187" t="e">
        <f ca="1">IF(D187=0,NA(),IF(B187&lt;=Params!$D$83,RefineryInputs!C187,AVERAGE(OFFSET(RefineryInputs!C187,-Params!$D$83+1,0,Params!$D$83,1))))</f>
        <v>#N/A</v>
      </c>
      <c r="F187">
        <f t="shared" ca="1" si="14"/>
        <v>16347</v>
      </c>
      <c r="G187" t="e">
        <f t="shared" ca="1" si="15"/>
        <v>#N/A</v>
      </c>
      <c r="H187" s="22">
        <f t="shared" ca="1" si="16"/>
        <v>16190.272000000001</v>
      </c>
      <c r="I187" s="22">
        <f t="shared" ca="1" si="17"/>
        <v>16533.513096000002</v>
      </c>
      <c r="J187" s="22">
        <f ca="1">IF(OR(ISNA(F187),ISNA(G187)), H187*(1+Params!$D$84)*(1-Params!$D$85)+I187*Params!$D$85, F187*(1+Params!$D$84)*(1-Params!$D$85)+G187*Params!$D$85)</f>
        <v>16481.696896000001</v>
      </c>
      <c r="K187" s="22">
        <f t="shared" si="18"/>
        <v>0</v>
      </c>
      <c r="L187">
        <f t="shared" si="19"/>
        <v>0</v>
      </c>
      <c r="M187" s="22">
        <f t="shared" ca="1" si="20"/>
        <v>16481.696896000001</v>
      </c>
    </row>
    <row r="188" spans="1:13">
      <c r="A188" s="8">
        <v>42496</v>
      </c>
      <c r="B188" s="12">
        <v>184</v>
      </c>
      <c r="C188">
        <f>Historical!H187</f>
        <v>0</v>
      </c>
      <c r="D188">
        <f>IF(ISBLANK(Historical!H187),0,1)</f>
        <v>0</v>
      </c>
      <c r="E188" t="e">
        <f ca="1">IF(D188=0,NA(),IF(B188&lt;=Params!$D$83,RefineryInputs!C188,AVERAGE(OFFSET(RefineryInputs!C188,-Params!$D$83+1,0,Params!$D$83,1))))</f>
        <v>#N/A</v>
      </c>
      <c r="F188">
        <f t="shared" ca="1" si="14"/>
        <v>15968</v>
      </c>
      <c r="G188" t="e">
        <f t="shared" ca="1" si="15"/>
        <v>#N/A</v>
      </c>
      <c r="H188" s="22">
        <f t="shared" ca="1" si="16"/>
        <v>15949.005999999999</v>
      </c>
      <c r="I188" s="22">
        <f t="shared" ca="1" si="17"/>
        <v>16481.696896000001</v>
      </c>
      <c r="J188" s="22">
        <f ca="1">IF(OR(ISNA(F188),ISNA(G188)), H188*(1+Params!$D$84)*(1-Params!$D$85)+I188*Params!$D$85, F188*(1+Params!$D$84)*(1-Params!$D$85)+G188*Params!$D$85)</f>
        <v>16236.088108</v>
      </c>
      <c r="K188" s="22">
        <f t="shared" si="18"/>
        <v>0</v>
      </c>
      <c r="L188">
        <f t="shared" si="19"/>
        <v>0</v>
      </c>
      <c r="M188" s="22">
        <f t="shared" ca="1" si="20"/>
        <v>16236.088108</v>
      </c>
    </row>
    <row r="189" spans="1:13">
      <c r="A189" s="8">
        <v>42503</v>
      </c>
      <c r="B189" s="12">
        <v>185</v>
      </c>
      <c r="C189">
        <f>Historical!H188</f>
        <v>0</v>
      </c>
      <c r="D189">
        <f>IF(ISBLANK(Historical!H188),0,1)</f>
        <v>0</v>
      </c>
      <c r="E189" t="e">
        <f ca="1">IF(D189=0,NA(),IF(B189&lt;=Params!$D$83,RefineryInputs!C189,AVERAGE(OFFSET(RefineryInputs!C189,-Params!$D$83+1,0,Params!$D$83,1))))</f>
        <v>#N/A</v>
      </c>
      <c r="F189">
        <f t="shared" ca="1" si="14"/>
        <v>16213</v>
      </c>
      <c r="G189" t="e">
        <f t="shared" ca="1" si="15"/>
        <v>#N/A</v>
      </c>
      <c r="H189" s="22">
        <f t="shared" ca="1" si="16"/>
        <v>16236.082</v>
      </c>
      <c r="I189" s="22">
        <f t="shared" ca="1" si="17"/>
        <v>16236.088108</v>
      </c>
      <c r="J189" s="22">
        <f ca="1">IF(OR(ISNA(F189),ISNA(G189)), H189*(1+Params!$D$84)*(1-Params!$D$85)+I189*Params!$D$85, F189*(1+Params!$D$84)*(1-Params!$D$85)+G189*Params!$D$85)</f>
        <v>16528.331475999999</v>
      </c>
      <c r="K189" s="22">
        <f t="shared" si="18"/>
        <v>0</v>
      </c>
      <c r="L189">
        <f t="shared" si="19"/>
        <v>0</v>
      </c>
      <c r="M189" s="22">
        <f t="shared" ca="1" si="20"/>
        <v>16528.331475999999</v>
      </c>
    </row>
    <row r="190" spans="1:13">
      <c r="A190" s="8">
        <v>42510</v>
      </c>
      <c r="B190" s="12">
        <v>186</v>
      </c>
      <c r="C190">
        <f>Historical!H189</f>
        <v>0</v>
      </c>
      <c r="D190">
        <f>IF(ISBLANK(Historical!H189),0,1)</f>
        <v>0</v>
      </c>
      <c r="E190" t="e">
        <f ca="1">IF(D190=0,NA(),IF(B190&lt;=Params!$D$83,RefineryInputs!C190,AVERAGE(OFFSET(RefineryInputs!C190,-Params!$D$83+1,0,Params!$D$83,1))))</f>
        <v>#N/A</v>
      </c>
      <c r="F190">
        <f t="shared" ca="1" si="14"/>
        <v>16450</v>
      </c>
      <c r="G190" t="e">
        <f t="shared" ca="1" si="15"/>
        <v>#N/A</v>
      </c>
      <c r="H190" s="22">
        <f t="shared" ca="1" si="16"/>
        <v>16136.318000000001</v>
      </c>
      <c r="I190" s="22">
        <f t="shared" ca="1" si="17"/>
        <v>16528.331475999999</v>
      </c>
      <c r="J190" s="22">
        <f ca="1">IF(OR(ISNA(F190),ISNA(G190)), H190*(1+Params!$D$84)*(1-Params!$D$85)+I190*Params!$D$85, F190*(1+Params!$D$84)*(1-Params!$D$85)+G190*Params!$D$85)</f>
        <v>16426.771724000002</v>
      </c>
      <c r="K190" s="22">
        <f t="shared" si="18"/>
        <v>0</v>
      </c>
      <c r="L190">
        <f t="shared" si="19"/>
        <v>0</v>
      </c>
      <c r="M190" s="22">
        <f t="shared" ca="1" si="20"/>
        <v>16426.771724000002</v>
      </c>
    </row>
    <row r="191" spans="1:13">
      <c r="A191" s="8">
        <v>42517</v>
      </c>
      <c r="B191" s="12">
        <v>187</v>
      </c>
      <c r="C191">
        <f>Historical!H190</f>
        <v>0</v>
      </c>
      <c r="D191">
        <f>IF(ISBLANK(Historical!H190),0,1)</f>
        <v>0</v>
      </c>
      <c r="E191" t="e">
        <f ca="1">IF(D191=0,NA(),IF(B191&lt;=Params!$D$83,RefineryInputs!C191,AVERAGE(OFFSET(RefineryInputs!C191,-Params!$D$83+1,0,Params!$D$83,1))))</f>
        <v>#N/A</v>
      </c>
      <c r="F191">
        <f t="shared" ca="1" si="14"/>
        <v>16407</v>
      </c>
      <c r="G191" t="e">
        <f t="shared" ca="1" si="15"/>
        <v>#N/A</v>
      </c>
      <c r="H191" s="22">
        <f t="shared" ca="1" si="16"/>
        <v>16346.026</v>
      </c>
      <c r="I191" s="22">
        <f t="shared" ca="1" si="17"/>
        <v>16426.771724000002</v>
      </c>
      <c r="J191" s="22">
        <f ca="1">IF(OR(ISNA(F191),ISNA(G191)), H191*(1+Params!$D$84)*(1-Params!$D$85)+I191*Params!$D$85, F191*(1+Params!$D$84)*(1-Params!$D$85)+G191*Params!$D$85)</f>
        <v>16640.254467999999</v>
      </c>
      <c r="K191" s="22">
        <f t="shared" si="18"/>
        <v>0</v>
      </c>
      <c r="L191">
        <f t="shared" si="19"/>
        <v>0</v>
      </c>
      <c r="M191" s="22">
        <f t="shared" ca="1" si="20"/>
        <v>16640.254467999999</v>
      </c>
    </row>
    <row r="192" spans="1:13">
      <c r="A192" s="8">
        <v>42524</v>
      </c>
      <c r="B192" s="12">
        <v>188</v>
      </c>
      <c r="C192">
        <f>Historical!H191</f>
        <v>0</v>
      </c>
      <c r="D192">
        <f>IF(ISBLANK(Historical!H191),0,1)</f>
        <v>0</v>
      </c>
      <c r="E192" t="e">
        <f ca="1">IF(D192=0,NA(),IF(B192&lt;=Params!$D$83,RefineryInputs!C192,AVERAGE(OFFSET(RefineryInputs!C192,-Params!$D$83+1,0,Params!$D$83,1))))</f>
        <v>#N/A</v>
      </c>
      <c r="F192">
        <f t="shared" ca="1" si="14"/>
        <v>16576</v>
      </c>
      <c r="G192" t="e">
        <f t="shared" ca="1" si="15"/>
        <v>#N/A</v>
      </c>
      <c r="H192" s="22">
        <f t="shared" ca="1" si="16"/>
        <v>15826.846</v>
      </c>
      <c r="I192" s="22">
        <f t="shared" ca="1" si="17"/>
        <v>16640.254467999999</v>
      </c>
      <c r="J192" s="22">
        <f ca="1">IF(OR(ISNA(F192),ISNA(G192)), H192*(1+Params!$D$84)*(1-Params!$D$85)+I192*Params!$D$85, F192*(1+Params!$D$84)*(1-Params!$D$85)+G192*Params!$D$85)</f>
        <v>16111.729228</v>
      </c>
      <c r="K192" s="22">
        <f t="shared" si="18"/>
        <v>0</v>
      </c>
      <c r="L192">
        <f t="shared" si="19"/>
        <v>0</v>
      </c>
      <c r="M192" s="22">
        <f t="shared" ca="1" si="20"/>
        <v>16111.729228</v>
      </c>
    </row>
    <row r="193" spans="1:13">
      <c r="A193" s="8">
        <v>42531</v>
      </c>
      <c r="B193" s="12">
        <v>189</v>
      </c>
      <c r="C193">
        <f>Historical!H192</f>
        <v>0</v>
      </c>
      <c r="D193">
        <f>IF(ISBLANK(Historical!H192),0,1)</f>
        <v>0</v>
      </c>
      <c r="E193" t="e">
        <f ca="1">IF(D193=0,NA(),IF(B193&lt;=Params!$D$83,RefineryInputs!C193,AVERAGE(OFFSET(RefineryInputs!C193,-Params!$D$83+1,0,Params!$D$83,1))))</f>
        <v>#N/A</v>
      </c>
      <c r="F193">
        <f t="shared" ca="1" si="14"/>
        <v>16282</v>
      </c>
      <c r="G193" t="e">
        <f t="shared" ca="1" si="15"/>
        <v>#N/A</v>
      </c>
      <c r="H193" s="22">
        <f t="shared" ca="1" si="16"/>
        <v>15674.146000000001</v>
      </c>
      <c r="I193" s="22">
        <f t="shared" ca="1" si="17"/>
        <v>16111.729228</v>
      </c>
      <c r="J193" s="22">
        <f ca="1">IF(OR(ISNA(F193),ISNA(G193)), H193*(1+Params!$D$84)*(1-Params!$D$85)+I193*Params!$D$85, F193*(1+Params!$D$84)*(1-Params!$D$85)+G193*Params!$D$85)</f>
        <v>15956.280628</v>
      </c>
      <c r="K193" s="22">
        <f t="shared" si="18"/>
        <v>0</v>
      </c>
      <c r="L193">
        <f t="shared" si="19"/>
        <v>0</v>
      </c>
      <c r="M193" s="22">
        <f t="shared" ca="1" si="20"/>
        <v>15956.280628</v>
      </c>
    </row>
    <row r="194" spans="1:13">
      <c r="A194" s="8">
        <v>42538</v>
      </c>
      <c r="B194" s="12">
        <v>190</v>
      </c>
      <c r="C194">
        <f>Historical!H193</f>
        <v>0</v>
      </c>
      <c r="D194">
        <f>IF(ISBLANK(Historical!H193),0,1)</f>
        <v>0</v>
      </c>
      <c r="E194" t="e">
        <f ca="1">IF(D194=0,NA(),IF(B194&lt;=Params!$D$83,RefineryInputs!C194,AVERAGE(OFFSET(RefineryInputs!C194,-Params!$D$83+1,0,Params!$D$83,1))))</f>
        <v>#N/A</v>
      </c>
      <c r="F194">
        <f t="shared" ca="1" si="14"/>
        <v>16532</v>
      </c>
      <c r="G194" t="e">
        <f t="shared" ca="1" si="15"/>
        <v>#N/A</v>
      </c>
      <c r="H194" s="22">
        <f t="shared" ca="1" si="16"/>
        <v>15954.096</v>
      </c>
      <c r="I194" s="22">
        <f t="shared" ca="1" si="17"/>
        <v>15956.280628</v>
      </c>
      <c r="J194" s="22">
        <f ca="1">IF(OR(ISNA(F194),ISNA(G194)), H194*(1+Params!$D$84)*(1-Params!$D$85)+I194*Params!$D$85, F194*(1+Params!$D$84)*(1-Params!$D$85)+G194*Params!$D$85)</f>
        <v>16241.269727999999</v>
      </c>
      <c r="K194" s="22">
        <f t="shared" si="18"/>
        <v>0</v>
      </c>
      <c r="L194">
        <f t="shared" si="19"/>
        <v>0</v>
      </c>
      <c r="M194" s="22">
        <f t="shared" ca="1" si="20"/>
        <v>16241.269727999999</v>
      </c>
    </row>
    <row r="195" spans="1:13">
      <c r="A195" s="8">
        <v>42545</v>
      </c>
      <c r="B195" s="12">
        <v>191</v>
      </c>
      <c r="C195">
        <f>Historical!H194</f>
        <v>0</v>
      </c>
      <c r="D195">
        <f>IF(ISBLANK(Historical!H194),0,1)</f>
        <v>0</v>
      </c>
      <c r="E195" t="e">
        <f ca="1">IF(D195=0,NA(),IF(B195&lt;=Params!$D$83,RefineryInputs!C195,AVERAGE(OFFSET(RefineryInputs!C195,-Params!$D$83+1,0,Params!$D$83,1))))</f>
        <v>#N/A</v>
      </c>
      <c r="F195">
        <f t="shared" ca="1" si="14"/>
        <v>16531</v>
      </c>
      <c r="G195" t="e">
        <f t="shared" ca="1" si="15"/>
        <v>#N/A</v>
      </c>
      <c r="H195" s="22">
        <f t="shared" ca="1" si="16"/>
        <v>16509.923999999999</v>
      </c>
      <c r="I195" s="22">
        <f t="shared" ca="1" si="17"/>
        <v>16241.269727999999</v>
      </c>
      <c r="J195" s="22">
        <f ca="1">IF(OR(ISNA(F195),ISNA(G195)), H195*(1+Params!$D$84)*(1-Params!$D$85)+I195*Params!$D$85, F195*(1+Params!$D$84)*(1-Params!$D$85)+G195*Params!$D$85)</f>
        <v>16807.102631999998</v>
      </c>
      <c r="K195" s="22">
        <f t="shared" si="18"/>
        <v>0</v>
      </c>
      <c r="L195">
        <f t="shared" si="19"/>
        <v>0</v>
      </c>
      <c r="M195" s="22">
        <f t="shared" ca="1" si="20"/>
        <v>16807.102631999998</v>
      </c>
    </row>
    <row r="196" spans="1:13">
      <c r="A196" s="8">
        <v>42552</v>
      </c>
      <c r="B196" s="12">
        <v>192</v>
      </c>
      <c r="C196">
        <f>Historical!H195</f>
        <v>0</v>
      </c>
      <c r="D196">
        <f>IF(ISBLANK(Historical!H195),0,1)</f>
        <v>0</v>
      </c>
      <c r="E196" t="e">
        <f ca="1">IF(D196=0,NA(),IF(B196&lt;=Params!$D$83,RefineryInputs!C196,AVERAGE(OFFSET(RefineryInputs!C196,-Params!$D$83+1,0,Params!$D$83,1))))</f>
        <v>#N/A</v>
      </c>
      <c r="F196">
        <f t="shared" ca="1" si="14"/>
        <v>16596</v>
      </c>
      <c r="G196" t="e">
        <f t="shared" ca="1" si="15"/>
        <v>#N/A</v>
      </c>
      <c r="H196" s="22">
        <f t="shared" ca="1" si="16"/>
        <v>16544.536</v>
      </c>
      <c r="I196" s="22">
        <f t="shared" ca="1" si="17"/>
        <v>16807.102631999998</v>
      </c>
      <c r="J196" s="22">
        <f ca="1">IF(OR(ISNA(F196),ISNA(G196)), H196*(1+Params!$D$84)*(1-Params!$D$85)+I196*Params!$D$85, F196*(1+Params!$D$84)*(1-Params!$D$85)+G196*Params!$D$85)</f>
        <v>16842.337648000001</v>
      </c>
      <c r="K196" s="22">
        <f t="shared" si="18"/>
        <v>0</v>
      </c>
      <c r="L196">
        <f t="shared" si="19"/>
        <v>0</v>
      </c>
      <c r="M196" s="22">
        <f t="shared" ca="1" si="20"/>
        <v>16842.337648000001</v>
      </c>
    </row>
    <row r="197" spans="1:13">
      <c r="A197" s="8">
        <v>42559</v>
      </c>
      <c r="B197" s="12">
        <v>193</v>
      </c>
      <c r="C197">
        <f>Historical!H196</f>
        <v>0</v>
      </c>
      <c r="D197">
        <f>IF(ISBLANK(Historical!H196),0,1)</f>
        <v>0</v>
      </c>
      <c r="E197" t="e">
        <f ca="1">IF(D197=0,NA(),IF(B197&lt;=Params!$D$83,RefineryInputs!C197,AVERAGE(OFFSET(RefineryInputs!C197,-Params!$D$83+1,0,Params!$D$83,1))))</f>
        <v>#N/A</v>
      </c>
      <c r="F197">
        <f t="shared" ca="1" si="14"/>
        <v>16825</v>
      </c>
      <c r="G197" t="e">
        <f t="shared" ca="1" si="15"/>
        <v>#N/A</v>
      </c>
      <c r="H197" s="22">
        <f t="shared" ca="1" si="16"/>
        <v>16925.268</v>
      </c>
      <c r="I197" s="22">
        <f t="shared" ca="1" si="17"/>
        <v>16842.337648000001</v>
      </c>
      <c r="J197" s="22">
        <f ca="1">IF(OR(ISNA(F197),ISNA(G197)), H197*(1+Params!$D$84)*(1-Params!$D$85)+I197*Params!$D$85, F197*(1+Params!$D$84)*(1-Params!$D$85)+G197*Params!$D$85)</f>
        <v>17229.922824000001</v>
      </c>
      <c r="K197" s="22">
        <f t="shared" si="18"/>
        <v>0</v>
      </c>
      <c r="L197">
        <f t="shared" si="19"/>
        <v>0</v>
      </c>
      <c r="M197" s="22">
        <f t="shared" ca="1" si="20"/>
        <v>17229.922824000001</v>
      </c>
    </row>
    <row r="198" spans="1:13">
      <c r="A198" s="8">
        <v>42566</v>
      </c>
      <c r="B198" s="12">
        <v>194</v>
      </c>
      <c r="C198">
        <f>Historical!H197</f>
        <v>0</v>
      </c>
      <c r="D198">
        <f>IF(ISBLANK(Historical!H197),0,1)</f>
        <v>0</v>
      </c>
      <c r="E198" t="e">
        <f ca="1">IF(D198=0,NA(),IF(B198&lt;=Params!$D$83,RefineryInputs!C198,AVERAGE(OFFSET(RefineryInputs!C198,-Params!$D$83+1,0,Params!$D$83,1))))</f>
        <v>#N/A</v>
      </c>
      <c r="F198">
        <f t="shared" ref="F198:F222" ca="1" si="21">IF(B198&lt;=52,NA(),OFFSET(E198,-52,0))</f>
        <v>16870</v>
      </c>
      <c r="G198" t="e">
        <f t="shared" ref="G198:G222" ca="1" si="22">IF(B198&lt;=1,NA(),OFFSET(E198,-1,0))</f>
        <v>#N/A</v>
      </c>
      <c r="H198" s="22">
        <f t="shared" ref="H198:H222" ca="1" si="23">IF(B198&lt;=52,NA(),OFFSET(J198,-52,0))</f>
        <v>16896.763999999999</v>
      </c>
      <c r="I198" s="22">
        <f t="shared" ref="I198:I222" ca="1" si="24">IF(B198&lt;=1,NA(),OFFSET(J198,-1,0))</f>
        <v>17229.922824000001</v>
      </c>
      <c r="J198" s="22">
        <f ca="1">IF(OR(ISNA(F198),ISNA(G198)), H198*(1+Params!$D$84)*(1-Params!$D$85)+I198*Params!$D$85, F198*(1+Params!$D$84)*(1-Params!$D$85)+G198*Params!$D$85)</f>
        <v>17200.905751999999</v>
      </c>
      <c r="K198" s="22">
        <f t="shared" ref="K198:K222" si="25">IF(D198=0,0,IF(ISNA(J198),0,(C198-J198)^2))</f>
        <v>0</v>
      </c>
      <c r="L198">
        <f t="shared" ref="L198:L222" si="26">IF(B198&lt;62,0,IF(D198=0,0,IF(ISNA(J198),0,1)))</f>
        <v>0</v>
      </c>
      <c r="M198" s="22">
        <f t="shared" ref="M198:M222" ca="1" si="27">IF(D198=1,C198,J198)</f>
        <v>17200.905751999999</v>
      </c>
    </row>
    <row r="199" spans="1:13">
      <c r="A199" s="8">
        <v>42573</v>
      </c>
      <c r="B199" s="12">
        <v>195</v>
      </c>
      <c r="C199">
        <f>Historical!H198</f>
        <v>0</v>
      </c>
      <c r="D199">
        <f>IF(ISBLANK(Historical!H198),0,1)</f>
        <v>0</v>
      </c>
      <c r="E199" t="e">
        <f ca="1">IF(D199=0,NA(),IF(B199&lt;=Params!$D$83,RefineryInputs!C199,AVERAGE(OFFSET(RefineryInputs!C199,-Params!$D$83+1,0,Params!$D$83,1))))</f>
        <v>#N/A</v>
      </c>
      <c r="F199">
        <f t="shared" ca="1" si="21"/>
        <v>16762</v>
      </c>
      <c r="G199" t="e">
        <f t="shared" ca="1" si="22"/>
        <v>#N/A</v>
      </c>
      <c r="H199" s="22">
        <f t="shared" ca="1" si="23"/>
        <v>16848.918000000001</v>
      </c>
      <c r="I199" s="22">
        <f t="shared" ca="1" si="24"/>
        <v>17200.905751999999</v>
      </c>
      <c r="J199" s="22">
        <f ca="1">IF(OR(ISNA(F199),ISNA(G199)), H199*(1+Params!$D$84)*(1-Params!$D$85)+I199*Params!$D$85, F199*(1+Params!$D$84)*(1-Params!$D$85)+G199*Params!$D$85)</f>
        <v>17152.198524000003</v>
      </c>
      <c r="K199" s="22">
        <f t="shared" si="25"/>
        <v>0</v>
      </c>
      <c r="L199">
        <f t="shared" si="26"/>
        <v>0</v>
      </c>
      <c r="M199" s="22">
        <f t="shared" ca="1" si="27"/>
        <v>17152.198524000003</v>
      </c>
    </row>
    <row r="200" spans="1:13">
      <c r="A200" s="8">
        <v>42580</v>
      </c>
      <c r="B200" s="12">
        <v>196</v>
      </c>
      <c r="C200">
        <f>Historical!H199</f>
        <v>0</v>
      </c>
      <c r="D200">
        <f>IF(ISBLANK(Historical!H199),0,1)</f>
        <v>0</v>
      </c>
      <c r="E200" t="e">
        <f ca="1">IF(D200=0,NA(),IF(B200&lt;=Params!$D$83,RefineryInputs!C200,AVERAGE(OFFSET(RefineryInputs!C200,-Params!$D$83+1,0,Params!$D$83,1))))</f>
        <v>#N/A</v>
      </c>
      <c r="F200">
        <f t="shared" ca="1" si="21"/>
        <v>17075</v>
      </c>
      <c r="G200" t="e">
        <f t="shared" ca="1" si="22"/>
        <v>#N/A</v>
      </c>
      <c r="H200" s="22">
        <f t="shared" ca="1" si="23"/>
        <v>16688.074000000001</v>
      </c>
      <c r="I200" s="22">
        <f t="shared" ca="1" si="24"/>
        <v>17152.198524000003</v>
      </c>
      <c r="J200" s="22">
        <f ca="1">IF(OR(ISNA(F200),ISNA(G200)), H200*(1+Params!$D$84)*(1-Params!$D$85)+I200*Params!$D$85, F200*(1+Params!$D$84)*(1-Params!$D$85)+G200*Params!$D$85)</f>
        <v>16988.459332000002</v>
      </c>
      <c r="K200" s="22">
        <f t="shared" si="25"/>
        <v>0</v>
      </c>
      <c r="L200">
        <f t="shared" si="26"/>
        <v>0</v>
      </c>
      <c r="M200" s="22">
        <f t="shared" ca="1" si="27"/>
        <v>16988.459332000002</v>
      </c>
    </row>
    <row r="201" spans="1:13">
      <c r="A201" s="8">
        <v>42587</v>
      </c>
      <c r="B201" s="12">
        <v>197</v>
      </c>
      <c r="C201">
        <f>Historical!H200</f>
        <v>0</v>
      </c>
      <c r="D201">
        <f>IF(ISBLANK(Historical!H200),0,1)</f>
        <v>0</v>
      </c>
      <c r="E201" t="e">
        <f ca="1">IF(D201=0,NA(),IF(B201&lt;=Params!$D$83,RefineryInputs!C201,AVERAGE(OFFSET(RefineryInputs!C201,-Params!$D$83+1,0,Params!$D$83,1))))</f>
        <v>#N/A</v>
      </c>
      <c r="F201">
        <f t="shared" ca="1" si="21"/>
        <v>17029</v>
      </c>
      <c r="G201" t="e">
        <f t="shared" ca="1" si="22"/>
        <v>#N/A</v>
      </c>
      <c r="H201" s="22">
        <f t="shared" ca="1" si="23"/>
        <v>16505.851999999999</v>
      </c>
      <c r="I201" s="22">
        <f t="shared" ca="1" si="24"/>
        <v>16988.459332000002</v>
      </c>
      <c r="J201" s="22">
        <f ca="1">IF(OR(ISNA(F201),ISNA(G201)), H201*(1+Params!$D$84)*(1-Params!$D$85)+I201*Params!$D$85, F201*(1+Params!$D$84)*(1-Params!$D$85)+G201*Params!$D$85)</f>
        <v>16802.957335999999</v>
      </c>
      <c r="K201" s="22">
        <f t="shared" si="25"/>
        <v>0</v>
      </c>
      <c r="L201">
        <f t="shared" si="26"/>
        <v>0</v>
      </c>
      <c r="M201" s="22">
        <f t="shared" ca="1" si="27"/>
        <v>16802.957335999999</v>
      </c>
    </row>
    <row r="202" spans="1:13">
      <c r="A202" s="8">
        <v>42594</v>
      </c>
      <c r="B202" s="12">
        <v>198</v>
      </c>
      <c r="C202">
        <f>Historical!H201</f>
        <v>0</v>
      </c>
      <c r="D202">
        <f>IF(ISBLANK(Historical!H201),0,1)</f>
        <v>0</v>
      </c>
      <c r="E202" t="e">
        <f ca="1">IF(D202=0,NA(),IF(B202&lt;=Params!$D$83,RefineryInputs!C202,AVERAGE(OFFSET(RefineryInputs!C202,-Params!$D$83+1,0,Params!$D$83,1))))</f>
        <v>#N/A</v>
      </c>
      <c r="F202">
        <f t="shared" ca="1" si="21"/>
        <v>16775</v>
      </c>
      <c r="G202" t="e">
        <f t="shared" ca="1" si="22"/>
        <v>#N/A</v>
      </c>
      <c r="H202" s="22">
        <f t="shared" ca="1" si="23"/>
        <v>16713.524000000001</v>
      </c>
      <c r="I202" s="22">
        <f t="shared" ca="1" si="24"/>
        <v>16802.957335999999</v>
      </c>
      <c r="J202" s="22">
        <f ca="1">IF(OR(ISNA(F202),ISNA(G202)), H202*(1+Params!$D$84)*(1-Params!$D$85)+I202*Params!$D$85, F202*(1+Params!$D$84)*(1-Params!$D$85)+G202*Params!$D$85)</f>
        <v>17014.367432000003</v>
      </c>
      <c r="K202" s="22">
        <f t="shared" si="25"/>
        <v>0</v>
      </c>
      <c r="L202">
        <f t="shared" si="26"/>
        <v>0</v>
      </c>
      <c r="M202" s="22">
        <f t="shared" ca="1" si="27"/>
        <v>17014.367432000003</v>
      </c>
    </row>
    <row r="203" spans="1:13">
      <c r="A203" s="8">
        <v>42601</v>
      </c>
      <c r="B203" s="12">
        <v>199</v>
      </c>
      <c r="C203">
        <f>Historical!H202</f>
        <v>0</v>
      </c>
      <c r="D203">
        <f>IF(ISBLANK(Historical!H202),0,1)</f>
        <v>0</v>
      </c>
      <c r="E203" t="e">
        <f ca="1">IF(D203=0,NA(),IF(B203&lt;=Params!$D$83,RefineryInputs!C203,AVERAGE(OFFSET(RefineryInputs!C203,-Params!$D$83+1,0,Params!$D$83,1))))</f>
        <v>#N/A</v>
      </c>
      <c r="F203">
        <f t="shared" ca="1" si="21"/>
        <v>16658</v>
      </c>
      <c r="G203" t="e">
        <f t="shared" ca="1" si="22"/>
        <v>#N/A</v>
      </c>
      <c r="H203" s="22">
        <f t="shared" ca="1" si="23"/>
        <v>16839.756000000001</v>
      </c>
      <c r="I203" s="22">
        <f t="shared" ca="1" si="24"/>
        <v>17014.367432000003</v>
      </c>
      <c r="J203" s="22">
        <f ca="1">IF(OR(ISNA(F203),ISNA(G203)), H203*(1+Params!$D$84)*(1-Params!$D$85)+I203*Params!$D$85, F203*(1+Params!$D$84)*(1-Params!$D$85)+G203*Params!$D$85)</f>
        <v>17142.871608000001</v>
      </c>
      <c r="K203" s="22">
        <f t="shared" si="25"/>
        <v>0</v>
      </c>
      <c r="L203">
        <f t="shared" si="26"/>
        <v>0</v>
      </c>
      <c r="M203" s="22">
        <f t="shared" ca="1" si="27"/>
        <v>17142.871608000001</v>
      </c>
    </row>
    <row r="204" spans="1:13">
      <c r="A204" s="8">
        <v>42608</v>
      </c>
      <c r="B204" s="12">
        <v>200</v>
      </c>
      <c r="C204">
        <f>Historical!H203</f>
        <v>0</v>
      </c>
      <c r="D204">
        <f>IF(ISBLANK(Historical!H203),0,1)</f>
        <v>0</v>
      </c>
      <c r="E204" t="e">
        <f ca="1">IF(D204=0,NA(),IF(B204&lt;=Params!$D$83,RefineryInputs!C204,AVERAGE(OFFSET(RefineryInputs!C204,-Params!$D$83+1,0,Params!$D$83,1))))</f>
        <v>#N/A</v>
      </c>
      <c r="F204">
        <f t="shared" ca="1" si="21"/>
        <v>16389</v>
      </c>
      <c r="G204" t="e">
        <f t="shared" ca="1" si="22"/>
        <v>#N/A</v>
      </c>
      <c r="H204" s="22">
        <f t="shared" ca="1" si="23"/>
        <v>16723.704000000002</v>
      </c>
      <c r="I204" s="22">
        <f t="shared" ca="1" si="24"/>
        <v>17142.871608000001</v>
      </c>
      <c r="J204" s="22">
        <f ca="1">IF(OR(ISNA(F204),ISNA(G204)), H204*(1+Params!$D$84)*(1-Params!$D$85)+I204*Params!$D$85, F204*(1+Params!$D$84)*(1-Params!$D$85)+G204*Params!$D$85)</f>
        <v>17024.730672000002</v>
      </c>
      <c r="K204" s="22">
        <f t="shared" si="25"/>
        <v>0</v>
      </c>
      <c r="L204">
        <f t="shared" si="26"/>
        <v>0</v>
      </c>
      <c r="M204" s="22">
        <f t="shared" ca="1" si="27"/>
        <v>17024.730672000002</v>
      </c>
    </row>
    <row r="205" spans="1:13">
      <c r="A205" s="8">
        <v>42615</v>
      </c>
      <c r="B205" s="12">
        <v>201</v>
      </c>
      <c r="C205">
        <f>Historical!H204</f>
        <v>0</v>
      </c>
      <c r="D205">
        <f>IF(ISBLANK(Historical!H204),0,1)</f>
        <v>0</v>
      </c>
      <c r="E205" t="e">
        <f ca="1">IF(D205=0,NA(),IF(B205&lt;=Params!$D$83,RefineryInputs!C205,AVERAGE(OFFSET(RefineryInputs!C205,-Params!$D$83+1,0,Params!$D$83,1))))</f>
        <v>#N/A</v>
      </c>
      <c r="F205">
        <f t="shared" ca="1" si="21"/>
        <v>16110</v>
      </c>
      <c r="G205" t="e">
        <f t="shared" ca="1" si="22"/>
        <v>#N/A</v>
      </c>
      <c r="H205" s="22">
        <f t="shared" ca="1" si="23"/>
        <v>16625.975999999999</v>
      </c>
      <c r="I205" s="22">
        <f t="shared" ca="1" si="24"/>
        <v>17024.730672000002</v>
      </c>
      <c r="J205" s="22">
        <f ca="1">IF(OR(ISNA(F205),ISNA(G205)), H205*(1+Params!$D$84)*(1-Params!$D$85)+I205*Params!$D$85, F205*(1+Params!$D$84)*(1-Params!$D$85)+G205*Params!$D$85)</f>
        <v>16925.243567999998</v>
      </c>
      <c r="K205" s="22">
        <f t="shared" si="25"/>
        <v>0</v>
      </c>
      <c r="L205">
        <f t="shared" si="26"/>
        <v>0</v>
      </c>
      <c r="M205" s="22">
        <f t="shared" ca="1" si="27"/>
        <v>16925.243567999998</v>
      </c>
    </row>
    <row r="206" spans="1:13">
      <c r="A206" s="8">
        <v>42622</v>
      </c>
      <c r="B206" s="12">
        <v>202</v>
      </c>
      <c r="C206">
        <f>Historical!H205</f>
        <v>0</v>
      </c>
      <c r="D206">
        <f>IF(ISBLANK(Historical!H205),0,1)</f>
        <v>0</v>
      </c>
      <c r="E206" t="e">
        <f ca="1">IF(D206=0,NA(),IF(B206&lt;=Params!$D$83,RefineryInputs!C206,AVERAGE(OFFSET(RefineryInputs!C206,-Params!$D$83+1,0,Params!$D$83,1))))</f>
        <v>#N/A</v>
      </c>
      <c r="F206">
        <f t="shared" ca="1" si="21"/>
        <v>16513</v>
      </c>
      <c r="G206" t="e">
        <f t="shared" ca="1" si="22"/>
        <v>#N/A</v>
      </c>
      <c r="H206" s="22">
        <f t="shared" ca="1" si="23"/>
        <v>16597.472000000002</v>
      </c>
      <c r="I206" s="22">
        <f t="shared" ca="1" si="24"/>
        <v>16925.243567999998</v>
      </c>
      <c r="J206" s="22">
        <f ca="1">IF(OR(ISNA(F206),ISNA(G206)), H206*(1+Params!$D$84)*(1-Params!$D$85)+I206*Params!$D$85, F206*(1+Params!$D$84)*(1-Params!$D$85)+G206*Params!$D$85)</f>
        <v>16896.226496000003</v>
      </c>
      <c r="K206" s="22">
        <f t="shared" si="25"/>
        <v>0</v>
      </c>
      <c r="L206">
        <f t="shared" si="26"/>
        <v>0</v>
      </c>
      <c r="M206" s="22">
        <f t="shared" ca="1" si="27"/>
        <v>16896.226496000003</v>
      </c>
    </row>
    <row r="207" spans="1:13">
      <c r="A207" s="8">
        <v>42629</v>
      </c>
      <c r="B207" s="12">
        <v>203</v>
      </c>
      <c r="C207">
        <f>Historical!H206</f>
        <v>0</v>
      </c>
      <c r="D207">
        <f>IF(ISBLANK(Historical!H206),0,1)</f>
        <v>0</v>
      </c>
      <c r="E207" t="e">
        <f ca="1">IF(D207=0,NA(),IF(B207&lt;=Params!$D$83,RefineryInputs!C207,AVERAGE(OFFSET(RefineryInputs!C207,-Params!$D$83+1,0,Params!$D$83,1))))</f>
        <v>#N/A</v>
      </c>
      <c r="F207">
        <f t="shared" ca="1" si="21"/>
        <v>16203</v>
      </c>
      <c r="G207" t="e">
        <f t="shared" ca="1" si="22"/>
        <v>#N/A</v>
      </c>
      <c r="H207" s="22">
        <f t="shared" ca="1" si="23"/>
        <v>16505.851999999999</v>
      </c>
      <c r="I207" s="22">
        <f t="shared" ca="1" si="24"/>
        <v>16896.226496000003</v>
      </c>
      <c r="J207" s="22">
        <f ca="1">IF(OR(ISNA(F207),ISNA(G207)), H207*(1+Params!$D$84)*(1-Params!$D$85)+I207*Params!$D$85, F207*(1+Params!$D$84)*(1-Params!$D$85)+G207*Params!$D$85)</f>
        <v>16802.957335999999</v>
      </c>
      <c r="K207" s="22">
        <f t="shared" si="25"/>
        <v>0</v>
      </c>
      <c r="L207">
        <f t="shared" si="26"/>
        <v>0</v>
      </c>
      <c r="M207" s="22">
        <f t="shared" ca="1" si="27"/>
        <v>16802.957335999999</v>
      </c>
    </row>
    <row r="208" spans="1:13">
      <c r="A208" s="8">
        <v>42636</v>
      </c>
      <c r="B208" s="12">
        <v>204</v>
      </c>
      <c r="C208">
        <f>Historical!H207</f>
        <v>0</v>
      </c>
      <c r="D208">
        <f>IF(ISBLANK(Historical!H207),0,1)</f>
        <v>0</v>
      </c>
      <c r="E208" t="e">
        <f ca="1">IF(D208=0,NA(),IF(B208&lt;=Params!$D$83,RefineryInputs!C208,AVERAGE(OFFSET(RefineryInputs!C208,-Params!$D$83+1,0,Params!$D$83,1))))</f>
        <v>#N/A</v>
      </c>
      <c r="F208">
        <f t="shared" ca="1" si="21"/>
        <v>15962</v>
      </c>
      <c r="G208" t="e">
        <f t="shared" ca="1" si="22"/>
        <v>#N/A</v>
      </c>
      <c r="H208" s="22">
        <f t="shared" ca="1" si="23"/>
        <v>15971.402</v>
      </c>
      <c r="I208" s="22">
        <f t="shared" ca="1" si="24"/>
        <v>16802.957335999999</v>
      </c>
      <c r="J208" s="22">
        <f ca="1">IF(OR(ISNA(F208),ISNA(G208)), H208*(1+Params!$D$84)*(1-Params!$D$85)+I208*Params!$D$85, F208*(1+Params!$D$84)*(1-Params!$D$85)+G208*Params!$D$85)</f>
        <v>16258.887236</v>
      </c>
      <c r="K208" s="22">
        <f t="shared" si="25"/>
        <v>0</v>
      </c>
      <c r="L208">
        <f t="shared" si="26"/>
        <v>0</v>
      </c>
      <c r="M208" s="22">
        <f t="shared" ca="1" si="27"/>
        <v>16258.887236</v>
      </c>
    </row>
    <row r="209" spans="1:13">
      <c r="A209" s="8">
        <v>42643</v>
      </c>
      <c r="B209" s="12">
        <v>205</v>
      </c>
      <c r="C209">
        <f>Historical!H208</f>
        <v>0</v>
      </c>
      <c r="D209">
        <f>IF(ISBLANK(Historical!H208),0,1)</f>
        <v>0</v>
      </c>
      <c r="E209" t="e">
        <f ca="1">IF(D209=0,NA(),IF(B209&lt;=Params!$D$83,RefineryInputs!C209,AVERAGE(OFFSET(RefineryInputs!C209,-Params!$D$83+1,0,Params!$D$83,1))))</f>
        <v>#N/A</v>
      </c>
      <c r="F209">
        <f t="shared" ca="1" si="21"/>
        <v>15559</v>
      </c>
      <c r="G209" t="e">
        <f t="shared" ca="1" si="22"/>
        <v>#N/A</v>
      </c>
      <c r="H209" s="22">
        <f t="shared" ca="1" si="23"/>
        <v>15833.972</v>
      </c>
      <c r="I209" s="22">
        <f t="shared" ca="1" si="24"/>
        <v>16258.887236</v>
      </c>
      <c r="J209" s="22">
        <f ca="1">IF(OR(ISNA(F209),ISNA(G209)), H209*(1+Params!$D$84)*(1-Params!$D$85)+I209*Params!$D$85, F209*(1+Params!$D$84)*(1-Params!$D$85)+G209*Params!$D$85)</f>
        <v>16118.983496000001</v>
      </c>
      <c r="K209" s="22">
        <f t="shared" si="25"/>
        <v>0</v>
      </c>
      <c r="L209">
        <f t="shared" si="26"/>
        <v>0</v>
      </c>
      <c r="M209" s="22">
        <f t="shared" ca="1" si="27"/>
        <v>16118.983496000001</v>
      </c>
    </row>
    <row r="210" spans="1:13">
      <c r="A210" s="8">
        <v>42650</v>
      </c>
      <c r="B210" s="12">
        <v>206</v>
      </c>
      <c r="C210">
        <f>Historical!H209</f>
        <v>0</v>
      </c>
      <c r="D210">
        <f>IF(ISBLANK(Historical!H209),0,1)</f>
        <v>0</v>
      </c>
      <c r="E210" t="e">
        <f ca="1">IF(D210=0,NA(),IF(B210&lt;=Params!$D$83,RefineryInputs!C210,AVERAGE(OFFSET(RefineryInputs!C210,-Params!$D$83+1,0,Params!$D$83,1))))</f>
        <v>#N/A</v>
      </c>
      <c r="F210">
        <f t="shared" ca="1" si="21"/>
        <v>15267</v>
      </c>
      <c r="G210" t="e">
        <f t="shared" ca="1" si="22"/>
        <v>#N/A</v>
      </c>
      <c r="H210" s="22">
        <f t="shared" ca="1" si="23"/>
        <v>15596.778</v>
      </c>
      <c r="I210" s="22">
        <f t="shared" ca="1" si="24"/>
        <v>16118.983496000001</v>
      </c>
      <c r="J210" s="22">
        <f ca="1">IF(OR(ISNA(F210),ISNA(G210)), H210*(1+Params!$D$84)*(1-Params!$D$85)+I210*Params!$D$85, F210*(1+Params!$D$84)*(1-Params!$D$85)+G210*Params!$D$85)</f>
        <v>15877.520004</v>
      </c>
      <c r="K210" s="22">
        <f t="shared" si="25"/>
        <v>0</v>
      </c>
      <c r="L210">
        <f t="shared" si="26"/>
        <v>0</v>
      </c>
      <c r="M210" s="22">
        <f t="shared" ca="1" si="27"/>
        <v>15877.520004</v>
      </c>
    </row>
    <row r="211" spans="1:13">
      <c r="A211" s="8">
        <v>42657</v>
      </c>
      <c r="B211" s="12">
        <v>207</v>
      </c>
      <c r="C211">
        <f>Historical!H210</f>
        <v>0</v>
      </c>
      <c r="D211">
        <f>IF(ISBLANK(Historical!H210),0,1)</f>
        <v>0</v>
      </c>
      <c r="E211" t="e">
        <f ca="1">IF(D211=0,NA(),IF(B211&lt;=Params!$D$83,RefineryInputs!C211,AVERAGE(OFFSET(RefineryInputs!C211,-Params!$D$83+1,0,Params!$D$83,1))))</f>
        <v>#N/A</v>
      </c>
      <c r="F211">
        <f t="shared" ca="1" si="21"/>
        <v>15345</v>
      </c>
      <c r="G211" t="e">
        <f t="shared" ca="1" si="22"/>
        <v>#N/A</v>
      </c>
      <c r="H211" s="22">
        <f t="shared" ca="1" si="23"/>
        <v>15481.744000000001</v>
      </c>
      <c r="I211" s="22">
        <f t="shared" ca="1" si="24"/>
        <v>15877.520004</v>
      </c>
      <c r="J211" s="22">
        <f ca="1">IF(OR(ISNA(F211),ISNA(G211)), H211*(1+Params!$D$84)*(1-Params!$D$85)+I211*Params!$D$85, F211*(1+Params!$D$84)*(1-Params!$D$85)+G211*Params!$D$85)</f>
        <v>15760.415392000001</v>
      </c>
      <c r="K211" s="22">
        <f t="shared" si="25"/>
        <v>0</v>
      </c>
      <c r="L211">
        <f t="shared" si="26"/>
        <v>0</v>
      </c>
      <c r="M211" s="22">
        <f t="shared" ca="1" si="27"/>
        <v>15760.415392000001</v>
      </c>
    </row>
    <row r="212" spans="1:13">
      <c r="A212" s="8">
        <v>42664</v>
      </c>
      <c r="B212" s="12">
        <v>208</v>
      </c>
      <c r="C212">
        <f>Historical!H211</f>
        <v>0</v>
      </c>
      <c r="D212">
        <f>IF(ISBLANK(Historical!H211),0,1)</f>
        <v>0</v>
      </c>
      <c r="E212" t="e">
        <f ca="1">IF(D212=0,NA(),IF(B212&lt;=Params!$D$83,RefineryInputs!C212,AVERAGE(OFFSET(RefineryInputs!C212,-Params!$D$83+1,0,Params!$D$83,1))))</f>
        <v>#N/A</v>
      </c>
      <c r="F212">
        <f t="shared" ca="1" si="21"/>
        <v>15616</v>
      </c>
      <c r="G212" t="e">
        <f t="shared" ca="1" si="22"/>
        <v>#N/A</v>
      </c>
      <c r="H212" s="22">
        <f t="shared" ca="1" si="23"/>
        <v>15401.322</v>
      </c>
      <c r="I212" s="22">
        <f t="shared" ca="1" si="24"/>
        <v>15760.415392000001</v>
      </c>
      <c r="J212" s="22">
        <f ca="1">IF(OR(ISNA(F212),ISNA(G212)), H212*(1+Params!$D$84)*(1-Params!$D$85)+I212*Params!$D$85, F212*(1+Params!$D$84)*(1-Params!$D$85)+G212*Params!$D$85)</f>
        <v>15678.545796</v>
      </c>
      <c r="K212" s="22">
        <f t="shared" si="25"/>
        <v>0</v>
      </c>
      <c r="L212">
        <f t="shared" si="26"/>
        <v>0</v>
      </c>
      <c r="M212" s="22">
        <f t="shared" ca="1" si="27"/>
        <v>15678.545796</v>
      </c>
    </row>
    <row r="213" spans="1:13">
      <c r="A213" s="8">
        <v>42671</v>
      </c>
      <c r="B213" s="12">
        <v>209</v>
      </c>
      <c r="C213">
        <f>Historical!H212</f>
        <v>0</v>
      </c>
      <c r="D213">
        <f>IF(ISBLANK(Historical!H212),0,1)</f>
        <v>0</v>
      </c>
      <c r="E213" t="e">
        <f ca="1">IF(D213=0,NA(),IF(B213&lt;=Params!$D$83,RefineryInputs!C213,AVERAGE(OFFSET(RefineryInputs!C213,-Params!$D$83+1,0,Params!$D$83,1))))</f>
        <v>#N/A</v>
      </c>
      <c r="F213">
        <f t="shared" ca="1" si="21"/>
        <v>15637</v>
      </c>
      <c r="G213" t="e">
        <f t="shared" ca="1" si="22"/>
        <v>#N/A</v>
      </c>
      <c r="H213" s="22">
        <f t="shared" ca="1" si="23"/>
        <v>15763.73</v>
      </c>
      <c r="I213" s="22">
        <f t="shared" ca="1" si="24"/>
        <v>15678.545796</v>
      </c>
      <c r="J213" s="22">
        <f ca="1">IF(OR(ISNA(F213),ISNA(G213)), H213*(1+Params!$D$84)*(1-Params!$D$85)+I213*Params!$D$85, F213*(1+Params!$D$84)*(1-Params!$D$85)+G213*Params!$D$85)</f>
        <v>16047.477139999999</v>
      </c>
      <c r="K213" s="22">
        <f t="shared" si="25"/>
        <v>0</v>
      </c>
      <c r="L213">
        <f t="shared" si="26"/>
        <v>0</v>
      </c>
      <c r="M213" s="22">
        <f t="shared" ca="1" si="27"/>
        <v>16047.477139999999</v>
      </c>
    </row>
    <row r="214" spans="1:13">
      <c r="A214" s="8">
        <v>42678</v>
      </c>
      <c r="B214" s="12">
        <v>210</v>
      </c>
      <c r="C214">
        <f>Historical!H213</f>
        <v>0</v>
      </c>
      <c r="D214">
        <f>IF(ISBLANK(Historical!H213),0,1)</f>
        <v>0</v>
      </c>
      <c r="E214" t="e">
        <f ca="1">IF(D214=0,NA(),IF(B214&lt;=Params!$D$83,RefineryInputs!C214,AVERAGE(OFFSET(RefineryInputs!C214,-Params!$D$83+1,0,Params!$D$83,1))))</f>
        <v>#N/A</v>
      </c>
      <c r="F214">
        <f t="shared" ca="1" si="21"/>
        <v>15939</v>
      </c>
      <c r="G214" t="e">
        <f t="shared" ca="1" si="22"/>
        <v>#N/A</v>
      </c>
      <c r="H214" s="22">
        <f t="shared" ca="1" si="23"/>
        <v>16035.536</v>
      </c>
      <c r="I214" s="22">
        <f t="shared" ca="1" si="24"/>
        <v>16047.477139999999</v>
      </c>
      <c r="J214" s="22">
        <f ca="1">IF(OR(ISNA(F214),ISNA(G214)), H214*(1+Params!$D$84)*(1-Params!$D$85)+I214*Params!$D$85, F214*(1+Params!$D$84)*(1-Params!$D$85)+G214*Params!$D$85)</f>
        <v>16324.175648</v>
      </c>
      <c r="K214" s="22">
        <f t="shared" si="25"/>
        <v>0</v>
      </c>
      <c r="L214">
        <f t="shared" si="26"/>
        <v>0</v>
      </c>
      <c r="M214" s="22">
        <f t="shared" ca="1" si="27"/>
        <v>16324.175648</v>
      </c>
    </row>
    <row r="215" spans="1:13">
      <c r="A215" s="8">
        <v>42685</v>
      </c>
      <c r="B215" s="12">
        <v>211</v>
      </c>
      <c r="C215">
        <f>Historical!H214</f>
        <v>0</v>
      </c>
      <c r="D215">
        <f>IF(ISBLANK(Historical!H214),0,1)</f>
        <v>0</v>
      </c>
      <c r="E215" t="e">
        <f ca="1">IF(D215=0,NA(),IF(B215&lt;=Params!$D$83,RefineryInputs!C215,AVERAGE(OFFSET(RefineryInputs!C215,-Params!$D$83+1,0,Params!$D$83,1))))</f>
        <v>#N/A</v>
      </c>
      <c r="F215">
        <f t="shared" ca="1" si="21"/>
        <v>16076</v>
      </c>
      <c r="G215" t="e">
        <f t="shared" ca="1" si="22"/>
        <v>#N/A</v>
      </c>
      <c r="H215" s="22">
        <f t="shared" ca="1" si="23"/>
        <v>16199.434000000001</v>
      </c>
      <c r="I215" s="22">
        <f t="shared" ca="1" si="24"/>
        <v>16324.175648</v>
      </c>
      <c r="J215" s="22">
        <f ca="1">IF(OR(ISNA(F215),ISNA(G215)), H215*(1+Params!$D$84)*(1-Params!$D$85)+I215*Params!$D$85, F215*(1+Params!$D$84)*(1-Params!$D$85)+G215*Params!$D$85)</f>
        <v>16491.023812000003</v>
      </c>
      <c r="K215" s="22">
        <f t="shared" si="25"/>
        <v>0</v>
      </c>
      <c r="L215">
        <f t="shared" si="26"/>
        <v>0</v>
      </c>
      <c r="M215" s="22">
        <f t="shared" ca="1" si="27"/>
        <v>16491.023812000003</v>
      </c>
    </row>
    <row r="216" spans="1:13">
      <c r="A216" s="8">
        <v>42692</v>
      </c>
      <c r="B216" s="12">
        <v>212</v>
      </c>
      <c r="C216">
        <f>Historical!H215</f>
        <v>0</v>
      </c>
      <c r="D216">
        <f>IF(ISBLANK(Historical!H215),0,1)</f>
        <v>0</v>
      </c>
      <c r="E216" t="e">
        <f ca="1">IF(D216=0,NA(),IF(B216&lt;=Params!$D$83,RefineryInputs!C216,AVERAGE(OFFSET(RefineryInputs!C216,-Params!$D$83+1,0,Params!$D$83,1))))</f>
        <v>#N/A</v>
      </c>
      <c r="F216">
        <f t="shared" ca="1" si="21"/>
        <v>16380</v>
      </c>
      <c r="G216" t="e">
        <f t="shared" ca="1" si="22"/>
        <v>#N/A</v>
      </c>
      <c r="H216" s="22">
        <f t="shared" ca="1" si="23"/>
        <v>16244.226000000001</v>
      </c>
      <c r="I216" s="22">
        <f t="shared" ca="1" si="24"/>
        <v>16491.023812000003</v>
      </c>
      <c r="J216" s="22">
        <f ca="1">IF(OR(ISNA(F216),ISNA(G216)), H216*(1+Params!$D$84)*(1-Params!$D$85)+I216*Params!$D$85, F216*(1+Params!$D$84)*(1-Params!$D$85)+G216*Params!$D$85)</f>
        <v>16536.622068000001</v>
      </c>
      <c r="K216" s="22">
        <f t="shared" si="25"/>
        <v>0</v>
      </c>
      <c r="L216">
        <f t="shared" si="26"/>
        <v>0</v>
      </c>
      <c r="M216" s="22">
        <f t="shared" ca="1" si="27"/>
        <v>16536.622068000001</v>
      </c>
    </row>
    <row r="217" spans="1:13">
      <c r="A217" s="8">
        <v>42699</v>
      </c>
      <c r="B217" s="12">
        <v>213</v>
      </c>
      <c r="C217">
        <f>Historical!H216</f>
        <v>0</v>
      </c>
      <c r="D217">
        <f>IF(ISBLANK(Historical!H216),0,1)</f>
        <v>0</v>
      </c>
      <c r="E217" t="e">
        <f ca="1">IF(D217=0,NA(),IF(B217&lt;=Params!$D$83,RefineryInputs!C217,AVERAGE(OFFSET(RefineryInputs!C217,-Params!$D$83+1,0,Params!$D$83,1))))</f>
        <v>#N/A</v>
      </c>
      <c r="F217" t="e">
        <f t="shared" ca="1" si="21"/>
        <v>#N/A</v>
      </c>
      <c r="G217" t="e">
        <f t="shared" ca="1" si="22"/>
        <v>#N/A</v>
      </c>
      <c r="H217" s="22">
        <f t="shared" ca="1" si="23"/>
        <v>16650.407999999999</v>
      </c>
      <c r="I217" s="22">
        <f t="shared" ca="1" si="24"/>
        <v>16536.622068000001</v>
      </c>
      <c r="J217" s="22">
        <f ca="1">IF(OR(ISNA(F217),ISNA(G217)), H217*(1+Params!$D$84)*(1-Params!$D$85)+I217*Params!$D$85, F217*(1+Params!$D$84)*(1-Params!$D$85)+G217*Params!$D$85)</f>
        <v>16950.115343999998</v>
      </c>
      <c r="K217" s="22">
        <f t="shared" si="25"/>
        <v>0</v>
      </c>
      <c r="L217">
        <f t="shared" si="26"/>
        <v>0</v>
      </c>
      <c r="M217" s="22">
        <f t="shared" ca="1" si="27"/>
        <v>16950.115343999998</v>
      </c>
    </row>
    <row r="218" spans="1:13">
      <c r="A218" s="8">
        <v>42706</v>
      </c>
      <c r="B218" s="12">
        <v>214</v>
      </c>
      <c r="C218">
        <f>Historical!H217</f>
        <v>0</v>
      </c>
      <c r="D218">
        <f>IF(ISBLANK(Historical!H217),0,1)</f>
        <v>0</v>
      </c>
      <c r="E218" t="e">
        <f ca="1">IF(D218=0,NA(),IF(B218&lt;=Params!$D$83,RefineryInputs!C218,AVERAGE(OFFSET(RefineryInputs!C218,-Params!$D$83+1,0,Params!$D$83,1))))</f>
        <v>#N/A</v>
      </c>
      <c r="F218" t="e">
        <f t="shared" ca="1" si="21"/>
        <v>#N/A</v>
      </c>
      <c r="G218" t="e">
        <f t="shared" ca="1" si="22"/>
        <v>#N/A</v>
      </c>
      <c r="H218" s="22">
        <f t="shared" ca="1" si="23"/>
        <v>16716.942444</v>
      </c>
      <c r="I218" s="22">
        <f t="shared" ca="1" si="24"/>
        <v>16950.115343999998</v>
      </c>
      <c r="J218" s="22">
        <f ca="1">IF(OR(ISNA(F218),ISNA(G218)), H218*(1+Params!$D$84)*(1-Params!$D$85)+I218*Params!$D$85, F218*(1+Params!$D$84)*(1-Params!$D$85)+G218*Params!$D$85)</f>
        <v>17017.847407992002</v>
      </c>
      <c r="K218" s="22">
        <f t="shared" si="25"/>
        <v>0</v>
      </c>
      <c r="L218">
        <f t="shared" si="26"/>
        <v>0</v>
      </c>
      <c r="M218" s="22">
        <f t="shared" ca="1" si="27"/>
        <v>17017.847407992002</v>
      </c>
    </row>
    <row r="219" spans="1:13">
      <c r="A219" s="8">
        <v>42713</v>
      </c>
      <c r="B219" s="12">
        <v>215</v>
      </c>
      <c r="C219">
        <f>Historical!H218</f>
        <v>0</v>
      </c>
      <c r="D219">
        <f>IF(ISBLANK(Historical!H218),0,1)</f>
        <v>0</v>
      </c>
      <c r="E219" t="e">
        <f ca="1">IF(D219=0,NA(),IF(B219&lt;=Params!$D$83,RefineryInputs!C219,AVERAGE(OFFSET(RefineryInputs!C219,-Params!$D$83+1,0,Params!$D$83,1))))</f>
        <v>#N/A</v>
      </c>
      <c r="F219" t="e">
        <f t="shared" ca="1" si="21"/>
        <v>#N/A</v>
      </c>
      <c r="G219" t="e">
        <f t="shared" ca="1" si="22"/>
        <v>#N/A</v>
      </c>
      <c r="H219" s="22">
        <f t="shared" ca="1" si="23"/>
        <v>16509.677643999999</v>
      </c>
      <c r="I219" s="22">
        <f t="shared" ca="1" si="24"/>
        <v>17017.847407992002</v>
      </c>
      <c r="J219" s="22">
        <f ca="1">IF(OR(ISNA(F219),ISNA(G219)), H219*(1+Params!$D$84)*(1-Params!$D$85)+I219*Params!$D$85, F219*(1+Params!$D$84)*(1-Params!$D$85)+G219*Params!$D$85)</f>
        <v>16806.851841592001</v>
      </c>
      <c r="K219" s="22">
        <f t="shared" si="25"/>
        <v>0</v>
      </c>
      <c r="L219">
        <f t="shared" si="26"/>
        <v>0</v>
      </c>
      <c r="M219" s="22">
        <f t="shared" ca="1" si="27"/>
        <v>16806.851841592001</v>
      </c>
    </row>
    <row r="220" spans="1:13">
      <c r="A220" s="8">
        <v>42720</v>
      </c>
      <c r="B220" s="12">
        <v>216</v>
      </c>
      <c r="C220">
        <f>Historical!H219</f>
        <v>0</v>
      </c>
      <c r="D220">
        <f>IF(ISBLANK(Historical!H219),0,1)</f>
        <v>0</v>
      </c>
      <c r="E220" t="e">
        <f ca="1">IF(D220=0,NA(),IF(B220&lt;=Params!$D$83,RefineryInputs!C220,AVERAGE(OFFSET(RefineryInputs!C220,-Params!$D$83+1,0,Params!$D$83,1))))</f>
        <v>#N/A</v>
      </c>
      <c r="F220" t="e">
        <f t="shared" ca="1" si="21"/>
        <v>#N/A</v>
      </c>
      <c r="G220" t="e">
        <f t="shared" ca="1" si="22"/>
        <v>#N/A</v>
      </c>
      <c r="H220" s="22">
        <f t="shared" ca="1" si="23"/>
        <v>16822.647492</v>
      </c>
      <c r="I220" s="22">
        <f t="shared" ca="1" si="24"/>
        <v>16806.851841592001</v>
      </c>
      <c r="J220" s="22">
        <f ca="1">IF(OR(ISNA(F220),ISNA(G220)), H220*(1+Params!$D$84)*(1-Params!$D$85)+I220*Params!$D$85, F220*(1+Params!$D$84)*(1-Params!$D$85)+G220*Params!$D$85)</f>
        <v>17125.455146856002</v>
      </c>
      <c r="K220" s="22">
        <f t="shared" si="25"/>
        <v>0</v>
      </c>
      <c r="L220">
        <f t="shared" si="26"/>
        <v>0</v>
      </c>
      <c r="M220" s="22">
        <f t="shared" ca="1" si="27"/>
        <v>17125.455146856002</v>
      </c>
    </row>
    <row r="221" spans="1:13">
      <c r="A221" s="8">
        <v>42727</v>
      </c>
      <c r="B221" s="12">
        <v>217</v>
      </c>
      <c r="C221">
        <f>Historical!H220</f>
        <v>0</v>
      </c>
      <c r="D221">
        <f>IF(ISBLANK(Historical!H220),0,1)</f>
        <v>0</v>
      </c>
      <c r="E221" t="e">
        <f ca="1">IF(D221=0,NA(),IF(B221&lt;=Params!$D$83,RefineryInputs!C221,AVERAGE(OFFSET(RefineryInputs!C221,-Params!$D$83+1,0,Params!$D$83,1))))</f>
        <v>#N/A</v>
      </c>
      <c r="F221" t="e">
        <f t="shared" ca="1" si="21"/>
        <v>#N/A</v>
      </c>
      <c r="G221" t="e">
        <f t="shared" ca="1" si="22"/>
        <v>#N/A</v>
      </c>
      <c r="H221" s="22">
        <f t="shared" ca="1" si="23"/>
        <v>16837.156028000001</v>
      </c>
      <c r="I221" s="22">
        <f t="shared" ca="1" si="24"/>
        <v>17125.455146856002</v>
      </c>
      <c r="J221" s="22">
        <f ca="1">IF(OR(ISNA(F221),ISNA(G221)), H221*(1+Params!$D$84)*(1-Params!$D$85)+I221*Params!$D$85, F221*(1+Params!$D$84)*(1-Params!$D$85)+G221*Params!$D$85)</f>
        <v>17140.224836504003</v>
      </c>
      <c r="K221" s="22">
        <f t="shared" si="25"/>
        <v>0</v>
      </c>
      <c r="L221">
        <f t="shared" si="26"/>
        <v>0</v>
      </c>
      <c r="M221" s="22">
        <f t="shared" ca="1" si="27"/>
        <v>17140.224836504003</v>
      </c>
    </row>
    <row r="222" spans="1:13">
      <c r="A222" s="8">
        <v>42734</v>
      </c>
      <c r="B222" s="12">
        <v>218</v>
      </c>
      <c r="C222">
        <f>Historical!H221</f>
        <v>0</v>
      </c>
      <c r="D222">
        <f>IF(ISBLANK(Historical!H221),0,1)</f>
        <v>0</v>
      </c>
      <c r="E222" t="e">
        <f ca="1">IF(D222=0,NA(),IF(B222&lt;=Params!$D$83,RefineryInputs!C222,AVERAGE(OFFSET(RefineryInputs!C222,-Params!$D$83+1,0,Params!$D$83,1))))</f>
        <v>#N/A</v>
      </c>
      <c r="F222" t="e">
        <f t="shared" ca="1" si="21"/>
        <v>#N/A</v>
      </c>
      <c r="G222" t="e">
        <f t="shared" ca="1" si="22"/>
        <v>#N/A</v>
      </c>
      <c r="H222" s="22">
        <f t="shared" ca="1" si="23"/>
        <v>16720.051416000002</v>
      </c>
      <c r="I222" s="22">
        <f t="shared" ca="1" si="24"/>
        <v>17140.224836504003</v>
      </c>
      <c r="J222" s="22">
        <f ca="1">IF(OR(ISNA(F222),ISNA(G222)), H222*(1+Params!$D$84)*(1-Params!$D$85)+I222*Params!$D$85, F222*(1+Params!$D$84)*(1-Params!$D$85)+G222*Params!$D$85)</f>
        <v>17021.012341488004</v>
      </c>
      <c r="K222" s="22">
        <f t="shared" si="25"/>
        <v>0</v>
      </c>
      <c r="L222">
        <f t="shared" si="26"/>
        <v>0</v>
      </c>
      <c r="M222" s="22">
        <f t="shared" ca="1" si="27"/>
        <v>17021.012341488004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Historical</vt:lpstr>
      <vt:lpstr>Projections</vt:lpstr>
      <vt:lpstr>RigCount</vt:lpstr>
      <vt:lpstr>Production</vt:lpstr>
      <vt:lpstr>NetImports</vt:lpstr>
      <vt:lpstr>Adjustment</vt:lpstr>
      <vt:lpstr>RefineryInputs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Clegg</dc:creator>
  <cp:lastModifiedBy>Matthew Clegg</cp:lastModifiedBy>
  <dcterms:created xsi:type="dcterms:W3CDTF">2015-11-14T03:01:48Z</dcterms:created>
  <dcterms:modified xsi:type="dcterms:W3CDTF">2015-11-26T18:06:24Z</dcterms:modified>
</cp:coreProperties>
</file>