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romoff/Google Drive/VaR/FixedIncome/Presentation/"/>
    </mc:Choice>
  </mc:AlternateContent>
  <bookViews>
    <workbookView xWindow="0" yWindow="0" windowWidth="27320" windowHeight="15360" tabRatio="500"/>
  </bookViews>
  <sheets>
    <sheet name="Description" sheetId="8" r:id="rId1"/>
    <sheet name="Instructions" sheetId="10" r:id="rId2"/>
    <sheet name="CalcDescription" sheetId="11" r:id="rId3"/>
    <sheet name="QuadraticEquation" sheetId="5" r:id="rId4"/>
    <sheet name="Calculation" sheetId="1" r:id="rId5"/>
  </sheets>
  <definedNames>
    <definedName name="a" localSheetId="0">Description!#REF!</definedName>
    <definedName name="a" localSheetId="1">Instructions!#REF!</definedName>
    <definedName name="a" localSheetId="3">QuadraticEquation!$C$3</definedName>
    <definedName name="a">Calculation!#REF!</definedName>
    <definedName name="b" localSheetId="0">Description!#REF!</definedName>
    <definedName name="b" localSheetId="1">Instructions!#REF!</definedName>
    <definedName name="b" localSheetId="3">QuadraticEquation!$C$4</definedName>
    <definedName name="b">Calculation!#REF!</definedName>
    <definedName name="c_" localSheetId="0">Description!#REF!</definedName>
    <definedName name="c_" localSheetId="1">Instructions!#REF!</definedName>
    <definedName name="c_" localSheetId="3">QuadraticEquation!$C$5</definedName>
    <definedName name="c_">Calculation!#REF!</definedName>
    <definedName name="CF" localSheetId="0">Description!#REF!</definedName>
    <definedName name="CF" localSheetId="1">Instructions!#REF!</definedName>
    <definedName name="CF">Calculation!$C$6:$D$6</definedName>
    <definedName name="corrmat" localSheetId="0">Description!#REF!</definedName>
    <definedName name="corrmat" localSheetId="1">Instructions!#REF!</definedName>
    <definedName name="corrmat">Calculation!$C$16:$E$18</definedName>
    <definedName name="Coupon" localSheetId="0">Description!#REF!</definedName>
    <definedName name="Coupon" localSheetId="1">Instructions!#REF!</definedName>
    <definedName name="Coupon" localSheetId="3">QuadraticEquation!#REF!</definedName>
    <definedName name="Coupon">Calculation!$C$2</definedName>
    <definedName name="covmat" localSheetId="0">Description!#REF!</definedName>
    <definedName name="covmat" localSheetId="1">Instructions!#REF!</definedName>
    <definedName name="covmat">Calculation!$C$52:$E$54</definedName>
    <definedName name="d" localSheetId="0">Description!#REF!</definedName>
    <definedName name="d" localSheetId="1">Instructions!#REF!</definedName>
    <definedName name="d" localSheetId="3">QuadraticEquation!$C$7</definedName>
    <definedName name="d">Calculation!#REF!</definedName>
    <definedName name="Face" localSheetId="0">Description!#REF!</definedName>
    <definedName name="Face" localSheetId="1">Instructions!#REF!</definedName>
    <definedName name="Face" localSheetId="3">QuadraticEquation!#REF!</definedName>
    <definedName name="Face">Calculation!$C$3</definedName>
    <definedName name="posvec" localSheetId="0">Description!#REF!</definedName>
    <definedName name="posvec" localSheetId="1">Instructions!#REF!</definedName>
    <definedName name="posvec">Calculation!$C$56:$C$58</definedName>
    <definedName name="PV_mult" localSheetId="0">Description!#REF!</definedName>
    <definedName name="PV_mult" localSheetId="1">Instructions!#REF!</definedName>
    <definedName name="PV_mult">Calculation!$C$8:$D$8</definedName>
    <definedName name="PVCF" localSheetId="0">Description!#REF!</definedName>
    <definedName name="PVCF" localSheetId="1">Instructions!#REF!</definedName>
    <definedName name="PVCF">Calculation!$C$9:$D$9</definedName>
    <definedName name="r_coupon" localSheetId="0">Description!#REF!</definedName>
    <definedName name="r_coupon" localSheetId="1">Instructions!#REF!</definedName>
    <definedName name="r_coupon" localSheetId="3">QuadraticEquation!#REF!</definedName>
    <definedName name="r_coupon">Calculation!$C$2</definedName>
    <definedName name="root" localSheetId="0">Description!#REF!</definedName>
    <definedName name="root" localSheetId="1">Instructions!#REF!</definedName>
    <definedName name="root" localSheetId="3">QuadraticEquation!$C$13</definedName>
    <definedName name="root">Calculation!#REF!</definedName>
    <definedName name="root1" localSheetId="0">Description!#REF!</definedName>
    <definedName name="root1" localSheetId="1">Instructions!#REF!</definedName>
    <definedName name="root1" localSheetId="3">QuadraticEquation!$C$9</definedName>
    <definedName name="root1">Calculation!#REF!</definedName>
    <definedName name="root2" localSheetId="0">Description!#REF!</definedName>
    <definedName name="root2" localSheetId="1">Instructions!#REF!</definedName>
    <definedName name="root2" localSheetId="3">QuadraticEquation!$C$10</definedName>
    <definedName name="root2">Calculation!#REF!</definedName>
    <definedName name="t" localSheetId="0">Description!#REF!</definedName>
    <definedName name="t" localSheetId="1">Instructions!#REF!</definedName>
    <definedName name="t">Calculation!$C$5:$D$5</definedName>
    <definedName name="v_interp" localSheetId="0">Description!#REF!</definedName>
    <definedName name="v_interp" localSheetId="1">Instructions!#REF!</definedName>
    <definedName name="v_interp">Calculation!$C$10:$D$10</definedName>
    <definedName name="vol" localSheetId="0">Description!#REF!</definedName>
    <definedName name="vol" localSheetId="1">Instructions!#REF!</definedName>
    <definedName name="vol">Calculation!$C$64:$C$66</definedName>
    <definedName name="volmat" localSheetId="0">Description!#REF!</definedName>
    <definedName name="volmat" localSheetId="1">Instructions!#REF!</definedName>
    <definedName name="volmat">Calculation!$C$48:$E$50</definedName>
    <definedName name="w" localSheetId="0">Description!#REF!</definedName>
    <definedName name="w" localSheetId="1">Instructions!#REF!</definedName>
    <definedName name="w">Calculation!$C$60:$C$62</definedName>
    <definedName name="y_interp" localSheetId="0">Description!#REF!</definedName>
    <definedName name="y_interp" localSheetId="1">Instructions!#REF!</definedName>
    <definedName name="y_interp">Calculation!$C$7:$D$7</definedName>
  </definedNames>
  <calcPr calcId="150000" calcMode="autoNoTable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  <c r="C6" i="1"/>
  <c r="C10" i="1"/>
  <c r="C9" i="1"/>
  <c r="C27" i="1"/>
  <c r="C28" i="1"/>
  <c r="C29" i="1"/>
  <c r="C21" i="1"/>
  <c r="C22" i="1"/>
  <c r="C23" i="1"/>
  <c r="C24" i="1"/>
  <c r="C32" i="1"/>
  <c r="C36" i="1"/>
  <c r="C38" i="1"/>
  <c r="C39" i="1"/>
  <c r="C42" i="1"/>
  <c r="C44" i="1"/>
  <c r="C56" i="1"/>
  <c r="C45" i="1"/>
  <c r="D6" i="1"/>
  <c r="D7" i="1"/>
  <c r="D8" i="1"/>
  <c r="D9" i="1"/>
  <c r="D27" i="1"/>
  <c r="D28" i="1"/>
  <c r="D29" i="1"/>
  <c r="D21" i="1"/>
  <c r="D22" i="1"/>
  <c r="D23" i="1"/>
  <c r="D24" i="1"/>
  <c r="D10" i="1"/>
  <c r="D32" i="1"/>
  <c r="D36" i="1"/>
  <c r="D38" i="1"/>
  <c r="D39" i="1"/>
  <c r="D42" i="1"/>
  <c r="D44" i="1"/>
  <c r="C57" i="1"/>
  <c r="D45" i="1"/>
  <c r="C58" i="1"/>
  <c r="C66" i="1"/>
  <c r="C65" i="1"/>
  <c r="C64" i="1"/>
  <c r="C48" i="1" a="1"/>
  <c r="D50" i="1"/>
  <c r="C50" i="1"/>
  <c r="E49" i="1"/>
  <c r="D49" i="1"/>
  <c r="C49" i="1"/>
  <c r="E48" i="1"/>
  <c r="D48" i="1"/>
  <c r="C48" i="1"/>
  <c r="E50" i="1"/>
  <c r="C60" i="1" a="1"/>
  <c r="C60" i="1"/>
  <c r="C61" i="1"/>
  <c r="C62" i="1"/>
  <c r="D10" i="5"/>
  <c r="D9" i="5"/>
  <c r="C7" i="5"/>
  <c r="D13" i="5"/>
  <c r="C9" i="5"/>
  <c r="C10" i="5"/>
  <c r="C13" i="5"/>
  <c r="D7" i="5"/>
  <c r="C7" i="1"/>
  <c r="C52" i="1" a="1"/>
  <c r="C52" i="1"/>
  <c r="D52" i="1"/>
  <c r="E52" i="1"/>
  <c r="C53" i="1"/>
  <c r="D53" i="1"/>
  <c r="E53" i="1"/>
  <c r="C54" i="1"/>
  <c r="D54" i="1"/>
  <c r="E54" i="1"/>
  <c r="D68" i="1" a="1"/>
  <c r="D68" i="1"/>
  <c r="D70" i="1"/>
  <c r="C68" i="1" a="1"/>
  <c r="C68" i="1"/>
  <c r="C70" i="1"/>
</calcChain>
</file>

<file path=xl/sharedStrings.xml><?xml version="1.0" encoding="utf-8"?>
<sst xmlns="http://schemas.openxmlformats.org/spreadsheetml/2006/main" count="64" uniqueCount="52">
  <si>
    <t>Face</t>
  </si>
  <si>
    <t>r_coupon</t>
  </si>
  <si>
    <t>CF</t>
  </si>
  <si>
    <t>t</t>
  </si>
  <si>
    <t>vol</t>
  </si>
  <si>
    <t>yield</t>
  </si>
  <si>
    <t>PVCF</t>
  </si>
  <si>
    <t>y_interp</t>
  </si>
  <si>
    <t>PV_mult</t>
  </si>
  <si>
    <t>v_interp</t>
  </si>
  <si>
    <t>a</t>
  </si>
  <si>
    <t>b</t>
  </si>
  <si>
    <t>d</t>
  </si>
  <si>
    <t>root1</t>
  </si>
  <si>
    <t>root2</t>
  </si>
  <si>
    <t>root</t>
  </si>
  <si>
    <t>corrmat</t>
  </si>
  <si>
    <t>c_</t>
  </si>
  <si>
    <t>alphaSq</t>
  </si>
  <si>
    <t>alpha</t>
  </si>
  <si>
    <t>"1"</t>
  </si>
  <si>
    <t xml:space="preserve">   </t>
  </si>
  <si>
    <t>volmat</t>
  </si>
  <si>
    <t>covmat</t>
  </si>
  <si>
    <t>posvec</t>
  </si>
  <si>
    <t>w</t>
  </si>
  <si>
    <t>V(P)</t>
  </si>
  <si>
    <t>You have a semi annual bond.</t>
  </si>
  <si>
    <t>A coupon is paid in .3 years and .8 years.</t>
  </si>
  <si>
    <t>You have key rate information for maturities: .25, .5, and 1.</t>
  </si>
  <si>
    <t>You need to map your cash flows to the key rate periods and use their statistical information.</t>
  </si>
  <si>
    <t>You want to allocate value to the key rate periods, such that</t>
  </si>
  <si>
    <t>The present value matches.</t>
  </si>
  <si>
    <t>The variance matches.</t>
  </si>
  <si>
    <t>The allocations are positive.</t>
  </si>
  <si>
    <t>Steps</t>
  </si>
  <si>
    <t>Calculate PV</t>
  </si>
  <si>
    <t>Interpolate Volatility</t>
  </si>
  <si>
    <t>Allocate an proporation alpha of the PV to each key rate.</t>
  </si>
  <si>
    <t>Find alpha by setting the variance of the combined allocations equal to the interpolated variance.</t>
  </si>
  <si>
    <t>Solve the quadratic equation.</t>
  </si>
  <si>
    <t>PV(t)</t>
  </si>
  <si>
    <t>PV(t+1)</t>
  </si>
  <si>
    <t>The set up</t>
  </si>
  <si>
    <t>You want to estimate the volatility of your bond.</t>
  </si>
  <si>
    <t>Yield curve data come in the form of key rates.</t>
  </si>
  <si>
    <t>Key rates are the rates the correspond the main key maturities on the yield curve: .25 .5 1 2 3 5 7 10 15 20</t>
  </si>
  <si>
    <t>Key rates data is sufficient to calculated a covariance matrix.</t>
  </si>
  <si>
    <t>Cash flows must be mapped to the key rates in order to use that statistical information.</t>
  </si>
  <si>
    <t>The example here is from the textbook:</t>
  </si>
  <si>
    <t>Risk Management and Financial Institutions</t>
  </si>
  <si>
    <t>by John 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</si>
</sst>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9" fontId="0" fillId="2" borderId="0" xfId="0" applyNumberFormat="1" applyFill="1"/>
    <xf numFmtId="10" fontId="0" fillId="2" borderId="0" xfId="0" applyNumberFormat="1" applyFill="1"/>
    <xf numFmtId="164" fontId="0" fillId="2" borderId="0" xfId="1" applyNumberFormat="1" applyFont="1" applyFill="1"/>
    <xf numFmtId="2" fontId="0" fillId="2" borderId="0" xfId="0" applyNumberFormat="1" applyFill="1"/>
    <xf numFmtId="1" fontId="0" fillId="2" borderId="0" xfId="0" applyNumberFormat="1" applyFill="1"/>
    <xf numFmtId="10" fontId="0" fillId="2" borderId="0" xfId="1" applyNumberFormat="1" applyFont="1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165" fontId="0" fillId="2" borderId="0" xfId="2" applyNumberFormat="1" applyFont="1" applyFill="1"/>
    <xf numFmtId="165" fontId="0" fillId="2" borderId="0" xfId="0" applyNumberFormat="1" applyFill="1"/>
    <xf numFmtId="0" fontId="0" fillId="2" borderId="0" xfId="0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left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0</xdr:row>
      <xdr:rowOff>139700</xdr:rowOff>
    </xdr:from>
    <xdr:to>
      <xdr:col>21</xdr:col>
      <xdr:colOff>76200</xdr:colOff>
      <xdr:row>52</xdr:row>
      <xdr:rowOff>88900</xdr:rowOff>
    </xdr:to>
    <xdr:sp macro="" textlink="">
      <xdr:nvSpPr>
        <xdr:cNvPr id="2" name="TextBox 1"/>
        <xdr:cNvSpPr txBox="1"/>
      </xdr:nvSpPr>
      <xdr:spPr>
        <a:xfrm>
          <a:off x="876300" y="139700"/>
          <a:ext cx="16535400" cy="1051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2400" b="0"/>
        </a:p>
        <a:p>
          <a:r>
            <a:rPr lang="en-US" sz="2400" b="0"/>
            <a:t>Weighted Variance:</a:t>
          </a:r>
        </a:p>
        <a:p>
          <a:endParaRPr lang="en-US" sz="2400" b="0"/>
        </a:p>
        <a:p>
          <a:r>
            <a:rPr lang="en-US" sz="2400" b="0"/>
            <a:t>V(a+b) = V(a)</a:t>
          </a:r>
          <a:r>
            <a:rPr lang="en-US" sz="2400" b="0" baseline="0"/>
            <a:t> + v(b) + 2 * cov(a,b)</a:t>
          </a:r>
        </a:p>
        <a:p>
          <a:endParaRPr lang="en-US" sz="2400" b="0"/>
        </a:p>
        <a:p>
          <a:r>
            <a:rPr lang="en-US" sz="2400" b="0"/>
            <a:t>V(w</a:t>
          </a:r>
          <a:r>
            <a:rPr lang="en-US" sz="2400" b="0" baseline="-25000"/>
            <a:t>a</a:t>
          </a:r>
          <a:r>
            <a:rPr lang="en-US" sz="2400" b="0"/>
            <a:t>a+w</a:t>
          </a:r>
          <a:r>
            <a:rPr lang="en-US" sz="2400" b="0" baseline="-25000"/>
            <a:t>b</a:t>
          </a:r>
          <a:r>
            <a:rPr lang="en-US" sz="2400" b="0"/>
            <a:t>b) = w</a:t>
          </a:r>
          <a:r>
            <a:rPr lang="en-US" sz="2400" b="0" baseline="-25000"/>
            <a:t>a</a:t>
          </a:r>
          <a:r>
            <a:rPr lang="en-US" sz="2400" b="0" baseline="30000"/>
            <a:t>2</a:t>
          </a:r>
          <a:r>
            <a:rPr lang="en-US" sz="2400" b="0"/>
            <a:t>V(a)</a:t>
          </a:r>
          <a:r>
            <a:rPr lang="en-US" sz="2400" b="0" baseline="0"/>
            <a:t> + w</a:t>
          </a:r>
          <a:r>
            <a:rPr lang="en-US" sz="2400" b="0" baseline="-25000"/>
            <a:t>b</a:t>
          </a:r>
          <a:r>
            <a:rPr lang="en-US" sz="2400" b="0" baseline="30000"/>
            <a:t>2</a:t>
          </a:r>
          <a:r>
            <a:rPr lang="en-US" sz="2400" b="0" baseline="0"/>
            <a:t>V(b) + 2 * w</a:t>
          </a:r>
          <a:r>
            <a:rPr lang="en-US" sz="2400" b="0" baseline="-25000"/>
            <a:t>a</a:t>
          </a:r>
          <a:r>
            <a:rPr lang="en-US" sz="2400" b="0" baseline="0"/>
            <a:t>w</a:t>
          </a:r>
          <a:r>
            <a:rPr lang="en-US" sz="2400" b="0" baseline="-25000"/>
            <a:t>b</a:t>
          </a:r>
          <a:r>
            <a:rPr lang="en-US" sz="2400" b="0" baseline="0"/>
            <a:t>cov(a,b)</a:t>
          </a:r>
        </a:p>
        <a:p>
          <a:endParaRPr lang="en-US" sz="2400" b="0"/>
        </a:p>
        <a:p>
          <a:r>
            <a:rPr lang="en-US" sz="2400" b="0"/>
            <a:t>V(</a:t>
          </a:r>
          <a:r>
            <a:rPr lang="en-US" sz="2400" b="0">
              <a:latin typeface="Symbol" charset="2"/>
              <a:ea typeface="Symbol" charset="2"/>
              <a:cs typeface="Symbol" charset="2"/>
            </a:rPr>
            <a:t>a</a:t>
          </a:r>
          <a:r>
            <a:rPr lang="en-US" sz="2400" b="0"/>
            <a:t>a+(1-</a:t>
          </a:r>
          <a:r>
            <a:rPr lang="en-US" sz="2400" b="0">
              <a:latin typeface="Symbol" charset="2"/>
              <a:ea typeface="Symbol" charset="2"/>
              <a:cs typeface="Symbol" charset="2"/>
            </a:rPr>
            <a:t>a</a:t>
          </a:r>
          <a:r>
            <a:rPr lang="en-US" sz="2400" b="0"/>
            <a:t>)b) = </a:t>
          </a:r>
          <a:r>
            <a:rPr lang="en-US" sz="2400" b="0">
              <a:latin typeface="Symbol" charset="2"/>
              <a:ea typeface="Symbol" charset="2"/>
              <a:cs typeface="Symbol" charset="2"/>
            </a:rPr>
            <a:t>a</a:t>
          </a:r>
          <a:r>
            <a:rPr lang="en-US" sz="2400" b="0" baseline="30000"/>
            <a:t>2</a:t>
          </a:r>
          <a:r>
            <a:rPr lang="en-US" sz="2400" b="0"/>
            <a:t>V(a)</a:t>
          </a:r>
          <a:r>
            <a:rPr lang="en-US" sz="2400" b="0" baseline="0"/>
            <a:t> + </a:t>
          </a:r>
          <a:r>
            <a:rPr lang="en-US" sz="2400" b="0"/>
            <a:t>(1-</a:t>
          </a:r>
          <a:r>
            <a:rPr lang="en-US" sz="2400" b="0">
              <a:latin typeface="Symbol" charset="2"/>
              <a:ea typeface="Symbol" charset="2"/>
              <a:cs typeface="Symbol" charset="2"/>
            </a:rPr>
            <a:t>a</a:t>
          </a:r>
          <a:r>
            <a:rPr lang="en-US" sz="2400" b="0"/>
            <a:t>)</a:t>
          </a:r>
          <a:r>
            <a:rPr lang="en-US" sz="2400" b="0" baseline="30000"/>
            <a:t>2</a:t>
          </a:r>
          <a:r>
            <a:rPr lang="en-US" sz="2400" b="0" baseline="0"/>
            <a:t>V(b) + 2 * </a:t>
          </a:r>
          <a:r>
            <a:rPr lang="en-US" sz="2400" b="0">
              <a:latin typeface="Symbol" charset="2"/>
              <a:ea typeface="Symbol" charset="2"/>
              <a:cs typeface="Symbol" charset="2"/>
            </a:rPr>
            <a:t>a</a:t>
          </a:r>
          <a:r>
            <a:rPr lang="en-US" sz="2400" b="0"/>
            <a:t>(1-</a:t>
          </a:r>
          <a:r>
            <a:rPr lang="en-US" sz="2400" b="0">
              <a:latin typeface="Symbol" charset="2"/>
              <a:ea typeface="Symbol" charset="2"/>
              <a:cs typeface="Symbol" charset="2"/>
            </a:rPr>
            <a:t>a</a:t>
          </a:r>
          <a:r>
            <a:rPr lang="en-US" sz="2400" b="0"/>
            <a:t>)</a:t>
          </a:r>
          <a:r>
            <a:rPr lang="en-US" sz="2400" b="0" baseline="0"/>
            <a:t>cov(a,b)</a:t>
          </a:r>
        </a:p>
        <a:p>
          <a:endParaRPr lang="en-US" sz="2400" b="0"/>
        </a:p>
        <a:p>
          <a:r>
            <a:rPr lang="en-US" sz="2400" b="0"/>
            <a:t>X = </a:t>
          </a:r>
          <a:r>
            <a:rPr lang="en-US" sz="2400" b="0">
              <a:latin typeface="Symbol" charset="2"/>
              <a:ea typeface="Symbol" charset="2"/>
              <a:cs typeface="Symbol" charset="2"/>
            </a:rPr>
            <a:t>a</a:t>
          </a:r>
          <a:r>
            <a:rPr lang="en-US" sz="2400" b="0" baseline="30000"/>
            <a:t>2</a:t>
          </a:r>
          <a:r>
            <a:rPr lang="en-US" sz="2400" b="0"/>
            <a:t>V(a)</a:t>
          </a:r>
          <a:r>
            <a:rPr lang="en-US" sz="2400" b="0" baseline="0"/>
            <a:t> + </a:t>
          </a:r>
          <a:r>
            <a:rPr lang="en-US" sz="2400" b="0"/>
            <a:t>(1-</a:t>
          </a:r>
          <a:r>
            <a:rPr lang="en-US" sz="2400" b="0">
              <a:latin typeface="Symbol" charset="2"/>
              <a:ea typeface="Symbol" charset="2"/>
              <a:cs typeface="Symbol" charset="2"/>
            </a:rPr>
            <a:t>a</a:t>
          </a:r>
          <a:r>
            <a:rPr lang="en-US" sz="2400" b="0"/>
            <a:t>)</a:t>
          </a:r>
          <a:r>
            <a:rPr lang="en-US" sz="2400" b="0" baseline="30000"/>
            <a:t>2</a:t>
          </a:r>
          <a:r>
            <a:rPr lang="en-US" sz="2400" b="0" baseline="0"/>
            <a:t>V(b) + 2 * </a:t>
          </a:r>
          <a:r>
            <a:rPr lang="en-US" sz="2400" b="0">
              <a:latin typeface="Symbol" charset="2"/>
              <a:ea typeface="Symbol" charset="2"/>
              <a:cs typeface="Symbol" charset="2"/>
            </a:rPr>
            <a:t>a</a:t>
          </a:r>
          <a:r>
            <a:rPr lang="en-US" sz="2400" b="0"/>
            <a:t>(1-</a:t>
          </a:r>
          <a:r>
            <a:rPr lang="en-US" sz="2400" b="0">
              <a:latin typeface="Symbol" charset="2"/>
              <a:ea typeface="Symbol" charset="2"/>
              <a:cs typeface="Symbol" charset="2"/>
            </a:rPr>
            <a:t>a</a:t>
          </a:r>
          <a:r>
            <a:rPr lang="en-US" sz="2400" b="0"/>
            <a:t>)</a:t>
          </a:r>
          <a:r>
            <a:rPr lang="en-US" sz="2400" b="0" baseline="0"/>
            <a:t>cov(a,b)</a:t>
          </a:r>
        </a:p>
        <a:p>
          <a:endParaRPr lang="en-US" sz="2400" b="0"/>
        </a:p>
        <a:p>
          <a:r>
            <a:rPr lang="en-US" sz="2400" b="0"/>
            <a:t>0 = </a:t>
          </a:r>
          <a:r>
            <a:rPr lang="en-US" sz="2400" b="0">
              <a:latin typeface="Symbol" charset="2"/>
              <a:ea typeface="Symbol" charset="2"/>
              <a:cs typeface="Symbol" charset="2"/>
            </a:rPr>
            <a:t>a</a:t>
          </a:r>
          <a:r>
            <a:rPr lang="en-US" sz="2400" b="0" baseline="30000"/>
            <a:t>2</a:t>
          </a:r>
          <a:r>
            <a:rPr lang="en-US" sz="2400" b="0"/>
            <a:t>V(a)</a:t>
          </a:r>
          <a:r>
            <a:rPr lang="en-US" sz="2400" b="0" baseline="0"/>
            <a:t> + </a:t>
          </a:r>
          <a:r>
            <a:rPr lang="en-US" sz="2400" b="0"/>
            <a:t>(1-</a:t>
          </a:r>
          <a:r>
            <a:rPr lang="en-US" sz="2400" b="0">
              <a:latin typeface="Symbol" charset="2"/>
              <a:ea typeface="Symbol" charset="2"/>
              <a:cs typeface="Symbol" charset="2"/>
            </a:rPr>
            <a:t>a</a:t>
          </a:r>
          <a:r>
            <a:rPr lang="en-US" sz="2400" b="0"/>
            <a:t>)</a:t>
          </a:r>
          <a:r>
            <a:rPr lang="en-US" sz="2400" b="0" baseline="30000"/>
            <a:t>2</a:t>
          </a:r>
          <a:r>
            <a:rPr lang="en-US" sz="2400" b="0" baseline="0"/>
            <a:t>V(b) + 2 * </a:t>
          </a:r>
          <a:r>
            <a:rPr lang="en-US" sz="2400" b="0">
              <a:latin typeface="Symbol" charset="2"/>
              <a:ea typeface="Symbol" charset="2"/>
              <a:cs typeface="Symbol" charset="2"/>
            </a:rPr>
            <a:t>a</a:t>
          </a:r>
          <a:r>
            <a:rPr lang="en-US" sz="2400" b="0"/>
            <a:t>(1-</a:t>
          </a:r>
          <a:r>
            <a:rPr lang="en-US" sz="2400" b="0">
              <a:latin typeface="Symbol" charset="2"/>
              <a:ea typeface="Symbol" charset="2"/>
              <a:cs typeface="Symbol" charset="2"/>
            </a:rPr>
            <a:t>a</a:t>
          </a:r>
          <a:r>
            <a:rPr lang="en-US" sz="2400" b="0"/>
            <a:t>)</a:t>
          </a:r>
          <a:r>
            <a:rPr lang="en-US" sz="2400" b="0" baseline="0"/>
            <a:t>cov(a,b) - X</a:t>
          </a:r>
        </a:p>
        <a:p>
          <a:endParaRPr lang="en-US" sz="2400" b="0" baseline="0"/>
        </a:p>
        <a:p>
          <a:r>
            <a:rPr lang="en-US" sz="2400" b="0" baseline="0"/>
            <a:t>Quadratic Equation:</a:t>
          </a:r>
        </a:p>
        <a:p>
          <a:r>
            <a:rPr lang="en-US" sz="2400" b="0"/>
            <a:t>D </a:t>
          </a:r>
          <a:r>
            <a:rPr lang="mr-IN" sz="2400" b="0"/>
            <a:t>=</a:t>
          </a:r>
          <a:r>
            <a:rPr lang="en-US" sz="2400" b="0"/>
            <a:t> </a:t>
          </a:r>
          <a:r>
            <a:rPr lang="mr-IN" sz="2400" b="0"/>
            <a:t>b^2-4*a*c</a:t>
          </a:r>
          <a:endParaRPr lang="en-US" sz="2400" b="0"/>
        </a:p>
        <a:p>
          <a:r>
            <a:rPr lang="en-US" sz="2400" b="0">
              <a:latin typeface="Symbol" charset="2"/>
              <a:ea typeface="Symbol" charset="2"/>
              <a:cs typeface="Symbol" charset="2"/>
            </a:rPr>
            <a:t>a </a:t>
          </a:r>
          <a:r>
            <a:rPr lang="mr-IN" sz="2400" b="0"/>
            <a:t>=(-b+SQRT(</a:t>
          </a:r>
          <a:r>
            <a:rPr lang="en-US" sz="2400" b="0"/>
            <a:t>D</a:t>
          </a:r>
          <a:r>
            <a:rPr lang="mr-IN" sz="2400" b="0"/>
            <a:t>))/(2*a)</a:t>
          </a:r>
          <a:endParaRPr lang="en-US" sz="2400" b="0"/>
        </a:p>
        <a:p>
          <a:r>
            <a:rPr lang="en-US" sz="2400" b="0">
              <a:latin typeface="Symbol" charset="2"/>
              <a:ea typeface="Symbol" charset="2"/>
              <a:cs typeface="Symbol" charset="2"/>
            </a:rPr>
            <a:t>a </a:t>
          </a:r>
          <a:r>
            <a:rPr lang="mr-IN" sz="2400" b="0"/>
            <a:t>=(-b</a:t>
          </a:r>
          <a:r>
            <a:rPr lang="en-US" sz="2400" b="0"/>
            <a:t>-</a:t>
          </a:r>
          <a:r>
            <a:rPr lang="mr-IN" sz="2400" b="0"/>
            <a:t>SQRT(</a:t>
          </a:r>
          <a:r>
            <a:rPr lang="en-US" sz="2400" b="0"/>
            <a:t>D</a:t>
          </a:r>
          <a:r>
            <a:rPr lang="mr-IN" sz="2400" b="0"/>
            <a:t>))/(2*a)</a:t>
          </a:r>
          <a:endParaRPr lang="en-US" sz="2400" b="0"/>
        </a:p>
        <a:p>
          <a:endParaRPr lang="en-US" sz="2400" b="0"/>
        </a:p>
        <a:p>
          <a:r>
            <a:rPr lang="en-US" sz="2400" b="0"/>
            <a:t>a = sum:</a:t>
          </a:r>
        </a:p>
        <a:p>
          <a:r>
            <a:rPr lang="en-US" sz="2400" b="0"/>
            <a:t>	V(a)</a:t>
          </a:r>
        </a:p>
        <a:p>
          <a:r>
            <a:rPr lang="en-US" sz="2400" b="0"/>
            <a:t>	V(b)</a:t>
          </a:r>
        </a:p>
        <a:p>
          <a:r>
            <a:rPr lang="en-US" sz="2400" b="0"/>
            <a:t>	-2*cov(a,b)</a:t>
          </a:r>
        </a:p>
        <a:p>
          <a:r>
            <a:rPr lang="en-US" sz="2400" b="0"/>
            <a:t>b = sum:</a:t>
          </a:r>
        </a:p>
        <a:p>
          <a:r>
            <a:rPr lang="en-US" sz="2400" b="0"/>
            <a:t>	-2V(b)</a:t>
          </a:r>
        </a:p>
        <a:p>
          <a:r>
            <a:rPr lang="en-US" sz="2400" b="0"/>
            <a:t>	2*cov(a,b)</a:t>
          </a:r>
        </a:p>
        <a:p>
          <a:r>
            <a:rPr lang="en-US" sz="2400" b="0"/>
            <a:t>c = sum:</a:t>
          </a:r>
        </a:p>
        <a:p>
          <a:r>
            <a:rPr lang="en-US" sz="2400" b="0"/>
            <a:t>	V(b)</a:t>
          </a:r>
          <a:r>
            <a:rPr lang="en-US" sz="2400" b="0" baseline="0"/>
            <a:t> - X</a:t>
          </a:r>
          <a:endParaRPr lang="en-US" sz="24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tabSelected="1" workbookViewId="0"/>
  </sheetViews>
  <sheetFormatPr baseColWidth="10" defaultRowHeight="29" x14ac:dyDescent="0.35"/>
  <cols>
    <col min="1" max="7" width="10.83203125" style="14"/>
    <col min="8" max="8" width="11.33203125" style="14" bestFit="1" customWidth="1"/>
    <col min="9" max="10" width="11.1640625" style="14" bestFit="1" customWidth="1"/>
    <col min="11" max="16384" width="10.83203125" style="14"/>
  </cols>
  <sheetData>
    <row r="2" spans="2:2" x14ac:dyDescent="0.35">
      <c r="B2" s="14" t="s">
        <v>45</v>
      </c>
    </row>
    <row r="3" spans="2:2" x14ac:dyDescent="0.35">
      <c r="B3" s="14" t="s">
        <v>46</v>
      </c>
    </row>
    <row r="4" spans="2:2" x14ac:dyDescent="0.35">
      <c r="B4" s="14" t="s">
        <v>47</v>
      </c>
    </row>
    <row r="5" spans="2:2" x14ac:dyDescent="0.35">
      <c r="B5" s="14" t="s">
        <v>48</v>
      </c>
    </row>
    <row r="7" spans="2:2" x14ac:dyDescent="0.35">
      <c r="B7" s="14" t="s">
        <v>49</v>
      </c>
    </row>
    <row r="8" spans="2:2" x14ac:dyDescent="0.35">
      <c r="B8" s="14" t="s">
        <v>50</v>
      </c>
    </row>
    <row r="9" spans="2:2" x14ac:dyDescent="0.35">
      <c r="B9" s="14" t="s">
        <v>51</v>
      </c>
    </row>
    <row r="21" spans="2:2" x14ac:dyDescent="0.35">
      <c r="B2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workbookViewId="0"/>
  </sheetViews>
  <sheetFormatPr baseColWidth="10" defaultRowHeight="21" x14ac:dyDescent="0.25"/>
  <cols>
    <col min="1" max="7" width="10.83203125" style="16"/>
    <col min="8" max="8" width="11.33203125" style="16" bestFit="1" customWidth="1"/>
    <col min="9" max="10" width="11.1640625" style="16" bestFit="1" customWidth="1"/>
    <col min="11" max="16384" width="10.83203125" style="16"/>
  </cols>
  <sheetData>
    <row r="2" spans="2:4" x14ac:dyDescent="0.25">
      <c r="B2" s="16" t="s">
        <v>43</v>
      </c>
    </row>
    <row r="3" spans="2:4" x14ac:dyDescent="0.25">
      <c r="C3" s="16" t="s">
        <v>27</v>
      </c>
    </row>
    <row r="4" spans="2:4" x14ac:dyDescent="0.25">
      <c r="C4" s="16" t="s">
        <v>28</v>
      </c>
    </row>
    <row r="5" spans="2:4" x14ac:dyDescent="0.25">
      <c r="C5" s="16" t="s">
        <v>29</v>
      </c>
    </row>
    <row r="7" spans="2:4" x14ac:dyDescent="0.25">
      <c r="C7" s="16" t="s">
        <v>44</v>
      </c>
    </row>
    <row r="9" spans="2:4" x14ac:dyDescent="0.25">
      <c r="C9" s="16" t="s">
        <v>30</v>
      </c>
    </row>
    <row r="11" spans="2:4" x14ac:dyDescent="0.25">
      <c r="C11" s="16" t="s">
        <v>31</v>
      </c>
    </row>
    <row r="12" spans="2:4" x14ac:dyDescent="0.25">
      <c r="D12" s="16" t="s">
        <v>32</v>
      </c>
    </row>
    <row r="13" spans="2:4" x14ac:dyDescent="0.25">
      <c r="D13" s="16" t="s">
        <v>33</v>
      </c>
    </row>
    <row r="14" spans="2:4" x14ac:dyDescent="0.25">
      <c r="D14" s="16" t="s">
        <v>34</v>
      </c>
    </row>
    <row r="16" spans="2:4" x14ac:dyDescent="0.25">
      <c r="B16" s="16" t="s">
        <v>35</v>
      </c>
    </row>
    <row r="17" spans="3:3" x14ac:dyDescent="0.25">
      <c r="C17" s="16" t="s">
        <v>36</v>
      </c>
    </row>
    <row r="18" spans="3:3" x14ac:dyDescent="0.25">
      <c r="C18" s="16" t="s">
        <v>37</v>
      </c>
    </row>
    <row r="19" spans="3:3" x14ac:dyDescent="0.25">
      <c r="C19" s="16" t="s">
        <v>38</v>
      </c>
    </row>
    <row r="20" spans="3:3" x14ac:dyDescent="0.25">
      <c r="C20" s="16" t="s">
        <v>39</v>
      </c>
    </row>
    <row r="21" spans="3:3" x14ac:dyDescent="0.25">
      <c r="C21" s="1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zoomScale="99" workbookViewId="0"/>
  </sheetViews>
  <sheetFormatPr baseColWidth="10" defaultRowHeight="16" x14ac:dyDescent="0.2"/>
  <cols>
    <col min="1" max="1" width="10.83203125" style="1"/>
    <col min="2" max="2" width="10.83203125" style="8"/>
    <col min="3" max="16384" width="10.83203125" style="1"/>
  </cols>
  <sheetData>
    <row r="2" spans="2:4" s="8" customFormat="1" x14ac:dyDescent="0.2"/>
    <row r="3" spans="2:4" x14ac:dyDescent="0.2">
      <c r="B3" s="8" t="s">
        <v>10</v>
      </c>
      <c r="C3" s="1">
        <v>3</v>
      </c>
      <c r="D3" s="1">
        <v>3</v>
      </c>
    </row>
    <row r="4" spans="2:4" x14ac:dyDescent="0.2">
      <c r="B4" s="8" t="s">
        <v>11</v>
      </c>
      <c r="C4" s="1">
        <v>-12</v>
      </c>
      <c r="D4" s="1">
        <v>-12</v>
      </c>
    </row>
    <row r="5" spans="2:4" x14ac:dyDescent="0.2">
      <c r="B5" s="8" t="s">
        <v>17</v>
      </c>
      <c r="C5" s="1">
        <v>-15</v>
      </c>
      <c r="D5" s="1">
        <v>-15</v>
      </c>
    </row>
    <row r="6" spans="2:4" x14ac:dyDescent="0.2">
      <c r="C6" s="8"/>
    </row>
    <row r="7" spans="2:4" x14ac:dyDescent="0.2">
      <c r="B7" s="8" t="s">
        <v>12</v>
      </c>
      <c r="C7" s="1">
        <f>b^2-4*a*c_</f>
        <v>324</v>
      </c>
      <c r="D7" s="1">
        <f>D4^2-4*D3*D5</f>
        <v>324</v>
      </c>
    </row>
    <row r="9" spans="2:4" x14ac:dyDescent="0.2">
      <c r="B9" s="8" t="s">
        <v>13</v>
      </c>
      <c r="C9" s="1">
        <f>(-b+SQRT(d))/(2*a)</f>
        <v>5</v>
      </c>
      <c r="D9" s="1">
        <f>(-D4+SQRT(D7))/(2*D3)</f>
        <v>5</v>
      </c>
    </row>
    <row r="10" spans="2:4" x14ac:dyDescent="0.2">
      <c r="B10" s="8" t="s">
        <v>14</v>
      </c>
      <c r="C10" s="1">
        <f>(-b-SQRT(d))/(2*a)</f>
        <v>-1</v>
      </c>
      <c r="D10" s="1">
        <f>(-D4-SQRT(D7))/(2*D3)</f>
        <v>-1</v>
      </c>
    </row>
    <row r="12" spans="2:4" x14ac:dyDescent="0.2">
      <c r="C12" s="8" t="s">
        <v>15</v>
      </c>
    </row>
    <row r="13" spans="2:4" x14ac:dyDescent="0.2">
      <c r="C13" s="1">
        <f>MAX(C9:C10)</f>
        <v>5</v>
      </c>
      <c r="D13" s="1">
        <f>MAX(D9:D10)</f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2:I70"/>
  <sheetViews>
    <sheetView workbookViewId="0"/>
  </sheetViews>
  <sheetFormatPr baseColWidth="10" defaultRowHeight="16" x14ac:dyDescent="0.2"/>
  <cols>
    <col min="1" max="2" width="10.83203125" style="1"/>
    <col min="3" max="3" width="12" style="1" bestFit="1" customWidth="1"/>
    <col min="4" max="4" width="14.1640625" style="1" bestFit="1" customWidth="1"/>
    <col min="5" max="5" width="12.1640625" style="1" bestFit="1" customWidth="1"/>
    <col min="6" max="14" width="10.83203125" style="1"/>
    <col min="15" max="15" width="11.33203125" style="1" bestFit="1" customWidth="1"/>
    <col min="16" max="17" width="11.1640625" style="1" bestFit="1" customWidth="1"/>
    <col min="18" max="16384" width="10.83203125" style="1"/>
  </cols>
  <sheetData>
    <row r="2" spans="2:5" x14ac:dyDescent="0.2">
      <c r="B2" s="1" t="s">
        <v>1</v>
      </c>
      <c r="C2" s="2">
        <v>0.05</v>
      </c>
    </row>
    <row r="3" spans="2:5" x14ac:dyDescent="0.2">
      <c r="B3" s="1" t="s">
        <v>0</v>
      </c>
      <c r="C3" s="1">
        <v>1000000</v>
      </c>
    </row>
    <row r="5" spans="2:5" x14ac:dyDescent="0.2">
      <c r="B5" s="1" t="s">
        <v>3</v>
      </c>
      <c r="C5" s="1">
        <v>0.3</v>
      </c>
      <c r="D5" s="1">
        <v>0.8</v>
      </c>
    </row>
    <row r="6" spans="2:5" x14ac:dyDescent="0.2">
      <c r="B6" s="1" t="s">
        <v>2</v>
      </c>
      <c r="C6" s="1">
        <f>Face*Coupon</f>
        <v>50000</v>
      </c>
      <c r="D6" s="1">
        <f>Face*Coupon+Face</f>
        <v>1050000</v>
      </c>
    </row>
    <row r="7" spans="2:5" x14ac:dyDescent="0.2">
      <c r="B7" s="1" t="s">
        <v>7</v>
      </c>
      <c r="C7" s="4">
        <f>((C5-C12)*D13+(D12-C5)*C13)/(D12-C12)</f>
        <v>5.6000000000000001E-2</v>
      </c>
      <c r="D7" s="4">
        <f>((D5-D12)*E13+(E12-D5)*D13)/(E12-D12)</f>
        <v>6.6000000000000003E-2</v>
      </c>
    </row>
    <row r="8" spans="2:5" x14ac:dyDescent="0.2">
      <c r="B8" s="1" t="s">
        <v>8</v>
      </c>
      <c r="C8" s="5">
        <f>(1+C7)^-C5</f>
        <v>0.98378642270498884</v>
      </c>
      <c r="D8" s="5">
        <f>(1+D7)^-D5</f>
        <v>0.95015451466730949</v>
      </c>
    </row>
    <row r="9" spans="2:5" x14ac:dyDescent="0.2">
      <c r="B9" s="1" t="s">
        <v>6</v>
      </c>
      <c r="C9" s="6">
        <f>C8*C6</f>
        <v>49189.32113524944</v>
      </c>
      <c r="D9" s="6">
        <f>D8*D6</f>
        <v>997662.24040067499</v>
      </c>
    </row>
    <row r="10" spans="2:5" x14ac:dyDescent="0.2">
      <c r="B10" s="1" t="s">
        <v>9</v>
      </c>
      <c r="C10" s="7">
        <f>((C5-C12)*D14+(D12-C5)*C14)/(D12-C12)</f>
        <v>6.7999999999999994E-4</v>
      </c>
      <c r="D10" s="7">
        <f>((D5-D12)*E14+(E12-D5)*D14)/(E12-D12)</f>
        <v>1.6000000000000001E-3</v>
      </c>
    </row>
    <row r="12" spans="2:5" x14ac:dyDescent="0.2">
      <c r="B12" s="1" t="s">
        <v>3</v>
      </c>
      <c r="C12" s="1">
        <v>0.25</v>
      </c>
      <c r="D12" s="1">
        <v>0.5</v>
      </c>
      <c r="E12" s="1">
        <v>1</v>
      </c>
    </row>
    <row r="13" spans="2:5" x14ac:dyDescent="0.2">
      <c r="B13" s="1" t="s">
        <v>5</v>
      </c>
      <c r="C13" s="3">
        <v>5.5E-2</v>
      </c>
      <c r="D13" s="2">
        <v>0.06</v>
      </c>
      <c r="E13" s="2">
        <v>7.0000000000000007E-2</v>
      </c>
    </row>
    <row r="14" spans="2:5" x14ac:dyDescent="0.2">
      <c r="B14" s="1" t="s">
        <v>4</v>
      </c>
      <c r="C14" s="7">
        <v>5.9999999999999995E-4</v>
      </c>
      <c r="D14" s="7">
        <v>1E-3</v>
      </c>
      <c r="E14" s="7">
        <v>2E-3</v>
      </c>
    </row>
    <row r="16" spans="2:5" x14ac:dyDescent="0.2">
      <c r="B16" s="1" t="s">
        <v>16</v>
      </c>
      <c r="C16" s="1">
        <v>1</v>
      </c>
      <c r="D16" s="1">
        <v>0.9</v>
      </c>
      <c r="E16" s="1">
        <v>0.6</v>
      </c>
    </row>
    <row r="17" spans="2:9" x14ac:dyDescent="0.2">
      <c r="C17" s="1">
        <v>0.9</v>
      </c>
      <c r="D17" s="1">
        <v>1</v>
      </c>
      <c r="E17" s="1">
        <v>0.7</v>
      </c>
    </row>
    <row r="18" spans="2:9" x14ac:dyDescent="0.2">
      <c r="C18" s="1">
        <v>0.6</v>
      </c>
      <c r="D18" s="1">
        <v>0.7</v>
      </c>
      <c r="E18" s="1">
        <v>1</v>
      </c>
    </row>
    <row r="20" spans="2:9" s="8" customFormat="1" x14ac:dyDescent="0.2">
      <c r="C20" s="8" t="s">
        <v>18</v>
      </c>
      <c r="D20" s="8" t="s">
        <v>21</v>
      </c>
    </row>
    <row r="21" spans="2:9" x14ac:dyDescent="0.2">
      <c r="C21" s="1">
        <f>C14^2</f>
        <v>3.5999999999999994E-7</v>
      </c>
      <c r="D21" s="1">
        <f>D14^2</f>
        <v>9.9999999999999995E-7</v>
      </c>
    </row>
    <row r="22" spans="2:9" x14ac:dyDescent="0.2">
      <c r="C22" s="1">
        <f>D14^2</f>
        <v>9.9999999999999995E-7</v>
      </c>
      <c r="D22" s="1">
        <f>E14^2</f>
        <v>3.9999999999999998E-6</v>
      </c>
    </row>
    <row r="23" spans="2:9" x14ac:dyDescent="0.2">
      <c r="C23" s="9">
        <f>-2*C17*C14*D14</f>
        <v>-1.08E-6</v>
      </c>
      <c r="D23" s="9">
        <f>-2*D18*D14*E14</f>
        <v>-2.7999999999999999E-6</v>
      </c>
    </row>
    <row r="24" spans="2:9" x14ac:dyDescent="0.2">
      <c r="B24" s="1" t="s">
        <v>10</v>
      </c>
      <c r="C24" s="1">
        <f>C21+C22+C23</f>
        <v>2.7999999999999986E-7</v>
      </c>
      <c r="D24" s="1">
        <f>D21+D22+D23</f>
        <v>2.1999999999999997E-6</v>
      </c>
    </row>
    <row r="26" spans="2:9" x14ac:dyDescent="0.2">
      <c r="C26" s="8" t="s">
        <v>19</v>
      </c>
      <c r="D26" s="8" t="s">
        <v>19</v>
      </c>
      <c r="I26" s="13"/>
    </row>
    <row r="27" spans="2:9" x14ac:dyDescent="0.2">
      <c r="C27" s="1">
        <f>-2*D14^2</f>
        <v>-1.9999999999999999E-6</v>
      </c>
      <c r="D27" s="1">
        <f>-2*E14^2</f>
        <v>-7.9999999999999996E-6</v>
      </c>
    </row>
    <row r="28" spans="2:9" x14ac:dyDescent="0.2">
      <c r="C28" s="9">
        <f>2*C17*C14*D14</f>
        <v>1.08E-6</v>
      </c>
      <c r="D28" s="9">
        <f>2*D18*D14*E14</f>
        <v>2.7999999999999999E-6</v>
      </c>
    </row>
    <row r="29" spans="2:9" x14ac:dyDescent="0.2">
      <c r="B29" s="1" t="s">
        <v>11</v>
      </c>
      <c r="C29" s="1">
        <f>C27+C28</f>
        <v>-9.1999999999999987E-7</v>
      </c>
      <c r="D29" s="1">
        <f>D27+D28</f>
        <v>-5.1999999999999993E-6</v>
      </c>
    </row>
    <row r="31" spans="2:9" x14ac:dyDescent="0.2">
      <c r="C31" s="10" t="s">
        <v>20</v>
      </c>
      <c r="D31" s="10" t="s">
        <v>20</v>
      </c>
    </row>
    <row r="32" spans="2:9" x14ac:dyDescent="0.2">
      <c r="B32" s="1" t="s">
        <v>12</v>
      </c>
      <c r="C32" s="1">
        <f>D14^2-C10^2</f>
        <v>5.3760000000000005E-7</v>
      </c>
      <c r="D32" s="1">
        <f>E14^2-D10^2</f>
        <v>1.4399999999999998E-6</v>
      </c>
    </row>
    <row r="36" spans="2:5" x14ac:dyDescent="0.2">
      <c r="B36" s="1" t="s">
        <v>12</v>
      </c>
      <c r="C36" s="1">
        <f>C29^2-4*C24*C32</f>
        <v>2.4428800000000002E-13</v>
      </c>
      <c r="D36" s="1">
        <f>D29^2-4*D24*D32</f>
        <v>1.4367999999999999E-11</v>
      </c>
    </row>
    <row r="38" spans="2:5" x14ac:dyDescent="0.2">
      <c r="B38" s="1" t="s">
        <v>13</v>
      </c>
      <c r="C38" s="1">
        <f>(-C29+SQRT(C36))/(2*C24)</f>
        <v>2.5254553480653432</v>
      </c>
      <c r="D38" s="1">
        <f>(-D29+SQRT(D36))/(2*D24)</f>
        <v>2.0432987447623367</v>
      </c>
    </row>
    <row r="39" spans="2:5" x14ac:dyDescent="0.2">
      <c r="B39" s="1" t="s">
        <v>14</v>
      </c>
      <c r="C39" s="1">
        <f>(-C29-SQRT(C36))/(2*C24)</f>
        <v>0.7602589376489437</v>
      </c>
      <c r="D39" s="1">
        <f>(-D29-SQRT(D36))/(2*D24)</f>
        <v>0.32033761887402662</v>
      </c>
    </row>
    <row r="42" spans="2:5" x14ac:dyDescent="0.2">
      <c r="B42" s="1" t="s">
        <v>15</v>
      </c>
      <c r="C42" s="1">
        <f>IF(AND(C38&lt;1,C38&gt;0),C38,C39)</f>
        <v>0.7602589376489437</v>
      </c>
      <c r="D42" s="1">
        <f>IF(AND(D38&lt;1,D38&gt;0),D38,D39)</f>
        <v>0.32033761887402662</v>
      </c>
    </row>
    <row r="44" spans="2:5" x14ac:dyDescent="0.2">
      <c r="B44" s="1" t="s">
        <v>41</v>
      </c>
      <c r="C44" s="11">
        <f>PVCF*C42</f>
        <v>37396.621029957474</v>
      </c>
      <c r="D44" s="11">
        <f>PVCF*D42</f>
        <v>319588.74653047894</v>
      </c>
    </row>
    <row r="45" spans="2:5" x14ac:dyDescent="0.2">
      <c r="B45" s="1" t="s">
        <v>42</v>
      </c>
      <c r="C45" s="11">
        <f>PVCF*(1-C42)</f>
        <v>11792.700105291968</v>
      </c>
      <c r="D45" s="11">
        <f>PVCF*(1-D42)</f>
        <v>678073.49387019605</v>
      </c>
    </row>
    <row r="48" spans="2:5" x14ac:dyDescent="0.2">
      <c r="B48" s="1" t="s">
        <v>22</v>
      </c>
      <c r="C48" s="1">
        <f t="array" ref="C48:E50">MMULT(vol,TRANSPOSE(vol))</f>
        <v>3.5999999999999994E-7</v>
      </c>
      <c r="D48" s="1">
        <v>5.9999999999999997E-7</v>
      </c>
      <c r="E48" s="1">
        <v>1.1999999999999999E-6</v>
      </c>
    </row>
    <row r="49" spans="2:5" x14ac:dyDescent="0.2">
      <c r="C49" s="1">
        <v>5.9999999999999997E-7</v>
      </c>
      <c r="D49" s="1">
        <v>9.9999999999999995E-7</v>
      </c>
      <c r="E49" s="1">
        <v>1.9999999999999999E-6</v>
      </c>
    </row>
    <row r="50" spans="2:5" x14ac:dyDescent="0.2">
      <c r="C50" s="1">
        <v>1.1999999999999999E-6</v>
      </c>
      <c r="D50" s="1">
        <v>1.9999999999999999E-6</v>
      </c>
      <c r="E50" s="1">
        <v>3.9999999999999998E-6</v>
      </c>
    </row>
    <row r="52" spans="2:5" x14ac:dyDescent="0.2">
      <c r="B52" s="1" t="s">
        <v>23</v>
      </c>
      <c r="C52" s="1">
        <f t="array" ref="C52:E54">corrmat*volmat</f>
        <v>3.5999999999999994E-7</v>
      </c>
      <c r="D52" s="1">
        <v>5.4000000000000002E-7</v>
      </c>
      <c r="E52" s="1">
        <v>7.1999999999999999E-7</v>
      </c>
    </row>
    <row r="53" spans="2:5" x14ac:dyDescent="0.2">
      <c r="C53" s="1">
        <v>5.4000000000000002E-7</v>
      </c>
      <c r="D53" s="1">
        <v>9.9999999999999995E-7</v>
      </c>
      <c r="E53" s="1">
        <v>1.3999999999999999E-6</v>
      </c>
    </row>
    <row r="54" spans="2:5" x14ac:dyDescent="0.2">
      <c r="C54" s="1">
        <v>7.1999999999999999E-7</v>
      </c>
      <c r="D54" s="1">
        <v>1.3999999999999999E-6</v>
      </c>
      <c r="E54" s="1">
        <v>3.9999999999999998E-6</v>
      </c>
    </row>
    <row r="56" spans="2:5" x14ac:dyDescent="0.2">
      <c r="B56" s="1" t="s">
        <v>24</v>
      </c>
      <c r="C56" s="12">
        <f>C44</f>
        <v>37396.621029957474</v>
      </c>
    </row>
    <row r="57" spans="2:5" x14ac:dyDescent="0.2">
      <c r="C57" s="12">
        <f>C45+D44</f>
        <v>331381.4466357709</v>
      </c>
    </row>
    <row r="58" spans="2:5" x14ac:dyDescent="0.2">
      <c r="C58" s="12">
        <f>D45</f>
        <v>678073.49387019605</v>
      </c>
    </row>
    <row r="60" spans="2:5" x14ac:dyDescent="0.2">
      <c r="B60" s="1" t="s">
        <v>25</v>
      </c>
      <c r="C60" s="5">
        <f t="array" ref="C60:C62">posvec/SUM(posvec)</f>
        <v>3.5722945261780693E-2</v>
      </c>
    </row>
    <row r="61" spans="2:5" x14ac:dyDescent="0.2">
      <c r="C61" s="5">
        <v>0.31655055865759341</v>
      </c>
    </row>
    <row r="62" spans="2:5" x14ac:dyDescent="0.2">
      <c r="C62" s="5">
        <v>0.64772649608062594</v>
      </c>
    </row>
    <row r="64" spans="2:5" x14ac:dyDescent="0.2">
      <c r="B64" s="13" t="s">
        <v>4</v>
      </c>
      <c r="C64" s="3">
        <f>C14</f>
        <v>5.9999999999999995E-4</v>
      </c>
    </row>
    <row r="65" spans="2:4" x14ac:dyDescent="0.2">
      <c r="C65" s="3">
        <f>D14</f>
        <v>1E-3</v>
      </c>
    </row>
    <row r="66" spans="2:4" x14ac:dyDescent="0.2">
      <c r="C66" s="3">
        <f>E14</f>
        <v>2E-3</v>
      </c>
    </row>
    <row r="68" spans="2:4" x14ac:dyDescent="0.2">
      <c r="B68" s="1" t="s">
        <v>26</v>
      </c>
      <c r="C68" s="7">
        <f t="array" ref="C68">MMULT(MMULT(TRANSPOSE(w),covmat),w)</f>
        <v>2.3985015262952984E-6</v>
      </c>
      <c r="D68" s="11">
        <f t="array" ref="D68">MMULT(MMULT(TRANSPOSE(posvec),covmat),posvec)</f>
        <v>2628513.4859129097</v>
      </c>
    </row>
    <row r="70" spans="2:4" x14ac:dyDescent="0.2">
      <c r="B70" s="1" t="s">
        <v>4</v>
      </c>
      <c r="C70" s="7">
        <f>SQRT(C68)</f>
        <v>1.5487096326604604E-3</v>
      </c>
      <c r="D70" s="11">
        <f>SQRT(D68)</f>
        <v>1621.2690973163308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Instructions</vt:lpstr>
      <vt:lpstr>CalcDescription</vt:lpstr>
      <vt:lpstr>QuadraticEquation</vt:lpstr>
      <vt:lpstr>Calculation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2017-07-30T22:13:50Z</dcterms:created>
  <dcterms:modified xsi:type="dcterms:W3CDTF">2017-08-23T21:10:02Z</dcterms:modified>
</cp:coreProperties>
</file>