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ald\Documents\GitHub\pwillmott\finance\"/>
    </mc:Choice>
  </mc:AlternateContent>
  <bookViews>
    <workbookView xWindow="0" yWindow="0" windowWidth="20490" windowHeight="7755"/>
  </bookViews>
  <sheets>
    <sheet name="aapl" sheetId="1" r:id="rId1"/>
  </sheets>
  <calcPr calcId="152511"/>
</workbook>
</file>

<file path=xl/calcChain.xml><?xml version="1.0" encoding="utf-8"?>
<calcChain xmlns="http://schemas.openxmlformats.org/spreadsheetml/2006/main">
  <c r="J42" i="1" l="1"/>
  <c r="J41" i="1"/>
  <c r="J39" i="1"/>
  <c r="J36" i="1"/>
  <c r="J38" i="1"/>
  <c r="J37" i="1"/>
  <c r="J32" i="1"/>
  <c r="J30" i="1"/>
  <c r="J25" i="1"/>
  <c r="J24" i="1"/>
  <c r="J21" i="1" l="1"/>
  <c r="F4" i="1"/>
  <c r="F16" i="1" s="1"/>
  <c r="J4" i="1"/>
  <c r="J8" i="1" s="1"/>
  <c r="B5" i="1"/>
  <c r="B4" i="1"/>
  <c r="B3" i="1"/>
  <c r="B6" i="1" l="1"/>
  <c r="F8" i="1"/>
  <c r="J16" i="1"/>
  <c r="J10" i="1"/>
  <c r="J17" i="1"/>
  <c r="J12" i="1" l="1"/>
  <c r="J19" i="1"/>
  <c r="F17" i="1"/>
  <c r="F10" i="1"/>
  <c r="J18" i="1" l="1"/>
  <c r="J14" i="1"/>
  <c r="F19" i="1"/>
  <c r="F12" i="1"/>
  <c r="F14" i="1" l="1"/>
  <c r="F18" i="1"/>
</calcChain>
</file>

<file path=xl/sharedStrings.xml><?xml version="1.0" encoding="utf-8"?>
<sst xmlns="http://schemas.openxmlformats.org/spreadsheetml/2006/main" count="51" uniqueCount="51">
  <si>
    <t>P</t>
  </si>
  <si>
    <t>MC</t>
  </si>
  <si>
    <t>S/O</t>
  </si>
  <si>
    <t>cash</t>
  </si>
  <si>
    <t>debt</t>
  </si>
  <si>
    <t>EV</t>
  </si>
  <si>
    <t>revenue</t>
  </si>
  <si>
    <t>Q115</t>
  </si>
  <si>
    <t>Q416</t>
  </si>
  <si>
    <t>Q316</t>
  </si>
  <si>
    <t>Q215</t>
  </si>
  <si>
    <t>Q315</t>
  </si>
  <si>
    <t>Q415</t>
  </si>
  <si>
    <t>Q116</t>
  </si>
  <si>
    <t>Q216</t>
  </si>
  <si>
    <t>gross margin</t>
  </si>
  <si>
    <t>cost goods</t>
  </si>
  <si>
    <t>R&amp;D</t>
  </si>
  <si>
    <t>gross profit</t>
  </si>
  <si>
    <t>SG&amp;A</t>
  </si>
  <si>
    <t>operating income</t>
  </si>
  <si>
    <t>operating margin</t>
  </si>
  <si>
    <t>interest</t>
  </si>
  <si>
    <t>net profit</t>
  </si>
  <si>
    <t>taxes</t>
  </si>
  <si>
    <t>net income</t>
  </si>
  <si>
    <t>net margin</t>
  </si>
  <si>
    <t>tax rate</t>
  </si>
  <si>
    <t>shares</t>
  </si>
  <si>
    <t>eps</t>
  </si>
  <si>
    <t>Q414</t>
  </si>
  <si>
    <t>revenue y/y</t>
  </si>
  <si>
    <t>Balance Sheet</t>
  </si>
  <si>
    <t>Income Statement</t>
  </si>
  <si>
    <t>Cash</t>
  </si>
  <si>
    <t>A/R</t>
  </si>
  <si>
    <t>Inventories</t>
  </si>
  <si>
    <t>Vendor NTR</t>
  </si>
  <si>
    <t>OCA</t>
  </si>
  <si>
    <t>PP&amp;E</t>
  </si>
  <si>
    <t>Goodwill+Intangibles</t>
  </si>
  <si>
    <t>ONCA</t>
  </si>
  <si>
    <t>Assets</t>
  </si>
  <si>
    <t>A/P</t>
  </si>
  <si>
    <t>A/E</t>
  </si>
  <si>
    <t>D/R</t>
  </si>
  <si>
    <t>Debt</t>
  </si>
  <si>
    <t>ONCL</t>
  </si>
  <si>
    <t>Liabilities</t>
  </si>
  <si>
    <t>S/E</t>
  </si>
  <si>
    <t>L+S/E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</si>
</sst>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" fontId="0" fillId="0" borderId="0" xfId="0" applyNumberFormat="1"/>
    <xf numFmtId="9" fontId="0" fillId="0" borderId="0" xfId="0" applyNumberFormat="1"/>
    <xf numFmtId="0" fontId="0" fillId="0" borderId="0" xfId="0" applyNumberFormat="1"/>
    <xf numFmtId="0" fontId="16" fillId="0" borderId="0" xfId="0" applyFont="1"/>
    <xf numFmtId="0" fontId="0" fillId="0" borderId="0" xfId="0" applyFont="1"/>
    <xf numFmtId="3" fontId="16" fillId="0" borderId="0" xfId="0" applyNumberFormat="1" applyFont="1"/>
    <xf numFmtId="3" fontId="0" fillId="0" borderId="0" xfId="0" applyNumberForma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10</xdr:col>
      <xdr:colOff>9525</xdr:colOff>
      <xdr:row>44</xdr:row>
      <xdr:rowOff>152400</xdr:rowOff>
    </xdr:to>
    <xdr:cxnSp macro="">
      <xdr:nvCxnSpPr>
        <xdr:cNvPr id="5" name="Straight Connector 4"/>
        <xdr:cNvCxnSpPr/>
      </xdr:nvCxnSpPr>
      <xdr:spPr>
        <a:xfrm>
          <a:off x="7467600" y="0"/>
          <a:ext cx="9525" cy="853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E1" workbookViewId="0">
      <pane xSplit="1" ySplit="1" topLeftCell="F36" activePane="bottomRight" state="frozen"/>
      <selection activeCell="E1" sqref="E1"/>
      <selection pane="topRight" activeCell="F1" sqref="F1"/>
      <selection pane="bottomLeft" activeCell="E2" sqref="E2"/>
      <selection pane="bottomRight" activeCell="E51" sqref="E51"/>
    </sheetView>
  </sheetViews>
  <sheetFormatPr defaultRowHeight="15" x14ac:dyDescent="0.25"/>
  <cols>
    <col min="2" max="2" width="17.5703125" bestFit="1" customWidth="1"/>
    <col min="5" max="5" width="21.28515625" customWidth="1"/>
  </cols>
  <sheetData>
    <row r="1" spans="1:14" x14ac:dyDescent="0.25">
      <c r="A1" t="s">
        <v>0</v>
      </c>
      <c r="B1" s="3">
        <v>109.56</v>
      </c>
      <c r="E1" s="5" t="s">
        <v>33</v>
      </c>
      <c r="F1" t="s">
        <v>30</v>
      </c>
      <c r="G1" t="s">
        <v>7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9</v>
      </c>
      <c r="N1" t="s">
        <v>8</v>
      </c>
    </row>
    <row r="2" spans="1:14" x14ac:dyDescent="0.25">
      <c r="A2" t="s">
        <v>2</v>
      </c>
      <c r="B2" s="1">
        <v>5544583</v>
      </c>
      <c r="E2" s="4" t="s">
        <v>6</v>
      </c>
      <c r="F2" s="6">
        <v>74599</v>
      </c>
      <c r="G2" s="6"/>
      <c r="H2" s="6"/>
      <c r="I2" s="6"/>
      <c r="J2" s="6">
        <v>75872</v>
      </c>
    </row>
    <row r="3" spans="1:14" x14ac:dyDescent="0.25">
      <c r="A3" t="s">
        <v>1</v>
      </c>
      <c r="B3" s="1">
        <f>B1*B2</f>
        <v>607464513.48000002</v>
      </c>
      <c r="E3" t="s">
        <v>16</v>
      </c>
      <c r="F3" s="7">
        <v>44858</v>
      </c>
      <c r="G3" s="7"/>
      <c r="H3" s="7"/>
      <c r="I3" s="7"/>
      <c r="J3" s="7">
        <v>45449</v>
      </c>
    </row>
    <row r="4" spans="1:14" x14ac:dyDescent="0.25">
      <c r="A4" t="s">
        <v>3</v>
      </c>
      <c r="B4">
        <f>16689+21385+177665</f>
        <v>215739</v>
      </c>
      <c r="E4" t="s">
        <v>18</v>
      </c>
      <c r="F4" s="7">
        <f>F2-F3</f>
        <v>29741</v>
      </c>
      <c r="G4" s="7"/>
      <c r="H4" s="7"/>
      <c r="I4" s="7"/>
      <c r="J4" s="7">
        <f>J2-J3</f>
        <v>30423</v>
      </c>
    </row>
    <row r="5" spans="1:14" x14ac:dyDescent="0.25">
      <c r="A5" t="s">
        <v>4</v>
      </c>
      <c r="B5">
        <f>53204+2500+7259</f>
        <v>62963</v>
      </c>
      <c r="F5" s="7"/>
      <c r="G5" s="7"/>
      <c r="H5" s="7"/>
      <c r="I5" s="7"/>
      <c r="J5" s="7"/>
    </row>
    <row r="6" spans="1:14" x14ac:dyDescent="0.25">
      <c r="A6" t="s">
        <v>5</v>
      </c>
      <c r="B6" s="1">
        <f>B3+B5-B4</f>
        <v>607311737.48000002</v>
      </c>
      <c r="E6" t="s">
        <v>17</v>
      </c>
      <c r="F6" s="7">
        <v>1895</v>
      </c>
      <c r="G6" s="7"/>
      <c r="H6" s="7"/>
      <c r="I6" s="7"/>
      <c r="J6" s="7">
        <v>2404</v>
      </c>
    </row>
    <row r="7" spans="1:14" x14ac:dyDescent="0.25">
      <c r="E7" t="s">
        <v>19</v>
      </c>
      <c r="F7" s="7">
        <v>3600</v>
      </c>
      <c r="G7" s="7"/>
      <c r="H7" s="7"/>
      <c r="I7" s="7"/>
      <c r="J7" s="7">
        <v>3848</v>
      </c>
    </row>
    <row r="8" spans="1:14" s="4" customFormat="1" x14ac:dyDescent="0.25">
      <c r="E8" s="4" t="s">
        <v>20</v>
      </c>
      <c r="F8" s="6">
        <f>F4-(F6+F7)</f>
        <v>24246</v>
      </c>
      <c r="G8" s="6"/>
      <c r="H8" s="6"/>
      <c r="I8" s="6"/>
      <c r="J8" s="6">
        <f>J4-(J6+J7)</f>
        <v>24171</v>
      </c>
    </row>
    <row r="9" spans="1:14" x14ac:dyDescent="0.25">
      <c r="E9" t="s">
        <v>22</v>
      </c>
      <c r="F9" s="7">
        <v>170</v>
      </c>
      <c r="G9" s="7"/>
      <c r="H9" s="7"/>
      <c r="I9" s="7"/>
      <c r="J9" s="7">
        <v>402</v>
      </c>
    </row>
    <row r="10" spans="1:14" s="4" customFormat="1" x14ac:dyDescent="0.25">
      <c r="E10" s="4" t="s">
        <v>23</v>
      </c>
      <c r="F10" s="6">
        <f>F8+F9</f>
        <v>24416</v>
      </c>
      <c r="G10" s="6"/>
      <c r="H10" s="6"/>
      <c r="I10" s="6"/>
      <c r="J10" s="6">
        <f>J8+J9</f>
        <v>24573</v>
      </c>
    </row>
    <row r="11" spans="1:14" x14ac:dyDescent="0.25">
      <c r="E11" t="s">
        <v>24</v>
      </c>
      <c r="F11" s="7">
        <v>6392</v>
      </c>
      <c r="G11" s="7"/>
      <c r="H11" s="7"/>
      <c r="I11" s="7"/>
      <c r="J11" s="7">
        <v>6212</v>
      </c>
    </row>
    <row r="12" spans="1:14" s="4" customFormat="1" x14ac:dyDescent="0.25">
      <c r="E12" s="4" t="s">
        <v>25</v>
      </c>
      <c r="F12" s="6">
        <f>F10-F11</f>
        <v>18024</v>
      </c>
      <c r="J12" s="6">
        <f>J10-J11</f>
        <v>18361</v>
      </c>
    </row>
    <row r="13" spans="1:14" x14ac:dyDescent="0.25">
      <c r="E13" t="s">
        <v>28</v>
      </c>
      <c r="F13" s="7">
        <v>5544.5829999999996</v>
      </c>
      <c r="J13" s="7">
        <v>5544.5829999999996</v>
      </c>
    </row>
    <row r="14" spans="1:14" x14ac:dyDescent="0.25">
      <c r="E14" s="5" t="s">
        <v>29</v>
      </c>
      <c r="F14" s="1">
        <f>F12/F13</f>
        <v>3.250740407348939</v>
      </c>
      <c r="J14" s="1">
        <f>J12/J13</f>
        <v>3.311520451583104</v>
      </c>
    </row>
    <row r="16" spans="1:14" x14ac:dyDescent="0.25">
      <c r="E16" t="s">
        <v>15</v>
      </c>
      <c r="F16" s="2">
        <f>F4/F2</f>
        <v>0.39867826646469789</v>
      </c>
      <c r="J16" s="2">
        <f>J4/J2</f>
        <v>0.40097796288485871</v>
      </c>
    </row>
    <row r="17" spans="5:10" x14ac:dyDescent="0.25">
      <c r="E17" t="s">
        <v>21</v>
      </c>
      <c r="F17" s="2">
        <f>F8/F2</f>
        <v>0.32501776163219348</v>
      </c>
      <c r="J17" s="2">
        <f>J8/J2</f>
        <v>0.31857602277520036</v>
      </c>
    </row>
    <row r="18" spans="5:10" x14ac:dyDescent="0.25">
      <c r="E18" t="s">
        <v>26</v>
      </c>
      <c r="F18" s="2">
        <f>F12/F2</f>
        <v>0.24161181785278624</v>
      </c>
      <c r="J18" s="2">
        <f>J12/J2</f>
        <v>0.24199968367777308</v>
      </c>
    </row>
    <row r="19" spans="5:10" x14ac:dyDescent="0.25">
      <c r="E19" t="s">
        <v>27</v>
      </c>
      <c r="F19" s="2">
        <f>F11/F10</f>
        <v>0.26179554390563564</v>
      </c>
      <c r="J19" s="2">
        <f>J11/J10</f>
        <v>0.25279778618809262</v>
      </c>
    </row>
    <row r="21" spans="5:10" s="4" customFormat="1" x14ac:dyDescent="0.25">
      <c r="E21" s="4" t="s">
        <v>31</v>
      </c>
      <c r="J21" s="8">
        <f>J2/F2-1</f>
        <v>1.7064571911151516E-2</v>
      </c>
    </row>
    <row r="23" spans="5:10" x14ac:dyDescent="0.25">
      <c r="E23" t="s">
        <v>32</v>
      </c>
    </row>
    <row r="24" spans="5:10" x14ac:dyDescent="0.25">
      <c r="E24" t="s">
        <v>34</v>
      </c>
      <c r="J24">
        <f>16689+21385+177665</f>
        <v>215739</v>
      </c>
    </row>
    <row r="25" spans="5:10" x14ac:dyDescent="0.25">
      <c r="E25" t="s">
        <v>35</v>
      </c>
      <c r="J25">
        <f>12953</f>
        <v>12953</v>
      </c>
    </row>
    <row r="26" spans="5:10" x14ac:dyDescent="0.25">
      <c r="E26" t="s">
        <v>36</v>
      </c>
      <c r="J26">
        <v>2451</v>
      </c>
    </row>
    <row r="27" spans="5:10" x14ac:dyDescent="0.25">
      <c r="E27" t="s">
        <v>37</v>
      </c>
      <c r="J27">
        <v>11668</v>
      </c>
    </row>
    <row r="28" spans="5:10" x14ac:dyDescent="0.25">
      <c r="E28" t="s">
        <v>38</v>
      </c>
      <c r="J28">
        <v>11073</v>
      </c>
    </row>
    <row r="29" spans="5:10" x14ac:dyDescent="0.25">
      <c r="E29" t="s">
        <v>39</v>
      </c>
      <c r="J29">
        <v>22300</v>
      </c>
    </row>
    <row r="30" spans="5:10" x14ac:dyDescent="0.25">
      <c r="E30" t="s">
        <v>40</v>
      </c>
      <c r="J30">
        <f>5202+3924</f>
        <v>9126</v>
      </c>
    </row>
    <row r="31" spans="5:10" x14ac:dyDescent="0.25">
      <c r="E31" t="s">
        <v>41</v>
      </c>
      <c r="J31">
        <v>7974</v>
      </c>
    </row>
    <row r="32" spans="5:10" s="4" customFormat="1" x14ac:dyDescent="0.25">
      <c r="E32" s="4" t="s">
        <v>42</v>
      </c>
      <c r="J32" s="4">
        <f>SUM(J24:J31)</f>
        <v>293284</v>
      </c>
    </row>
    <row r="34" spans="5:10" x14ac:dyDescent="0.25">
      <c r="E34" t="s">
        <v>43</v>
      </c>
      <c r="J34">
        <v>33312</v>
      </c>
    </row>
    <row r="35" spans="5:10" x14ac:dyDescent="0.25">
      <c r="E35" t="s">
        <v>44</v>
      </c>
      <c r="J35">
        <v>24032</v>
      </c>
    </row>
    <row r="36" spans="5:10" x14ac:dyDescent="0.25">
      <c r="E36" t="s">
        <v>45</v>
      </c>
      <c r="J36">
        <f>8989+3546</f>
        <v>12535</v>
      </c>
    </row>
    <row r="37" spans="5:10" x14ac:dyDescent="0.25">
      <c r="E37" t="s">
        <v>46</v>
      </c>
      <c r="J37">
        <f>7259+2500+53204</f>
        <v>62963</v>
      </c>
    </row>
    <row r="38" spans="5:10" x14ac:dyDescent="0.25">
      <c r="E38" t="s">
        <v>47</v>
      </c>
      <c r="J38">
        <f>32175</f>
        <v>32175</v>
      </c>
    </row>
    <row r="39" spans="5:10" s="4" customFormat="1" x14ac:dyDescent="0.25">
      <c r="E39" s="4" t="s">
        <v>48</v>
      </c>
      <c r="J39" s="4">
        <f>SUM(J34:J38)</f>
        <v>165017</v>
      </c>
    </row>
    <row r="41" spans="5:10" s="4" customFormat="1" x14ac:dyDescent="0.25">
      <c r="E41" s="4" t="s">
        <v>49</v>
      </c>
      <c r="J41" s="4">
        <f>J32-J39</f>
        <v>128267</v>
      </c>
    </row>
    <row r="42" spans="5:10" s="4" customFormat="1" x14ac:dyDescent="0.25">
      <c r="E42" s="4" t="s">
        <v>50</v>
      </c>
      <c r="J42" s="4">
        <f>J41+J39</f>
        <v>293284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macmaster</dc:creator>
  <cp:lastModifiedBy>ronald macmaster</cp:lastModifiedBy>
  <dcterms:created xsi:type="dcterms:W3CDTF">2016-03-31T09:38:02Z</dcterms:created>
  <dcterms:modified xsi:type="dcterms:W3CDTF">2016-03-31T13:05:50Z</dcterms:modified>
</cp:coreProperties>
</file>